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c. D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0" i="1" l="1"/>
  <c r="M200" i="1"/>
  <c r="N200" i="1"/>
  <c r="O200" i="1"/>
  <c r="P200" i="1" s="1"/>
  <c r="M201" i="1"/>
  <c r="M202" i="1"/>
  <c r="M203" i="1"/>
  <c r="M204" i="1"/>
  <c r="M205" i="1"/>
  <c r="M206" i="1"/>
  <c r="M207" i="1"/>
  <c r="L199" i="1"/>
  <c r="P198" i="1"/>
  <c r="O198" i="1"/>
  <c r="N198" i="1"/>
  <c r="L198" i="1"/>
  <c r="N199" i="1"/>
  <c r="O199" i="1" s="1"/>
  <c r="M199" i="1"/>
  <c r="M208" i="1"/>
  <c r="M209" i="1"/>
  <c r="M198" i="1"/>
  <c r="J200" i="1"/>
  <c r="K200" i="1" s="1"/>
  <c r="K199" i="1"/>
  <c r="J199" i="1"/>
  <c r="K198" i="1"/>
  <c r="J198" i="1"/>
  <c r="H200" i="1"/>
  <c r="H199" i="1"/>
  <c r="E199" i="1"/>
  <c r="I199" i="1"/>
  <c r="I198" i="1"/>
  <c r="H198" i="1"/>
  <c r="G199" i="1"/>
  <c r="F200" i="1" s="1"/>
  <c r="G200" i="1" s="1"/>
  <c r="F201" i="1" s="1"/>
  <c r="F199" i="1"/>
  <c r="G198" i="1"/>
  <c r="F198" i="1"/>
  <c r="C205" i="1"/>
  <c r="C206" i="1"/>
  <c r="D200" i="1"/>
  <c r="E200" i="1" s="1"/>
  <c r="D201" i="1" s="1"/>
  <c r="E201" i="1" s="1"/>
  <c r="C200" i="1"/>
  <c r="C201" i="1"/>
  <c r="C202" i="1" s="1"/>
  <c r="C203" i="1" s="1"/>
  <c r="C204" i="1" s="1"/>
  <c r="E198" i="1"/>
  <c r="C199" i="1"/>
  <c r="D199" i="1"/>
  <c r="D198" i="1"/>
  <c r="L201" i="1" l="1"/>
  <c r="P199" i="1"/>
  <c r="J201" i="1"/>
  <c r="I200" i="1"/>
  <c r="G201" i="1"/>
  <c r="F202" i="1" s="1"/>
  <c r="C207" i="1"/>
  <c r="D202" i="1"/>
  <c r="H170" i="1"/>
  <c r="B170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71" i="1"/>
  <c r="L134" i="1"/>
  <c r="D134" i="1"/>
  <c r="E134" i="1" s="1"/>
  <c r="B134" i="1"/>
  <c r="J134" i="1" s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35" i="1"/>
  <c r="C136" i="1" s="1"/>
  <c r="M86" i="1"/>
  <c r="L86" i="1"/>
  <c r="J86" i="1"/>
  <c r="K86" i="1" s="1"/>
  <c r="H86" i="1"/>
  <c r="F86" i="1"/>
  <c r="D86" i="1"/>
  <c r="E86" i="1" s="1"/>
  <c r="I86" i="1" s="1"/>
  <c r="H87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87" i="1"/>
  <c r="M63" i="1"/>
  <c r="K63" i="1"/>
  <c r="L63" i="1"/>
  <c r="J63" i="1"/>
  <c r="H63" i="1"/>
  <c r="F63" i="1"/>
  <c r="E63" i="1"/>
  <c r="D64" i="1" s="1"/>
  <c r="E64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64" i="1"/>
  <c r="G35" i="1"/>
  <c r="E35" i="1"/>
  <c r="M35" i="1" s="1"/>
  <c r="C36" i="1"/>
  <c r="J35" i="1"/>
  <c r="H35" i="1"/>
  <c r="I35" i="1" s="1"/>
  <c r="H36" i="1" s="1"/>
  <c r="F35" i="1"/>
  <c r="F36" i="1" s="1"/>
  <c r="D35" i="1"/>
  <c r="N201" i="1" l="1"/>
  <c r="O201" i="1" s="1"/>
  <c r="P201" i="1" s="1"/>
  <c r="K201" i="1"/>
  <c r="J202" i="1" s="1"/>
  <c r="H201" i="1"/>
  <c r="C208" i="1"/>
  <c r="E202" i="1"/>
  <c r="G202" i="1" s="1"/>
  <c r="F203" i="1" s="1"/>
  <c r="D203" i="1"/>
  <c r="E203" i="1" s="1"/>
  <c r="M64" i="1"/>
  <c r="D65" i="1"/>
  <c r="E65" i="1" s="1"/>
  <c r="N63" i="1"/>
  <c r="O63" i="1" s="1"/>
  <c r="B36" i="1"/>
  <c r="C37" i="1"/>
  <c r="H64" i="1"/>
  <c r="G86" i="1"/>
  <c r="F87" i="1" s="1"/>
  <c r="J87" i="1"/>
  <c r="G134" i="1"/>
  <c r="F170" i="1"/>
  <c r="L170" i="1"/>
  <c r="D170" i="1"/>
  <c r="J170" i="1"/>
  <c r="K35" i="1"/>
  <c r="J36" i="1" s="1"/>
  <c r="D36" i="1"/>
  <c r="J64" i="1"/>
  <c r="D87" i="1"/>
  <c r="O86" i="1"/>
  <c r="P86" i="1" s="1"/>
  <c r="N86" i="1"/>
  <c r="D135" i="1"/>
  <c r="E135" i="1" s="1"/>
  <c r="M135" i="1" s="1"/>
  <c r="M134" i="1"/>
  <c r="N134" i="1" s="1"/>
  <c r="O134" i="1" s="1"/>
  <c r="P134" i="1" s="1"/>
  <c r="G63" i="1"/>
  <c r="F64" i="1" s="1"/>
  <c r="I63" i="1"/>
  <c r="F134" i="1"/>
  <c r="H134" i="1"/>
  <c r="L35" i="1"/>
  <c r="J7" i="1"/>
  <c r="H7" i="1"/>
  <c r="F7" i="1"/>
  <c r="D7" i="1"/>
  <c r="E7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8" i="1"/>
  <c r="L202" i="1" l="1"/>
  <c r="K202" i="1"/>
  <c r="J203" i="1"/>
  <c r="I201" i="1"/>
  <c r="H202" i="1" s="1"/>
  <c r="G203" i="1"/>
  <c r="F204" i="1" s="1"/>
  <c r="C209" i="1"/>
  <c r="D204" i="1"/>
  <c r="P63" i="1"/>
  <c r="L64" i="1" s="1"/>
  <c r="G7" i="1"/>
  <c r="F8" i="1" s="1"/>
  <c r="M7" i="1"/>
  <c r="G64" i="1"/>
  <c r="F65" i="1" s="1"/>
  <c r="G65" i="1" s="1"/>
  <c r="F66" i="1" s="1"/>
  <c r="G66" i="1" s="1"/>
  <c r="F67" i="1" s="1"/>
  <c r="K7" i="1"/>
  <c r="J8" i="1"/>
  <c r="E87" i="1"/>
  <c r="F135" i="1"/>
  <c r="K64" i="1"/>
  <c r="J65" i="1"/>
  <c r="E170" i="1"/>
  <c r="K87" i="1"/>
  <c r="J88" i="1" s="1"/>
  <c r="N35" i="1"/>
  <c r="O35" i="1"/>
  <c r="P35" i="1" s="1"/>
  <c r="K134" i="1"/>
  <c r="J135" i="1" s="1"/>
  <c r="I134" i="1"/>
  <c r="H135" i="1" s="1"/>
  <c r="K170" i="1"/>
  <c r="I64" i="1"/>
  <c r="H65" i="1"/>
  <c r="D66" i="1"/>
  <c r="E66" i="1" s="1"/>
  <c r="M65" i="1"/>
  <c r="L87" i="1"/>
  <c r="L7" i="1"/>
  <c r="I7" i="1"/>
  <c r="H8" i="1" s="1"/>
  <c r="D136" i="1"/>
  <c r="E136" i="1" s="1"/>
  <c r="E36" i="1"/>
  <c r="L135" i="1"/>
  <c r="F88" i="1"/>
  <c r="G87" i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37" i="1"/>
  <c r="D8" i="1"/>
  <c r="E8" i="1" s="1"/>
  <c r="M8" i="1" s="1"/>
  <c r="N202" i="1" l="1"/>
  <c r="O202" i="1" s="1"/>
  <c r="P202" i="1" s="1"/>
  <c r="K203" i="1"/>
  <c r="J204" i="1" s="1"/>
  <c r="I202" i="1"/>
  <c r="H203" i="1" s="1"/>
  <c r="E204" i="1"/>
  <c r="D205" i="1" s="1"/>
  <c r="I8" i="1"/>
  <c r="H9" i="1" s="1"/>
  <c r="I9" i="1" s="1"/>
  <c r="H10" i="1" s="1"/>
  <c r="K135" i="1"/>
  <c r="H136" i="1"/>
  <c r="I135" i="1"/>
  <c r="D137" i="1"/>
  <c r="E137" i="1" s="1"/>
  <c r="M136" i="1"/>
  <c r="N64" i="1"/>
  <c r="O64" i="1" s="1"/>
  <c r="P64" i="1" s="1"/>
  <c r="J136" i="1"/>
  <c r="M170" i="1"/>
  <c r="I170" i="1"/>
  <c r="H171" i="1"/>
  <c r="J9" i="1"/>
  <c r="K8" i="1"/>
  <c r="D67" i="1"/>
  <c r="M66" i="1"/>
  <c r="M36" i="1"/>
  <c r="G36" i="1"/>
  <c r="F37" i="1" s="1"/>
  <c r="I36" i="1"/>
  <c r="H37" i="1"/>
  <c r="N7" i="1"/>
  <c r="O7" i="1" s="1"/>
  <c r="I65" i="1"/>
  <c r="H66" i="1" s="1"/>
  <c r="G170" i="1"/>
  <c r="F171" i="1" s="1"/>
  <c r="M87" i="1"/>
  <c r="L88" i="1" s="1"/>
  <c r="H88" i="1"/>
  <c r="I87" i="1"/>
  <c r="G135" i="1"/>
  <c r="F136" i="1" s="1"/>
  <c r="J171" i="1"/>
  <c r="K65" i="1"/>
  <c r="J66" i="1" s="1"/>
  <c r="D37" i="1"/>
  <c r="E37" i="1" s="1"/>
  <c r="N87" i="1"/>
  <c r="O87" i="1" s="1"/>
  <c r="P87" i="1" s="1"/>
  <c r="K36" i="1"/>
  <c r="J37" i="1" s="1"/>
  <c r="D171" i="1"/>
  <c r="N135" i="1"/>
  <c r="O135" i="1" s="1"/>
  <c r="P135" i="1" s="1"/>
  <c r="D88" i="1"/>
  <c r="D9" i="1"/>
  <c r="G8" i="1"/>
  <c r="F9" i="1" s="1"/>
  <c r="E9" i="1"/>
  <c r="L203" i="1" l="1"/>
  <c r="K204" i="1"/>
  <c r="J205" i="1"/>
  <c r="G204" i="1"/>
  <c r="F205" i="1" s="1"/>
  <c r="I203" i="1"/>
  <c r="H204" i="1" s="1"/>
  <c r="I204" i="1" s="1"/>
  <c r="E205" i="1"/>
  <c r="G205" i="1" s="1"/>
  <c r="F206" i="1" s="1"/>
  <c r="D206" i="1"/>
  <c r="P7" i="1"/>
  <c r="L8" i="1" s="1"/>
  <c r="G136" i="1"/>
  <c r="F137" i="1" s="1"/>
  <c r="K66" i="1"/>
  <c r="J67" i="1" s="1"/>
  <c r="K67" i="1" s="1"/>
  <c r="J68" i="1" s="1"/>
  <c r="K68" i="1" s="1"/>
  <c r="J69" i="1" s="1"/>
  <c r="I66" i="1"/>
  <c r="H67" i="1" s="1"/>
  <c r="I136" i="1"/>
  <c r="K136" i="1"/>
  <c r="J137" i="1" s="1"/>
  <c r="H137" i="1"/>
  <c r="E67" i="1"/>
  <c r="D68" i="1"/>
  <c r="E68" i="1" s="1"/>
  <c r="E171" i="1"/>
  <c r="M171" i="1" s="1"/>
  <c r="D38" i="1"/>
  <c r="M37" i="1"/>
  <c r="G37" i="1"/>
  <c r="F38" i="1"/>
  <c r="L136" i="1"/>
  <c r="L65" i="1"/>
  <c r="E88" i="1"/>
  <c r="D89" i="1"/>
  <c r="E89" i="1" s="1"/>
  <c r="I37" i="1"/>
  <c r="H38" i="1" s="1"/>
  <c r="K9" i="1"/>
  <c r="J10" i="1"/>
  <c r="D138" i="1"/>
  <c r="E138" i="1" s="1"/>
  <c r="M137" i="1"/>
  <c r="D10" i="1"/>
  <c r="E10" i="1" s="1"/>
  <c r="M9" i="1"/>
  <c r="K37" i="1"/>
  <c r="J38" i="1"/>
  <c r="N170" i="1"/>
  <c r="O170" i="1" s="1"/>
  <c r="P170" i="1" s="1"/>
  <c r="L36" i="1"/>
  <c r="G9" i="1"/>
  <c r="F10" i="1" s="1"/>
  <c r="N203" i="1" l="1"/>
  <c r="K205" i="1"/>
  <c r="J206" i="1" s="1"/>
  <c r="H205" i="1"/>
  <c r="I205" i="1" s="1"/>
  <c r="H206" i="1" s="1"/>
  <c r="I206" i="1" s="1"/>
  <c r="E206" i="1"/>
  <c r="D207" i="1" s="1"/>
  <c r="G206" i="1"/>
  <c r="F207" i="1" s="1"/>
  <c r="G137" i="1"/>
  <c r="F138" i="1" s="1"/>
  <c r="G138" i="1" s="1"/>
  <c r="F139" i="1" s="1"/>
  <c r="G139" i="1" s="1"/>
  <c r="F140" i="1" s="1"/>
  <c r="D11" i="1"/>
  <c r="E11" i="1" s="1"/>
  <c r="M10" i="1"/>
  <c r="I10" i="1"/>
  <c r="H11" i="1" s="1"/>
  <c r="I67" i="1"/>
  <c r="H68" i="1"/>
  <c r="I68" i="1" s="1"/>
  <c r="H69" i="1" s="1"/>
  <c r="N8" i="1"/>
  <c r="O8" i="1" s="1"/>
  <c r="P8" i="1" s="1"/>
  <c r="D90" i="1"/>
  <c r="M89" i="1"/>
  <c r="N171" i="1"/>
  <c r="O171" i="1" s="1"/>
  <c r="P171" i="1" s="1"/>
  <c r="K137" i="1"/>
  <c r="J138" i="1" s="1"/>
  <c r="I137" i="1"/>
  <c r="H138" i="1" s="1"/>
  <c r="L171" i="1"/>
  <c r="M88" i="1"/>
  <c r="G88" i="1"/>
  <c r="F89" i="1" s="1"/>
  <c r="K88" i="1"/>
  <c r="J89" i="1" s="1"/>
  <c r="K89" i="1" s="1"/>
  <c r="J90" i="1" s="1"/>
  <c r="D172" i="1"/>
  <c r="E172" i="1" s="1"/>
  <c r="K171" i="1"/>
  <c r="J172" i="1" s="1"/>
  <c r="N65" i="1"/>
  <c r="O65" i="1" s="1"/>
  <c r="P65" i="1" s="1"/>
  <c r="G171" i="1"/>
  <c r="F172" i="1" s="1"/>
  <c r="L37" i="1"/>
  <c r="N36" i="1"/>
  <c r="O36" i="1" s="1"/>
  <c r="P36" i="1" s="1"/>
  <c r="K10" i="1"/>
  <c r="J11" i="1" s="1"/>
  <c r="D69" i="1"/>
  <c r="M68" i="1"/>
  <c r="M67" i="1"/>
  <c r="G67" i="1"/>
  <c r="F68" i="1" s="1"/>
  <c r="I88" i="1"/>
  <c r="H89" i="1" s="1"/>
  <c r="I89" i="1" s="1"/>
  <c r="H90" i="1" s="1"/>
  <c r="D139" i="1"/>
  <c r="E139" i="1" s="1"/>
  <c r="M138" i="1"/>
  <c r="N136" i="1"/>
  <c r="O136" i="1" s="1"/>
  <c r="P136" i="1" s="1"/>
  <c r="E38" i="1"/>
  <c r="M38" i="1" s="1"/>
  <c r="I171" i="1"/>
  <c r="H172" i="1" s="1"/>
  <c r="I172" i="1" s="1"/>
  <c r="H173" i="1" s="1"/>
  <c r="G10" i="1"/>
  <c r="F11" i="1" s="1"/>
  <c r="O203" i="1" l="1"/>
  <c r="P203" i="1" s="1"/>
  <c r="K206" i="1"/>
  <c r="J207" i="1"/>
  <c r="E207" i="1"/>
  <c r="D208" i="1" s="1"/>
  <c r="E208" i="1" s="1"/>
  <c r="D209" i="1" s="1"/>
  <c r="E209" i="1" s="1"/>
  <c r="H207" i="1"/>
  <c r="I207" i="1" s="1"/>
  <c r="J139" i="1"/>
  <c r="K172" i="1"/>
  <c r="J173" i="1" s="1"/>
  <c r="K173" i="1" s="1"/>
  <c r="J174" i="1" s="1"/>
  <c r="N37" i="1"/>
  <c r="O37" i="1" s="1"/>
  <c r="P37" i="1" s="1"/>
  <c r="K138" i="1"/>
  <c r="I138" i="1"/>
  <c r="H139" i="1"/>
  <c r="D39" i="1"/>
  <c r="K11" i="1"/>
  <c r="J12" i="1" s="1"/>
  <c r="K12" i="1" s="1"/>
  <c r="J13" i="1" s="1"/>
  <c r="I69" i="1"/>
  <c r="D12" i="1"/>
  <c r="E12" i="1" s="1"/>
  <c r="M11" i="1"/>
  <c r="L137" i="1"/>
  <c r="K38" i="1"/>
  <c r="J39" i="1" s="1"/>
  <c r="N88" i="1"/>
  <c r="O88" i="1" s="1"/>
  <c r="P88" i="1" s="1"/>
  <c r="L9" i="1"/>
  <c r="G68" i="1"/>
  <c r="F69" i="1" s="1"/>
  <c r="G38" i="1"/>
  <c r="F39" i="1" s="1"/>
  <c r="K90" i="1"/>
  <c r="J91" i="1" s="1"/>
  <c r="K91" i="1" s="1"/>
  <c r="J92" i="1" s="1"/>
  <c r="E90" i="1"/>
  <c r="M90" i="1" s="1"/>
  <c r="D91" i="1"/>
  <c r="E91" i="1" s="1"/>
  <c r="I38" i="1"/>
  <c r="H39" i="1" s="1"/>
  <c r="D140" i="1"/>
  <c r="E140" i="1" s="1"/>
  <c r="M139" i="1"/>
  <c r="G172" i="1"/>
  <c r="F173" i="1" s="1"/>
  <c r="F90" i="1"/>
  <c r="G89" i="1"/>
  <c r="E69" i="1"/>
  <c r="D70" i="1"/>
  <c r="E70" i="1" s="1"/>
  <c r="L66" i="1"/>
  <c r="D173" i="1"/>
  <c r="E173" i="1" s="1"/>
  <c r="I173" i="1" s="1"/>
  <c r="H174" i="1" s="1"/>
  <c r="M172" i="1"/>
  <c r="L172" i="1"/>
  <c r="I11" i="1"/>
  <c r="H12" i="1" s="1"/>
  <c r="I12" i="1" s="1"/>
  <c r="H13" i="1" s="1"/>
  <c r="G11" i="1"/>
  <c r="F12" i="1" s="1"/>
  <c r="L204" i="1" l="1"/>
  <c r="K207" i="1"/>
  <c r="J208" i="1" s="1"/>
  <c r="G207" i="1"/>
  <c r="F208" i="1" s="1"/>
  <c r="H208" i="1"/>
  <c r="I208" i="1" s="1"/>
  <c r="G208" i="1"/>
  <c r="F209" i="1"/>
  <c r="G209" i="1" s="1"/>
  <c r="F174" i="1"/>
  <c r="G173" i="1"/>
  <c r="G69" i="1"/>
  <c r="F70" i="1"/>
  <c r="G70" i="1" s="1"/>
  <c r="F71" i="1" s="1"/>
  <c r="N66" i="1"/>
  <c r="O66" i="1" s="1"/>
  <c r="P66" i="1" s="1"/>
  <c r="L67" i="1"/>
  <c r="G90" i="1"/>
  <c r="F91" i="1" s="1"/>
  <c r="G91" i="1" s="1"/>
  <c r="F92" i="1" s="1"/>
  <c r="D141" i="1"/>
  <c r="E141" i="1" s="1"/>
  <c r="M140" i="1"/>
  <c r="N9" i="1"/>
  <c r="O9" i="1" s="1"/>
  <c r="P9" i="1" s="1"/>
  <c r="G140" i="1"/>
  <c r="F141" i="1" s="1"/>
  <c r="G141" i="1" s="1"/>
  <c r="F142" i="1" s="1"/>
  <c r="M69" i="1"/>
  <c r="K69" i="1"/>
  <c r="J70" i="1" s="1"/>
  <c r="D92" i="1"/>
  <c r="E92" i="1" s="1"/>
  <c r="M91" i="1"/>
  <c r="L89" i="1"/>
  <c r="D13" i="1"/>
  <c r="E13" i="1" s="1"/>
  <c r="K13" i="1" s="1"/>
  <c r="M12" i="1"/>
  <c r="H91" i="1"/>
  <c r="I91" i="1" s="1"/>
  <c r="H92" i="1" s="1"/>
  <c r="I13" i="1"/>
  <c r="H14" i="1" s="1"/>
  <c r="N137" i="1"/>
  <c r="O137" i="1" s="1"/>
  <c r="P137" i="1" s="1"/>
  <c r="L138" i="1"/>
  <c r="K139" i="1"/>
  <c r="J140" i="1" s="1"/>
  <c r="I139" i="1"/>
  <c r="H140" i="1" s="1"/>
  <c r="N172" i="1"/>
  <c r="O172" i="1" s="1"/>
  <c r="P172" i="1" s="1"/>
  <c r="L173" i="1"/>
  <c r="D71" i="1"/>
  <c r="M70" i="1"/>
  <c r="G39" i="1"/>
  <c r="F40" i="1" s="1"/>
  <c r="D174" i="1"/>
  <c r="M173" i="1"/>
  <c r="K39" i="1"/>
  <c r="H70" i="1"/>
  <c r="I70" i="1" s="1"/>
  <c r="H71" i="1" s="1"/>
  <c r="E39" i="1"/>
  <c r="M39" i="1" s="1"/>
  <c r="D40" i="1"/>
  <c r="E40" i="1" s="1"/>
  <c r="L38" i="1"/>
  <c r="I90" i="1"/>
  <c r="G12" i="1"/>
  <c r="F13" i="1" s="1"/>
  <c r="N204" i="1" l="1"/>
  <c r="O204" i="1" s="1"/>
  <c r="K208" i="1"/>
  <c r="J209" i="1"/>
  <c r="K209" i="1" s="1"/>
  <c r="H209" i="1"/>
  <c r="I209" i="1" s="1"/>
  <c r="G92" i="1"/>
  <c r="F93" i="1" s="1"/>
  <c r="G93" i="1" s="1"/>
  <c r="F94" i="1" s="1"/>
  <c r="J141" i="1"/>
  <c r="J71" i="1"/>
  <c r="K70" i="1"/>
  <c r="G40" i="1"/>
  <c r="F41" i="1" s="1"/>
  <c r="E71" i="1"/>
  <c r="M71" i="1" s="1"/>
  <c r="N89" i="1"/>
  <c r="O89" i="1" s="1"/>
  <c r="P89" i="1" s="1"/>
  <c r="L90" i="1"/>
  <c r="I92" i="1"/>
  <c r="H93" i="1" s="1"/>
  <c r="I93" i="1" s="1"/>
  <c r="H94" i="1" s="1"/>
  <c r="I71" i="1"/>
  <c r="E174" i="1"/>
  <c r="D175" i="1"/>
  <c r="E175" i="1" s="1"/>
  <c r="I39" i="1"/>
  <c r="H40" i="1" s="1"/>
  <c r="I40" i="1" s="1"/>
  <c r="H41" i="1" s="1"/>
  <c r="D93" i="1"/>
  <c r="E93" i="1" s="1"/>
  <c r="M92" i="1"/>
  <c r="G142" i="1"/>
  <c r="F143" i="1"/>
  <c r="D142" i="1"/>
  <c r="E142" i="1" s="1"/>
  <c r="M141" i="1"/>
  <c r="D41" i="1"/>
  <c r="E41" i="1" s="1"/>
  <c r="M40" i="1"/>
  <c r="G174" i="1"/>
  <c r="F175" i="1" s="1"/>
  <c r="G175" i="1" s="1"/>
  <c r="F176" i="1" s="1"/>
  <c r="N173" i="1"/>
  <c r="O173" i="1" s="1"/>
  <c r="P173" i="1"/>
  <c r="L174" i="1" s="1"/>
  <c r="N138" i="1"/>
  <c r="O138" i="1" s="1"/>
  <c r="P138" i="1"/>
  <c r="N67" i="1"/>
  <c r="N38" i="1"/>
  <c r="O38" i="1" s="1"/>
  <c r="P38" i="1" s="1"/>
  <c r="L39" i="1"/>
  <c r="J40" i="1"/>
  <c r="K40" i="1" s="1"/>
  <c r="J41" i="1" s="1"/>
  <c r="K140" i="1"/>
  <c r="I140" i="1"/>
  <c r="H141" i="1"/>
  <c r="K92" i="1"/>
  <c r="J93" i="1" s="1"/>
  <c r="K93" i="1" s="1"/>
  <c r="J94" i="1" s="1"/>
  <c r="D14" i="1"/>
  <c r="E14" i="1" s="1"/>
  <c r="M13" i="1"/>
  <c r="L10" i="1"/>
  <c r="J14" i="1"/>
  <c r="K14" i="1" s="1"/>
  <c r="J15" i="1" s="1"/>
  <c r="G13" i="1"/>
  <c r="F14" i="1" s="1"/>
  <c r="P204" i="1" l="1"/>
  <c r="L205" i="1" s="1"/>
  <c r="I41" i="1"/>
  <c r="H42" i="1" s="1"/>
  <c r="I42" i="1" s="1"/>
  <c r="H43" i="1" s="1"/>
  <c r="K41" i="1"/>
  <c r="J42" i="1" s="1"/>
  <c r="K42" i="1" s="1"/>
  <c r="J43" i="1" s="1"/>
  <c r="L68" i="1"/>
  <c r="N68" i="1" s="1"/>
  <c r="O68" i="1" s="1"/>
  <c r="K141" i="1"/>
  <c r="I141" i="1"/>
  <c r="H142" i="1" s="1"/>
  <c r="D176" i="1"/>
  <c r="E176" i="1" s="1"/>
  <c r="M175" i="1"/>
  <c r="G71" i="1"/>
  <c r="F72" i="1" s="1"/>
  <c r="D72" i="1"/>
  <c r="E72" i="1" s="1"/>
  <c r="J142" i="1"/>
  <c r="L139" i="1"/>
  <c r="M174" i="1"/>
  <c r="N174" i="1" s="1"/>
  <c r="I174" i="1"/>
  <c r="H175" i="1" s="1"/>
  <c r="I175" i="1" s="1"/>
  <c r="H176" i="1" s="1"/>
  <c r="K174" i="1"/>
  <c r="J175" i="1" s="1"/>
  <c r="K175" i="1" s="1"/>
  <c r="J176" i="1" s="1"/>
  <c r="G41" i="1"/>
  <c r="F42" i="1"/>
  <c r="J72" i="1"/>
  <c r="K71" i="1"/>
  <c r="N10" i="1"/>
  <c r="O10" i="1" s="1"/>
  <c r="P10" i="1" s="1"/>
  <c r="L11" i="1"/>
  <c r="N39" i="1"/>
  <c r="O39" i="1" s="1"/>
  <c r="P39" i="1" s="1"/>
  <c r="D42" i="1"/>
  <c r="E42" i="1" s="1"/>
  <c r="M41" i="1"/>
  <c r="N90" i="1"/>
  <c r="O90" i="1" s="1"/>
  <c r="P90" i="1"/>
  <c r="L91" i="1" s="1"/>
  <c r="D15" i="1"/>
  <c r="E15" i="1" s="1"/>
  <c r="M14" i="1"/>
  <c r="O67" i="1"/>
  <c r="P67" i="1" s="1"/>
  <c r="D143" i="1"/>
  <c r="E143" i="1" s="1"/>
  <c r="M142" i="1"/>
  <c r="D94" i="1"/>
  <c r="M93" i="1"/>
  <c r="H72" i="1"/>
  <c r="I14" i="1"/>
  <c r="H15" i="1" s="1"/>
  <c r="I15" i="1" s="1"/>
  <c r="H16" i="1" s="1"/>
  <c r="P68" i="1"/>
  <c r="L69" i="1" s="1"/>
  <c r="G14" i="1"/>
  <c r="F15" i="1" s="1"/>
  <c r="N205" i="1" l="1"/>
  <c r="O205" i="1" s="1"/>
  <c r="P205" i="1" s="1"/>
  <c r="O174" i="1"/>
  <c r="P174" i="1" s="1"/>
  <c r="I176" i="1"/>
  <c r="H177" i="1"/>
  <c r="E94" i="1"/>
  <c r="D95" i="1"/>
  <c r="E95" i="1" s="1"/>
  <c r="K72" i="1"/>
  <c r="J73" i="1"/>
  <c r="D43" i="1"/>
  <c r="E43" i="1" s="1"/>
  <c r="K43" i="1" s="1"/>
  <c r="J44" i="1" s="1"/>
  <c r="M42" i="1"/>
  <c r="K142" i="1"/>
  <c r="J143" i="1" s="1"/>
  <c r="I142" i="1"/>
  <c r="H143" i="1" s="1"/>
  <c r="I72" i="1"/>
  <c r="H73" i="1" s="1"/>
  <c r="D144" i="1"/>
  <c r="E144" i="1" s="1"/>
  <c r="M143" i="1"/>
  <c r="L40" i="1"/>
  <c r="G72" i="1"/>
  <c r="F73" i="1" s="1"/>
  <c r="K176" i="1"/>
  <c r="J177" i="1" s="1"/>
  <c r="K177" i="1" s="1"/>
  <c r="J178" i="1" s="1"/>
  <c r="D177" i="1"/>
  <c r="E177" i="1" s="1"/>
  <c r="M176" i="1"/>
  <c r="D16" i="1"/>
  <c r="E16" i="1" s="1"/>
  <c r="I16" i="1" s="1"/>
  <c r="H17" i="1" s="1"/>
  <c r="M15" i="1"/>
  <c r="N11" i="1"/>
  <c r="O11" i="1" s="1"/>
  <c r="P11" i="1" s="1"/>
  <c r="L12" i="1" s="1"/>
  <c r="G42" i="1"/>
  <c r="F43" i="1" s="1"/>
  <c r="D73" i="1"/>
  <c r="M72" i="1"/>
  <c r="K15" i="1"/>
  <c r="J16" i="1" s="1"/>
  <c r="K16" i="1" s="1"/>
  <c r="J17" i="1" s="1"/>
  <c r="N91" i="1"/>
  <c r="O91" i="1"/>
  <c r="P91" i="1" s="1"/>
  <c r="N139" i="1"/>
  <c r="O139" i="1" s="1"/>
  <c r="P139" i="1" s="1"/>
  <c r="G143" i="1"/>
  <c r="F144" i="1" s="1"/>
  <c r="G144" i="1" s="1"/>
  <c r="F145" i="1" s="1"/>
  <c r="G176" i="1"/>
  <c r="F177" i="1" s="1"/>
  <c r="G177" i="1" s="1"/>
  <c r="F178" i="1" s="1"/>
  <c r="N69" i="1"/>
  <c r="O69" i="1" s="1"/>
  <c r="P69" i="1" s="1"/>
  <c r="G15" i="1"/>
  <c r="F16" i="1" s="1"/>
  <c r="L206" i="1" l="1"/>
  <c r="K143" i="1"/>
  <c r="I143" i="1"/>
  <c r="H144" i="1" s="1"/>
  <c r="N12" i="1"/>
  <c r="O12" i="1" s="1"/>
  <c r="P12" i="1" s="1"/>
  <c r="J144" i="1"/>
  <c r="E73" i="1"/>
  <c r="M73" i="1" s="1"/>
  <c r="D178" i="1"/>
  <c r="M177" i="1"/>
  <c r="I43" i="1"/>
  <c r="H44" i="1" s="1"/>
  <c r="I44" i="1" s="1"/>
  <c r="H45" i="1" s="1"/>
  <c r="L140" i="1"/>
  <c r="L92" i="1"/>
  <c r="N92" i="1" s="1"/>
  <c r="O92" i="1" s="1"/>
  <c r="P92" i="1" s="1"/>
  <c r="G43" i="1"/>
  <c r="F44" i="1"/>
  <c r="G44" i="1" s="1"/>
  <c r="F45" i="1" s="1"/>
  <c r="D96" i="1"/>
  <c r="M95" i="1"/>
  <c r="I177" i="1"/>
  <c r="H178" i="1" s="1"/>
  <c r="I73" i="1"/>
  <c r="N40" i="1"/>
  <c r="L41" i="1" s="1"/>
  <c r="O40" i="1"/>
  <c r="P40" i="1" s="1"/>
  <c r="D44" i="1"/>
  <c r="E44" i="1" s="1"/>
  <c r="M43" i="1"/>
  <c r="K17" i="1"/>
  <c r="D17" i="1"/>
  <c r="E17" i="1" s="1"/>
  <c r="M16" i="1"/>
  <c r="D145" i="1"/>
  <c r="E145" i="1" s="1"/>
  <c r="M144" i="1"/>
  <c r="M94" i="1"/>
  <c r="I94" i="1"/>
  <c r="H95" i="1"/>
  <c r="I95" i="1" s="1"/>
  <c r="H96" i="1" s="1"/>
  <c r="G94" i="1"/>
  <c r="F95" i="1" s="1"/>
  <c r="G95" i="1" s="1"/>
  <c r="F96" i="1" s="1"/>
  <c r="K94" i="1"/>
  <c r="J95" i="1" s="1"/>
  <c r="K95" i="1" s="1"/>
  <c r="J96" i="1" s="1"/>
  <c r="L175" i="1"/>
  <c r="L70" i="1"/>
  <c r="G16" i="1"/>
  <c r="F17" i="1" s="1"/>
  <c r="N206" i="1" l="1"/>
  <c r="O206" i="1" s="1"/>
  <c r="N41" i="1"/>
  <c r="O41" i="1"/>
  <c r="P41" i="1" s="1"/>
  <c r="D146" i="1"/>
  <c r="E146" i="1" s="1"/>
  <c r="M145" i="1"/>
  <c r="N175" i="1"/>
  <c r="L176" i="1" s="1"/>
  <c r="O175" i="1"/>
  <c r="P175" i="1" s="1"/>
  <c r="I178" i="1"/>
  <c r="H179" i="1"/>
  <c r="I179" i="1" s="1"/>
  <c r="H180" i="1" s="1"/>
  <c r="J74" i="1"/>
  <c r="D18" i="1"/>
  <c r="E18" i="1" s="1"/>
  <c r="M17" i="1"/>
  <c r="G145" i="1"/>
  <c r="F146" i="1" s="1"/>
  <c r="G146" i="1" s="1"/>
  <c r="F147" i="1" s="1"/>
  <c r="E178" i="1"/>
  <c r="D179" i="1"/>
  <c r="E179" i="1" s="1"/>
  <c r="K73" i="1"/>
  <c r="L13" i="1"/>
  <c r="G45" i="1"/>
  <c r="F46" i="1"/>
  <c r="K144" i="1"/>
  <c r="J145" i="1" s="1"/>
  <c r="I144" i="1"/>
  <c r="H145" i="1" s="1"/>
  <c r="K96" i="1"/>
  <c r="J97" i="1" s="1"/>
  <c r="D45" i="1"/>
  <c r="E45" i="1" s="1"/>
  <c r="M44" i="1"/>
  <c r="L93" i="1"/>
  <c r="N93" i="1" s="1"/>
  <c r="O93" i="1" s="1"/>
  <c r="P93" i="1" s="1"/>
  <c r="G96" i="1"/>
  <c r="F97" i="1" s="1"/>
  <c r="J18" i="1"/>
  <c r="H74" i="1"/>
  <c r="E96" i="1"/>
  <c r="M96" i="1" s="1"/>
  <c r="D97" i="1"/>
  <c r="E97" i="1" s="1"/>
  <c r="N140" i="1"/>
  <c r="O140" i="1" s="1"/>
  <c r="P140" i="1" s="1"/>
  <c r="L141" i="1"/>
  <c r="N141" i="1" s="1"/>
  <c r="O141" i="1" s="1"/>
  <c r="P141" i="1" s="1"/>
  <c r="D74" i="1"/>
  <c r="E74" i="1" s="1"/>
  <c r="G73" i="1"/>
  <c r="F74" i="1" s="1"/>
  <c r="G74" i="1" s="1"/>
  <c r="F75" i="1" s="1"/>
  <c r="I17" i="1"/>
  <c r="H18" i="1" s="1"/>
  <c r="I18" i="1" s="1"/>
  <c r="H19" i="1" s="1"/>
  <c r="K44" i="1"/>
  <c r="J45" i="1" s="1"/>
  <c r="L142" i="1"/>
  <c r="N70" i="1"/>
  <c r="O70" i="1" s="1"/>
  <c r="P70" i="1" s="1"/>
  <c r="L42" i="1"/>
  <c r="G17" i="1"/>
  <c r="F18" i="1" s="1"/>
  <c r="P206" i="1" l="1"/>
  <c r="L207" i="1" s="1"/>
  <c r="K145" i="1"/>
  <c r="J146" i="1" s="1"/>
  <c r="I145" i="1"/>
  <c r="H146" i="1" s="1"/>
  <c r="N176" i="1"/>
  <c r="O176" i="1" s="1"/>
  <c r="P176" i="1" s="1"/>
  <c r="K97" i="1"/>
  <c r="J98" i="1" s="1"/>
  <c r="G46" i="1"/>
  <c r="F47" i="1" s="1"/>
  <c r="N13" i="1"/>
  <c r="O13" i="1" s="1"/>
  <c r="D75" i="1"/>
  <c r="M74" i="1"/>
  <c r="K45" i="1"/>
  <c r="J46" i="1" s="1"/>
  <c r="K46" i="1" s="1"/>
  <c r="J47" i="1" s="1"/>
  <c r="I74" i="1"/>
  <c r="H75" i="1" s="1"/>
  <c r="H97" i="1"/>
  <c r="I97" i="1" s="1"/>
  <c r="H98" i="1" s="1"/>
  <c r="D180" i="1"/>
  <c r="M179" i="1"/>
  <c r="D19" i="1"/>
  <c r="E19" i="1" s="1"/>
  <c r="M18" i="1"/>
  <c r="D98" i="1"/>
  <c r="M97" i="1"/>
  <c r="G97" i="1"/>
  <c r="F98" i="1" s="1"/>
  <c r="G147" i="1"/>
  <c r="F148" i="1" s="1"/>
  <c r="K74" i="1"/>
  <c r="J75" i="1"/>
  <c r="D147" i="1"/>
  <c r="E147" i="1" s="1"/>
  <c r="M146" i="1"/>
  <c r="K18" i="1"/>
  <c r="J19" i="1" s="1"/>
  <c r="D46" i="1"/>
  <c r="E46" i="1" s="1"/>
  <c r="M45" i="1"/>
  <c r="I96" i="1"/>
  <c r="M178" i="1"/>
  <c r="G178" i="1"/>
  <c r="F179" i="1" s="1"/>
  <c r="G179" i="1" s="1"/>
  <c r="F180" i="1" s="1"/>
  <c r="J179" i="1"/>
  <c r="K179" i="1" s="1"/>
  <c r="J180" i="1" s="1"/>
  <c r="K178" i="1"/>
  <c r="I45" i="1"/>
  <c r="H46" i="1" s="1"/>
  <c r="I46" i="1" s="1"/>
  <c r="H47" i="1" s="1"/>
  <c r="N142" i="1"/>
  <c r="O142" i="1" s="1"/>
  <c r="L94" i="1"/>
  <c r="L71" i="1"/>
  <c r="N42" i="1"/>
  <c r="O42" i="1" s="1"/>
  <c r="P42" i="1" s="1"/>
  <c r="G18" i="1"/>
  <c r="F19" i="1" s="1"/>
  <c r="N207" i="1" l="1"/>
  <c r="O207" i="1"/>
  <c r="P207" i="1" s="1"/>
  <c r="P13" i="1"/>
  <c r="L14" i="1"/>
  <c r="N14" i="1" s="1"/>
  <c r="O14" i="1" s="1"/>
  <c r="P14" i="1" s="1"/>
  <c r="J147" i="1"/>
  <c r="K180" i="1"/>
  <c r="D47" i="1"/>
  <c r="M46" i="1"/>
  <c r="K75" i="1"/>
  <c r="J76" i="1"/>
  <c r="E75" i="1"/>
  <c r="D76" i="1"/>
  <c r="K98" i="1"/>
  <c r="J99" i="1" s="1"/>
  <c r="K99" i="1" s="1"/>
  <c r="J100" i="1" s="1"/>
  <c r="K19" i="1"/>
  <c r="J20" i="1" s="1"/>
  <c r="K20" i="1" s="1"/>
  <c r="J21" i="1" s="1"/>
  <c r="D148" i="1"/>
  <c r="E148" i="1" s="1"/>
  <c r="M147" i="1"/>
  <c r="D99" i="1"/>
  <c r="E99" i="1" s="1"/>
  <c r="E98" i="1"/>
  <c r="M98" i="1" s="1"/>
  <c r="L177" i="1"/>
  <c r="I98" i="1"/>
  <c r="H99" i="1" s="1"/>
  <c r="I99" i="1" s="1"/>
  <c r="H100" i="1" s="1"/>
  <c r="K146" i="1"/>
  <c r="I146" i="1"/>
  <c r="H147" i="1" s="1"/>
  <c r="D20" i="1"/>
  <c r="E20" i="1" s="1"/>
  <c r="M19" i="1"/>
  <c r="I19" i="1"/>
  <c r="H20" i="1" s="1"/>
  <c r="G148" i="1"/>
  <c r="F149" i="1" s="1"/>
  <c r="D181" i="1"/>
  <c r="E181" i="1" s="1"/>
  <c r="E180" i="1"/>
  <c r="P142" i="1"/>
  <c r="L143" i="1" s="1"/>
  <c r="N94" i="1"/>
  <c r="O94" i="1" s="1"/>
  <c r="P94" i="1" s="1"/>
  <c r="N71" i="1"/>
  <c r="L43" i="1"/>
  <c r="L15" i="1"/>
  <c r="G19" i="1"/>
  <c r="F20" i="1" s="1"/>
  <c r="K147" i="1" l="1"/>
  <c r="J148" i="1" s="1"/>
  <c r="I147" i="1"/>
  <c r="H148" i="1" s="1"/>
  <c r="K21" i="1"/>
  <c r="D149" i="1"/>
  <c r="E149" i="1" s="1"/>
  <c r="M148" i="1"/>
  <c r="E76" i="1"/>
  <c r="M76" i="1" s="1"/>
  <c r="D77" i="1"/>
  <c r="E77" i="1" s="1"/>
  <c r="M75" i="1"/>
  <c r="G75" i="1"/>
  <c r="F76" i="1" s="1"/>
  <c r="G76" i="1" s="1"/>
  <c r="F77" i="1" s="1"/>
  <c r="G98" i="1"/>
  <c r="F99" i="1" s="1"/>
  <c r="G99" i="1" s="1"/>
  <c r="F100" i="1" s="1"/>
  <c r="D182" i="1"/>
  <c r="M181" i="1"/>
  <c r="K76" i="1"/>
  <c r="J77" i="1" s="1"/>
  <c r="D21" i="1"/>
  <c r="E21" i="1" s="1"/>
  <c r="M20" i="1"/>
  <c r="N177" i="1"/>
  <c r="O177" i="1" s="1"/>
  <c r="P177" i="1" s="1"/>
  <c r="L178" i="1"/>
  <c r="M180" i="1"/>
  <c r="I180" i="1"/>
  <c r="H181" i="1" s="1"/>
  <c r="I181" i="1" s="1"/>
  <c r="H182" i="1" s="1"/>
  <c r="I20" i="1"/>
  <c r="H21" i="1" s="1"/>
  <c r="I21" i="1" s="1"/>
  <c r="H22" i="1" s="1"/>
  <c r="G180" i="1"/>
  <c r="F181" i="1" s="1"/>
  <c r="G181" i="1" s="1"/>
  <c r="F182" i="1" s="1"/>
  <c r="D100" i="1"/>
  <c r="M99" i="1"/>
  <c r="I75" i="1"/>
  <c r="H76" i="1" s="1"/>
  <c r="I76" i="1" s="1"/>
  <c r="H77" i="1" s="1"/>
  <c r="E47" i="1"/>
  <c r="D48" i="1"/>
  <c r="E48" i="1" s="1"/>
  <c r="J181" i="1"/>
  <c r="K181" i="1" s="1"/>
  <c r="J182" i="1" s="1"/>
  <c r="N143" i="1"/>
  <c r="L95" i="1"/>
  <c r="O71" i="1"/>
  <c r="P71" i="1" s="1"/>
  <c r="N43" i="1"/>
  <c r="O43" i="1" s="1"/>
  <c r="N15" i="1"/>
  <c r="O15" i="1" s="1"/>
  <c r="P15" i="1" s="1"/>
  <c r="G20" i="1"/>
  <c r="F21" i="1" s="1"/>
  <c r="L208" i="1" l="1"/>
  <c r="P43" i="1"/>
  <c r="L44" i="1" s="1"/>
  <c r="N44" i="1" s="1"/>
  <c r="K77" i="1"/>
  <c r="J78" i="1" s="1"/>
  <c r="K78" i="1" s="1"/>
  <c r="G77" i="1"/>
  <c r="F78" i="1" s="1"/>
  <c r="G78" i="1" s="1"/>
  <c r="K148" i="1"/>
  <c r="J149" i="1" s="1"/>
  <c r="H149" i="1"/>
  <c r="I148" i="1"/>
  <c r="I77" i="1"/>
  <c r="H78" i="1" s="1"/>
  <c r="I78" i="1" s="1"/>
  <c r="O178" i="1"/>
  <c r="N178" i="1"/>
  <c r="P178" i="1"/>
  <c r="L179" i="1" s="1"/>
  <c r="N179" i="1" s="1"/>
  <c r="O179" i="1" s="1"/>
  <c r="P179" i="1" s="1"/>
  <c r="D49" i="1"/>
  <c r="E49" i="1" s="1"/>
  <c r="M48" i="1"/>
  <c r="E100" i="1"/>
  <c r="I22" i="1"/>
  <c r="H23" i="1" s="1"/>
  <c r="D78" i="1"/>
  <c r="E78" i="1" s="1"/>
  <c r="M78" i="1" s="1"/>
  <c r="M77" i="1"/>
  <c r="M47" i="1"/>
  <c r="I47" i="1"/>
  <c r="K47" i="1"/>
  <c r="J48" i="1" s="1"/>
  <c r="K48" i="1" s="1"/>
  <c r="J49" i="1" s="1"/>
  <c r="G47" i="1"/>
  <c r="F48" i="1" s="1"/>
  <c r="G48" i="1" s="1"/>
  <c r="F49" i="1" s="1"/>
  <c r="H48" i="1"/>
  <c r="I48" i="1" s="1"/>
  <c r="H49" i="1" s="1"/>
  <c r="G182" i="1"/>
  <c r="F183" i="1" s="1"/>
  <c r="G183" i="1" s="1"/>
  <c r="F184" i="1" s="1"/>
  <c r="D22" i="1"/>
  <c r="E22" i="1" s="1"/>
  <c r="M21" i="1"/>
  <c r="E182" i="1"/>
  <c r="M182" i="1" s="1"/>
  <c r="D183" i="1"/>
  <c r="E183" i="1" s="1"/>
  <c r="D150" i="1"/>
  <c r="M149" i="1"/>
  <c r="J22" i="1"/>
  <c r="K22" i="1" s="1"/>
  <c r="J23" i="1" s="1"/>
  <c r="G149" i="1"/>
  <c r="F150" i="1" s="1"/>
  <c r="O143" i="1"/>
  <c r="P143" i="1" s="1"/>
  <c r="N95" i="1"/>
  <c r="L72" i="1"/>
  <c r="L16" i="1"/>
  <c r="G21" i="1"/>
  <c r="F22" i="1" s="1"/>
  <c r="N208" i="1" l="1"/>
  <c r="O208" i="1"/>
  <c r="P208" i="1" s="1"/>
  <c r="J50" i="1"/>
  <c r="K49" i="1"/>
  <c r="D184" i="1"/>
  <c r="M183" i="1"/>
  <c r="F50" i="1"/>
  <c r="G49" i="1"/>
  <c r="K182" i="1"/>
  <c r="J183" i="1" s="1"/>
  <c r="K183" i="1" s="1"/>
  <c r="J184" i="1" s="1"/>
  <c r="M100" i="1"/>
  <c r="I100" i="1"/>
  <c r="H101" i="1" s="1"/>
  <c r="I101" i="1" s="1"/>
  <c r="H102" i="1" s="1"/>
  <c r="K100" i="1"/>
  <c r="J101" i="1" s="1"/>
  <c r="K101" i="1" s="1"/>
  <c r="J102" i="1" s="1"/>
  <c r="D101" i="1"/>
  <c r="E101" i="1" s="1"/>
  <c r="G100" i="1"/>
  <c r="F101" i="1" s="1"/>
  <c r="I182" i="1"/>
  <c r="H183" i="1" s="1"/>
  <c r="I183" i="1" s="1"/>
  <c r="H184" i="1" s="1"/>
  <c r="G150" i="1"/>
  <c r="F151" i="1" s="1"/>
  <c r="G151" i="1" s="1"/>
  <c r="F152" i="1" s="1"/>
  <c r="E150" i="1"/>
  <c r="M150" i="1" s="1"/>
  <c r="D151" i="1"/>
  <c r="E151" i="1" s="1"/>
  <c r="D23" i="1"/>
  <c r="E23" i="1" s="1"/>
  <c r="M22" i="1"/>
  <c r="I49" i="1"/>
  <c r="H50" i="1" s="1"/>
  <c r="K149" i="1"/>
  <c r="J150" i="1" s="1"/>
  <c r="I149" i="1"/>
  <c r="H150" i="1" s="1"/>
  <c r="D50" i="1"/>
  <c r="M49" i="1"/>
  <c r="L180" i="1"/>
  <c r="L144" i="1"/>
  <c r="O95" i="1"/>
  <c r="P95" i="1" s="1"/>
  <c r="N72" i="1"/>
  <c r="O44" i="1"/>
  <c r="P44" i="1" s="1"/>
  <c r="N16" i="1"/>
  <c r="O16" i="1"/>
  <c r="P16" i="1" s="1"/>
  <c r="G22" i="1"/>
  <c r="F23" i="1" s="1"/>
  <c r="L209" i="1" l="1"/>
  <c r="N209" i="1" s="1"/>
  <c r="O209" i="1" s="1"/>
  <c r="P209" i="1" s="1"/>
  <c r="J24" i="1"/>
  <c r="K24" i="1" s="1"/>
  <c r="J25" i="1" s="1"/>
  <c r="K23" i="1"/>
  <c r="L45" i="1"/>
  <c r="N45" i="1" s="1"/>
  <c r="O45" i="1" s="1"/>
  <c r="P45" i="1" s="1"/>
  <c r="I23" i="1"/>
  <c r="H24" i="1" s="1"/>
  <c r="G101" i="1"/>
  <c r="F102" i="1" s="1"/>
  <c r="E184" i="1"/>
  <c r="K184" i="1" s="1"/>
  <c r="D24" i="1"/>
  <c r="E24" i="1" s="1"/>
  <c r="M23" i="1"/>
  <c r="E50" i="1"/>
  <c r="M50" i="1" s="1"/>
  <c r="D152" i="1"/>
  <c r="E152" i="1" s="1"/>
  <c r="G152" i="1" s="1"/>
  <c r="F153" i="1" s="1"/>
  <c r="M151" i="1"/>
  <c r="K150" i="1"/>
  <c r="J151" i="1" s="1"/>
  <c r="I150" i="1"/>
  <c r="H151" i="1" s="1"/>
  <c r="D102" i="1"/>
  <c r="M101" i="1"/>
  <c r="O180" i="1"/>
  <c r="P180" i="1" s="1"/>
  <c r="N180" i="1"/>
  <c r="N144" i="1"/>
  <c r="L96" i="1"/>
  <c r="O72" i="1"/>
  <c r="P72" i="1" s="1"/>
  <c r="L17" i="1"/>
  <c r="G23" i="1"/>
  <c r="F24" i="1" s="1"/>
  <c r="G153" i="1" l="1"/>
  <c r="F154" i="1" s="1"/>
  <c r="K151" i="1"/>
  <c r="J152" i="1" s="1"/>
  <c r="I151" i="1"/>
  <c r="H152" i="1" s="1"/>
  <c r="L181" i="1"/>
  <c r="E102" i="1"/>
  <c r="G50" i="1"/>
  <c r="F51" i="1" s="1"/>
  <c r="D185" i="1"/>
  <c r="E185" i="1" s="1"/>
  <c r="J185" i="1"/>
  <c r="K185" i="1" s="1"/>
  <c r="J186" i="1" s="1"/>
  <c r="D153" i="1"/>
  <c r="E153" i="1" s="1"/>
  <c r="M152" i="1"/>
  <c r="H185" i="1"/>
  <c r="I185" i="1" s="1"/>
  <c r="H186" i="1" s="1"/>
  <c r="I50" i="1"/>
  <c r="H51" i="1" s="1"/>
  <c r="M184" i="1"/>
  <c r="G184" i="1"/>
  <c r="F185" i="1" s="1"/>
  <c r="G185" i="1" s="1"/>
  <c r="F186" i="1" s="1"/>
  <c r="K50" i="1"/>
  <c r="J51" i="1" s="1"/>
  <c r="D51" i="1"/>
  <c r="E51" i="1" s="1"/>
  <c r="D25" i="1"/>
  <c r="E25" i="1" s="1"/>
  <c r="M24" i="1"/>
  <c r="I24" i="1"/>
  <c r="H25" i="1" s="1"/>
  <c r="I25" i="1" s="1"/>
  <c r="H26" i="1" s="1"/>
  <c r="I184" i="1"/>
  <c r="O181" i="1"/>
  <c r="P181" i="1" s="1"/>
  <c r="N181" i="1"/>
  <c r="O144" i="1"/>
  <c r="P144" i="1" s="1"/>
  <c r="N96" i="1"/>
  <c r="O96" i="1" s="1"/>
  <c r="P96" i="1" s="1"/>
  <c r="L73" i="1"/>
  <c r="L46" i="1"/>
  <c r="N17" i="1"/>
  <c r="G24" i="1"/>
  <c r="F25" i="1" s="1"/>
  <c r="M102" i="1" l="1"/>
  <c r="I102" i="1"/>
  <c r="H103" i="1" s="1"/>
  <c r="K102" i="1"/>
  <c r="J103" i="1" s="1"/>
  <c r="K152" i="1"/>
  <c r="J153" i="1" s="1"/>
  <c r="I152" i="1"/>
  <c r="H153" i="1" s="1"/>
  <c r="G102" i="1"/>
  <c r="F103" i="1" s="1"/>
  <c r="D186" i="1"/>
  <c r="M185" i="1"/>
  <c r="F52" i="1"/>
  <c r="G51" i="1"/>
  <c r="I26" i="1"/>
  <c r="H27" i="1" s="1"/>
  <c r="K51" i="1"/>
  <c r="J52" i="1" s="1"/>
  <c r="D26" i="1"/>
  <c r="E26" i="1" s="1"/>
  <c r="M25" i="1"/>
  <c r="D52" i="1"/>
  <c r="M51" i="1"/>
  <c r="I51" i="1"/>
  <c r="H52" i="1"/>
  <c r="D154" i="1"/>
  <c r="E154" i="1" s="1"/>
  <c r="M153" i="1"/>
  <c r="D103" i="1"/>
  <c r="K25" i="1"/>
  <c r="J26" i="1" s="1"/>
  <c r="K26" i="1" s="1"/>
  <c r="J27" i="1" s="1"/>
  <c r="L182" i="1"/>
  <c r="L145" i="1"/>
  <c r="L97" i="1"/>
  <c r="N73" i="1"/>
  <c r="O73" i="1" s="1"/>
  <c r="P73" i="1" s="1"/>
  <c r="O46" i="1"/>
  <c r="P46" i="1" s="1"/>
  <c r="N46" i="1"/>
  <c r="O17" i="1"/>
  <c r="P17" i="1" s="1"/>
  <c r="G25" i="1"/>
  <c r="F26" i="1" s="1"/>
  <c r="D155" i="1" l="1"/>
  <c r="E155" i="1" s="1"/>
  <c r="M154" i="1"/>
  <c r="E52" i="1"/>
  <c r="M52" i="1" s="1"/>
  <c r="G52" i="1"/>
  <c r="F53" i="1" s="1"/>
  <c r="K103" i="1"/>
  <c r="J104" i="1" s="1"/>
  <c r="L47" i="1"/>
  <c r="N47" i="1" s="1"/>
  <c r="E103" i="1"/>
  <c r="M103" i="1" s="1"/>
  <c r="D27" i="1"/>
  <c r="E27" i="1" s="1"/>
  <c r="M27" i="1" s="1"/>
  <c r="M26" i="1"/>
  <c r="G154" i="1"/>
  <c r="F155" i="1" s="1"/>
  <c r="I103" i="1"/>
  <c r="H104" i="1" s="1"/>
  <c r="G103" i="1"/>
  <c r="F104" i="1" s="1"/>
  <c r="D187" i="1"/>
  <c r="E187" i="1" s="1"/>
  <c r="E186" i="1"/>
  <c r="K153" i="1"/>
  <c r="J154" i="1" s="1"/>
  <c r="I153" i="1"/>
  <c r="H154" i="1" s="1"/>
  <c r="N182" i="1"/>
  <c r="O182" i="1" s="1"/>
  <c r="N145" i="1"/>
  <c r="O145" i="1" s="1"/>
  <c r="P145" i="1" s="1"/>
  <c r="N97" i="1"/>
  <c r="O97" i="1" s="1"/>
  <c r="P97" i="1" s="1"/>
  <c r="L74" i="1"/>
  <c r="L18" i="1"/>
  <c r="G26" i="1"/>
  <c r="F27" i="1" s="1"/>
  <c r="D156" i="1" l="1"/>
  <c r="M155" i="1"/>
  <c r="G104" i="1"/>
  <c r="F105" i="1" s="1"/>
  <c r="K27" i="1"/>
  <c r="D188" i="1"/>
  <c r="M187" i="1"/>
  <c r="K154" i="1"/>
  <c r="J155" i="1" s="1"/>
  <c r="I154" i="1"/>
  <c r="H155" i="1" s="1"/>
  <c r="O47" i="1"/>
  <c r="I27" i="1"/>
  <c r="D53" i="1"/>
  <c r="E53" i="1" s="1"/>
  <c r="K52" i="1"/>
  <c r="J53" i="1" s="1"/>
  <c r="M186" i="1"/>
  <c r="K186" i="1"/>
  <c r="J187" i="1" s="1"/>
  <c r="K187" i="1" s="1"/>
  <c r="J188" i="1" s="1"/>
  <c r="G186" i="1"/>
  <c r="F187" i="1" s="1"/>
  <c r="G187" i="1" s="1"/>
  <c r="F188" i="1" s="1"/>
  <c r="I186" i="1"/>
  <c r="H187" i="1" s="1"/>
  <c r="I187" i="1" s="1"/>
  <c r="H188" i="1" s="1"/>
  <c r="G155" i="1"/>
  <c r="F156" i="1" s="1"/>
  <c r="D104" i="1"/>
  <c r="E104" i="1" s="1"/>
  <c r="I104" i="1" s="1"/>
  <c r="H105" i="1" s="1"/>
  <c r="I52" i="1"/>
  <c r="H53" i="1" s="1"/>
  <c r="P182" i="1"/>
  <c r="L183" i="1" s="1"/>
  <c r="L146" i="1"/>
  <c r="L98" i="1"/>
  <c r="N74" i="1"/>
  <c r="O74" i="1" s="1"/>
  <c r="P47" i="1"/>
  <c r="L48" i="1" s="1"/>
  <c r="N18" i="1"/>
  <c r="O18" i="1" s="1"/>
  <c r="P18" i="1" s="1"/>
  <c r="G27" i="1"/>
  <c r="K155" i="1" l="1"/>
  <c r="I155" i="1"/>
  <c r="H156" i="1" s="1"/>
  <c r="J156" i="1"/>
  <c r="I53" i="1"/>
  <c r="H54" i="1" s="1"/>
  <c r="I54" i="1" s="1"/>
  <c r="H55" i="1" s="1"/>
  <c r="J54" i="1"/>
  <c r="K54" i="1" s="1"/>
  <c r="J55" i="1" s="1"/>
  <c r="K53" i="1"/>
  <c r="E188" i="1"/>
  <c r="M188" i="1" s="1"/>
  <c r="D105" i="1"/>
  <c r="M104" i="1"/>
  <c r="D54" i="1"/>
  <c r="E54" i="1" s="1"/>
  <c r="M53" i="1"/>
  <c r="G53" i="1"/>
  <c r="F54" i="1" s="1"/>
  <c r="G54" i="1" s="1"/>
  <c r="F55" i="1" s="1"/>
  <c r="E156" i="1"/>
  <c r="M156" i="1" s="1"/>
  <c r="I188" i="1"/>
  <c r="H189" i="1" s="1"/>
  <c r="G156" i="1"/>
  <c r="F157" i="1" s="1"/>
  <c r="K104" i="1"/>
  <c r="J105" i="1" s="1"/>
  <c r="N183" i="1"/>
  <c r="O183" i="1" s="1"/>
  <c r="P183" i="1" s="1"/>
  <c r="N146" i="1"/>
  <c r="O146" i="1" s="1"/>
  <c r="N98" i="1"/>
  <c r="O98" i="1"/>
  <c r="P98" i="1" s="1"/>
  <c r="P74" i="1"/>
  <c r="L75" i="1" s="1"/>
  <c r="N48" i="1"/>
  <c r="L19" i="1"/>
  <c r="D106" i="1" l="1"/>
  <c r="E106" i="1" s="1"/>
  <c r="E105" i="1"/>
  <c r="D189" i="1"/>
  <c r="E189" i="1" s="1"/>
  <c r="G188" i="1"/>
  <c r="F189" i="1" s="1"/>
  <c r="L99" i="1"/>
  <c r="D55" i="1"/>
  <c r="E55" i="1" s="1"/>
  <c r="M55" i="1" s="1"/>
  <c r="M54" i="1"/>
  <c r="K156" i="1"/>
  <c r="J157" i="1" s="1"/>
  <c r="H157" i="1"/>
  <c r="I156" i="1"/>
  <c r="O48" i="1"/>
  <c r="P48" i="1" s="1"/>
  <c r="J106" i="1"/>
  <c r="K106" i="1" s="1"/>
  <c r="J107" i="1" s="1"/>
  <c r="K105" i="1"/>
  <c r="D157" i="1"/>
  <c r="E157" i="1" s="1"/>
  <c r="K188" i="1"/>
  <c r="J189" i="1" s="1"/>
  <c r="K189" i="1" s="1"/>
  <c r="J190" i="1" s="1"/>
  <c r="L184" i="1"/>
  <c r="P146" i="1"/>
  <c r="L147" i="1" s="1"/>
  <c r="N99" i="1"/>
  <c r="N75" i="1"/>
  <c r="O75" i="1" s="1"/>
  <c r="N19" i="1"/>
  <c r="O19" i="1" s="1"/>
  <c r="D190" i="1" l="1"/>
  <c r="E190" i="1" s="1"/>
  <c r="M190" i="1" s="1"/>
  <c r="M189" i="1"/>
  <c r="D107" i="1"/>
  <c r="E107" i="1" s="1"/>
  <c r="K107" i="1" s="1"/>
  <c r="J108" i="1" s="1"/>
  <c r="M106" i="1"/>
  <c r="I189" i="1"/>
  <c r="H190" i="1" s="1"/>
  <c r="I190" i="1" s="1"/>
  <c r="G55" i="1"/>
  <c r="K157" i="1"/>
  <c r="J158" i="1" s="1"/>
  <c r="I157" i="1"/>
  <c r="H158" i="1" s="1"/>
  <c r="D158" i="1"/>
  <c r="E158" i="1" s="1"/>
  <c r="M157" i="1"/>
  <c r="L49" i="1"/>
  <c r="N49" i="1" s="1"/>
  <c r="K55" i="1"/>
  <c r="G157" i="1"/>
  <c r="F158" i="1" s="1"/>
  <c r="G189" i="1"/>
  <c r="F190" i="1" s="1"/>
  <c r="M105" i="1"/>
  <c r="G105" i="1"/>
  <c r="F106" i="1" s="1"/>
  <c r="G106" i="1" s="1"/>
  <c r="F107" i="1" s="1"/>
  <c r="G107" i="1" s="1"/>
  <c r="F108" i="1" s="1"/>
  <c r="I105" i="1"/>
  <c r="H106" i="1" s="1"/>
  <c r="I55" i="1"/>
  <c r="N184" i="1"/>
  <c r="O184" i="1" s="1"/>
  <c r="P184" i="1" s="1"/>
  <c r="N147" i="1"/>
  <c r="O99" i="1"/>
  <c r="P99" i="1" s="1"/>
  <c r="P75" i="1"/>
  <c r="L76" i="1" s="1"/>
  <c r="O49" i="1"/>
  <c r="P49" i="1" s="1"/>
  <c r="P19" i="1"/>
  <c r="L20" i="1" s="1"/>
  <c r="H107" i="1" l="1"/>
  <c r="I107" i="1" s="1"/>
  <c r="H108" i="1" s="1"/>
  <c r="I106" i="1"/>
  <c r="G158" i="1"/>
  <c r="F159" i="1" s="1"/>
  <c r="G159" i="1" s="1"/>
  <c r="F160" i="1" s="1"/>
  <c r="D159" i="1"/>
  <c r="E159" i="1" s="1"/>
  <c r="M158" i="1"/>
  <c r="K158" i="1"/>
  <c r="J159" i="1" s="1"/>
  <c r="I158" i="1"/>
  <c r="H159" i="1" s="1"/>
  <c r="D108" i="1"/>
  <c r="E108" i="1" s="1"/>
  <c r="K108" i="1" s="1"/>
  <c r="M107" i="1"/>
  <c r="G190" i="1"/>
  <c r="K190" i="1"/>
  <c r="L185" i="1"/>
  <c r="O147" i="1"/>
  <c r="P147" i="1" s="1"/>
  <c r="L100" i="1"/>
  <c r="N76" i="1"/>
  <c r="L50" i="1"/>
  <c r="N20" i="1"/>
  <c r="K159" i="1" l="1"/>
  <c r="I159" i="1"/>
  <c r="H160" i="1" s="1"/>
  <c r="J160" i="1"/>
  <c r="D160" i="1"/>
  <c r="E160" i="1" s="1"/>
  <c r="M159" i="1"/>
  <c r="I108" i="1"/>
  <c r="H109" i="1" s="1"/>
  <c r="D109" i="1"/>
  <c r="M108" i="1"/>
  <c r="G108" i="1"/>
  <c r="F109" i="1" s="1"/>
  <c r="J109" i="1"/>
  <c r="N185" i="1"/>
  <c r="O185" i="1" s="1"/>
  <c r="P185" i="1" s="1"/>
  <c r="L148" i="1"/>
  <c r="N100" i="1"/>
  <c r="O100" i="1" s="1"/>
  <c r="P100" i="1" s="1"/>
  <c r="O76" i="1"/>
  <c r="P76" i="1" s="1"/>
  <c r="N50" i="1"/>
  <c r="O50" i="1" s="1"/>
  <c r="P50" i="1" s="1"/>
  <c r="O20" i="1"/>
  <c r="P20" i="1" s="1"/>
  <c r="K109" i="1" l="1"/>
  <c r="K160" i="1"/>
  <c r="J161" i="1" s="1"/>
  <c r="I160" i="1"/>
  <c r="H161" i="1" s="1"/>
  <c r="G109" i="1"/>
  <c r="F110" i="1" s="1"/>
  <c r="D110" i="1"/>
  <c r="E110" i="1" s="1"/>
  <c r="E109" i="1"/>
  <c r="M109" i="1" s="1"/>
  <c r="D161" i="1"/>
  <c r="E161" i="1" s="1"/>
  <c r="M160" i="1"/>
  <c r="G160" i="1"/>
  <c r="F161" i="1" s="1"/>
  <c r="G161" i="1" s="1"/>
  <c r="F162" i="1" s="1"/>
  <c r="L186" i="1"/>
  <c r="N148" i="1"/>
  <c r="L101" i="1"/>
  <c r="L77" i="1"/>
  <c r="L51" i="1"/>
  <c r="L21" i="1"/>
  <c r="K161" i="1" l="1"/>
  <c r="J162" i="1" s="1"/>
  <c r="I161" i="1"/>
  <c r="H162" i="1" s="1"/>
  <c r="G110" i="1"/>
  <c r="F111" i="1" s="1"/>
  <c r="D162" i="1"/>
  <c r="E162" i="1" s="1"/>
  <c r="M162" i="1" s="1"/>
  <c r="M161" i="1"/>
  <c r="J110" i="1"/>
  <c r="D111" i="1"/>
  <c r="M110" i="1"/>
  <c r="I109" i="1"/>
  <c r="H110" i="1" s="1"/>
  <c r="N186" i="1"/>
  <c r="O186" i="1" s="1"/>
  <c r="O148" i="1"/>
  <c r="P148" i="1" s="1"/>
  <c r="N101" i="1"/>
  <c r="O101" i="1" s="1"/>
  <c r="P101" i="1" s="1"/>
  <c r="N77" i="1"/>
  <c r="N51" i="1"/>
  <c r="O51" i="1"/>
  <c r="P51" i="1" s="1"/>
  <c r="N21" i="1"/>
  <c r="P186" i="1" l="1"/>
  <c r="L187" i="1" s="1"/>
  <c r="I110" i="1"/>
  <c r="H111" i="1" s="1"/>
  <c r="I111" i="1" s="1"/>
  <c r="H112" i="1" s="1"/>
  <c r="K110" i="1"/>
  <c r="J111" i="1"/>
  <c r="K111" i="1" s="1"/>
  <c r="J112" i="1" s="1"/>
  <c r="D112" i="1"/>
  <c r="E112" i="1" s="1"/>
  <c r="E111" i="1"/>
  <c r="M111" i="1" s="1"/>
  <c r="I162" i="1"/>
  <c r="K162" i="1"/>
  <c r="G162" i="1"/>
  <c r="L149" i="1"/>
  <c r="L102" i="1"/>
  <c r="O77" i="1"/>
  <c r="P77" i="1" s="1"/>
  <c r="L78" i="1" s="1"/>
  <c r="L52" i="1"/>
  <c r="O21" i="1"/>
  <c r="P21" i="1" s="1"/>
  <c r="I112" i="1" l="1"/>
  <c r="H113" i="1" s="1"/>
  <c r="I113" i="1" s="1"/>
  <c r="H114" i="1" s="1"/>
  <c r="N187" i="1"/>
  <c r="D113" i="1"/>
  <c r="E113" i="1" s="1"/>
  <c r="M112" i="1"/>
  <c r="K112" i="1"/>
  <c r="J113" i="1" s="1"/>
  <c r="K113" i="1" s="1"/>
  <c r="J114" i="1" s="1"/>
  <c r="G111" i="1"/>
  <c r="F112" i="1" s="1"/>
  <c r="N149" i="1"/>
  <c r="O149" i="1" s="1"/>
  <c r="P149" i="1" s="1"/>
  <c r="N102" i="1"/>
  <c r="O102" i="1" s="1"/>
  <c r="P102" i="1" s="1"/>
  <c r="N78" i="1"/>
  <c r="O78" i="1" s="1"/>
  <c r="P78" i="1" s="1"/>
  <c r="N52" i="1"/>
  <c r="L22" i="1"/>
  <c r="K114" i="1" l="1"/>
  <c r="J115" i="1" s="1"/>
  <c r="O187" i="1"/>
  <c r="P187" i="1" s="1"/>
  <c r="F113" i="1"/>
  <c r="G113" i="1" s="1"/>
  <c r="F114" i="1" s="1"/>
  <c r="G112" i="1"/>
  <c r="D114" i="1"/>
  <c r="E114" i="1" s="1"/>
  <c r="M113" i="1"/>
  <c r="L150" i="1"/>
  <c r="L103" i="1"/>
  <c r="O52" i="1"/>
  <c r="P52" i="1" s="1"/>
  <c r="N22" i="1"/>
  <c r="O22" i="1" s="1"/>
  <c r="P22" i="1" s="1"/>
  <c r="G114" i="1" l="1"/>
  <c r="F115" i="1" s="1"/>
  <c r="G115" i="1" s="1"/>
  <c r="F116" i="1" s="1"/>
  <c r="D115" i="1"/>
  <c r="E115" i="1" s="1"/>
  <c r="M114" i="1"/>
  <c r="H115" i="1"/>
  <c r="I115" i="1" s="1"/>
  <c r="H116" i="1" s="1"/>
  <c r="I114" i="1"/>
  <c r="K115" i="1"/>
  <c r="J116" i="1" s="1"/>
  <c r="L188" i="1"/>
  <c r="N188" i="1" s="1"/>
  <c r="O188" i="1" s="1"/>
  <c r="P188" i="1" s="1"/>
  <c r="L189" i="1" s="1"/>
  <c r="N150" i="1"/>
  <c r="O150" i="1" s="1"/>
  <c r="N103" i="1"/>
  <c r="O103" i="1"/>
  <c r="P103" i="1" s="1"/>
  <c r="L53" i="1"/>
  <c r="L23" i="1"/>
  <c r="D116" i="1" l="1"/>
  <c r="E116" i="1" s="1"/>
  <c r="M115" i="1"/>
  <c r="N189" i="1"/>
  <c r="O189" i="1" s="1"/>
  <c r="P150" i="1"/>
  <c r="L151" i="1" s="1"/>
  <c r="L104" i="1"/>
  <c r="N53" i="1"/>
  <c r="N23" i="1"/>
  <c r="D117" i="1" l="1"/>
  <c r="M116" i="1"/>
  <c r="K116" i="1"/>
  <c r="J117" i="1" s="1"/>
  <c r="I116" i="1"/>
  <c r="H117" i="1" s="1"/>
  <c r="G116" i="1"/>
  <c r="F117" i="1" s="1"/>
  <c r="P189" i="1"/>
  <c r="L190" i="1"/>
  <c r="N151" i="1"/>
  <c r="N104" i="1"/>
  <c r="O104" i="1" s="1"/>
  <c r="P104" i="1" s="1"/>
  <c r="O53" i="1"/>
  <c r="P53" i="1" s="1"/>
  <c r="O23" i="1"/>
  <c r="P23" i="1" s="1"/>
  <c r="K117" i="1" l="1"/>
  <c r="J118" i="1" s="1"/>
  <c r="G117" i="1"/>
  <c r="F118" i="1" s="1"/>
  <c r="D118" i="1"/>
  <c r="E118" i="1" s="1"/>
  <c r="E117" i="1"/>
  <c r="M117" i="1" s="1"/>
  <c r="N190" i="1"/>
  <c r="O190" i="1" s="1"/>
  <c r="P190" i="1" s="1"/>
  <c r="L152" i="1"/>
  <c r="O151" i="1"/>
  <c r="P151" i="1" s="1"/>
  <c r="L105" i="1"/>
  <c r="L54" i="1"/>
  <c r="L24" i="1"/>
  <c r="D119" i="1" l="1"/>
  <c r="E119" i="1" s="1"/>
  <c r="M118" i="1"/>
  <c r="G118" i="1"/>
  <c r="F119" i="1" s="1"/>
  <c r="G119" i="1" s="1"/>
  <c r="F120" i="1" s="1"/>
  <c r="J119" i="1"/>
  <c r="K118" i="1"/>
  <c r="I117" i="1"/>
  <c r="H118" i="1" s="1"/>
  <c r="I118" i="1" s="1"/>
  <c r="H119" i="1" s="1"/>
  <c r="N152" i="1"/>
  <c r="N105" i="1"/>
  <c r="O105" i="1" s="1"/>
  <c r="P105" i="1" s="1"/>
  <c r="N54" i="1"/>
  <c r="O54" i="1" s="1"/>
  <c r="P54" i="1" s="1"/>
  <c r="N24" i="1"/>
  <c r="K119" i="1" l="1"/>
  <c r="J120" i="1" s="1"/>
  <c r="I119" i="1"/>
  <c r="H120" i="1" s="1"/>
  <c r="D120" i="1"/>
  <c r="M119" i="1"/>
  <c r="O152" i="1"/>
  <c r="P152" i="1" s="1"/>
  <c r="L106" i="1"/>
  <c r="L55" i="1"/>
  <c r="O24" i="1"/>
  <c r="P24" i="1" s="1"/>
  <c r="E120" i="1" l="1"/>
  <c r="L153" i="1"/>
  <c r="N106" i="1"/>
  <c r="O106" i="1" s="1"/>
  <c r="N55" i="1"/>
  <c r="O55" i="1" s="1"/>
  <c r="P55" i="1" s="1"/>
  <c r="L25" i="1"/>
  <c r="M120" i="1" l="1"/>
  <c r="G120" i="1"/>
  <c r="F121" i="1" s="1"/>
  <c r="D121" i="1"/>
  <c r="E121" i="1" s="1"/>
  <c r="K120" i="1"/>
  <c r="J121" i="1" s="1"/>
  <c r="K121" i="1" s="1"/>
  <c r="J122" i="1" s="1"/>
  <c r="I120" i="1"/>
  <c r="H121" i="1" s="1"/>
  <c r="I121" i="1" s="1"/>
  <c r="H122" i="1" s="1"/>
  <c r="N153" i="1"/>
  <c r="O153" i="1" s="1"/>
  <c r="P153" i="1" s="1"/>
  <c r="P106" i="1"/>
  <c r="L107" i="1" s="1"/>
  <c r="N25" i="1"/>
  <c r="O25" i="1" s="1"/>
  <c r="P25" i="1" l="1"/>
  <c r="L26" i="1" s="1"/>
  <c r="N26" i="1" s="1"/>
  <c r="O26" i="1" s="1"/>
  <c r="P26" i="1" s="1"/>
  <c r="D122" i="1"/>
  <c r="M121" i="1"/>
  <c r="G121" i="1"/>
  <c r="F122" i="1" s="1"/>
  <c r="L154" i="1"/>
  <c r="N107" i="1"/>
  <c r="O107" i="1"/>
  <c r="P107" i="1" s="1"/>
  <c r="E122" i="1" l="1"/>
  <c r="N154" i="1"/>
  <c r="O154" i="1" s="1"/>
  <c r="L108" i="1"/>
  <c r="L27" i="1"/>
  <c r="M122" i="1" l="1"/>
  <c r="I122" i="1"/>
  <c r="H123" i="1" s="1"/>
  <c r="K122" i="1"/>
  <c r="J123" i="1" s="1"/>
  <c r="K123" i="1" s="1"/>
  <c r="J124" i="1" s="1"/>
  <c r="D123" i="1"/>
  <c r="E123" i="1" s="1"/>
  <c r="G122" i="1"/>
  <c r="F123" i="1" s="1"/>
  <c r="G123" i="1" s="1"/>
  <c r="F124" i="1" s="1"/>
  <c r="P154" i="1"/>
  <c r="L155" i="1" s="1"/>
  <c r="N108" i="1"/>
  <c r="O108" i="1" s="1"/>
  <c r="P108" i="1" s="1"/>
  <c r="N27" i="1"/>
  <c r="O27" i="1" s="1"/>
  <c r="P27" i="1" s="1"/>
  <c r="I123" i="1" l="1"/>
  <c r="H124" i="1" s="1"/>
  <c r="D124" i="1"/>
  <c r="M123" i="1"/>
  <c r="N155" i="1"/>
  <c r="L109" i="1"/>
  <c r="E124" i="1" l="1"/>
  <c r="D125" i="1"/>
  <c r="O155" i="1"/>
  <c r="P155" i="1" s="1"/>
  <c r="N109" i="1"/>
  <c r="O109" i="1" s="1"/>
  <c r="E125" i="1" l="1"/>
  <c r="M125" i="1" s="1"/>
  <c r="D126" i="1"/>
  <c r="E126" i="1" s="1"/>
  <c r="M126" i="1" s="1"/>
  <c r="M124" i="1"/>
  <c r="K124" i="1"/>
  <c r="J125" i="1" s="1"/>
  <c r="K125" i="1" s="1"/>
  <c r="J126" i="1" s="1"/>
  <c r="K126" i="1" s="1"/>
  <c r="G124" i="1"/>
  <c r="F125" i="1" s="1"/>
  <c r="G125" i="1" s="1"/>
  <c r="F126" i="1" s="1"/>
  <c r="I124" i="1"/>
  <c r="H125" i="1" s="1"/>
  <c r="I125" i="1" s="1"/>
  <c r="H126" i="1" s="1"/>
  <c r="I126" i="1" s="1"/>
  <c r="L156" i="1"/>
  <c r="P109" i="1"/>
  <c r="L110" i="1"/>
  <c r="G126" i="1" l="1"/>
  <c r="N156" i="1"/>
  <c r="N110" i="1"/>
  <c r="O110" i="1"/>
  <c r="P110" i="1" s="1"/>
  <c r="O156" i="1" l="1"/>
  <c r="P156" i="1" s="1"/>
  <c r="L111" i="1"/>
  <c r="L157" i="1" l="1"/>
  <c r="N111" i="1"/>
  <c r="N157" i="1" l="1"/>
  <c r="O157" i="1" s="1"/>
  <c r="P157" i="1" s="1"/>
  <c r="O111" i="1"/>
  <c r="P111" i="1" s="1"/>
  <c r="L158" i="1" l="1"/>
  <c r="L112" i="1"/>
  <c r="N158" i="1" l="1"/>
  <c r="O158" i="1" s="1"/>
  <c r="P158" i="1" s="1"/>
  <c r="N112" i="1"/>
  <c r="L159" i="1" l="1"/>
  <c r="O112" i="1"/>
  <c r="P112" i="1" s="1"/>
  <c r="N159" i="1" l="1"/>
  <c r="L113" i="1"/>
  <c r="O159" i="1" l="1"/>
  <c r="P159" i="1" s="1"/>
  <c r="N113" i="1"/>
  <c r="O113" i="1" s="1"/>
  <c r="L160" i="1" l="1"/>
  <c r="P113" i="1"/>
  <c r="L114" i="1"/>
  <c r="N160" i="1" l="1"/>
  <c r="O160" i="1" s="1"/>
  <c r="P160" i="1" s="1"/>
  <c r="N114" i="1"/>
  <c r="O114" i="1"/>
  <c r="P114" i="1"/>
  <c r="L115" i="1" l="1"/>
  <c r="L161" i="1"/>
  <c r="N115" i="1"/>
  <c r="N161" i="1" l="1"/>
  <c r="O161" i="1" s="1"/>
  <c r="P161" i="1" s="1"/>
  <c r="O115" i="1"/>
  <c r="P115" i="1" s="1"/>
  <c r="L162" i="1" l="1"/>
  <c r="L116" i="1"/>
  <c r="N162" i="1" l="1"/>
  <c r="O162" i="1" s="1"/>
  <c r="P162" i="1" s="1"/>
  <c r="N116" i="1"/>
  <c r="O116" i="1" l="1"/>
  <c r="P116" i="1" s="1"/>
  <c r="L117" i="1" l="1"/>
  <c r="N117" i="1" l="1"/>
  <c r="O117" i="1" s="1"/>
  <c r="P117" i="1" l="1"/>
  <c r="L118" i="1"/>
  <c r="N118" i="1" l="1"/>
  <c r="O118" i="1"/>
  <c r="P118" i="1" l="1"/>
  <c r="L119" i="1" s="1"/>
  <c r="N119" i="1" l="1"/>
  <c r="O119" i="1" l="1"/>
  <c r="P119" i="1" s="1"/>
  <c r="L120" i="1" l="1"/>
  <c r="N120" i="1" l="1"/>
  <c r="O120" i="1" l="1"/>
  <c r="P120" i="1" s="1"/>
  <c r="L121" i="1" l="1"/>
  <c r="N121" i="1" l="1"/>
  <c r="O121" i="1" s="1"/>
  <c r="P121" i="1" l="1"/>
  <c r="L122" i="1" s="1"/>
  <c r="N122" i="1" l="1"/>
  <c r="O122" i="1" s="1"/>
  <c r="P122" i="1" l="1"/>
  <c r="L123" i="1"/>
  <c r="N123" i="1" l="1"/>
  <c r="O123" i="1" l="1"/>
  <c r="P123" i="1" s="1"/>
  <c r="L124" i="1" l="1"/>
  <c r="N124" i="1" l="1"/>
  <c r="O124" i="1" l="1"/>
  <c r="P124" i="1" s="1"/>
  <c r="L125" i="1" l="1"/>
  <c r="N125" i="1" l="1"/>
  <c r="O125" i="1" s="1"/>
  <c r="P125" i="1" l="1"/>
  <c r="L126" i="1"/>
  <c r="N126" i="1" l="1"/>
  <c r="O126" i="1" s="1"/>
  <c r="P126" i="1" s="1"/>
</calcChain>
</file>

<file path=xl/sharedStrings.xml><?xml version="1.0" encoding="utf-8"?>
<sst xmlns="http://schemas.openxmlformats.org/spreadsheetml/2006/main" count="154" uniqueCount="16">
  <si>
    <t>h</t>
  </si>
  <si>
    <t>Exacto</t>
  </si>
  <si>
    <t>Punto Medio</t>
  </si>
  <si>
    <t>t</t>
  </si>
  <si>
    <t>y</t>
  </si>
  <si>
    <t>Euler</t>
  </si>
  <si>
    <t>w</t>
  </si>
  <si>
    <t>Euler Modificado</t>
  </si>
  <si>
    <t>f'</t>
  </si>
  <si>
    <t>f'(t,w)</t>
  </si>
  <si>
    <t>Haun</t>
  </si>
  <si>
    <t>Runge-Kutta (4)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</si>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</sst>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𝜕𝑦/𝜕𝑡=𝑦/𝑡−𝑡^2+1      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'Ec. Dif'!$C$7:$C$27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'Ec. Dif'!$B$7:$B$27</c:f>
              <c:numCache>
                <c:formatCode>General</c:formatCode>
                <c:ptCount val="21"/>
                <c:pt idx="0">
                  <c:v>2</c:v>
                </c:pt>
                <c:pt idx="1">
                  <c:v>2.1893411977847572</c:v>
                </c:pt>
                <c:pt idx="2">
                  <c:v>2.3547858681527454</c:v>
                </c:pt>
                <c:pt idx="3">
                  <c:v>2.4925735438077385</c:v>
                </c:pt>
                <c:pt idx="4">
                  <c:v>2.5990611312696981</c:v>
                </c:pt>
                <c:pt idx="5">
                  <c:v>2.6706976621622465</c:v>
                </c:pt>
                <c:pt idx="6">
                  <c:v>2.7040058067931767</c:v>
                </c:pt>
                <c:pt idx="7">
                  <c:v>2.6955680268056899</c:v>
                </c:pt>
                <c:pt idx="8">
                  <c:v>2.6420159968238144</c:v>
                </c:pt>
                <c:pt idx="9">
                  <c:v>2.5400223837275497</c:v>
                </c:pt>
                <c:pt idx="10">
                  <c:v>2.3862943611198908</c:v>
                </c:pt>
                <c:pt idx="11">
                  <c:v>2.1775684239316924</c:v>
                </c:pt>
                <c:pt idx="12">
                  <c:v>1.9106061928013938</c:v>
                </c:pt>
                <c:pt idx="13">
                  <c:v>1.5821909827507394</c:v>
                </c:pt>
                <c:pt idx="14">
                  <c:v>1.1891249696493598</c:v>
                </c:pt>
                <c:pt idx="15">
                  <c:v>0.72822682968538777</c:v>
                </c:pt>
                <c:pt idx="16">
                  <c:v>0.19632975707133335</c:v>
                </c:pt>
                <c:pt idx="17">
                  <c:v>-0.40972021287223659</c:v>
                </c:pt>
                <c:pt idx="18">
                  <c:v>-1.0930656318927563</c:v>
                </c:pt>
                <c:pt idx="19">
                  <c:v>-1.8568388627219583</c:v>
                </c:pt>
                <c:pt idx="20">
                  <c:v>-2.70416313399567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5E0-BAEF-EEF8233D701B}"/>
            </c:ext>
          </c:extLst>
        </c:ser>
        <c:ser>
          <c:idx val="1"/>
          <c:order val="1"/>
          <c:tx>
            <c:v>Euler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'Ec. Dif'!$C$7:$C$27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'Ec. Dif'!$D$7:$D$27</c:f>
              <c:numCache>
                <c:formatCode>General</c:formatCode>
                <c:ptCount val="21"/>
                <c:pt idx="0">
                  <c:v>2</c:v>
                </c:pt>
                <c:pt idx="1">
                  <c:v>2.2000000000000002</c:v>
                </c:pt>
                <c:pt idx="2">
                  <c:v>2.379</c:v>
                </c:pt>
                <c:pt idx="3">
                  <c:v>2.5332500000000002</c:v>
                </c:pt>
                <c:pt idx="4">
                  <c:v>2.6591153846153848</c:v>
                </c:pt>
                <c:pt idx="5">
                  <c:v>2.753052197802198</c:v>
                </c:pt>
                <c:pt idx="6">
                  <c:v>2.8115890109890112</c:v>
                </c:pt>
                <c:pt idx="7">
                  <c:v>2.8313133241758242</c:v>
                </c:pt>
                <c:pt idx="8">
                  <c:v>2.8088611667744021</c:v>
                </c:pt>
                <c:pt idx="9">
                  <c:v>2.74090900937298</c:v>
                </c:pt>
                <c:pt idx="10">
                  <c:v>2.6241673782873476</c:v>
                </c:pt>
                <c:pt idx="11">
                  <c:v>2.4553757472017148</c:v>
                </c:pt>
                <c:pt idx="12">
                  <c:v>2.2312984018303679</c:v>
                </c:pt>
                <c:pt idx="13">
                  <c:v>1.9487210564590209</c:v>
                </c:pt>
                <c:pt idx="14">
                  <c:v>1.6044480589137611</c:v>
                </c:pt>
                <c:pt idx="15">
                  <c:v>1.1953000613685012</c:v>
                </c:pt>
                <c:pt idx="16">
                  <c:v>0.71811206382324122</c:v>
                </c:pt>
                <c:pt idx="17">
                  <c:v>0.16973175858567346</c:v>
                </c:pt>
                <c:pt idx="18">
                  <c:v>-0.45298187998522765</c:v>
                </c:pt>
                <c:pt idx="19">
                  <c:v>-1.1531598042704143</c:v>
                </c:pt>
                <c:pt idx="20">
                  <c:v>-1.9339239354521527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5E0-BAEF-EEF8233D701B}"/>
            </c:ext>
          </c:extLst>
        </c:ser>
        <c:ser>
          <c:idx val="2"/>
          <c:order val="2"/>
          <c:tx>
            <c:v>Punto Medio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'Ec. Dif'!$C$7:$C$27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'Ec. Dif'!$F$7:$F$27</c:f>
              <c:numCache>
                <c:formatCode>General</c:formatCode>
                <c:ptCount val="21"/>
                <c:pt idx="0">
                  <c:v>2</c:v>
                </c:pt>
                <c:pt idx="1">
                  <c:v>2.1897500000000001</c:v>
                </c:pt>
                <c:pt idx="2">
                  <c:v>2.355695652173913</c:v>
                </c:pt>
                <c:pt idx="3">
                  <c:v>2.494071304347826</c:v>
                </c:pt>
                <c:pt idx="4">
                  <c:v>2.6012290078037901</c:v>
                </c:pt>
                <c:pt idx="5">
                  <c:v>2.6736133122449761</c:v>
                </c:pt>
                <c:pt idx="6">
                  <c:v>2.7077427779764847</c:v>
                </c:pt>
                <c:pt idx="7">
                  <c:v>2.700196107344357</c:v>
                </c:pt>
                <c:pt idx="8">
                  <c:v>2.6476015375525654</c:v>
                </c:pt>
                <c:pt idx="9">
                  <c:v>2.5466285893823954</c:v>
                </c:pt>
                <c:pt idx="10">
                  <c:v>2.3939815521433996</c:v>
                </c:pt>
                <c:pt idx="11">
                  <c:v>2.1863942710019648</c:v>
                </c:pt>
                <c:pt idx="12">
                  <c:v>1.9206259267376062</c:v>
                </c:pt>
                <c:pt idx="13">
                  <c:v>1.5934575824732478</c:v>
                </c:pt>
                <c:pt idx="14">
                  <c:v>1.2016893307158274</c:v>
                </c:pt>
                <c:pt idx="15">
                  <c:v>0.74213791569310095</c:v>
                </c:pt>
                <c:pt idx="16">
                  <c:v>0.211634735964492</c:v>
                </c:pt>
                <c:pt idx="17">
                  <c:v>-0.39297584579604738</c:v>
                </c:pt>
                <c:pt idx="18">
                  <c:v>-1.0748379427081018</c:v>
                </c:pt>
                <c:pt idx="19">
                  <c:v>-1.8370853779660208</c:v>
                </c:pt>
                <c:pt idx="20">
                  <c:v>-2.6828427489340507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F-45E0-BAEF-EEF8233D701B}"/>
            </c:ext>
          </c:extLst>
        </c:ser>
        <c:ser>
          <c:idx val="3"/>
          <c:order val="3"/>
          <c:tx>
            <c:v>Runge-Kutta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'Ec. Dif'!$C$7:$C$27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cat>
          <c:val>
            <c:numRef>
              <c:f>'Ec. Dif'!$L$7:$L$27</c:f>
              <c:numCache>
                <c:formatCode>General</c:formatCode>
                <c:ptCount val="21"/>
                <c:pt idx="0">
                  <c:v>2</c:v>
                </c:pt>
                <c:pt idx="1">
                  <c:v>2.18934126984127</c:v>
                </c:pt>
                <c:pt idx="2">
                  <c:v>2.3549622217804718</c:v>
                </c:pt>
                <c:pt idx="3">
                  <c:v>2.4931263804739525</c:v>
                </c:pt>
                <c:pt idx="4">
                  <c:v>2.6002105777245816</c:v>
                </c:pt>
                <c:pt idx="5">
                  <c:v>2.6726806549171807</c:v>
                </c:pt>
                <c:pt idx="6">
                  <c:v>2.707073652066343</c:v>
                </c:pt>
                <c:pt idx="7">
                  <c:v>2.6999844536169615</c:v>
                </c:pt>
                <c:pt idx="8">
                  <c:v>2.6480555786689655</c:v>
                </c:pt>
                <c:pt idx="9">
                  <c:v>2.5479692413243566</c:v>
                </c:pt>
                <c:pt idx="10">
                  <c:v>2.3964410832679093</c:v>
                </c:pt>
                <c:pt idx="11">
                  <c:v>2.190215160237833</c:v>
                </c:pt>
                <c:pt idx="12">
                  <c:v>1.9260598836721283</c:v>
                </c:pt>
                <c:pt idx="13">
                  <c:v>1.6007647003442176</c:v>
                </c:pt>
                <c:pt idx="14">
                  <c:v>1.2111373494948872</c:v>
                </c:pt>
                <c:pt idx="15">
                  <c:v>0.75400157711274418</c:v>
                </c:pt>
                <c:pt idx="16">
                  <c:v>0.22619521591233316</c:v>
                </c:pt>
                <c:pt idx="17">
                  <c:v>-0.37543143932856282</c:v>
                </c:pt>
                <c:pt idx="18">
                  <c:v>-1.0540170157749591</c:v>
                </c:pt>
                <c:pt idx="19">
                  <c:v>-1.8126902488613816</c:v>
                </c:pt>
                <c:pt idx="20">
                  <c:v>-2.6545710050227411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2-49F5-A9F9-2FE5B98E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68720"/>
        <c:axId val="356161648"/>
      </c:lineChart>
      <c:catAx>
        <c:axId val="3561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161648"/>
        <c:crosses val="autoZero"/>
        <c:auto val="1"/>
        <c:lblAlgn val="ctr"/>
        <c:lblOffset val="100"/>
        <c:noMultiLvlLbl val="0"/>
      </c:catAx>
      <c:valAx>
        <c:axId val="3561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1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𝜕𝑦/𝜕𝑡=𝑦^2+4𝑡      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Euler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'Ec. Dif'!$C$35:$C$55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'Ec. Dif'!$D$35:$D$55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1.0000000000000002E-2</c:v>
                </c:pt>
                <c:pt idx="3">
                  <c:v>3.0005000000000004E-2</c:v>
                </c:pt>
                <c:pt idx="4">
                  <c:v>6.0050015001250012E-2</c:v>
                </c:pt>
                <c:pt idx="5">
                  <c:v>0.10023031521633254</c:v>
                </c:pt>
                <c:pt idx="6">
                  <c:v>0.1507326210207508</c:v>
                </c:pt>
                <c:pt idx="7">
                  <c:v>0.21186863717274007</c:v>
                </c:pt>
                <c:pt idx="8">
                  <c:v>0.28411305314361179</c:v>
                </c:pt>
                <c:pt idx="9">
                  <c:v>0.36814906449194101</c:v>
                </c:pt>
                <c:pt idx="10">
                  <c:v>0.46492575117625556</c:v>
                </c:pt>
                <c:pt idx="11">
                  <c:v>0.57573354888159578</c:v>
                </c:pt>
                <c:pt idx="12">
                  <c:v>0.70230700484698561</c:v>
                </c:pt>
                <c:pt idx="13">
                  <c:v>0.84696876129984278</c:v>
                </c:pt>
                <c:pt idx="14">
                  <c:v>1.0128365654307323</c:v>
                </c:pt>
                <c:pt idx="15">
                  <c:v>1.2041284608444085</c:v>
                </c:pt>
                <c:pt idx="16">
                  <c:v>1.4266247283551847</c:v>
                </c:pt>
                <c:pt idx="17">
                  <c:v>1.68838763413291</c:v>
                </c:pt>
                <c:pt idx="18">
                  <c:v>2.0009202742875565</c:v>
                </c:pt>
                <c:pt idx="19">
                  <c:v>2.3811043714903062</c:v>
                </c:pt>
                <c:pt idx="20">
                  <c:v>2.8545872728868185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1-4800-81FF-0643BA20E47F}"/>
            </c:ext>
          </c:extLst>
        </c:ser>
        <c:ser>
          <c:idx val="0"/>
          <c:order val="1"/>
          <c:tx>
            <c:v>Punto Medio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'Ec. Dif'!$C$35:$C$55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'Ec. Dif'!$F$35:$F$55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5.000000000000001E-3</c:v>
                </c:pt>
                <c:pt idx="2">
                  <c:v>2.0005000000000002E-2</c:v>
                </c:pt>
                <c:pt idx="3">
                  <c:v>4.5050022502812502E-2</c:v>
                </c:pt>
                <c:pt idx="4">
                  <c:v>8.0230457945863198E-2</c:v>
                </c:pt>
                <c:pt idx="5">
                  <c:v>0.12573366916587345</c:v>
                </c:pt>
                <c:pt idx="6">
                  <c:v>0.18187348999061997</c:v>
                </c:pt>
                <c:pt idx="7">
                  <c:v>0.24913005949565936</c:v>
                </c:pt>
                <c:pt idx="8">
                  <c:v>0.32819850230081471</c:v>
                </c:pt>
                <c:pt idx="9">
                  <c:v>0.42005151543967412</c:v>
                </c:pt>
                <c:pt idx="10">
                  <c:v>0.52602331050445117</c:v>
                </c:pt>
                <c:pt idx="11">
                  <c:v>0.64792619049349165</c:v>
                </c:pt>
                <c:pt idx="12">
                  <c:v>0.78821738126386243</c:v>
                </c:pt>
                <c:pt idx="13">
                  <c:v>0.9502445466094509</c:v>
                </c:pt>
                <c:pt idx="14">
                  <c:v>1.1386174319497642</c:v>
                </c:pt>
                <c:pt idx="15">
                  <c:v>1.359787736467831</c:v>
                </c:pt>
                <c:pt idx="16">
                  <c:v>1.6229850630420002</c:v>
                </c:pt>
                <c:pt idx="17">
                  <c:v>1.9417874508271735</c:v>
                </c:pt>
                <c:pt idx="18">
                  <c:v>2.3368789321075027</c:v>
                </c:pt>
                <c:pt idx="19">
                  <c:v>2.8411580489747421</c:v>
                </c:pt>
                <c:pt idx="20">
                  <c:v>3.509831315479107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1-4800-81FF-0643BA20E47F}"/>
            </c:ext>
          </c:extLst>
        </c:ser>
        <c:ser>
          <c:idx val="2"/>
          <c:order val="2"/>
          <c:tx>
            <c:v>Euler Modificado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'Ec. Dif'!$C$35:$C$55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'Ec. Dif'!$H$35:$H$55</c:f>
              <c:numCache>
                <c:formatCode>0.00000000</c:formatCode>
                <c:ptCount val="21"/>
                <c:pt idx="0" formatCode="General">
                  <c:v>0</c:v>
                </c:pt>
                <c:pt idx="1">
                  <c:v>5.000000000000001E-3</c:v>
                </c:pt>
                <c:pt idx="2">
                  <c:v>2.0005625000000003E-2</c:v>
                </c:pt>
                <c:pt idx="3">
                  <c:v>4.5048146252822274E-2</c:v>
                </c:pt>
                <c:pt idx="4">
                  <c:v>8.0211628325125531E-2</c:v>
                </c:pt>
                <c:pt idx="5">
                  <c:v>0.12566413384410757</c:v>
                </c:pt>
                <c:pt idx="6">
                  <c:v>0.18169115210777764</c:v>
                </c:pt>
                <c:pt idx="7">
                  <c:v>0.24873328602489869</c:v>
                </c:pt>
                <c:pt idx="8">
                  <c:v>0.3274311611397967</c:v>
                </c:pt>
                <c:pt idx="9">
                  <c:v>0.41868179766484565</c:v>
                </c:pt>
                <c:pt idx="10">
                  <c:v>0.52371257723419129</c:v>
                </c:pt>
                <c:pt idx="11">
                  <c:v>0.64418187874219657</c:v>
                </c:pt>
                <c:pt idx="12">
                  <c:v>0.78232020137439651</c:v>
                </c:pt>
                <c:pt idx="13">
                  <c:v>0.94113346835425626</c:v>
                </c:pt>
                <c:pt idx="14">
                  <c:v>1.1247036658517944</c:v>
                </c:pt>
                <c:pt idx="15">
                  <c:v>1.3386457214903931</c:v>
                </c:pt>
                <c:pt idx="16">
                  <c:v>1.5908229629913444</c:v>
                </c:pt>
                <c:pt idx="17">
                  <c:v>1.8925062759092783</c:v>
                </c:pt>
                <c:pt idx="18">
                  <c:v>2.2603275115205106</c:v>
                </c:pt>
                <c:pt idx="19">
                  <c:v>2.7197270990169429</c:v>
                </c:pt>
                <c:pt idx="20">
                  <c:v>3.3113833023837116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1-4800-81FF-0643BA20E47F}"/>
            </c:ext>
          </c:extLst>
        </c:ser>
        <c:ser>
          <c:idx val="3"/>
          <c:order val="3"/>
          <c:tx>
            <c:v>Runge-Kutta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'Ec. Dif'!$C$35:$C$55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cat>
          <c:val>
            <c:numRef>
              <c:f>'Ec. Dif'!$L$35:$L$55</c:f>
              <c:numCache>
                <c:formatCode>General</c:formatCode>
                <c:ptCount val="21"/>
                <c:pt idx="0">
                  <c:v>0</c:v>
                </c:pt>
                <c:pt idx="1">
                  <c:v>5.0003125260424802E-3</c:v>
                </c:pt>
                <c:pt idx="2">
                  <c:v>2.0007920679033647E-2</c:v>
                </c:pt>
                <c:pt idx="3">
                  <c:v>4.5058322244579611E-2</c:v>
                </c:pt>
                <c:pt idx="4">
                  <c:v>8.0245073850427229E-2</c:v>
                </c:pt>
                <c:pt idx="5">
                  <c:v>0.12575154430699254</c:v>
                </c:pt>
                <c:pt idx="6">
                  <c:v>0.18188547852534798</c:v>
                </c:pt>
                <c:pt idx="7">
                  <c:v>0.24911873092424186</c:v>
                </c:pt>
                <c:pt idx="8">
                  <c:v>0.32813560469000563</c:v>
                </c:pt>
                <c:pt idx="9">
                  <c:v>0.41989478330580304</c:v>
                </c:pt>
                <c:pt idx="10">
                  <c:v>0.52571222151557417</c:v>
                </c:pt>
                <c:pt idx="11">
                  <c:v>0.64737618802394126</c:v>
                </c:pt>
                <c:pt idx="12">
                  <c:v>0.78731201684006402</c:v>
                </c:pt>
                <c:pt idx="13">
                  <c:v>0.94882506520062238</c:v>
                </c:pt>
                <c:pt idx="14">
                  <c:v>1.1364698482195581</c:v>
                </c:pt>
                <c:pt idx="15">
                  <c:v>1.3566293649054755</c:v>
                </c:pt>
                <c:pt idx="16">
                  <c:v>1.6184584655192382</c:v>
                </c:pt>
                <c:pt idx="17">
                  <c:v>1.9354878749941424</c:v>
                </c:pt>
                <c:pt idx="18">
                  <c:v>2.328496624051529</c:v>
                </c:pt>
                <c:pt idx="19">
                  <c:v>2.8309934043737472</c:v>
                </c:pt>
                <c:pt idx="20">
                  <c:v>3.5005472975648346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1-4800-81FF-0643BA20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47055"/>
        <c:axId val="2031549551"/>
      </c:lineChart>
      <c:catAx>
        <c:axId val="20315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1549551"/>
        <c:crosses val="autoZero"/>
        <c:auto val="1"/>
        <c:lblAlgn val="ctr"/>
        <c:lblOffset val="100"/>
        <c:noMultiLvlLbl val="0"/>
      </c:catAx>
      <c:valAx>
        <c:axId val="20315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15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baseline="0">
                <a:effectLst/>
              </a:rPr>
              <a:t>𝜕𝑦/𝜕𝑡=𝑦·𝑡+1      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'Ec. Dif'!$C$63:$C$78</c:f>
              <c:numCache>
                <c:formatCode>General</c:formatCode>
                <c:ptCount val="1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</c:numCache>
            </c:numRef>
          </c:cat>
          <c:val>
            <c:numRef>
              <c:f>'Ec. Dif'!$D$63:$D$78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0.32799999999999996</c:v>
                </c:pt>
                <c:pt idx="3">
                  <c:v>0.42303999999999997</c:v>
                </c:pt>
                <c:pt idx="4">
                  <c:v>0.50458879999999995</c:v>
                </c:pt>
                <c:pt idx="5">
                  <c:v>0.58348748799999994</c:v>
                </c:pt>
                <c:pt idx="6">
                  <c:v>0.66678999039999998</c:v>
                </c:pt>
                <c:pt idx="7">
                  <c:v>0.76010359193599997</c:v>
                </c:pt>
                <c:pt idx="8">
                  <c:v>0.8688911609036799</c:v>
                </c:pt>
                <c:pt idx="9">
                  <c:v>0.99937986803138545</c:v>
                </c:pt>
                <c:pt idx="10">
                  <c:v>1.15940467331013</c:v>
                </c:pt>
                <c:pt idx="11">
                  <c:v>1.3594046733101299</c:v>
                </c:pt>
                <c:pt idx="12">
                  <c:v>1.6137808602425352</c:v>
                </c:pt>
                <c:pt idx="13">
                  <c:v>1.9428833290619378</c:v>
                </c:pt>
                <c:pt idx="14">
                  <c:v>2.3760293285493703</c:v>
                </c:pt>
                <c:pt idx="15">
                  <c:v>2.9561940211172697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9-489C-8D1D-9686EE19B010}"/>
            </c:ext>
          </c:extLst>
        </c:ser>
        <c:ser>
          <c:idx val="1"/>
          <c:order val="1"/>
          <c:tx>
            <c:v>Punto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'Ec. Dif'!$C$63:$C$78</c:f>
              <c:numCache>
                <c:formatCode>General</c:formatCode>
                <c:ptCount val="1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</c:numCache>
            </c:numRef>
          </c:cat>
          <c:val>
            <c:numRef>
              <c:f>'Ec. Dif'!$F$63:$F$78</c:f>
              <c:numCache>
                <c:formatCode>General</c:formatCode>
                <c:ptCount val="16"/>
                <c:pt idx="0">
                  <c:v>0</c:v>
                </c:pt>
                <c:pt idx="1">
                  <c:v>0.16200000000000003</c:v>
                </c:pt>
                <c:pt idx="2">
                  <c:v>0.28516000000000002</c:v>
                </c:pt>
                <c:pt idx="3">
                  <c:v>0.38535600000000003</c:v>
                </c:pt>
                <c:pt idx="4">
                  <c:v>0.47456209600000004</c:v>
                </c:pt>
                <c:pt idx="5">
                  <c:v>0.56147957920000002</c:v>
                </c:pt>
                <c:pt idx="6">
                  <c:v>0.652916029728</c:v>
                </c:pt>
                <c:pt idx="7">
                  <c:v>0.75497583345856001</c:v>
                </c:pt>
                <c:pt idx="8">
                  <c:v>0.87403887166431993</c:v>
                </c:pt>
                <c:pt idx="9">
                  <c:v>1.0176818781506296</c:v>
                </c:pt>
                <c:pt idx="10">
                  <c:v>1.1957279925348296</c:v>
                </c:pt>
                <c:pt idx="11">
                  <c:v>1.4216425523855261</c:v>
                </c:pt>
                <c:pt idx="12">
                  <c:v>1.7145723911366297</c:v>
                </c:pt>
                <c:pt idx="13">
                  <c:v>2.1024847536912628</c:v>
                </c:pt>
                <c:pt idx="14">
                  <c:v>2.6271528391721599</c:v>
                </c:pt>
                <c:pt idx="15">
                  <c:v>3.3522551725542593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9-489C-8D1D-9686EE19B010}"/>
            </c:ext>
          </c:extLst>
        </c:ser>
        <c:ser>
          <c:idx val="2"/>
          <c:order val="2"/>
          <c:tx>
            <c:v>Euler Modificado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'Ec. Dif'!$C$63:$C$78</c:f>
              <c:numCache>
                <c:formatCode>General</c:formatCode>
                <c:ptCount val="1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</c:numCache>
            </c:numRef>
          </c:cat>
          <c:val>
            <c:numRef>
              <c:f>'Ec. Dif'!$H$63:$H$78</c:f>
              <c:numCache>
                <c:formatCode>General</c:formatCode>
                <c:ptCount val="16"/>
                <c:pt idx="0">
                  <c:v>0</c:v>
                </c:pt>
                <c:pt idx="1">
                  <c:v>0.16399999999999998</c:v>
                </c:pt>
                <c:pt idx="2">
                  <c:v>0.28127999999999997</c:v>
                </c:pt>
                <c:pt idx="3">
                  <c:v>0.37611519999999998</c:v>
                </c:pt>
                <c:pt idx="4">
                  <c:v>0.46196991999999998</c:v>
                </c:pt>
                <c:pt idx="5">
                  <c:v>0.54733240319999987</c:v>
                </c:pt>
                <c:pt idx="6">
                  <c:v>0.63853286195199987</c:v>
                </c:pt>
                <c:pt idx="7">
                  <c:v>0.74127887491071975</c:v>
                </c:pt>
                <c:pt idx="8">
                  <c:v>0.86167000163942375</c:v>
                </c:pt>
                <c:pt idx="9">
                  <c:v>1.007071181027934</c:v>
                </c:pt>
                <c:pt idx="10">
                  <c:v>1.1870835836673064</c:v>
                </c:pt>
                <c:pt idx="11">
                  <c:v>1.4148252553406526</c:v>
                </c:pt>
                <c:pt idx="12">
                  <c:v>1.7087814064977775</c:v>
                </c:pt>
                <c:pt idx="13">
                  <c:v>2.0956056734265096</c:v>
                </c:pt>
                <c:pt idx="14">
                  <c:v>2.6144788070033411</c:v>
                </c:pt>
                <c:pt idx="15">
                  <c:v>3.3240255032444148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9-489C-8D1D-9686EE19B010}"/>
            </c:ext>
          </c:extLst>
        </c:ser>
        <c:ser>
          <c:idx val="3"/>
          <c:order val="3"/>
          <c:tx>
            <c:v>Runge-Kutta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'Ec. Dif'!$C$63:$C$78</c:f>
              <c:numCache>
                <c:formatCode>General</c:formatCode>
                <c:ptCount val="1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</c:numCache>
            </c:numRef>
          </c:cat>
          <c:val>
            <c:numRef>
              <c:f>'Ec. Dif'!$L$63:$L$78</c:f>
              <c:numCache>
                <c:formatCode>General</c:formatCode>
                <c:ptCount val="16"/>
                <c:pt idx="0">
                  <c:v>0</c:v>
                </c:pt>
                <c:pt idx="1">
                  <c:v>0.16692013333333333</c:v>
                </c:pt>
                <c:pt idx="2">
                  <c:v>0.2875065258556444</c:v>
                </c:pt>
                <c:pt idx="3">
                  <c:v>0.38475651635676894</c:v>
                </c:pt>
                <c:pt idx="4">
                  <c:v>0.47199327649614053</c:v>
                </c:pt>
                <c:pt idx="5">
                  <c:v>0.55786567361927553</c:v>
                </c:pt>
                <c:pt idx="6">
                  <c:v>0.64889953879898976</c:v>
                </c:pt>
                <c:pt idx="7">
                  <c:v>0.75096528099726512</c:v>
                </c:pt>
                <c:pt idx="8">
                  <c:v>0.87029605540873534</c:v>
                </c:pt>
                <c:pt idx="9">
                  <c:v>1.0143970197889742</c:v>
                </c:pt>
                <c:pt idx="10">
                  <c:v>1.1930820716821446</c:v>
                </c:pt>
                <c:pt idx="11">
                  <c:v>1.4198707203062195</c:v>
                </c:pt>
                <c:pt idx="12">
                  <c:v>1.7140515463566484</c:v>
                </c:pt>
                <c:pt idx="13">
                  <c:v>2.1038851009965156</c:v>
                </c:pt>
                <c:pt idx="14">
                  <c:v>2.6317301335751746</c:v>
                </c:pt>
                <c:pt idx="15">
                  <c:v>3.3624404238602024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9-489C-8D1D-9686EE19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035935"/>
        <c:axId val="1921023039"/>
      </c:lineChart>
      <c:catAx>
        <c:axId val="19210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1023039"/>
        <c:crosses val="autoZero"/>
        <c:auto val="1"/>
        <c:lblAlgn val="ctr"/>
        <c:lblOffset val="100"/>
        <c:noMultiLvlLbl val="0"/>
      </c:catAx>
      <c:valAx>
        <c:axId val="19210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10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'Ec. Dif'!$C$86:$C$126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cat>
          <c:val>
            <c:numRef>
              <c:f>'Ec. Dif'!$D$86:$D$126</c:f>
              <c:numCache>
                <c:formatCode>General</c:formatCode>
                <c:ptCount val="41"/>
                <c:pt idx="0">
                  <c:v>-1</c:v>
                </c:pt>
                <c:pt idx="1">
                  <c:v>-0.97499999999999998</c:v>
                </c:pt>
                <c:pt idx="2">
                  <c:v>-0.95124999999999993</c:v>
                </c:pt>
                <c:pt idx="3">
                  <c:v>-0.92869058593749998</c:v>
                </c:pt>
                <c:pt idx="4">
                  <c:v>-0.90726955582727653</c:v>
                </c:pt>
                <c:pt idx="5">
                  <c:v>-0.88694110465400089</c:v>
                </c:pt>
                <c:pt idx="6">
                  <c:v>-0.86766511657587941</c:v>
                </c:pt>
                <c:pt idx="7">
                  <c:v>-0.84940654771281354</c:v>
                </c:pt>
                <c:pt idx="8">
                  <c:v>-0.83213488563037852</c:v>
                </c:pt>
                <c:pt idx="9">
                  <c:v>-0.81582367393330146</c:v>
                </c:pt>
                <c:pt idx="10">
                  <c:v>-0.80045009225955077</c:v>
                </c:pt>
                <c:pt idx="11">
                  <c:v>-0.78599458350459273</c:v>
                </c:pt>
                <c:pt idx="12">
                  <c:v>-0.77244052137212882</c:v>
                </c:pt>
                <c:pt idx="13">
                  <c:v>-0.7597739123956877</c:v>
                </c:pt>
                <c:pt idx="14">
                  <c:v>-0.74798312744676143</c:v>
                </c:pt>
                <c:pt idx="15">
                  <c:v>-0.73705865847313545</c:v>
                </c:pt>
                <c:pt idx="16">
                  <c:v>-0.72699289682238</c:v>
                </c:pt>
                <c:pt idx="17">
                  <c:v>-0.7177799300216251</c:v>
                </c:pt>
                <c:pt idx="18">
                  <c:v>-0.70941535432307889</c:v>
                </c:pt>
                <c:pt idx="19">
                  <c:v>-0.70189610069934538</c:v>
                </c:pt>
                <c:pt idx="20">
                  <c:v>-0.69522027229492178</c:v>
                </c:pt>
                <c:pt idx="21">
                  <c:v>-0.6893869916196762</c:v>
                </c:pt>
                <c:pt idx="22">
                  <c:v>-0.68439625601431553</c:v>
                </c:pt>
                <c:pt idx="23">
                  <c:v>-0.68024880013315525</c:v>
                </c:pt>
                <c:pt idx="24">
                  <c:v>-0.67694596438109034</c:v>
                </c:pt>
                <c:pt idx="25">
                  <c:v>-0.67448956841379426</c:v>
                </c:pt>
                <c:pt idx="26">
                  <c:v>-0.67288178896631856</c:v>
                </c:pt>
                <c:pt idx="27">
                  <c:v>-0.67212504141825569</c:v>
                </c:pt>
                <c:pt idx="28">
                  <c:v>-0.67222186463571842</c:v>
                </c:pt>
                <c:pt idx="29">
                  <c:v>-0.67317480875336033</c:v>
                </c:pt>
                <c:pt idx="30">
                  <c:v>-0.67498632567485728</c:v>
                </c:pt>
                <c:pt idx="31">
                  <c:v>-0.67765866217865622</c:v>
                </c:pt>
                <c:pt idx="32">
                  <c:v>-0.6811937556180121</c:v>
                </c:pt>
                <c:pt idx="33">
                  <c:v>-0.68559313230068786</c:v>
                </c:pt>
                <c:pt idx="34">
                  <c:v>-0.69085780872424118</c:v>
                </c:pt>
                <c:pt idx="35">
                  <c:v>-0.69698819592735972</c:v>
                </c:pt>
                <c:pt idx="36">
                  <c:v>-0.7039840072958079</c:v>
                </c:pt>
                <c:pt idx="37">
                  <c:v>-0.71184417023260127</c:v>
                </c:pt>
                <c:pt idx="38">
                  <c:v>-0.72056674216524774</c:v>
                </c:pt>
                <c:pt idx="39">
                  <c:v>-0.73014883141738185</c:v>
                </c:pt>
                <c:pt idx="40">
                  <c:v>-0.7405865235168777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2-4338-89AB-9A96016C5A26}"/>
            </c:ext>
          </c:extLst>
        </c:ser>
        <c:ser>
          <c:idx val="1"/>
          <c:order val="1"/>
          <c:tx>
            <c:v>Punto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'Ec. Dif'!$C$86:$C$126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cat>
          <c:val>
            <c:numRef>
              <c:f>'Ec. Dif'!$F$86:$F$125</c:f>
              <c:numCache>
                <c:formatCode>General</c:formatCode>
                <c:ptCount val="40"/>
                <c:pt idx="0">
                  <c:v>-1</c:v>
                </c:pt>
                <c:pt idx="1">
                  <c:v>-0.97562499999999996</c:v>
                </c:pt>
                <c:pt idx="2">
                  <c:v>-0.9524398046875</c:v>
                </c:pt>
                <c:pt idx="3">
                  <c:v>-0.93039290270199193</c:v>
                </c:pt>
                <c:pt idx="4">
                  <c:v>-0.90943891659829523</c:v>
                </c:pt>
                <c:pt idx="5">
                  <c:v>-0.88953794860094249</c:v>
                </c:pt>
                <c:pt idx="6">
                  <c:v>-0.8706550065999924</c:v>
                </c:pt>
                <c:pt idx="7">
                  <c:v>-0.85275949860104527</c:v>
                </c:pt>
                <c:pt idx="8">
                  <c:v>-0.83582478569767893</c:v>
                </c:pt>
                <c:pt idx="9">
                  <c:v>-0.81982778516587518</c:v>
                </c:pt>
                <c:pt idx="10">
                  <c:v>-0.80474861654913277</c:v>
                </c:pt>
                <c:pt idx="11">
                  <c:v>-0.79057028465915735</c:v>
                </c:pt>
                <c:pt idx="12">
                  <c:v>-0.77727839429971279</c:v>
                </c:pt>
                <c:pt idx="13">
                  <c:v>-0.76486089226210152</c:v>
                </c:pt>
                <c:pt idx="14">
                  <c:v>-0.75330783276540403</c:v>
                </c:pt>
                <c:pt idx="15">
                  <c:v>-0.74261116304378738</c:v>
                </c:pt>
                <c:pt idx="16">
                  <c:v>-0.73276452623378086</c:v>
                </c:pt>
                <c:pt idx="17">
                  <c:v>-0.72376307910020654</c:v>
                </c:pt>
                <c:pt idx="18">
                  <c:v>-0.71560332247177361</c:v>
                </c:pt>
                <c:pt idx="19">
                  <c:v>-0.70828294254550472</c:v>
                </c:pt>
                <c:pt idx="20">
                  <c:v>-0.70180066147085662</c:v>
                </c:pt>
                <c:pt idx="21">
                  <c:v>-0.69615609584597271</c:v>
                </c:pt>
                <c:pt idx="22">
                  <c:v>-0.69134962195523397</c:v>
                </c:pt>
                <c:pt idx="23">
                  <c:v>-0.68738224675349147</c:v>
                </c:pt>
                <c:pt idx="24">
                  <c:v>-0.68425548376166734</c:v>
                </c:pt>
                <c:pt idx="25">
                  <c:v>-0.68197123318373509</c:v>
                </c:pt>
                <c:pt idx="26">
                  <c:v>-0.68053166568882639</c:v>
                </c:pt>
                <c:pt idx="27">
                  <c:v>-0.67993910942626312</c:v>
                </c:pt>
                <c:pt idx="28">
                  <c:v>-0.6801959399571802</c:v>
                </c:pt>
                <c:pt idx="29">
                  <c:v>-0.68130447289518814</c:v>
                </c:pt>
                <c:pt idx="30">
                  <c:v>-0.68326685915102015</c:v>
                </c:pt>
                <c:pt idx="31">
                  <c:v>-0.68608498277278906</c:v>
                </c:pt>
                <c:pt idx="32">
                  <c:v>-0.68976036146455943</c:v>
                </c:pt>
                <c:pt idx="33">
                  <c:v>-0.694294049951375</c:v>
                </c:pt>
                <c:pt idx="34">
                  <c:v>-0.69968654643842165</c:v>
                </c:pt>
                <c:pt idx="35">
                  <c:v>-0.70593770248519117</c:v>
                </c:pt>
                <c:pt idx="36">
                  <c:v>-0.71304663668172352</c:v>
                </c:pt>
                <c:pt idx="37">
                  <c:v>-0.72101165257249067</c:v>
                </c:pt>
                <c:pt idx="38">
                  <c:v>-0.72983016132337986</c:v>
                </c:pt>
                <c:pt idx="39">
                  <c:v>-0.73949860966761438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2-4338-89AB-9A96016C5A26}"/>
            </c:ext>
          </c:extLst>
        </c:ser>
        <c:ser>
          <c:idx val="2"/>
          <c:order val="2"/>
          <c:tx>
            <c:v>Euler Modificado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'Ec. Dif'!$C$86:$C$126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cat>
          <c:val>
            <c:numRef>
              <c:f>'Ec. Dif'!$H$86:$H$126</c:f>
              <c:numCache>
                <c:formatCode>General</c:formatCode>
                <c:ptCount val="41"/>
                <c:pt idx="0">
                  <c:v>-1</c:v>
                </c:pt>
                <c:pt idx="1">
                  <c:v>-0.97562500000000008</c:v>
                </c:pt>
                <c:pt idx="2">
                  <c:v>-0.95245542480468759</c:v>
                </c:pt>
                <c:pt idx="3">
                  <c:v>-0.93043719788850965</c:v>
                </c:pt>
                <c:pt idx="4">
                  <c:v>-0.90952280291736898</c:v>
                </c:pt>
                <c:pt idx="5">
                  <c:v>-0.88967055739106127</c:v>
                </c:pt>
                <c:pt idx="6">
                  <c:v>-0.87084397952338233</c:v>
                </c:pt>
                <c:pt idx="7">
                  <c:v>-0.85301123406096413</c:v>
                </c:pt>
                <c:pt idx="8">
                  <c:v>-0.836144645117611</c:v>
                </c:pt>
                <c:pt idx="9">
                  <c:v>-0.82022026603714615</c:v>
                </c:pt>
                <c:pt idx="10">
                  <c:v>-0.80521749788363639</c:v>
                </c:pt>
                <c:pt idx="11">
                  <c:v>-0.79111874946302307</c:v>
                </c:pt>
                <c:pt idx="12">
                  <c:v>-0.7779091328594977</c:v>
                </c:pt>
                <c:pt idx="13">
                  <c:v>-0.76557618936679073</c:v>
                </c:pt>
                <c:pt idx="14">
                  <c:v>-0.75410964144341008</c:v>
                </c:pt>
                <c:pt idx="15">
                  <c:v>-0.74350116694936041</c:v>
                </c:pt>
                <c:pt idx="16">
                  <c:v>-0.7337441924521636</c:v>
                </c:pt>
                <c:pt idx="17">
                  <c:v>-0.72483370283998705</c:v>
                </c:pt>
                <c:pt idx="18">
                  <c:v>-0.71676606486387873</c:v>
                </c:pt>
                <c:pt idx="19">
                  <c:v>-0.70953886256133314</c:v>
                </c:pt>
                <c:pt idx="20">
                  <c:v>-0.70315074279931811</c:v>
                </c:pt>
                <c:pt idx="21">
                  <c:v>-0.69760126942440581</c:v>
                </c:pt>
                <c:pt idx="22">
                  <c:v>-0.69289078472726173</c:v>
                </c:pt>
                <c:pt idx="23">
                  <c:v>-0.68902027712380653</c:v>
                </c:pt>
                <c:pt idx="24">
                  <c:v>-0.68599125413025641</c:v>
                </c:pt>
                <c:pt idx="25">
                  <c:v>-0.68380561986756017</c:v>
                </c:pt>
                <c:pt idx="26">
                  <c:v>-0.68246555647539953</c:v>
                </c:pt>
                <c:pt idx="27">
                  <c:v>-0.68197340894925407</c:v>
                </c:pt>
                <c:pt idx="28">
                  <c:v>-0.68233157303788594</c:v>
                </c:pt>
                <c:pt idx="29">
                  <c:v>-0.68354238595440109</c:v>
                </c:pt>
                <c:pt idx="30">
                  <c:v>-0.68560801976280927</c:v>
                </c:pt>
                <c:pt idx="31">
                  <c:v>-0.68853037740442757</c:v>
                </c:pt>
                <c:pt idx="32">
                  <c:v>-0.69231099142492769</c:v>
                </c:pt>
                <c:pt idx="33">
                  <c:v>-0.69695092555340765</c:v>
                </c:pt>
                <c:pt idx="34">
                  <c:v>-0.70245067936943595</c:v>
                </c:pt>
                <c:pt idx="35">
                  <c:v>-0.7088100963721814</c:v>
                </c:pt>
                <c:pt idx="36">
                  <c:v>-0.71602827583695061</c:v>
                </c:pt>
                <c:pt idx="37">
                  <c:v>-0.72410348890796872</c:v>
                </c:pt>
                <c:pt idx="38">
                  <c:v>-0.73303309943120232</c:v>
                </c:pt>
                <c:pt idx="39">
                  <c:v>-0.74281349007647957</c:v>
                </c:pt>
                <c:pt idx="40">
                  <c:v>-0.7534399943331086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2-4338-89AB-9A96016C5A26}"/>
            </c:ext>
          </c:extLst>
        </c:ser>
        <c:ser>
          <c:idx val="3"/>
          <c:order val="3"/>
          <c:tx>
            <c:v>Runge-Kutta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'Ec. Dif'!$C$86:$C$126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cat>
          <c:val>
            <c:numRef>
              <c:f>'Ec. Dif'!$L$86:$L$126</c:f>
              <c:numCache>
                <c:formatCode>General</c:formatCode>
                <c:ptCount val="41"/>
                <c:pt idx="0">
                  <c:v>-1</c:v>
                </c:pt>
                <c:pt idx="1">
                  <c:v>-0.97561490166985787</c:v>
                </c:pt>
                <c:pt idx="2">
                  <c:v>-0.95242639973412413</c:v>
                </c:pt>
                <c:pt idx="3">
                  <c:v>-0.93038179272149513</c:v>
                </c:pt>
                <c:pt idx="4">
                  <c:v>-0.90943471916773222</c:v>
                </c:pt>
                <c:pt idx="5">
                  <c:v>-0.88954446696263967</c:v>
                </c:pt>
                <c:pt idx="6">
                  <c:v>-0.87067536974202153</c:v>
                </c:pt>
                <c:pt idx="7">
                  <c:v>-0.85279627718099682</c:v>
                </c:pt>
                <c:pt idx="8">
                  <c:v>-0.83588008818913029</c:v>
                </c:pt>
                <c:pt idx="9">
                  <c:v>-0.81990333776234503</c:v>
                </c:pt>
                <c:pt idx="10">
                  <c:v>-0.80484582968916163</c:v>
                </c:pt>
                <c:pt idx="11">
                  <c:v>-0.79069030850047983</c:v>
                </c:pt>
                <c:pt idx="12">
                  <c:v>-0.77742216504113026</c:v>
                </c:pt>
                <c:pt idx="13">
                  <c:v>-0.76502917086611977</c:v>
                </c:pt>
                <c:pt idx="14">
                  <c:v>-0.75350123735550278</c:v>
                </c:pt>
                <c:pt idx="15">
                  <c:v>-0.74283019602372957</c:v>
                </c:pt>
                <c:pt idx="16">
                  <c:v>-0.73300959699198476</c:v>
                </c:pt>
                <c:pt idx="17">
                  <c:v>-0.72403452301151594</c:v>
                </c:pt>
                <c:pt idx="18">
                  <c:v>-0.71590141678534913</c:v>
                </c:pt>
                <c:pt idx="19">
                  <c:v>-0.70860791964577619</c:v>
                </c:pt>
                <c:pt idx="20">
                  <c:v>-0.70215271991434924</c:v>
                </c:pt>
                <c:pt idx="21">
                  <c:v>-0.69653540950702642</c:v>
                </c:pt>
                <c:pt idx="22">
                  <c:v>-0.69175634755550131</c:v>
                </c:pt>
                <c:pt idx="23">
                  <c:v>-0.68781653000150667</c:v>
                </c:pt>
                <c:pt idx="24">
                  <c:v>-0.68471746428800628</c:v>
                </c:pt>
                <c:pt idx="25">
                  <c:v>-0.6824610484229674</c:v>
                </c:pt>
                <c:pt idx="26">
                  <c:v>-0.68104945383049464</c:v>
                </c:pt>
                <c:pt idx="27">
                  <c:v>-0.6804850115326404</c:v>
                </c:pt>
                <c:pt idx="28">
                  <c:v>-0.68077010132485172</c:v>
                </c:pt>
                <c:pt idx="29">
                  <c:v>-0.68190704372003941</c:v>
                </c:pt>
                <c:pt idx="30">
                  <c:v>-0.68389799454156219</c:v>
                </c:pt>
                <c:pt idx="31">
                  <c:v>-0.68674484214459197</c:v>
                </c:pt>
                <c:pt idx="32">
                  <c:v>-0.69044910733865594</c:v>
                </c:pt>
                <c:pt idx="33">
                  <c:v>-0.69501184617167</c:v>
                </c:pt>
                <c:pt idx="34">
                  <c:v>-0.70043355581727962</c:v>
                </c:pt>
                <c:pt idx="35">
                  <c:v>-0.70671408388240009</c:v>
                </c:pt>
                <c:pt idx="36">
                  <c:v>-0.71385254151990984</c:v>
                </c:pt>
                <c:pt idx="37">
                  <c:v>-0.72184722079176078</c:v>
                </c:pt>
                <c:pt idx="38">
                  <c:v>-0.73069551677948097</c:v>
                </c:pt>
                <c:pt idx="39">
                  <c:v>-0.74039385498122889</c:v>
                </c:pt>
                <c:pt idx="40">
                  <c:v>-0.75093762456625246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2-4338-89AB-9A96016C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028447"/>
        <c:axId val="1921025119"/>
      </c:lineChart>
      <c:catAx>
        <c:axId val="19210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1025119"/>
        <c:crosses val="autoZero"/>
        <c:auto val="1"/>
        <c:lblAlgn val="ctr"/>
        <c:lblOffset val="100"/>
        <c:noMultiLvlLbl val="0"/>
      </c:catAx>
      <c:valAx>
        <c:axId val="19210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10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'Ec. Dif'!$C$134:$C$162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cat>
          <c:val>
            <c:numRef>
              <c:f>'Ec. Dif'!$D$134:$D$162</c:f>
              <c:numCache>
                <c:formatCode>General</c:formatCode>
                <c:ptCount val="29"/>
                <c:pt idx="0">
                  <c:v>-1</c:v>
                </c:pt>
                <c:pt idx="1">
                  <c:v>-1.6408590857704775</c:v>
                </c:pt>
                <c:pt idx="2">
                  <c:v>-0.81105901182919449</c:v>
                </c:pt>
                <c:pt idx="3">
                  <c:v>-1.1859141074333956</c:v>
                </c:pt>
                <c:pt idx="4">
                  <c:v>-0.79907513368401895</c:v>
                </c:pt>
                <c:pt idx="5">
                  <c:v>-0.68733335758475023</c:v>
                </c:pt>
                <c:pt idx="6">
                  <c:v>-0.44313031299532768</c:v>
                </c:pt>
                <c:pt idx="7">
                  <c:v>-0.16434266628566596</c:v>
                </c:pt>
                <c:pt idx="8">
                  <c:v>0.17496639301271688</c:v>
                </c:pt>
                <c:pt idx="9">
                  <c:v>0.594709009445061</c:v>
                </c:pt>
                <c:pt idx="10">
                  <c:v>1.1205705538046307</c:v>
                </c:pt>
                <c:pt idx="11">
                  <c:v>1.7836173975756024</c:v>
                </c:pt>
                <c:pt idx="12">
                  <c:v>2.6176320066141114</c:v>
                </c:pt>
                <c:pt idx="13">
                  <c:v>3.6541197385158197</c:v>
                </c:pt>
                <c:pt idx="14">
                  <c:v>4.9170618747087129</c:v>
                </c:pt>
                <c:pt idx="15">
                  <c:v>6.4207221787806024</c:v>
                </c:pt>
                <c:pt idx="16">
                  <c:v>8.1715359190198118</c:v>
                </c:pt>
                <c:pt idx="17">
                  <c:v>10.171677210848484</c:v>
                </c:pt>
                <c:pt idx="18">
                  <c:v>12.421696329916578</c:v>
                </c:pt>
                <c:pt idx="19">
                  <c:v>14.921698345013002</c:v>
                </c:pt>
                <c:pt idx="20">
                  <c:v>17.671698510421855</c:v>
                </c:pt>
                <c:pt idx="21">
                  <c:v>20.671698520996088</c:v>
                </c:pt>
                <c:pt idx="22">
                  <c:v>23.921698521522547</c:v>
                </c:pt>
                <c:pt idx="23">
                  <c:v>27.421698521542961</c:v>
                </c:pt>
                <c:pt idx="24">
                  <c:v>31.171698521543576</c:v>
                </c:pt>
                <c:pt idx="25">
                  <c:v>35.17169852154359</c:v>
                </c:pt>
                <c:pt idx="26">
                  <c:v>39.42169852154359</c:v>
                </c:pt>
                <c:pt idx="27">
                  <c:v>43.92169852154359</c:v>
                </c:pt>
                <c:pt idx="28">
                  <c:v>48.67169852154359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D-41DD-BFEE-589DAEE12F43}"/>
            </c:ext>
          </c:extLst>
        </c:ser>
        <c:ser>
          <c:idx val="1"/>
          <c:order val="1"/>
          <c:tx>
            <c:v>Punto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'Ec. Dif'!$C$134:$C$162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cat>
          <c:val>
            <c:numRef>
              <c:f>'Ec. Dif'!$F$134:$F$162</c:f>
              <c:numCache>
                <c:formatCode>General</c:formatCode>
                <c:ptCount val="29"/>
                <c:pt idx="0">
                  <c:v>-1</c:v>
                </c:pt>
                <c:pt idx="1">
                  <c:v>-1.0024851586633696</c:v>
                </c:pt>
                <c:pt idx="2">
                  <c:v>-1.7276665292741999</c:v>
                </c:pt>
                <c:pt idx="3">
                  <c:v>0.29112213192239733</c:v>
                </c:pt>
                <c:pt idx="4">
                  <c:v>-0.52588812533812945</c:v>
                </c:pt>
                <c:pt idx="5">
                  <c:v>-0.60087723882985</c:v>
                </c:pt>
                <c:pt idx="6">
                  <c:v>-0.41882869899339248</c:v>
                </c:pt>
                <c:pt idx="7">
                  <c:v>-0.13263755364920182</c:v>
                </c:pt>
                <c:pt idx="8">
                  <c:v>0.22419233441172182</c:v>
                </c:pt>
                <c:pt idx="9">
                  <c:v>0.67312784539116466</c:v>
                </c:pt>
                <c:pt idx="10">
                  <c:v>1.2442130889603571</c:v>
                </c:pt>
                <c:pt idx="11">
                  <c:v>1.972640661712902</c:v>
                </c:pt>
                <c:pt idx="12">
                  <c:v>2.893471634862284</c:v>
                </c:pt>
                <c:pt idx="13">
                  <c:v>4.0349639182428696</c:v>
                </c:pt>
                <c:pt idx="14">
                  <c:v>5.4146667889550377</c:v>
                </c:pt>
                <c:pt idx="15">
                  <c:v>7.040716076239959</c:v>
                </c:pt>
                <c:pt idx="16">
                  <c:v>8.915898483235754</c:v>
                </c:pt>
                <c:pt idx="17">
                  <c:v>11.040923173135633</c:v>
                </c:pt>
                <c:pt idx="18">
                  <c:v>13.415925775526651</c:v>
                </c:pt>
                <c:pt idx="19">
                  <c:v>16.040925989145183</c:v>
                </c:pt>
                <c:pt idx="20">
                  <c:v>18.91592600280137</c:v>
                </c:pt>
                <c:pt idx="21">
                  <c:v>22.040926003481271</c:v>
                </c:pt>
                <c:pt idx="22">
                  <c:v>25.415926003507632</c:v>
                </c:pt>
                <c:pt idx="23">
                  <c:v>29.040926003508428</c:v>
                </c:pt>
                <c:pt idx="24">
                  <c:v>32.915926003508446</c:v>
                </c:pt>
                <c:pt idx="25">
                  <c:v>37.040926003508446</c:v>
                </c:pt>
                <c:pt idx="26">
                  <c:v>41.415926003508446</c:v>
                </c:pt>
                <c:pt idx="27">
                  <c:v>46.040926003508446</c:v>
                </c:pt>
                <c:pt idx="28">
                  <c:v>50.915926003508446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D-41DD-BFEE-589DAEE12F43}"/>
            </c:ext>
          </c:extLst>
        </c:ser>
        <c:ser>
          <c:idx val="2"/>
          <c:order val="2"/>
          <c:tx>
            <c:v>Euler Modificado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'Ec. Dif'!$C$134:$C$162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cat>
          <c:val>
            <c:numRef>
              <c:f>'Ec. Dif'!$H$134:$H$162</c:f>
              <c:numCache>
                <c:formatCode>General</c:formatCode>
                <c:ptCount val="29"/>
                <c:pt idx="0">
                  <c:v>-1</c:v>
                </c:pt>
                <c:pt idx="1">
                  <c:v>-0.90552950591459735</c:v>
                </c:pt>
                <c:pt idx="2">
                  <c:v>-0.97096179872570532</c:v>
                </c:pt>
                <c:pt idx="3">
                  <c:v>-0.82305854292451064</c:v>
                </c:pt>
                <c:pt idx="4">
                  <c:v>-0.74292695662692665</c:v>
                </c:pt>
                <c:pt idx="5">
                  <c:v>-0.59209676708277059</c:v>
                </c:pt>
                <c:pt idx="6">
                  <c:v>-0.3659748087616832</c:v>
                </c:pt>
                <c:pt idx="7">
                  <c:v>-7.8805767084991096E-2</c:v>
                </c:pt>
                <c:pt idx="8">
                  <c:v>0.28351466735989705</c:v>
                </c:pt>
                <c:pt idx="9">
                  <c:v>0.74212857958396505</c:v>
                </c:pt>
                <c:pt idx="10">
                  <c:v>1.3254085082975138</c:v>
                </c:pt>
                <c:pt idx="11">
                  <c:v>2.0661586139102583</c:v>
                </c:pt>
                <c:pt idx="12">
                  <c:v>2.9969193408288755</c:v>
                </c:pt>
                <c:pt idx="13">
                  <c:v>4.1445916754210304</c:v>
                </c:pt>
                <c:pt idx="14">
                  <c:v>5.527183413949512</c:v>
                </c:pt>
                <c:pt idx="15">
                  <c:v>7.1542346123511038</c:v>
                </c:pt>
                <c:pt idx="16">
                  <c:v>9.0296754080012498</c:v>
                </c:pt>
                <c:pt idx="17">
                  <c:v>11.154750106681124</c:v>
                </c:pt>
                <c:pt idx="18">
                  <c:v>13.529760043198984</c:v>
                </c:pt>
                <c:pt idx="19">
                  <c:v>16.154761078056008</c:v>
                </c:pt>
                <c:pt idx="20">
                  <c:v>19.029761162301096</c:v>
                </c:pt>
                <c:pt idx="21">
                  <c:v>22.154761167655906</c:v>
                </c:pt>
                <c:pt idx="22">
                  <c:v>25.529761167921453</c:v>
                </c:pt>
                <c:pt idx="23">
                  <c:v>29.154761167931721</c:v>
                </c:pt>
                <c:pt idx="24">
                  <c:v>33.02976116793203</c:v>
                </c:pt>
                <c:pt idx="25">
                  <c:v>37.154761167932037</c:v>
                </c:pt>
                <c:pt idx="26">
                  <c:v>41.529761167932037</c:v>
                </c:pt>
                <c:pt idx="27">
                  <c:v>46.154761167932037</c:v>
                </c:pt>
                <c:pt idx="28">
                  <c:v>51.029761167932037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D-41DD-BFEE-589DAEE12F43}"/>
            </c:ext>
          </c:extLst>
        </c:ser>
        <c:ser>
          <c:idx val="3"/>
          <c:order val="3"/>
          <c:tx>
            <c:v>Runge-Kutta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'Ec. Dif'!$C$134:$C$162</c:f>
              <c:numCache>
                <c:formatCode>General</c:formatCode>
                <c:ptCount val="2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</c:numCache>
            </c:numRef>
          </c:cat>
          <c:val>
            <c:numRef>
              <c:f>'Ec. Dif'!$L$134:$L$162</c:f>
              <c:numCache>
                <c:formatCode>General</c:formatCode>
                <c:ptCount val="29"/>
                <c:pt idx="0">
                  <c:v>-1</c:v>
                </c:pt>
                <c:pt idx="1">
                  <c:v>-1.1918910475957625</c:v>
                </c:pt>
                <c:pt idx="2">
                  <c:v>-1.1446690822075607</c:v>
                </c:pt>
                <c:pt idx="3">
                  <c:v>-0.98853471235501467</c:v>
                </c:pt>
                <c:pt idx="4">
                  <c:v>-0.84192993533445204</c:v>
                </c:pt>
                <c:pt idx="5">
                  <c:v>-0.65548397824878357</c:v>
                </c:pt>
                <c:pt idx="6">
                  <c:v>-0.41720145667374509</c:v>
                </c:pt>
                <c:pt idx="7">
                  <c:v>-0.12772225463770759</c:v>
                </c:pt>
                <c:pt idx="8">
                  <c:v>0.23060200056916774</c:v>
                </c:pt>
                <c:pt idx="9">
                  <c:v>0.68120016316264165</c:v>
                </c:pt>
                <c:pt idx="10">
                  <c:v>1.2544088264347169</c:v>
                </c:pt>
                <c:pt idx="11">
                  <c:v>1.9852778510640481</c:v>
                </c:pt>
                <c:pt idx="12">
                  <c:v>2.9083826126136381</c:v>
                </c:pt>
                <c:pt idx="13">
                  <c:v>4.051473241784767</c:v>
                </c:pt>
                <c:pt idx="14">
                  <c:v>5.4319917415186598</c:v>
                </c:pt>
                <c:pt idx="15">
                  <c:v>7.0583406107628912</c:v>
                </c:pt>
                <c:pt idx="16">
                  <c:v>8.9336031038873234</c:v>
                </c:pt>
                <c:pt idx="17">
                  <c:v>11.058643646730875</c:v>
                </c:pt>
                <c:pt idx="18">
                  <c:v>13.433648608153888</c:v>
                </c:pt>
                <c:pt idx="19">
                  <c:v>16.058649088519356</c:v>
                </c:pt>
                <c:pt idx="20">
                  <c:v>18.93364912525967</c:v>
                </c:pt>
                <c:pt idx="21">
                  <c:v>22.058649127475778</c:v>
                </c:pt>
                <c:pt idx="22">
                  <c:v>25.433649127581013</c:v>
                </c:pt>
                <c:pt idx="23">
                  <c:v>29.058649127584943</c:v>
                </c:pt>
                <c:pt idx="24">
                  <c:v>32.933649127585056</c:v>
                </c:pt>
                <c:pt idx="25">
                  <c:v>37.058649127585056</c:v>
                </c:pt>
                <c:pt idx="26">
                  <c:v>41.433649127585056</c:v>
                </c:pt>
                <c:pt idx="27">
                  <c:v>46.058649127585056</c:v>
                </c:pt>
                <c:pt idx="28">
                  <c:v>50.933649127585056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D-41DD-BFEE-589DAEE1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259487"/>
        <c:axId val="1916251167"/>
      </c:lineChart>
      <c:catAx>
        <c:axId val="19162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6251167"/>
        <c:crosses val="autoZero"/>
        <c:auto val="1"/>
        <c:lblAlgn val="ctr"/>
        <c:lblOffset val="100"/>
        <c:noMultiLvlLbl val="0"/>
      </c:catAx>
      <c:valAx>
        <c:axId val="1916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62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'Ec. Dif'!$C$170:$C$190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</c:numCache>
            </c:numRef>
          </c:cat>
          <c:val>
            <c:numRef>
              <c:f>'Ec. Dif'!$D$170:$D$190</c:f>
              <c:numCache>
                <c:formatCode>General</c:formatCode>
                <c:ptCount val="21"/>
                <c:pt idx="0">
                  <c:v>4</c:v>
                </c:pt>
                <c:pt idx="1">
                  <c:v>4.375</c:v>
                </c:pt>
                <c:pt idx="2">
                  <c:v>4.7558571428571428</c:v>
                </c:pt>
                <c:pt idx="3">
                  <c:v>5.1431425953818488</c:v>
                </c:pt>
                <c:pt idx="4">
                  <c:v>5.5373057006973259</c:v>
                </c:pt>
                <c:pt idx="5">
                  <c:v>5.9387074036874976</c:v>
                </c:pt>
                <c:pt idx="6">
                  <c:v>6.347642787468601</c:v>
                </c:pt>
                <c:pt idx="7">
                  <c:v>6.7643567539051981</c:v>
                </c:pt>
                <c:pt idx="8">
                  <c:v>7.1890552290834018</c:v>
                </c:pt>
                <c:pt idx="9">
                  <c:v>7.6219133568750355</c:v>
                </c:pt>
                <c:pt idx="10">
                  <c:v>8.0630816110573296</c:v>
                </c:pt>
                <c:pt idx="11">
                  <c:v>8.5126904354863733</c:v>
                </c:pt>
                <c:pt idx="12">
                  <c:v>8.9708538220334582</c:v>
                </c:pt>
                <c:pt idx="13">
                  <c:v>9.4376721080441417</c:v>
                </c:pt>
                <c:pt idx="14">
                  <c:v>9.9132341910533075</c:v>
                </c:pt>
                <c:pt idx="15">
                  <c:v>10.397619302059471</c:v>
                </c:pt>
                <c:pt idx="16">
                  <c:v>10.890898439997409</c:v>
                </c:pt>
                <c:pt idx="17">
                  <c:v>11.39313554307337</c:v>
                </c:pt>
                <c:pt idx="18">
                  <c:v>11.904388453496765</c:v>
                </c:pt>
                <c:pt idx="19">
                  <c:v>12.424709718371064</c:v>
                </c:pt>
                <c:pt idx="20">
                  <c:v>12.954147259457073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3-4C1D-92D4-C8B46B4D888E}"/>
            </c:ext>
          </c:extLst>
        </c:ser>
        <c:ser>
          <c:idx val="1"/>
          <c:order val="1"/>
          <c:tx>
            <c:v>Punto Medio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'Ec. Dif'!$C$170:$C$190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</c:numCache>
            </c:numRef>
          </c:cat>
          <c:val>
            <c:numRef>
              <c:f>'Ec. Dif'!$F$170:$F$190</c:f>
              <c:numCache>
                <c:formatCode>General</c:formatCode>
                <c:ptCount val="21"/>
                <c:pt idx="0">
                  <c:v>4</c:v>
                </c:pt>
                <c:pt idx="1">
                  <c:v>4.3778358208955224</c:v>
                </c:pt>
                <c:pt idx="2">
                  <c:v>4.7617897983687358</c:v>
                </c:pt>
                <c:pt idx="3">
                  <c:v>5.1523743862699094</c:v>
                </c:pt>
                <c:pt idx="4">
                  <c:v>5.5499975770811893</c:v>
                </c:pt>
                <c:pt idx="5">
                  <c:v>5.9549902900159575</c:v>
                </c:pt>
                <c:pt idx="6">
                  <c:v>6.3676252314414556</c:v>
                </c:pt>
                <c:pt idx="7">
                  <c:v>6.7881302477394483</c:v>
                </c:pt>
                <c:pt idx="8">
                  <c:v>7.2166980070316393</c:v>
                </c:pt>
                <c:pt idx="9">
                  <c:v>7.6534931662326464</c:v>
                </c:pt>
                <c:pt idx="10">
                  <c:v>8.0986577741334234</c:v>
                </c:pt>
                <c:pt idx="11">
                  <c:v>8.5523154109356039</c:v>
                </c:pt>
                <c:pt idx="12">
                  <c:v>9.0145744057259751</c:v>
                </c:pt>
                <c:pt idx="13">
                  <c:v>9.4855303698299878</c:v>
                </c:pt>
                <c:pt idx="14">
                  <c:v>9.9652682149526814</c:v>
                </c:pt>
                <c:pt idx="15">
                  <c:v>10.453863778041985</c:v>
                </c:pt>
                <c:pt idx="16">
                  <c:v>10.951385142247444</c:v>
                </c:pt>
                <c:pt idx="17">
                  <c:v>11.457893720393056</c:v>
                </c:pt>
                <c:pt idx="18">
                  <c:v>11.973445150951843</c:v>
                </c:pt>
                <c:pt idx="19">
                  <c:v>12.498090044582348</c:v>
                </c:pt>
                <c:pt idx="20">
                  <c:v>13.031874610516875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3-4C1D-92D4-C8B46B4D888E}"/>
            </c:ext>
          </c:extLst>
        </c:ser>
        <c:ser>
          <c:idx val="2"/>
          <c:order val="2"/>
          <c:tx>
            <c:v>Euler Modificado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'Ec. Dif'!$C$170:$C$190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</c:numCache>
            </c:numRef>
          </c:cat>
          <c:val>
            <c:numRef>
              <c:f>'Ec. Dif'!$H$170:$H$190</c:f>
              <c:numCache>
                <c:formatCode>General</c:formatCode>
                <c:ptCount val="21"/>
                <c:pt idx="0">
                  <c:v>4</c:v>
                </c:pt>
                <c:pt idx="1">
                  <c:v>4.3779285714285718</c:v>
                </c:pt>
                <c:pt idx="2">
                  <c:v>4.761979165281832</c:v>
                </c:pt>
                <c:pt idx="3">
                  <c:v>5.1526653020594297</c:v>
                </c:pt>
                <c:pt idx="4">
                  <c:v>5.5503949994793125</c:v>
                </c:pt>
                <c:pt idx="5">
                  <c:v>5.9554987369848345</c:v>
                </c:pt>
                <c:pt idx="6">
                  <c:v>6.3682485976565335</c:v>
                </c:pt>
                <c:pt idx="7">
                  <c:v>6.7888717593175905</c:v>
                </c:pt>
                <c:pt idx="8">
                  <c:v>7.2175602427757362</c:v>
                </c:pt>
                <c:pt idx="9">
                  <c:v>7.6544781087938265</c:v>
                </c:pt>
                <c:pt idx="10">
                  <c:v>8.0997668723071694</c:v>
                </c:pt>
                <c:pt idx="11">
                  <c:v>8.5535496435588634</c:v>
                </c:pt>
                <c:pt idx="12">
                  <c:v>9.015934342520497</c:v>
                </c:pt>
                <c:pt idx="13">
                  <c:v>9.4870162271254799</c:v>
                </c:pt>
                <c:pt idx="14">
                  <c:v>9.9668799055892325</c:v>
                </c:pt>
                <c:pt idx="15">
                  <c:v>10.455600955455697</c:v>
                </c:pt>
                <c:pt idx="16">
                  <c:v>10.953247239087545</c:v>
                </c:pt>
                <c:pt idx="17">
                  <c:v>11.459879982167394</c:v>
                </c:pt>
                <c:pt idx="18">
                  <c:v>11.975554665241345</c:v>
                </c:pt>
                <c:pt idx="19">
                  <c:v>12.500321766354256</c:v>
                </c:pt>
                <c:pt idx="20">
                  <c:v>13.034227384029366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3-4C1D-92D4-C8B46B4D888E}"/>
            </c:ext>
          </c:extLst>
        </c:ser>
        <c:ser>
          <c:idx val="3"/>
          <c:order val="3"/>
          <c:tx>
            <c:v>Runge-Kutta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'Ec. Dif'!$C$170:$C$190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</c:numCache>
            </c:numRef>
          </c:cat>
          <c:val>
            <c:numRef>
              <c:f>'Ec. Dif'!$L$170:$L$190</c:f>
              <c:numCache>
                <c:formatCode>General</c:formatCode>
                <c:ptCount val="21"/>
                <c:pt idx="0">
                  <c:v>4</c:v>
                </c:pt>
                <c:pt idx="1">
                  <c:v>4.377850936288346</c:v>
                </c:pt>
                <c:pt idx="2">
                  <c:v>4.7618221292403353</c:v>
                </c:pt>
                <c:pt idx="3">
                  <c:v>5.1524265400878821</c:v>
                </c:pt>
                <c:pt idx="4">
                  <c:v>5.5500721875240533</c:v>
                </c:pt>
                <c:pt idx="5">
                  <c:v>5.9550898027085921</c:v>
                </c:pt>
                <c:pt idx="6">
                  <c:v>6.3677518188309854</c:v>
                </c:pt>
                <c:pt idx="7">
                  <c:v>6.7882857869228843</c:v>
                </c:pt>
                <c:pt idx="8">
                  <c:v>7.2168840877128693</c:v>
                </c:pt>
                <c:pt idx="9">
                  <c:v>7.6537111122065973</c:v>
                </c:pt>
                <c:pt idx="10">
                  <c:v>8.0989086698427855</c:v>
                </c:pt>
                <c:pt idx="11">
                  <c:v>8.5526001288388933</c:v>
                </c:pt>
                <c:pt idx="12">
                  <c:v>9.0148936324087074</c:v>
                </c:pt>
                <c:pt idx="13">
                  <c:v>9.4858846299451507</c:v>
                </c:pt>
                <c:pt idx="14">
                  <c:v>9.9656578926811914</c:v>
                </c:pt>
                <c:pt idx="15">
                  <c:v>10.454289136073164</c:v>
                </c:pt>
                <c:pt idx="16">
                  <c:v>10.951846338429412</c:v>
                </c:pt>
                <c:pt idx="17">
                  <c:v>11.458390822266841</c:v>
                </c:pt>
                <c:pt idx="18">
                  <c:v>11.973978148401251</c:v>
                </c:pt>
                <c:pt idx="19">
                  <c:v>12.498658860826316</c:v>
                </c:pt>
                <c:pt idx="20">
                  <c:v>13.032479111654593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3-4C1D-92D4-C8B46B4D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28783"/>
        <c:axId val="2077029615"/>
      </c:lineChart>
      <c:catAx>
        <c:axId val="20770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7029615"/>
        <c:crosses val="autoZero"/>
        <c:auto val="1"/>
        <c:lblAlgn val="ctr"/>
        <c:lblOffset val="100"/>
        <c:noMultiLvlLbl val="0"/>
      </c:catAx>
      <c:valAx>
        <c:axId val="20770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70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161925</xdr:rowOff>
    </xdr:from>
    <xdr:to>
      <xdr:col>7</xdr:col>
      <xdr:colOff>485775</xdr:colOff>
      <xdr:row>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314325" y="161925"/>
              <a:ext cx="42862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+1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=2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1;3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14325" y="161925"/>
              <a:ext cx="42862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𝜕𝑦/𝜕𝑡=𝑦/𝑡−𝑡^2+1      ;   𝑦(1)=2      ;    [𝑎;𝑏]=[1;3]         ;   ℎ=0.1</a:t>
              </a:r>
              <a:endParaRPr lang="es-AR" sz="1100"/>
            </a:p>
          </xdr:txBody>
        </xdr:sp>
      </mc:Fallback>
    </mc:AlternateContent>
    <xdr:clientData/>
  </xdr:twoCellAnchor>
  <xdr:twoCellAnchor>
    <xdr:from>
      <xdr:col>16</xdr:col>
      <xdr:colOff>200024</xdr:colOff>
      <xdr:row>5</xdr:row>
      <xdr:rowOff>0</xdr:rowOff>
    </xdr:from>
    <xdr:to>
      <xdr:col>25</xdr:col>
      <xdr:colOff>809625</xdr:colOff>
      <xdr:row>24</xdr:row>
      <xdr:rowOff>171450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28</xdr:row>
      <xdr:rowOff>180975</xdr:rowOff>
    </xdr:from>
    <xdr:to>
      <xdr:col>7</xdr:col>
      <xdr:colOff>514350</xdr:colOff>
      <xdr:row>31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42900" y="5514975"/>
              <a:ext cx="44386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=0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0;1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=0.05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42900" y="5514975"/>
              <a:ext cx="44386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𝜕𝑦/𝜕𝑡=𝑦^2+4𝑡      ;   𝑦(0)=0      ;    [𝑎;𝑏]=[0;1]         ;   ℎ=0.05</a:t>
              </a:r>
              <a:endParaRPr lang="es-AR" sz="1100"/>
            </a:p>
          </xdr:txBody>
        </xdr:sp>
      </mc:Fallback>
    </mc:AlternateContent>
    <xdr:clientData/>
  </xdr:twoCellAnchor>
  <xdr:twoCellAnchor>
    <xdr:from>
      <xdr:col>17</xdr:col>
      <xdr:colOff>9524</xdr:colOff>
      <xdr:row>32</xdr:row>
      <xdr:rowOff>180975</xdr:rowOff>
    </xdr:from>
    <xdr:to>
      <xdr:col>25</xdr:col>
      <xdr:colOff>1123949</xdr:colOff>
      <xdr:row>54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56</xdr:row>
      <xdr:rowOff>161925</xdr:rowOff>
    </xdr:from>
    <xdr:to>
      <xdr:col>7</xdr:col>
      <xdr:colOff>552450</xdr:colOff>
      <xdr:row>59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81000" y="10829925"/>
              <a:ext cx="44386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·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+1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=0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−2;1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=0.2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81000" y="10829925"/>
              <a:ext cx="44386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𝜕𝑦/𝜕𝑡=𝑦·𝑡+1      ;   𝑦(−2)=0      ;    [𝑎;𝑏]=[−2;1]         ;   ℎ=0.2</a:t>
              </a:r>
              <a:endParaRPr lang="es-AR" sz="1100"/>
            </a:p>
          </xdr:txBody>
        </xdr:sp>
      </mc:Fallback>
    </mc:AlternateContent>
    <xdr:clientData/>
  </xdr:twoCellAnchor>
  <xdr:twoCellAnchor>
    <xdr:from>
      <xdr:col>17</xdr:col>
      <xdr:colOff>9524</xdr:colOff>
      <xdr:row>60</xdr:row>
      <xdr:rowOff>9525</xdr:rowOff>
    </xdr:from>
    <xdr:to>
      <xdr:col>26</xdr:col>
      <xdr:colOff>28574</xdr:colOff>
      <xdr:row>77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80</xdr:row>
      <xdr:rowOff>0</xdr:rowOff>
    </xdr:from>
    <xdr:to>
      <xdr:col>7</xdr:col>
      <xdr:colOff>571500</xdr:colOff>
      <xdr:row>82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400050" y="15240000"/>
              <a:ext cx="44386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=−1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0;1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=0.025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400050" y="15240000"/>
              <a:ext cx="44386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𝜕𝑦/𝜕𝑡=𝑦^2−𝑡^2       ;   𝑦(0)=−1      ;    [𝑎;𝑏]=[0;1]         ;   ℎ=0.025</a:t>
              </a:r>
              <a:endParaRPr lang="es-AR" sz="1100"/>
            </a:p>
          </xdr:txBody>
        </xdr:sp>
      </mc:Fallback>
    </mc:AlternateContent>
    <xdr:clientData/>
  </xdr:twoCellAnchor>
  <xdr:twoCellAnchor>
    <xdr:from>
      <xdr:col>17</xdr:col>
      <xdr:colOff>47625</xdr:colOff>
      <xdr:row>83</xdr:row>
      <xdr:rowOff>190499</xdr:rowOff>
    </xdr:from>
    <xdr:to>
      <xdr:col>26</xdr:col>
      <xdr:colOff>0</xdr:colOff>
      <xdr:row>103</xdr:row>
      <xdr:rowOff>123824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466725</xdr:colOff>
      <xdr:row>130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295275" y="24384000"/>
              <a:ext cx="45148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=−1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−4;10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295275" y="24384000"/>
              <a:ext cx="45148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𝜕𝑦/𝜕𝑡=𝑒^(−𝑦)+𝑡      ;   𝑦(−4)=−1      ;    [𝑎;𝑏]=[−4;10]         ;   ℎ=0.5</a:t>
              </a:r>
              <a:endParaRPr lang="es-AR" sz="1100"/>
            </a:p>
          </xdr:txBody>
        </xdr:sp>
      </mc:Fallback>
    </mc:AlternateContent>
    <xdr:clientData/>
  </xdr:twoCellAnchor>
  <xdr:twoCellAnchor>
    <xdr:from>
      <xdr:col>16</xdr:col>
      <xdr:colOff>257174</xdr:colOff>
      <xdr:row>132</xdr:row>
      <xdr:rowOff>38100</xdr:rowOff>
    </xdr:from>
    <xdr:to>
      <xdr:col>25</xdr:col>
      <xdr:colOff>923924</xdr:colOff>
      <xdr:row>149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7</xdr:col>
      <xdr:colOff>466725</xdr:colOff>
      <xdr:row>166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295275" y="31242000"/>
              <a:ext cx="45148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=4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3;5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295275" y="31242000"/>
              <a:ext cx="45148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𝜕𝑦/𝜕𝑡=(1+𝑦)  𝑡/𝑦       ;   𝑦(3)=4      ;    [𝑎;𝑏]=[3;5]         ;   ℎ=0.1</a:t>
              </a:r>
              <a:endParaRPr lang="es-AR" sz="1100"/>
            </a:p>
          </xdr:txBody>
        </xdr:sp>
      </mc:Fallback>
    </mc:AlternateContent>
    <xdr:clientData/>
  </xdr:twoCellAnchor>
  <xdr:twoCellAnchor>
    <xdr:from>
      <xdr:col>17</xdr:col>
      <xdr:colOff>9524</xdr:colOff>
      <xdr:row>169</xdr:row>
      <xdr:rowOff>38100</xdr:rowOff>
    </xdr:from>
    <xdr:to>
      <xdr:col>26</xdr:col>
      <xdr:colOff>238124</xdr:colOff>
      <xdr:row>189</xdr:row>
      <xdr:rowOff>57150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192</xdr:row>
      <xdr:rowOff>0</xdr:rowOff>
    </xdr:from>
    <xdr:to>
      <xdr:col>7</xdr:col>
      <xdr:colOff>466725</xdr:colOff>
      <xdr:row>194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/>
            <xdr:cNvSpPr txBox="1"/>
          </xdr:nvSpPr>
          <xdr:spPr>
            <a:xfrm>
              <a:off x="295275" y="36576000"/>
              <a:ext cx="45148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1,3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=1,9      ;   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        ; 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=0.1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/>
            <xdr:cNvSpPr txBox="1"/>
          </xdr:nvSpPr>
          <xdr:spPr>
            <a:xfrm>
              <a:off x="295275" y="36576000"/>
              <a:ext cx="4514850" cy="4476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𝜕𝑦/𝜕𝑡=4𝑡+𝑦^2       ;   𝑦(1,3)=1,9      ;    [𝑎;𝑏]=        ;   ℎ=0.1</a:t>
              </a:r>
              <a:endParaRPr lang="es-AR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9"/>
  <sheetViews>
    <sheetView tabSelected="1" topLeftCell="B181" workbookViewId="0">
      <selection activeCell="L199" sqref="L199"/>
    </sheetView>
  </sheetViews>
  <sheetFormatPr baseColWidth="10" defaultColWidth="9.140625" defaultRowHeight="15" x14ac:dyDescent="0.25"/>
  <cols>
    <col min="1" max="1" width="4.42578125" style="1" customWidth="1"/>
    <col min="2" max="2" width="16.28515625" style="1" customWidth="1"/>
    <col min="3" max="3" width="6.42578125" style="1" customWidth="1"/>
    <col min="4" max="4" width="8.7109375" style="1" customWidth="1"/>
    <col min="5" max="5" width="10" style="1" customWidth="1"/>
    <col min="6" max="6" width="12.85546875" style="1" customWidth="1"/>
    <col min="7" max="7" width="6.42578125" style="1" customWidth="1"/>
    <col min="8" max="8" width="17" style="1" customWidth="1"/>
    <col min="9" max="9" width="8.5703125" style="1" bestFit="1" customWidth="1"/>
    <col min="10" max="10" width="14.140625" style="1" customWidth="1"/>
    <col min="11" max="11" width="8" style="3" customWidth="1"/>
    <col min="12" max="12" width="19.42578125" style="1" customWidth="1"/>
    <col min="13" max="16" width="8.140625" style="1" customWidth="1"/>
    <col min="17" max="17" width="6.42578125" style="1" customWidth="1"/>
    <col min="18" max="18" width="12" style="3" bestFit="1" customWidth="1"/>
    <col min="19" max="19" width="6.42578125" style="1" customWidth="1"/>
    <col min="20" max="20" width="9.140625" style="3" customWidth="1"/>
    <col min="21" max="21" width="6.42578125" style="1" customWidth="1"/>
    <col min="22" max="22" width="9.42578125" style="3" customWidth="1"/>
    <col min="23" max="23" width="8.140625" bestFit="1" customWidth="1"/>
    <col min="24" max="24" width="18" customWidth="1"/>
    <col min="25" max="25" width="8.140625" bestFit="1" customWidth="1"/>
    <col min="26" max="26" width="17" bestFit="1" customWidth="1"/>
  </cols>
  <sheetData>
    <row r="2" spans="2:16" x14ac:dyDescent="0.25">
      <c r="I2" s="1" t="s">
        <v>0</v>
      </c>
    </row>
    <row r="3" spans="2:16" x14ac:dyDescent="0.25">
      <c r="I3" s="1">
        <v>0.1</v>
      </c>
    </row>
    <row r="5" spans="2:16" x14ac:dyDescent="0.25">
      <c r="B5" s="2" t="s">
        <v>1</v>
      </c>
      <c r="C5" s="2" t="s">
        <v>3</v>
      </c>
      <c r="D5" s="2" t="s">
        <v>5</v>
      </c>
      <c r="F5" s="2" t="s">
        <v>2</v>
      </c>
      <c r="H5" s="2" t="s">
        <v>7</v>
      </c>
      <c r="J5" s="2" t="s">
        <v>10</v>
      </c>
      <c r="L5" s="2" t="s">
        <v>11</v>
      </c>
    </row>
    <row r="6" spans="2:16" x14ac:dyDescent="0.25">
      <c r="B6" s="1" t="s">
        <v>4</v>
      </c>
      <c r="D6" s="1" t="s">
        <v>6</v>
      </c>
      <c r="E6" s="1" t="s">
        <v>9</v>
      </c>
      <c r="F6" s="1" t="s">
        <v>6</v>
      </c>
      <c r="G6" s="1" t="s">
        <v>8</v>
      </c>
      <c r="H6" s="1" t="s">
        <v>6</v>
      </c>
      <c r="I6" s="1" t="s">
        <v>8</v>
      </c>
      <c r="J6" s="1" t="s">
        <v>6</v>
      </c>
      <c r="K6" s="3" t="s">
        <v>8</v>
      </c>
      <c r="L6" s="1" t="s">
        <v>6</v>
      </c>
      <c r="M6" s="1" t="s">
        <v>12</v>
      </c>
      <c r="N6" s="1" t="s">
        <v>13</v>
      </c>
      <c r="O6" s="1" t="s">
        <v>14</v>
      </c>
      <c r="P6" s="1" t="s">
        <v>15</v>
      </c>
    </row>
    <row r="7" spans="2:16" x14ac:dyDescent="0.25">
      <c r="B7" s="1">
        <v>2</v>
      </c>
      <c r="C7" s="1">
        <v>1</v>
      </c>
      <c r="D7" s="1">
        <f>B7</f>
        <v>2</v>
      </c>
      <c r="E7" s="1">
        <f>D7/C7-C7^2+1</f>
        <v>2</v>
      </c>
      <c r="F7" s="1">
        <f>B7</f>
        <v>2</v>
      </c>
      <c r="G7" s="1">
        <f t="shared" ref="G7:G27" si="0">(F7+$I$3/2*E7)/(C7+$I$3/2)-(C7+$I$3/2)^2+1</f>
        <v>1.8975</v>
      </c>
      <c r="H7" s="1">
        <f>B7</f>
        <v>2</v>
      </c>
      <c r="I7" s="1">
        <f>(H7+$I$3*E7)/(C7+$I$3)-(C7+$I$3)^2+1</f>
        <v>1.7899999999999998</v>
      </c>
      <c r="J7" s="1">
        <f>B7</f>
        <v>2</v>
      </c>
      <c r="K7" s="3">
        <f>(J7+2/3*$I$3*E7)/(C7+2/3*$I$3)-(C7+2/3*$I$3)^2+1</f>
        <v>1.8622222222222222</v>
      </c>
      <c r="L7" s="1">
        <f>H7</f>
        <v>2</v>
      </c>
      <c r="M7" s="1">
        <f>$I$3*E7</f>
        <v>0.2</v>
      </c>
      <c r="N7" s="5">
        <f>$I$3*((L7+M7/2)/(C7+$I$3/2)-(C7+$I$3/2)^2+1)</f>
        <v>0.18975</v>
      </c>
      <c r="O7" s="5">
        <f>$I$3*((L7+N7/2)/(C7+$I$3/2)-(C7+$I$3/2)^2+1)</f>
        <v>0.18926190476190477</v>
      </c>
      <c r="P7" s="5">
        <f>$I$3*((L7+O7)/(C7+$I$3)-(C7+$I$3)^2+1)</f>
        <v>0.17802380952380947</v>
      </c>
    </row>
    <row r="8" spans="2:16" x14ac:dyDescent="0.25">
      <c r="B8" s="1">
        <f>((C8*(2*LN(ABS(C8))-C8^(2)+5))/(2))</f>
        <v>2.1893411977847572</v>
      </c>
      <c r="C8" s="1">
        <v>1.1000000000000001</v>
      </c>
      <c r="D8" s="1">
        <f t="shared" ref="D8:D27" si="1">D7+$I$3*E7</f>
        <v>2.2000000000000002</v>
      </c>
      <c r="E8" s="1">
        <f>D8/C8-C8^2+1</f>
        <v>1.7899999999999998</v>
      </c>
      <c r="F8" s="1">
        <f t="shared" ref="F8:F27" si="2">F7+$I$3*G7</f>
        <v>2.1897500000000001</v>
      </c>
      <c r="G8" s="1">
        <f t="shared" si="0"/>
        <v>1.6594565217391302</v>
      </c>
      <c r="H8" s="4">
        <f t="shared" ref="H8" si="3">H7+$I$3/2*E7+$I$3/2*I7</f>
        <v>2.1895000000000002</v>
      </c>
      <c r="I8" s="1">
        <f>(H8+$I$3*E8)/(C8+$I$3)-(C8+$I$3)^2+1</f>
        <v>1.5337499999999993</v>
      </c>
      <c r="J8" s="1">
        <f>J7+$I$3/4*(E7+3*K7)</f>
        <v>2.1896666666666667</v>
      </c>
      <c r="K8" s="3">
        <f>(J8+2/3*$I$3*E8)/(C8+2/3*$I$3)-(C8+2/3*$I$3)^2+1</f>
        <v>1.6180317460317457</v>
      </c>
      <c r="L8" s="1">
        <f>L7+1/6*(M7+2*N7+2*O7+P7)</f>
        <v>2.18934126984127</v>
      </c>
      <c r="M8" s="1">
        <f>$I$3*E8</f>
        <v>0.17899999999999999</v>
      </c>
      <c r="N8" s="5">
        <f>$I$3*((L8+M8/2)/(C8+$I$3/2)-(C8+$I$3/2)^2+1)</f>
        <v>0.16591011042097997</v>
      </c>
      <c r="O8" s="5">
        <f>$I$3*((L8+N8/2)/(C8+$I$3/2)-(C8+$I$3/2)^2+1)</f>
        <v>0.16534098478710954</v>
      </c>
      <c r="P8" s="5">
        <f>$I$3*((L8+O8)/(C8+$I$3)-(C8+$I$3)^2+1)</f>
        <v>0.1522235212190316</v>
      </c>
    </row>
    <row r="9" spans="2:16" x14ac:dyDescent="0.25">
      <c r="B9" s="1">
        <f t="shared" ref="B9:B27" si="4">((C9*(2*LN(ABS(C9))-C9^(2)+5))/(2))</f>
        <v>2.3547858681527454</v>
      </c>
      <c r="C9" s="1">
        <v>1.2</v>
      </c>
      <c r="D9" s="1">
        <f t="shared" si="1"/>
        <v>2.379</v>
      </c>
      <c r="E9" s="1">
        <f>D9/C9-C9^2+1</f>
        <v>1.5425000000000002</v>
      </c>
      <c r="F9" s="1">
        <f t="shared" si="2"/>
        <v>2.355695652173913</v>
      </c>
      <c r="G9" s="1">
        <f t="shared" si="0"/>
        <v>1.3837565217391306</v>
      </c>
      <c r="H9" s="4">
        <f t="shared" ref="H9:H27" si="5">H8+$I$3/2*E8+$I$3/2*I8</f>
        <v>2.3556875000000002</v>
      </c>
      <c r="I9" s="1">
        <f t="shared" ref="I9:I27" si="6">(H9+$I$3*E9)/(C9+$I$3)-(C9+$I$3)^2+1</f>
        <v>1.240721153846154</v>
      </c>
      <c r="J9" s="1">
        <f t="shared" ref="J9:J27" si="7">J8+$I$3/4*(E8+3*K8)</f>
        <v>2.3557690476190478</v>
      </c>
      <c r="K9" s="3">
        <f t="shared" ref="K9:K27" si="8">(J9+2/3*$I$3*E9)/(C9+2/3*$I$3)-(C9+2/3*$I$3)^2+1</f>
        <v>1.336557435254804</v>
      </c>
      <c r="L9" s="1">
        <f t="shared" ref="L9:L27" si="9">L8+1/6*(M8+2*N8+2*O8+P8)</f>
        <v>2.3549622217804718</v>
      </c>
      <c r="M9" s="1">
        <f t="shared" ref="M9:M27" si="10">$I$3*E9</f>
        <v>0.15425000000000003</v>
      </c>
      <c r="N9" s="5">
        <f t="shared" ref="N9:N27" si="11">$I$3*((L9+M9/2)/(C9+$I$3/2)-(C9+$I$3/2)^2+1)</f>
        <v>0.13831697774243776</v>
      </c>
      <c r="O9" s="5">
        <f t="shared" ref="O9:O27" si="12">$I$3*((L9+N9/2)/(C9+$I$3/2)-(C9+$I$3/2)^2+1)</f>
        <v>0.13767965685213526</v>
      </c>
      <c r="P9" s="5">
        <f t="shared" ref="P9:P27" si="13">$I$3*((L9+O9)/(C9+$I$3)-(C9+$I$3)^2+1)</f>
        <v>0.12274168297173899</v>
      </c>
    </row>
    <row r="10" spans="2:16" x14ac:dyDescent="0.25">
      <c r="B10" s="1">
        <f t="shared" si="4"/>
        <v>2.4925735438077385</v>
      </c>
      <c r="C10" s="1">
        <v>1.3</v>
      </c>
      <c r="D10" s="1">
        <f t="shared" si="1"/>
        <v>2.5332500000000002</v>
      </c>
      <c r="E10" s="1">
        <f>D10/C10-C10^2+1</f>
        <v>1.2586538461538461</v>
      </c>
      <c r="F10" s="1">
        <f t="shared" si="2"/>
        <v>2.494071304347826</v>
      </c>
      <c r="G10" s="1">
        <f t="shared" si="0"/>
        <v>1.0715770345596429</v>
      </c>
      <c r="H10" s="4">
        <f t="shared" si="5"/>
        <v>2.4948485576923081</v>
      </c>
      <c r="I10" s="1">
        <f t="shared" si="6"/>
        <v>0.91193853021977977</v>
      </c>
      <c r="J10" s="1">
        <f t="shared" si="7"/>
        <v>2.4945733552631579</v>
      </c>
      <c r="K10" s="3">
        <f t="shared" si="8"/>
        <v>1.0189175478369157</v>
      </c>
      <c r="L10" s="1">
        <f t="shared" si="9"/>
        <v>2.4931263804739525</v>
      </c>
      <c r="M10" s="1">
        <f t="shared" si="10"/>
        <v>0.12586538461538463</v>
      </c>
      <c r="N10" s="5">
        <f t="shared" si="11"/>
        <v>0.10708770909493665</v>
      </c>
      <c r="O10" s="5">
        <f t="shared" si="12"/>
        <v>0.10639223963121631</v>
      </c>
      <c r="P10" s="5">
        <f t="shared" si="13"/>
        <v>8.9679901436083426E-2</v>
      </c>
    </row>
    <row r="11" spans="2:16" x14ac:dyDescent="0.25">
      <c r="B11" s="1">
        <f t="shared" si="4"/>
        <v>2.5990611312696981</v>
      </c>
      <c r="C11" s="1">
        <v>1.4</v>
      </c>
      <c r="D11" s="1">
        <f t="shared" si="1"/>
        <v>2.6591153846153848</v>
      </c>
      <c r="E11" s="1">
        <f t="shared" ref="E11:E15" si="14">D11/C11-C11^2+1</f>
        <v>0.93936813186813239</v>
      </c>
      <c r="F11" s="1">
        <f t="shared" si="2"/>
        <v>2.6012290078037901</v>
      </c>
      <c r="G11" s="1">
        <f t="shared" si="0"/>
        <v>0.72384304441185976</v>
      </c>
      <c r="H11" s="4">
        <f t="shared" si="5"/>
        <v>2.6033781765109896</v>
      </c>
      <c r="I11" s="1">
        <f t="shared" si="6"/>
        <v>0.54820999313186847</v>
      </c>
      <c r="J11" s="1">
        <f t="shared" si="7"/>
        <v>2.6024585175047728</v>
      </c>
      <c r="K11" s="3">
        <f t="shared" si="8"/>
        <v>0.66599097499978588</v>
      </c>
      <c r="L11" s="1">
        <f t="shared" si="9"/>
        <v>2.6002105777245816</v>
      </c>
      <c r="M11" s="1">
        <f t="shared" si="10"/>
        <v>9.3936813186813239E-2</v>
      </c>
      <c r="N11" s="5">
        <f t="shared" si="11"/>
        <v>7.2314067883999189E-2</v>
      </c>
      <c r="O11" s="5">
        <f t="shared" si="12"/>
        <v>7.1568455977005604E-2</v>
      </c>
      <c r="P11" s="5">
        <f t="shared" si="13"/>
        <v>5.3118602246772478E-2</v>
      </c>
    </row>
    <row r="12" spans="2:16" x14ac:dyDescent="0.25">
      <c r="B12" s="1">
        <f t="shared" si="4"/>
        <v>2.6706976621622465</v>
      </c>
      <c r="C12" s="1">
        <v>1.5</v>
      </c>
      <c r="D12" s="1">
        <f t="shared" si="1"/>
        <v>2.753052197802198</v>
      </c>
      <c r="E12" s="1">
        <f t="shared" si="14"/>
        <v>0.58536813186813208</v>
      </c>
      <c r="F12" s="1">
        <f t="shared" si="2"/>
        <v>2.6736133122449761</v>
      </c>
      <c r="G12" s="1">
        <f t="shared" si="0"/>
        <v>0.34129465731508524</v>
      </c>
      <c r="H12" s="4">
        <f t="shared" si="5"/>
        <v>2.6777570827609898</v>
      </c>
      <c r="I12" s="1">
        <f t="shared" si="6"/>
        <v>0.15018368496737633</v>
      </c>
      <c r="J12" s="1">
        <f t="shared" si="7"/>
        <v>2.67589204392646</v>
      </c>
      <c r="K12" s="3">
        <f t="shared" si="8"/>
        <v>0.27848103601364205</v>
      </c>
      <c r="L12" s="1">
        <f t="shared" si="9"/>
        <v>2.6726806549171807</v>
      </c>
      <c r="M12" s="1">
        <f t="shared" si="10"/>
        <v>5.8536813186813211E-2</v>
      </c>
      <c r="N12" s="5">
        <f t="shared" si="11"/>
        <v>3.4069294291005602E-2</v>
      </c>
      <c r="O12" s="5">
        <f t="shared" si="12"/>
        <v>3.3280019487915015E-2</v>
      </c>
      <c r="P12" s="5">
        <f t="shared" si="13"/>
        <v>1.3122542150318406E-2</v>
      </c>
    </row>
    <row r="13" spans="2:16" x14ac:dyDescent="0.25">
      <c r="B13" s="1">
        <f t="shared" si="4"/>
        <v>2.7040058067931767</v>
      </c>
      <c r="C13" s="1">
        <v>1.6</v>
      </c>
      <c r="D13" s="1">
        <f t="shared" si="1"/>
        <v>2.8115890109890112</v>
      </c>
      <c r="E13" s="1">
        <f t="shared" si="14"/>
        <v>0.19724313186813136</v>
      </c>
      <c r="F13" s="1">
        <f t="shared" si="2"/>
        <v>2.7077427779764847</v>
      </c>
      <c r="G13" s="1">
        <f t="shared" si="0"/>
        <v>-7.5466706321278609E-2</v>
      </c>
      <c r="H13" s="4">
        <f t="shared" si="5"/>
        <v>2.7145346736027651</v>
      </c>
      <c r="I13" s="1">
        <f t="shared" si="6"/>
        <v>-0.28161236071201357</v>
      </c>
      <c r="J13" s="1">
        <f t="shared" si="7"/>
        <v>2.7114123249241864</v>
      </c>
      <c r="K13" s="3">
        <f t="shared" si="8"/>
        <v>-0.14304065754854123</v>
      </c>
      <c r="L13" s="1">
        <f t="shared" si="9"/>
        <v>2.707073652066343</v>
      </c>
      <c r="M13" s="1">
        <f t="shared" si="10"/>
        <v>1.9724313186813138E-2</v>
      </c>
      <c r="N13" s="5">
        <f t="shared" si="11"/>
        <v>-7.5872237175909968E-3</v>
      </c>
      <c r="O13" s="5">
        <f t="shared" si="12"/>
        <v>-8.4148460480274918E-3</v>
      </c>
      <c r="P13" s="5">
        <f t="shared" si="13"/>
        <v>-3.0255364351863868E-2</v>
      </c>
    </row>
    <row r="14" spans="2:16" x14ac:dyDescent="0.25">
      <c r="B14" s="1">
        <f t="shared" si="4"/>
        <v>2.6955680268056899</v>
      </c>
      <c r="C14" s="1">
        <v>1.7</v>
      </c>
      <c r="D14" s="1">
        <f t="shared" si="1"/>
        <v>2.8313133241758242</v>
      </c>
      <c r="E14" s="1">
        <f t="shared" si="14"/>
        <v>-0.22452157401422079</v>
      </c>
      <c r="F14" s="1">
        <f t="shared" si="2"/>
        <v>2.700196107344357</v>
      </c>
      <c r="G14" s="1">
        <f t="shared" si="0"/>
        <v>-0.52594569791791668</v>
      </c>
      <c r="H14" s="4">
        <f t="shared" si="5"/>
        <v>2.7103162121605711</v>
      </c>
      <c r="I14" s="1">
        <f t="shared" si="6"/>
        <v>-0.74674219180047308</v>
      </c>
      <c r="J14" s="1">
        <f t="shared" si="7"/>
        <v>2.7056153539047489</v>
      </c>
      <c r="K14" s="3">
        <f t="shared" si="8"/>
        <v>-0.59810323433537449</v>
      </c>
      <c r="L14" s="1">
        <f t="shared" si="9"/>
        <v>2.6999844536169615</v>
      </c>
      <c r="M14" s="1">
        <f t="shared" si="10"/>
        <v>-2.245215740142208E-2</v>
      </c>
      <c r="N14" s="5">
        <f t="shared" si="11"/>
        <v>-5.2606664290499983E-2</v>
      </c>
      <c r="O14" s="5">
        <f t="shared" si="12"/>
        <v>-5.3468221630187919E-2</v>
      </c>
      <c r="P14" s="5">
        <f t="shared" si="13"/>
        <v>-7.6971320445179278E-2</v>
      </c>
    </row>
    <row r="15" spans="2:16" x14ac:dyDescent="0.25">
      <c r="B15" s="1">
        <f t="shared" si="4"/>
        <v>2.6420159968238144</v>
      </c>
      <c r="C15" s="1">
        <v>1.8</v>
      </c>
      <c r="D15" s="1">
        <f t="shared" si="1"/>
        <v>2.8088611667744021</v>
      </c>
      <c r="E15" s="1">
        <f t="shared" si="14"/>
        <v>-0.67952157401422131</v>
      </c>
      <c r="F15" s="1">
        <f t="shared" si="2"/>
        <v>2.6476015375525654</v>
      </c>
      <c r="G15" s="1">
        <f t="shared" si="0"/>
        <v>-1.0097294817017008</v>
      </c>
      <c r="H15" s="4">
        <f t="shared" si="5"/>
        <v>2.6617530238698364</v>
      </c>
      <c r="I15" s="1">
        <f t="shared" si="6"/>
        <v>-1.2448416492271508</v>
      </c>
      <c r="J15" s="1">
        <f t="shared" si="7"/>
        <v>2.6551445719792404</v>
      </c>
      <c r="K15" s="3">
        <f t="shared" si="8"/>
        <v>-1.0863141942417882</v>
      </c>
      <c r="L15" s="1">
        <f t="shared" si="9"/>
        <v>2.6480555786689655</v>
      </c>
      <c r="M15" s="1">
        <f t="shared" si="10"/>
        <v>-6.7952157401422131E-2</v>
      </c>
      <c r="N15" s="5">
        <f t="shared" si="11"/>
        <v>-0.10094840540712138</v>
      </c>
      <c r="O15" s="5">
        <f t="shared" si="12"/>
        <v>-0.10184019589376195</v>
      </c>
      <c r="P15" s="5">
        <f t="shared" si="13"/>
        <v>-0.12698866406446305</v>
      </c>
    </row>
    <row r="16" spans="2:16" x14ac:dyDescent="0.25">
      <c r="B16" s="1">
        <f t="shared" si="4"/>
        <v>2.5400223837275497</v>
      </c>
      <c r="C16" s="1">
        <v>1.9</v>
      </c>
      <c r="D16" s="1">
        <f t="shared" si="1"/>
        <v>2.74090900937298</v>
      </c>
      <c r="E16" s="1">
        <f t="shared" ref="E16:E27" si="15">D16/C16-C16^2+1</f>
        <v>-1.1674163108563258</v>
      </c>
      <c r="F16" s="1">
        <f t="shared" si="2"/>
        <v>2.5466285893823954</v>
      </c>
      <c r="G16" s="1">
        <f t="shared" si="0"/>
        <v>-1.5264703723899595</v>
      </c>
      <c r="H16" s="4">
        <f t="shared" si="5"/>
        <v>2.5655348627077674</v>
      </c>
      <c r="I16" s="1">
        <f t="shared" si="6"/>
        <v>-1.7756033841889325</v>
      </c>
      <c r="J16" s="1">
        <f t="shared" si="7"/>
        <v>2.5566829680607506</v>
      </c>
      <c r="K16" s="3">
        <f t="shared" si="8"/>
        <v>-1.6073429231996439</v>
      </c>
      <c r="L16" s="1">
        <f t="shared" si="9"/>
        <v>2.5479692413243566</v>
      </c>
      <c r="M16" s="1">
        <f t="shared" si="10"/>
        <v>-0.11674163108563258</v>
      </c>
      <c r="N16" s="5">
        <f t="shared" si="11"/>
        <v>-0.15257828585735692</v>
      </c>
      <c r="O16" s="5">
        <f t="shared" si="12"/>
        <v>-0.15349717444124727</v>
      </c>
      <c r="P16" s="5">
        <f t="shared" si="13"/>
        <v>-0.18027639665584455</v>
      </c>
    </row>
    <row r="17" spans="2:16" x14ac:dyDescent="0.25">
      <c r="B17" s="1">
        <f t="shared" si="4"/>
        <v>2.3862943611198908</v>
      </c>
      <c r="C17" s="1">
        <v>2</v>
      </c>
      <c r="D17" s="1">
        <f t="shared" si="1"/>
        <v>2.6241673782873476</v>
      </c>
      <c r="E17" s="1">
        <f t="shared" si="15"/>
        <v>-1.687916310856326</v>
      </c>
      <c r="F17" s="1">
        <f t="shared" si="2"/>
        <v>2.3939815521433996</v>
      </c>
      <c r="G17" s="1">
        <f t="shared" si="0"/>
        <v>-2.0758728114143494</v>
      </c>
      <c r="H17" s="4">
        <f t="shared" si="5"/>
        <v>2.4183838779555042</v>
      </c>
      <c r="I17" s="1">
        <f t="shared" si="6"/>
        <v>-2.3387655967286327</v>
      </c>
      <c r="J17" s="1">
        <f t="shared" si="7"/>
        <v>2.4069468410493693</v>
      </c>
      <c r="K17" s="3">
        <f t="shared" si="8"/>
        <v>-2.1609083270825886</v>
      </c>
      <c r="L17" s="1">
        <f t="shared" si="9"/>
        <v>2.3964410832679093</v>
      </c>
      <c r="M17" s="1">
        <f t="shared" si="10"/>
        <v>-0.16879163108563261</v>
      </c>
      <c r="N17" s="5">
        <f t="shared" si="11"/>
        <v>-0.20746730401341004</v>
      </c>
      <c r="O17" s="5">
        <f t="shared" si="12"/>
        <v>-0.20841061310920952</v>
      </c>
      <c r="P17" s="5">
        <f t="shared" si="13"/>
        <v>-0.23680807284958574</v>
      </c>
    </row>
    <row r="18" spans="2:16" x14ac:dyDescent="0.25">
      <c r="B18" s="1">
        <f t="shared" si="4"/>
        <v>2.1775684239316924</v>
      </c>
      <c r="C18" s="1">
        <v>2.1</v>
      </c>
      <c r="D18" s="1">
        <f t="shared" si="1"/>
        <v>2.4553757472017148</v>
      </c>
      <c r="E18" s="1">
        <f t="shared" si="15"/>
        <v>-2.2407734537134694</v>
      </c>
      <c r="F18" s="1">
        <f t="shared" si="2"/>
        <v>2.1863942710019648</v>
      </c>
      <c r="G18" s="1">
        <f t="shared" si="0"/>
        <v>-2.6576834426435849</v>
      </c>
      <c r="H18" s="4">
        <f t="shared" si="5"/>
        <v>2.2170497825762565</v>
      </c>
      <c r="I18" s="1">
        <f t="shared" si="6"/>
        <v>-2.9341034376341328</v>
      </c>
      <c r="J18" s="1">
        <f t="shared" si="7"/>
        <v>2.2026808087467669</v>
      </c>
      <c r="K18" s="3">
        <f t="shared" si="8"/>
        <v>-2.7467694082140444</v>
      </c>
      <c r="L18" s="1">
        <f t="shared" si="9"/>
        <v>2.190215160237833</v>
      </c>
      <c r="M18" s="1">
        <f t="shared" si="10"/>
        <v>-0.22407734537134694</v>
      </c>
      <c r="N18" s="5">
        <f t="shared" si="11"/>
        <v>-0.26559062848594606</v>
      </c>
      <c r="O18" s="5">
        <f t="shared" si="12"/>
        <v>-0.26655605367465762</v>
      </c>
      <c r="P18" s="5">
        <f t="shared" si="13"/>
        <v>-0.29656094970167396</v>
      </c>
    </row>
    <row r="19" spans="2:16" x14ac:dyDescent="0.25">
      <c r="B19" s="1">
        <f t="shared" si="4"/>
        <v>1.9106061928013938</v>
      </c>
      <c r="C19" s="1">
        <v>2.2000000000000002</v>
      </c>
      <c r="D19" s="1">
        <f t="shared" si="1"/>
        <v>2.2312984018303679</v>
      </c>
      <c r="E19" s="1">
        <f t="shared" si="15"/>
        <v>-2.8257734537134702</v>
      </c>
      <c r="F19" s="1">
        <f t="shared" si="2"/>
        <v>1.9206259267376062</v>
      </c>
      <c r="G19" s="1">
        <f t="shared" si="0"/>
        <v>-3.2716834426435852</v>
      </c>
      <c r="H19" s="4">
        <f t="shared" si="5"/>
        <v>1.9583059380088763</v>
      </c>
      <c r="I19" s="1">
        <f t="shared" si="6"/>
        <v>-3.5614223510271623</v>
      </c>
      <c r="J19" s="1">
        <f t="shared" si="7"/>
        <v>1.9406537667878767</v>
      </c>
      <c r="K19" s="3">
        <f t="shared" si="8"/>
        <v>-3.3647179822452893</v>
      </c>
      <c r="L19" s="1">
        <f t="shared" si="9"/>
        <v>1.9260598836721283</v>
      </c>
      <c r="M19" s="1">
        <f t="shared" si="10"/>
        <v>-0.28257734537134704</v>
      </c>
      <c r="N19" s="5">
        <f t="shared" si="11"/>
        <v>-0.32692683506726872</v>
      </c>
      <c r="O19" s="5">
        <f t="shared" si="12"/>
        <v>-0.32791237928273365</v>
      </c>
      <c r="P19" s="5">
        <f t="shared" si="13"/>
        <v>-0.35951532589611346</v>
      </c>
    </row>
    <row r="20" spans="2:16" x14ac:dyDescent="0.25">
      <c r="B20" s="1">
        <f t="shared" si="4"/>
        <v>1.5821909827507394</v>
      </c>
      <c r="C20" s="1">
        <v>2.2999999999999998</v>
      </c>
      <c r="D20" s="1">
        <f t="shared" si="1"/>
        <v>1.9487210564590209</v>
      </c>
      <c r="E20" s="1">
        <f t="shared" si="15"/>
        <v>-3.4427299754525986</v>
      </c>
      <c r="F20" s="1">
        <f t="shared" si="2"/>
        <v>1.5934575824732478</v>
      </c>
      <c r="G20" s="1">
        <f t="shared" si="0"/>
        <v>-3.9176825175742032</v>
      </c>
      <c r="H20" s="4">
        <f t="shared" si="5"/>
        <v>1.6389461477718448</v>
      </c>
      <c r="I20" s="1">
        <f t="shared" si="6"/>
        <v>-4.2205528540722561</v>
      </c>
      <c r="J20" s="1">
        <f t="shared" si="7"/>
        <v>1.6176555817766431</v>
      </c>
      <c r="K20" s="3">
        <f t="shared" si="8"/>
        <v>-4.0145729772745744</v>
      </c>
      <c r="L20" s="1">
        <f t="shared" si="9"/>
        <v>1.6007647003442176</v>
      </c>
      <c r="M20" s="1">
        <f t="shared" si="10"/>
        <v>-0.34427299754525986</v>
      </c>
      <c r="N20" s="5">
        <f t="shared" si="11"/>
        <v>-0.39145731057142164</v>
      </c>
      <c r="O20" s="5">
        <f t="shared" si="12"/>
        <v>-0.3924612321251697</v>
      </c>
      <c r="P20" s="5">
        <f t="shared" si="13"/>
        <v>-0.42565402215753967</v>
      </c>
    </row>
    <row r="21" spans="2:16" x14ac:dyDescent="0.25">
      <c r="B21" s="1">
        <f t="shared" si="4"/>
        <v>1.1891249696493598</v>
      </c>
      <c r="C21" s="1">
        <v>2.4</v>
      </c>
      <c r="D21" s="1">
        <f t="shared" si="1"/>
        <v>1.6044480589137611</v>
      </c>
      <c r="E21" s="1">
        <f t="shared" si="15"/>
        <v>-4.0914799754525992</v>
      </c>
      <c r="F21" s="1">
        <f t="shared" si="2"/>
        <v>1.2016893307158274</v>
      </c>
      <c r="G21" s="1">
        <f t="shared" si="0"/>
        <v>-4.5955141502272649</v>
      </c>
      <c r="H21" s="4">
        <f t="shared" si="5"/>
        <v>1.255782006295602</v>
      </c>
      <c r="I21" s="1">
        <f t="shared" si="6"/>
        <v>-4.9113463964998632</v>
      </c>
      <c r="J21" s="1">
        <f t="shared" si="7"/>
        <v>1.230494359094735</v>
      </c>
      <c r="K21" s="3">
        <f t="shared" si="8"/>
        <v>-4.696175919823677</v>
      </c>
      <c r="L21" s="1">
        <f t="shared" si="9"/>
        <v>1.2111373494948872</v>
      </c>
      <c r="M21" s="1">
        <f t="shared" si="10"/>
        <v>-0.40914799754525993</v>
      </c>
      <c r="N21" s="5">
        <f t="shared" si="11"/>
        <v>-0.45916578160317312</v>
      </c>
      <c r="O21" s="5">
        <f t="shared" si="12"/>
        <v>-0.4601865527063958</v>
      </c>
      <c r="P21" s="5">
        <f t="shared" si="13"/>
        <v>-0.49496196812846033</v>
      </c>
    </row>
    <row r="22" spans="2:16" x14ac:dyDescent="0.25">
      <c r="B22" s="1">
        <f t="shared" si="4"/>
        <v>0.72822682968538777</v>
      </c>
      <c r="C22" s="1">
        <v>2.5</v>
      </c>
      <c r="D22" s="1">
        <f t="shared" si="1"/>
        <v>1.1953000613685012</v>
      </c>
      <c r="E22" s="1">
        <f t="shared" si="15"/>
        <v>-4.7718799754525998</v>
      </c>
      <c r="F22" s="1">
        <f t="shared" si="2"/>
        <v>0.74213791569310095</v>
      </c>
      <c r="G22" s="1">
        <f t="shared" si="0"/>
        <v>-5.3050317972860892</v>
      </c>
      <c r="H22" s="4">
        <f t="shared" si="5"/>
        <v>0.80564068769797881</v>
      </c>
      <c r="I22" s="1">
        <f t="shared" si="6"/>
        <v>-5.6336720422489552</v>
      </c>
      <c r="J22" s="1">
        <f t="shared" si="7"/>
        <v>0.77599416572164426</v>
      </c>
      <c r="K22" s="3">
        <f t="shared" si="8"/>
        <v>-5.4093873229629201</v>
      </c>
      <c r="L22" s="1">
        <f t="shared" si="9"/>
        <v>0.75400157711274418</v>
      </c>
      <c r="M22" s="1">
        <f t="shared" si="10"/>
        <v>-0.47718799754525998</v>
      </c>
      <c r="N22" s="5">
        <f t="shared" si="11"/>
        <v>-0.53003793810430921</v>
      </c>
      <c r="O22" s="5">
        <f t="shared" si="12"/>
        <v>-0.53107421144860434</v>
      </c>
      <c r="P22" s="5">
        <f t="shared" si="13"/>
        <v>-0.56742587055137939</v>
      </c>
    </row>
    <row r="23" spans="2:16" x14ac:dyDescent="0.25">
      <c r="B23" s="1">
        <f t="shared" si="4"/>
        <v>0.19632975707133335</v>
      </c>
      <c r="C23" s="1">
        <v>2.6</v>
      </c>
      <c r="D23" s="1">
        <f t="shared" si="1"/>
        <v>0.71811206382324122</v>
      </c>
      <c r="E23" s="1">
        <f t="shared" si="15"/>
        <v>-5.4838030523756771</v>
      </c>
      <c r="F23" s="1">
        <f t="shared" si="2"/>
        <v>0.211634735964492</v>
      </c>
      <c r="G23" s="1">
        <f t="shared" si="0"/>
        <v>-6.046105817605393</v>
      </c>
      <c r="H23" s="4">
        <f t="shared" si="5"/>
        <v>0.28536308681290107</v>
      </c>
      <c r="I23" s="1">
        <f t="shared" si="6"/>
        <v>-6.3874137846017289</v>
      </c>
      <c r="J23" s="1">
        <f t="shared" si="7"/>
        <v>0.25099311711311023</v>
      </c>
      <c r="K23" s="3">
        <f t="shared" si="8"/>
        <v>-6.1540837685030878</v>
      </c>
      <c r="L23" s="1">
        <f t="shared" si="9"/>
        <v>0.22619521591233316</v>
      </c>
      <c r="M23" s="1">
        <f t="shared" si="10"/>
        <v>-0.54838030523756776</v>
      </c>
      <c r="N23" s="5">
        <f t="shared" si="11"/>
        <v>-0.60406112968703596</v>
      </c>
      <c r="O23" s="5">
        <f t="shared" si="12"/>
        <v>-0.60511171128042207</v>
      </c>
      <c r="P23" s="5">
        <f t="shared" si="13"/>
        <v>-0.64303394427289229</v>
      </c>
    </row>
    <row r="24" spans="2:16" x14ac:dyDescent="0.25">
      <c r="B24" s="1">
        <f t="shared" si="4"/>
        <v>-0.40972021287223659</v>
      </c>
      <c r="C24" s="1">
        <v>2.7</v>
      </c>
      <c r="D24" s="1">
        <f t="shared" si="1"/>
        <v>0.16973175858567346</v>
      </c>
      <c r="E24" s="1">
        <f t="shared" si="15"/>
        <v>-6.2271363857090112</v>
      </c>
      <c r="F24" s="1">
        <f t="shared" si="2"/>
        <v>-0.39297584579604738</v>
      </c>
      <c r="G24" s="1">
        <f t="shared" si="0"/>
        <v>-6.8186209691205448</v>
      </c>
      <c r="H24" s="4">
        <f t="shared" si="5"/>
        <v>-0.3081977550359693</v>
      </c>
      <c r="I24" s="1">
        <f t="shared" si="6"/>
        <v>-7.172468354859598</v>
      </c>
      <c r="J24" s="1">
        <f t="shared" si="7"/>
        <v>-0.34765824183401328</v>
      </c>
      <c r="K24" s="3">
        <f t="shared" si="8"/>
        <v>-6.9301555291003307</v>
      </c>
      <c r="L24" s="1">
        <f t="shared" si="9"/>
        <v>-0.37543143932856282</v>
      </c>
      <c r="M24" s="1">
        <f t="shared" si="10"/>
        <v>-0.62271363857090112</v>
      </c>
      <c r="N24" s="5">
        <f t="shared" si="11"/>
        <v>-0.68122411849505504</v>
      </c>
      <c r="O24" s="5">
        <f t="shared" si="12"/>
        <v>-0.68228794540276694</v>
      </c>
      <c r="P24" s="5">
        <f t="shared" si="13"/>
        <v>-0.72177569231183336</v>
      </c>
    </row>
    <row r="25" spans="2:16" x14ac:dyDescent="0.25">
      <c r="B25" s="1">
        <f t="shared" si="4"/>
        <v>-1.0930656318927563</v>
      </c>
      <c r="C25" s="1">
        <v>2.8</v>
      </c>
      <c r="D25" s="1">
        <f t="shared" si="1"/>
        <v>-0.45298187998522765</v>
      </c>
      <c r="E25" s="1">
        <f t="shared" si="15"/>
        <v>-7.0017792428518657</v>
      </c>
      <c r="F25" s="1">
        <f t="shared" si="2"/>
        <v>-1.0748379427081018</v>
      </c>
      <c r="G25" s="1">
        <f t="shared" si="0"/>
        <v>-7.6224743525791894</v>
      </c>
      <c r="H25" s="4">
        <f t="shared" si="5"/>
        <v>-0.97817799206439981</v>
      </c>
      <c r="I25" s="1">
        <f t="shared" si="6"/>
        <v>-7.9887434194308913</v>
      </c>
      <c r="J25" s="1">
        <f t="shared" si="7"/>
        <v>-1.0230983161592633</v>
      </c>
      <c r="K25" s="3">
        <f t="shared" si="8"/>
        <v>-7.7375046146438429</v>
      </c>
      <c r="L25" s="1">
        <f t="shared" si="9"/>
        <v>-1.0540170157749591</v>
      </c>
      <c r="M25" s="1">
        <f t="shared" si="10"/>
        <v>-0.70017792428518666</v>
      </c>
      <c r="N25" s="5">
        <f t="shared" si="11"/>
        <v>-0.76151687641815968</v>
      </c>
      <c r="O25" s="5">
        <f t="shared" si="12"/>
        <v>-0.76259299838540484</v>
      </c>
      <c r="P25" s="5">
        <f t="shared" si="13"/>
        <v>-0.80364172462621952</v>
      </c>
    </row>
    <row r="26" spans="2:16" x14ac:dyDescent="0.25">
      <c r="B26" s="1">
        <f t="shared" si="4"/>
        <v>-1.8568388627219583</v>
      </c>
      <c r="C26" s="1">
        <v>2.9</v>
      </c>
      <c r="D26" s="1">
        <f t="shared" si="1"/>
        <v>-1.1531598042704143</v>
      </c>
      <c r="E26" s="1">
        <f t="shared" si="15"/>
        <v>-7.8076413118173846</v>
      </c>
      <c r="F26" s="1">
        <f t="shared" si="2"/>
        <v>-1.8370853779660208</v>
      </c>
      <c r="G26" s="1">
        <f t="shared" si="0"/>
        <v>-8.4575737096803003</v>
      </c>
      <c r="H26" s="4">
        <f t="shared" si="5"/>
        <v>-1.7277041251785377</v>
      </c>
      <c r="I26" s="1">
        <f t="shared" si="6"/>
        <v>-8.8361560854534247</v>
      </c>
      <c r="J26" s="1">
        <f t="shared" si="7"/>
        <v>-1.7784556433288481</v>
      </c>
      <c r="K26" s="3">
        <f t="shared" si="8"/>
        <v>-8.576043155195384</v>
      </c>
      <c r="L26" s="1">
        <f t="shared" si="9"/>
        <v>-1.8126902488613816</v>
      </c>
      <c r="M26" s="1">
        <f t="shared" si="10"/>
        <v>-0.78076413118173849</v>
      </c>
      <c r="N26" s="5">
        <f t="shared" si="11"/>
        <v>-0.84493041743905928</v>
      </c>
      <c r="O26" s="5">
        <f t="shared" si="12"/>
        <v>-0.8460179816129122</v>
      </c>
      <c r="P26" s="5">
        <f t="shared" si="13"/>
        <v>-0.88862360768247661</v>
      </c>
    </row>
    <row r="27" spans="2:16" x14ac:dyDescent="0.25">
      <c r="B27" s="1">
        <f t="shared" si="4"/>
        <v>-2.70416313399567</v>
      </c>
      <c r="C27" s="1">
        <v>3</v>
      </c>
      <c r="D27" s="1">
        <f t="shared" si="1"/>
        <v>-1.9339239354521527</v>
      </c>
      <c r="E27" s="1">
        <f t="shared" si="15"/>
        <v>-8.6446413118173844</v>
      </c>
      <c r="F27" s="1">
        <f t="shared" si="2"/>
        <v>-2.6828427489340507</v>
      </c>
      <c r="G27" s="1">
        <f t="shared" si="0"/>
        <v>-9.323836004762267</v>
      </c>
      <c r="H27" s="4">
        <f t="shared" si="5"/>
        <v>-2.5598939950420783</v>
      </c>
      <c r="I27" s="1">
        <f t="shared" si="6"/>
        <v>-9.7146316536205877</v>
      </c>
      <c r="J27" s="1">
        <f t="shared" si="7"/>
        <v>-2.6168499127639366</v>
      </c>
      <c r="K27" s="3">
        <f t="shared" si="8"/>
        <v>-9.4456920532113244</v>
      </c>
      <c r="L27" s="1">
        <f t="shared" si="9"/>
        <v>-2.6545710050227411</v>
      </c>
      <c r="M27" s="1">
        <f t="shared" si="10"/>
        <v>-0.86446413118173848</v>
      </c>
      <c r="N27" s="5">
        <f t="shared" si="11"/>
        <v>-0.93145665805290523</v>
      </c>
      <c r="O27" s="5">
        <f t="shared" si="12"/>
        <v>-0.93255489619833409</v>
      </c>
      <c r="P27" s="5">
        <f t="shared" si="13"/>
        <v>-0.97671373874906708</v>
      </c>
    </row>
    <row r="30" spans="2:16" x14ac:dyDescent="0.25">
      <c r="I30" s="1" t="s">
        <v>0</v>
      </c>
    </row>
    <row r="31" spans="2:16" x14ac:dyDescent="0.25">
      <c r="I31" s="1">
        <v>0.05</v>
      </c>
    </row>
    <row r="33" spans="2:16" x14ac:dyDescent="0.25">
      <c r="B33" s="2" t="s">
        <v>1</v>
      </c>
      <c r="C33" s="2" t="s">
        <v>3</v>
      </c>
      <c r="D33" s="2" t="s">
        <v>5</v>
      </c>
      <c r="F33" s="2" t="s">
        <v>2</v>
      </c>
      <c r="H33" s="2" t="s">
        <v>7</v>
      </c>
      <c r="J33" s="2" t="s">
        <v>10</v>
      </c>
      <c r="L33" s="2" t="s">
        <v>11</v>
      </c>
    </row>
    <row r="34" spans="2:16" x14ac:dyDescent="0.25">
      <c r="B34" s="1" t="s">
        <v>4</v>
      </c>
      <c r="D34" s="1" t="s">
        <v>6</v>
      </c>
      <c r="E34" s="1" t="s">
        <v>9</v>
      </c>
      <c r="F34" s="1" t="s">
        <v>6</v>
      </c>
      <c r="G34" s="1" t="s">
        <v>8</v>
      </c>
      <c r="H34" s="1" t="s">
        <v>6</v>
      </c>
      <c r="I34" s="1" t="s">
        <v>8</v>
      </c>
      <c r="J34" s="1" t="s">
        <v>6</v>
      </c>
      <c r="K34" s="3" t="s">
        <v>8</v>
      </c>
      <c r="L34" s="1" t="s">
        <v>6</v>
      </c>
      <c r="M34" s="1" t="s">
        <v>12</v>
      </c>
      <c r="N34" s="1" t="s">
        <v>13</v>
      </c>
      <c r="O34" s="1" t="s">
        <v>14</v>
      </c>
      <c r="P34" s="1" t="s">
        <v>15</v>
      </c>
    </row>
    <row r="35" spans="2:16" x14ac:dyDescent="0.25">
      <c r="B35" s="1">
        <v>0</v>
      </c>
      <c r="C35" s="1">
        <v>0</v>
      </c>
      <c r="D35" s="1">
        <f>B35</f>
        <v>0</v>
      </c>
      <c r="E35" s="1">
        <f>D35^2+4*C35</f>
        <v>0</v>
      </c>
      <c r="F35" s="1">
        <f>B35</f>
        <v>0</v>
      </c>
      <c r="G35" s="1">
        <f>(F35+$I$31/2*E35)^2+4*(C35+$I$31/2)</f>
        <v>0.1</v>
      </c>
      <c r="H35" s="1">
        <f>B35</f>
        <v>0</v>
      </c>
      <c r="I35" s="1">
        <f>(H35+$I$31*E35)^2+4*(C35+$I$31)</f>
        <v>0.2</v>
      </c>
      <c r="J35" s="1">
        <f>B35</f>
        <v>0</v>
      </c>
      <c r="K35" s="3">
        <f>(J35+2/3*$I$31*E35)^2+4*(C35+2/3*$I$31)</f>
        <v>0.13333333333333333</v>
      </c>
      <c r="L35" s="1">
        <f>H35</f>
        <v>0</v>
      </c>
      <c r="M35" s="1">
        <f>$I$31*E35</f>
        <v>0</v>
      </c>
      <c r="N35" s="5">
        <f>$I$31*((L35+M35/2)^2+4*(C35+$I$31/2))</f>
        <v>5.000000000000001E-3</v>
      </c>
      <c r="O35" s="5">
        <f>$I$31*((L35+N35/2)^2+4*(C35+$I$31/2))</f>
        <v>5.0003125000000004E-3</v>
      </c>
      <c r="P35" s="5">
        <f>$I$31*((L35+O35)^2+4*(C35+$I$31))</f>
        <v>1.0001250156254884E-2</v>
      </c>
    </row>
    <row r="36" spans="2:16" x14ac:dyDescent="0.25">
      <c r="B36" s="1">
        <f>((C36*(2*LN(ABS(C36))-C36^(2)+5))/(2))</f>
        <v>-2.4849113677699555E-2</v>
      </c>
      <c r="C36" s="1">
        <f>C35+$I$31</f>
        <v>0.05</v>
      </c>
      <c r="D36" s="1">
        <f>D35+$I$31*E35</f>
        <v>0</v>
      </c>
      <c r="E36" s="1">
        <f>D36^2+4*C36</f>
        <v>0.2</v>
      </c>
      <c r="F36" s="1">
        <f>F35+$I$31*G35</f>
        <v>5.000000000000001E-3</v>
      </c>
      <c r="G36" s="1">
        <f>(F36+$I$31/2*E36)^2+4*(C36+$I$31/2)</f>
        <v>0.30010000000000003</v>
      </c>
      <c r="H36" s="4">
        <f>H35+$I$31/2*E35+$I$31/2*I35</f>
        <v>5.000000000000001E-3</v>
      </c>
      <c r="I36" s="1">
        <f>(H36+$I$31*E36)^2+4*(C36+$I$31)</f>
        <v>0.400225</v>
      </c>
      <c r="J36" s="1">
        <f>J35+$I$31/4*(E35+3*K35)</f>
        <v>5.000000000000001E-3</v>
      </c>
      <c r="K36" s="3">
        <f>(J36+2/3*$I$31*E36)^2+4*(C36+2/3*$I$31)</f>
        <v>0.33346944444444448</v>
      </c>
      <c r="L36" s="1">
        <f>L35+1/6*(M35+2*N35+2*O35+P35)</f>
        <v>5.0003125260424802E-3</v>
      </c>
      <c r="M36" s="1">
        <f>$I$31*E36</f>
        <v>1.0000000000000002E-2</v>
      </c>
      <c r="N36" s="5">
        <f>$I$31*((L36+M36/2)^2+4*(C36+$I$31/2))</f>
        <v>1.5005000312530929E-2</v>
      </c>
      <c r="O36" s="5">
        <f>$I$31*((L36+N36/2)^2+4*(C36+$I$31/2))</f>
        <v>1.5007816016248447E-2</v>
      </c>
      <c r="P36" s="5">
        <f>$I$31*((L36+O36)^2+4*(C36+$I$31))</f>
        <v>2.0020016260388244E-2</v>
      </c>
    </row>
    <row r="37" spans="2:16" x14ac:dyDescent="0.25">
      <c r="B37" s="1">
        <f t="shared" ref="B37" si="16">((C37*(2*LN(ABS(C37))-C37^(2)+5))/(2))</f>
        <v>1.9241490700595467E-2</v>
      </c>
      <c r="C37" s="1">
        <f t="shared" ref="C37:C55" si="17">C36+$I$31</f>
        <v>0.1</v>
      </c>
      <c r="D37" s="1">
        <f t="shared" ref="D37:D55" si="18">D36+$I$31*E36</f>
        <v>1.0000000000000002E-2</v>
      </c>
      <c r="E37" s="1">
        <f t="shared" ref="E37:E55" si="19">D37^2+4*C37</f>
        <v>0.40010000000000001</v>
      </c>
      <c r="F37" s="1">
        <f t="shared" ref="F37:F55" si="20">F36+$I$31*G36</f>
        <v>2.0005000000000002E-2</v>
      </c>
      <c r="G37" s="1">
        <f t="shared" ref="G37:G55" si="21">(F37+$I$31/2*E37)^2+4*(C37+$I$31/2)</f>
        <v>0.50090045005624995</v>
      </c>
      <c r="H37" s="4">
        <f t="shared" ref="H37:H55" si="22">H36+$I$31/2*E36+$I$31/2*I36</f>
        <v>2.0005625000000003E-2</v>
      </c>
      <c r="I37" s="1">
        <f t="shared" ref="I37:I55" si="23">(H37+$I$31*E37)^2+4*(C37+$I$31)</f>
        <v>0.60160085011289066</v>
      </c>
      <c r="J37" s="1">
        <f t="shared" ref="J37:J55" si="24">J36+$I$31/4*(E36+3*K36)</f>
        <v>2.0005104166666669E-2</v>
      </c>
      <c r="K37" s="3">
        <f t="shared" ref="K37:K55" si="25">(J37+2/3*$I$31*E37)^2+4*(C37+2/3*$I$31)</f>
        <v>0.5344450070156358</v>
      </c>
      <c r="L37" s="1">
        <f t="shared" ref="L37:L55" si="26">L36+1/6*(M36+2*N36+2*O36+P36)</f>
        <v>2.0007920679033647E-2</v>
      </c>
      <c r="M37" s="1">
        <f t="shared" ref="M37:M55" si="27">$I$31*E37</f>
        <v>2.0005000000000002E-2</v>
      </c>
      <c r="N37" s="5">
        <f t="shared" ref="N37:N55" si="28">$I$31*((L37+M37/2)^2+4*(C37+$I$31/2))</f>
        <v>2.5045031267466628E-2</v>
      </c>
      <c r="O37" s="5">
        <f t="shared" ref="O37:O55" si="29">$I$31*((L37+N37/2)^2+4*(C37+$I$31/2))</f>
        <v>2.505291146433495E-2</v>
      </c>
      <c r="P37" s="5">
        <f t="shared" ref="P37:P55" si="30">$I$31*((L37+O37)^2+4*(C37+$I$31))</f>
        <v>3.0101523929672649E-2</v>
      </c>
    </row>
    <row r="38" spans="2:16" x14ac:dyDescent="0.25">
      <c r="C38" s="1">
        <f t="shared" si="17"/>
        <v>0.15000000000000002</v>
      </c>
      <c r="D38" s="1">
        <f t="shared" si="18"/>
        <v>3.0005000000000004E-2</v>
      </c>
      <c r="E38" s="1">
        <f t="shared" si="19"/>
        <v>0.60090030002500006</v>
      </c>
      <c r="F38" s="1">
        <f t="shared" si="20"/>
        <v>4.5050022502812502E-2</v>
      </c>
      <c r="G38" s="1">
        <f t="shared" si="21"/>
        <v>0.70360870886101401</v>
      </c>
      <c r="H38" s="4">
        <f t="shared" si="22"/>
        <v>4.5048146252822274E-2</v>
      </c>
      <c r="I38" s="1">
        <f t="shared" si="23"/>
        <v>0.80563898286713009</v>
      </c>
      <c r="J38" s="1">
        <f t="shared" si="24"/>
        <v>4.5048041929753015E-2</v>
      </c>
      <c r="K38" s="3">
        <f t="shared" si="25"/>
        <v>0.73756848617641346</v>
      </c>
      <c r="L38" s="1">
        <f t="shared" si="26"/>
        <v>4.5058322244579611E-2</v>
      </c>
      <c r="M38" s="1">
        <f t="shared" si="27"/>
        <v>3.0045015001250005E-2</v>
      </c>
      <c r="N38" s="5">
        <f t="shared" si="28"/>
        <v>3.5180485305143616E-2</v>
      </c>
      <c r="O38" s="5">
        <f t="shared" si="29"/>
        <v>3.5196242134183632E-2</v>
      </c>
      <c r="P38" s="5">
        <f t="shared" si="30"/>
        <v>4.0322039755181255E-2</v>
      </c>
    </row>
    <row r="39" spans="2:16" x14ac:dyDescent="0.25">
      <c r="C39" s="1">
        <f t="shared" si="17"/>
        <v>0.2</v>
      </c>
      <c r="D39" s="1">
        <f t="shared" si="18"/>
        <v>6.0050015001250012E-2</v>
      </c>
      <c r="E39" s="1">
        <f t="shared" si="19"/>
        <v>0.80360600430165041</v>
      </c>
      <c r="F39" s="1">
        <f t="shared" si="20"/>
        <v>8.0230457945863198E-2</v>
      </c>
      <c r="G39" s="1">
        <f t="shared" si="21"/>
        <v>0.91006422440020485</v>
      </c>
      <c r="H39" s="4">
        <f t="shared" si="22"/>
        <v>8.0211628325125531E-2</v>
      </c>
      <c r="I39" s="1">
        <f t="shared" si="23"/>
        <v>1.0144942164576305</v>
      </c>
      <c r="J39" s="1">
        <f t="shared" si="24"/>
        <v>8.0218113911681016E-2</v>
      </c>
      <c r="K39" s="3">
        <f t="shared" si="25"/>
        <v>0.94478339923259247</v>
      </c>
      <c r="L39" s="1">
        <f t="shared" si="26"/>
        <v>8.0245073850427229E-2</v>
      </c>
      <c r="M39" s="1">
        <f t="shared" si="27"/>
        <v>4.0180300215082523E-2</v>
      </c>
      <c r="N39" s="5">
        <f t="shared" si="28"/>
        <v>4.5503357858334786E-2</v>
      </c>
      <c r="O39" s="5">
        <f t="shared" si="29"/>
        <v>4.5530416554157051E-2</v>
      </c>
      <c r="P39" s="5">
        <f t="shared" si="30"/>
        <v>5.0790973699325684E-2</v>
      </c>
    </row>
    <row r="40" spans="2:16" x14ac:dyDescent="0.25">
      <c r="C40" s="1">
        <f t="shared" si="17"/>
        <v>0.25</v>
      </c>
      <c r="D40" s="1">
        <f t="shared" si="18"/>
        <v>0.10023031521633254</v>
      </c>
      <c r="E40" s="1">
        <f t="shared" si="19"/>
        <v>1.0100461160883654</v>
      </c>
      <c r="F40" s="1">
        <f t="shared" si="20"/>
        <v>0.12573366916587345</v>
      </c>
      <c r="G40" s="1">
        <f t="shared" si="21"/>
        <v>1.1227964164949307</v>
      </c>
      <c r="H40" s="4">
        <f t="shared" si="22"/>
        <v>0.12566413384410757</v>
      </c>
      <c r="I40" s="1">
        <f t="shared" si="23"/>
        <v>1.2310346144584376</v>
      </c>
      <c r="J40" s="1">
        <f t="shared" si="24"/>
        <v>0.12569256643667387</v>
      </c>
      <c r="K40" s="3">
        <f t="shared" si="25"/>
        <v>1.1587291884459461</v>
      </c>
      <c r="L40" s="1">
        <f t="shared" si="26"/>
        <v>0.12575154430699254</v>
      </c>
      <c r="M40" s="1">
        <f t="shared" si="27"/>
        <v>5.0502305804418272E-2</v>
      </c>
      <c r="N40" s="5">
        <f t="shared" si="28"/>
        <v>5.6140090728222694E-2</v>
      </c>
      <c r="O40" s="5">
        <f t="shared" si="29"/>
        <v>5.618305407244728E-2</v>
      </c>
      <c r="P40" s="5">
        <f t="shared" si="30"/>
        <v>6.1655009904374405E-2</v>
      </c>
    </row>
    <row r="41" spans="2:16" x14ac:dyDescent="0.25">
      <c r="C41" s="1">
        <f t="shared" si="17"/>
        <v>0.3</v>
      </c>
      <c r="D41" s="1">
        <f t="shared" si="18"/>
        <v>0.1507326210207508</v>
      </c>
      <c r="E41" s="1">
        <f t="shared" si="19"/>
        <v>1.2227203230397852</v>
      </c>
      <c r="F41" s="1">
        <f t="shared" si="20"/>
        <v>0.18187348999061997</v>
      </c>
      <c r="G41" s="1">
        <f t="shared" si="21"/>
        <v>1.3451313901007875</v>
      </c>
      <c r="H41" s="4">
        <f t="shared" si="22"/>
        <v>0.18169115210777764</v>
      </c>
      <c r="I41" s="1">
        <f t="shared" si="23"/>
        <v>1.458965033645057</v>
      </c>
      <c r="J41" s="1">
        <f t="shared" si="24"/>
        <v>0.18177048745450142</v>
      </c>
      <c r="K41" s="3">
        <f t="shared" si="25"/>
        <v>1.3828519691502721</v>
      </c>
      <c r="L41" s="1">
        <f t="shared" si="26"/>
        <v>0.18188547852534798</v>
      </c>
      <c r="M41" s="1">
        <f t="shared" si="27"/>
        <v>6.1136016151989263E-2</v>
      </c>
      <c r="N41" s="5">
        <f t="shared" si="28"/>
        <v>6.7256824198453344E-2</v>
      </c>
      <c r="O41" s="5">
        <f t="shared" si="29"/>
        <v>6.7322311852607064E-2</v>
      </c>
      <c r="P41" s="5">
        <f t="shared" si="30"/>
        <v>7.3105226139253132E-2</v>
      </c>
    </row>
    <row r="42" spans="2:16" x14ac:dyDescent="0.25">
      <c r="C42" s="1">
        <f t="shared" si="17"/>
        <v>0.35</v>
      </c>
      <c r="D42" s="1">
        <f t="shared" si="18"/>
        <v>0.21186863717274007</v>
      </c>
      <c r="E42" s="1">
        <f t="shared" si="19"/>
        <v>1.444888319417434</v>
      </c>
      <c r="F42" s="1">
        <f t="shared" si="20"/>
        <v>0.24913005949565936</v>
      </c>
      <c r="G42" s="1">
        <f t="shared" si="21"/>
        <v>1.5813688561031063</v>
      </c>
      <c r="H42" s="4">
        <f t="shared" si="22"/>
        <v>0.24873328602489869</v>
      </c>
      <c r="I42" s="1">
        <f t="shared" si="23"/>
        <v>1.7030266851784854</v>
      </c>
      <c r="J42" s="1">
        <f t="shared" si="24"/>
        <v>0.24891144033563395</v>
      </c>
      <c r="K42" s="3">
        <f t="shared" si="25"/>
        <v>1.6215865231501914</v>
      </c>
      <c r="L42" s="1">
        <f t="shared" si="26"/>
        <v>0.24911873092424186</v>
      </c>
      <c r="M42" s="1">
        <f t="shared" si="27"/>
        <v>7.2244415970871709E-2</v>
      </c>
      <c r="N42" s="5">
        <f t="shared" si="28"/>
        <v>7.9068119661503733E-2</v>
      </c>
      <c r="O42" s="5">
        <f t="shared" si="29"/>
        <v>7.9166021680532314E-2</v>
      </c>
      <c r="P42" s="5">
        <f t="shared" si="30"/>
        <v>8.5388543939638892E-2</v>
      </c>
    </row>
    <row r="43" spans="2:16" x14ac:dyDescent="0.25">
      <c r="C43" s="1">
        <f t="shared" si="17"/>
        <v>0.39999999999999997</v>
      </c>
      <c r="D43" s="1">
        <f t="shared" si="18"/>
        <v>0.28411305314361179</v>
      </c>
      <c r="E43" s="1">
        <f t="shared" si="19"/>
        <v>1.6807202269665846</v>
      </c>
      <c r="F43" s="1">
        <f t="shared" si="20"/>
        <v>0.32819850230081471</v>
      </c>
      <c r="G43" s="1">
        <f t="shared" si="21"/>
        <v>1.8370602627771879</v>
      </c>
      <c r="H43" s="4">
        <f t="shared" si="22"/>
        <v>0.3274311611397967</v>
      </c>
      <c r="I43" s="1">
        <f t="shared" si="23"/>
        <v>1.9693052340353729</v>
      </c>
      <c r="J43" s="1">
        <f t="shared" si="24"/>
        <v>0.32778203894648406</v>
      </c>
      <c r="K43" s="3">
        <f t="shared" si="25"/>
        <v>1.8806404146725331</v>
      </c>
      <c r="L43" s="1">
        <f t="shared" si="26"/>
        <v>0.32813560469000563</v>
      </c>
      <c r="M43" s="1">
        <f t="shared" si="27"/>
        <v>8.4036011348329234E-2</v>
      </c>
      <c r="N43" s="5">
        <f t="shared" si="28"/>
        <v>9.1850684763281509E-2</v>
      </c>
      <c r="O43" s="5">
        <f t="shared" si="29"/>
        <v>9.1996079606206857E-2</v>
      </c>
      <c r="P43" s="5">
        <f t="shared" si="30"/>
        <v>9.8825531607478617E-2</v>
      </c>
    </row>
    <row r="44" spans="2:16" x14ac:dyDescent="0.25">
      <c r="C44" s="1">
        <f t="shared" si="17"/>
        <v>0.44999999999999996</v>
      </c>
      <c r="D44" s="1">
        <f t="shared" si="18"/>
        <v>0.36814906449194101</v>
      </c>
      <c r="E44" s="1">
        <f t="shared" si="19"/>
        <v>1.9355337336862912</v>
      </c>
      <c r="F44" s="1">
        <f t="shared" si="20"/>
        <v>0.42005151543967412</v>
      </c>
      <c r="G44" s="1">
        <f t="shared" si="21"/>
        <v>2.1194359012955419</v>
      </c>
      <c r="H44" s="4">
        <f t="shared" si="22"/>
        <v>0.41868179766484565</v>
      </c>
      <c r="I44" s="1">
        <f t="shared" si="23"/>
        <v>2.2656974490875332</v>
      </c>
      <c r="J44" s="1">
        <f t="shared" si="24"/>
        <v>0.41931505733378638</v>
      </c>
      <c r="K44" s="3">
        <f t="shared" si="25"/>
        <v>2.1674275585790213</v>
      </c>
      <c r="L44" s="1">
        <f t="shared" si="26"/>
        <v>0.41989478330580304</v>
      </c>
      <c r="M44" s="1">
        <f t="shared" si="27"/>
        <v>9.6776686684314564E-2</v>
      </c>
      <c r="N44" s="5">
        <f t="shared" si="28"/>
        <v>0.1059644543351595</v>
      </c>
      <c r="O44" s="5">
        <f t="shared" si="29"/>
        <v>0.1061806333517122</v>
      </c>
      <c r="P44" s="5">
        <f t="shared" si="30"/>
        <v>0.11383776720056892</v>
      </c>
    </row>
    <row r="45" spans="2:16" x14ac:dyDescent="0.25">
      <c r="C45" s="1">
        <f t="shared" si="17"/>
        <v>0.49999999999999994</v>
      </c>
      <c r="D45" s="1">
        <f t="shared" si="18"/>
        <v>0.46492575117625556</v>
      </c>
      <c r="E45" s="1">
        <f t="shared" si="19"/>
        <v>2.2161559541068052</v>
      </c>
      <c r="F45" s="1">
        <f t="shared" si="20"/>
        <v>0.52602331050445117</v>
      </c>
      <c r="G45" s="1">
        <f t="shared" si="21"/>
        <v>2.4380575997808096</v>
      </c>
      <c r="H45" s="4">
        <f t="shared" si="22"/>
        <v>0.52371257723419129</v>
      </c>
      <c r="I45" s="1">
        <f t="shared" si="23"/>
        <v>2.6026161062134037</v>
      </c>
      <c r="J45" s="1">
        <f t="shared" si="24"/>
        <v>0.52478776245157832</v>
      </c>
      <c r="K45" s="3">
        <f t="shared" si="25"/>
        <v>2.491726683037701</v>
      </c>
      <c r="L45" s="1">
        <f t="shared" si="26"/>
        <v>0.52571222151557417</v>
      </c>
      <c r="M45" s="1">
        <f t="shared" si="27"/>
        <v>0.11080779770534027</v>
      </c>
      <c r="N45" s="5">
        <f t="shared" si="28"/>
        <v>0.12188479726759199</v>
      </c>
      <c r="O45" s="5">
        <f t="shared" si="29"/>
        <v>0.12220818216713009</v>
      </c>
      <c r="P45" s="5">
        <f t="shared" si="30"/>
        <v>0.1309900424754179</v>
      </c>
    </row>
    <row r="46" spans="2:16" x14ac:dyDescent="0.25">
      <c r="C46" s="1">
        <f t="shared" si="17"/>
        <v>0.54999999999999993</v>
      </c>
      <c r="D46" s="1">
        <f t="shared" si="18"/>
        <v>0.57573354888159578</v>
      </c>
      <c r="E46" s="1">
        <f t="shared" si="19"/>
        <v>2.5314691193077965</v>
      </c>
      <c r="F46" s="1">
        <f t="shared" si="20"/>
        <v>0.64792619049349165</v>
      </c>
      <c r="G46" s="1">
        <f t="shared" si="21"/>
        <v>2.8058238154074147</v>
      </c>
      <c r="H46" s="4">
        <f t="shared" si="22"/>
        <v>0.64418187874219657</v>
      </c>
      <c r="I46" s="1">
        <f t="shared" si="23"/>
        <v>2.9940637859802033</v>
      </c>
      <c r="J46" s="1">
        <f t="shared" si="24"/>
        <v>0.64592946249182714</v>
      </c>
      <c r="K46" s="3">
        <f t="shared" si="25"/>
        <v>2.8666886095760447</v>
      </c>
      <c r="L46" s="1">
        <f t="shared" si="26"/>
        <v>0.64737618802394126</v>
      </c>
      <c r="M46" s="1">
        <f t="shared" si="27"/>
        <v>0.12657345596538983</v>
      </c>
      <c r="N46" s="5">
        <f t="shared" si="28"/>
        <v>0.14025208900935277</v>
      </c>
      <c r="O46" s="5">
        <f t="shared" si="29"/>
        <v>0.14074047268417753</v>
      </c>
      <c r="P46" s="5">
        <f t="shared" si="30"/>
        <v>0.15105639354428579</v>
      </c>
    </row>
    <row r="47" spans="2:16" x14ac:dyDescent="0.25">
      <c r="C47" s="1">
        <f t="shared" si="17"/>
        <v>0.6</v>
      </c>
      <c r="D47" s="1">
        <f t="shared" si="18"/>
        <v>0.70230700484698561</v>
      </c>
      <c r="E47" s="1">
        <f t="shared" si="19"/>
        <v>2.8932351290571439</v>
      </c>
      <c r="F47" s="1">
        <f t="shared" si="20"/>
        <v>0.78821738126386243</v>
      </c>
      <c r="G47" s="1">
        <f t="shared" si="21"/>
        <v>3.2405433069117695</v>
      </c>
      <c r="H47" s="4">
        <f t="shared" si="22"/>
        <v>0.78232020137439651</v>
      </c>
      <c r="I47" s="1">
        <f t="shared" si="23"/>
        <v>3.4592955501372487</v>
      </c>
      <c r="J47" s="1">
        <f t="shared" si="24"/>
        <v>0.7850736493422763</v>
      </c>
      <c r="K47" s="3">
        <f t="shared" si="25"/>
        <v>3.3104017117609996</v>
      </c>
      <c r="L47" s="1">
        <f t="shared" si="26"/>
        <v>0.78731201684006402</v>
      </c>
      <c r="M47" s="1">
        <f t="shared" si="27"/>
        <v>0.1446617564528572</v>
      </c>
      <c r="N47" s="5">
        <f t="shared" si="28"/>
        <v>0.16194929535191505</v>
      </c>
      <c r="O47" s="5">
        <f t="shared" si="29"/>
        <v>0.16269608658881793</v>
      </c>
      <c r="P47" s="5">
        <f t="shared" si="30"/>
        <v>0.17512576982902708</v>
      </c>
    </row>
    <row r="48" spans="2:16" x14ac:dyDescent="0.25">
      <c r="C48" s="1">
        <f t="shared" si="17"/>
        <v>0.65</v>
      </c>
      <c r="D48" s="1">
        <f t="shared" si="18"/>
        <v>0.84696876129984278</v>
      </c>
      <c r="E48" s="1">
        <f t="shared" si="19"/>
        <v>3.3173560826177901</v>
      </c>
      <c r="F48" s="1">
        <f t="shared" si="20"/>
        <v>0.9502445466094509</v>
      </c>
      <c r="G48" s="1">
        <f t="shared" si="21"/>
        <v>3.767457706806264</v>
      </c>
      <c r="H48" s="4">
        <f t="shared" si="22"/>
        <v>0.94113346835425626</v>
      </c>
      <c r="I48" s="1">
        <f t="shared" si="23"/>
        <v>4.0254518172837326</v>
      </c>
      <c r="J48" s="1">
        <f t="shared" si="24"/>
        <v>0.94537915264652805</v>
      </c>
      <c r="K48" s="3">
        <f t="shared" si="25"/>
        <v>3.8483799737293367</v>
      </c>
      <c r="L48" s="1">
        <f t="shared" si="26"/>
        <v>0.94882506520062238</v>
      </c>
      <c r="M48" s="1">
        <f t="shared" si="27"/>
        <v>0.16586780413088953</v>
      </c>
      <c r="N48" s="5">
        <f t="shared" si="28"/>
        <v>0.18822632832669708</v>
      </c>
      <c r="O48" s="5">
        <f t="shared" si="29"/>
        <v>0.18938600751344276</v>
      </c>
      <c r="P48" s="5">
        <f t="shared" si="30"/>
        <v>0.20477622230244516</v>
      </c>
    </row>
    <row r="49" spans="2:16" x14ac:dyDescent="0.25">
      <c r="C49" s="1">
        <f>C48+$I$31</f>
        <v>0.70000000000000007</v>
      </c>
      <c r="D49" s="1">
        <f t="shared" si="18"/>
        <v>1.0128365654307323</v>
      </c>
      <c r="E49" s="1">
        <f t="shared" si="19"/>
        <v>3.8258379082735221</v>
      </c>
      <c r="F49" s="1">
        <f t="shared" si="20"/>
        <v>1.1386174319497642</v>
      </c>
      <c r="G49" s="1">
        <f t="shared" si="21"/>
        <v>4.4234060903613379</v>
      </c>
      <c r="H49" s="4">
        <f t="shared" si="22"/>
        <v>1.1247036658517944</v>
      </c>
      <c r="I49" s="1">
        <f t="shared" si="23"/>
        <v>4.7318443172704212</v>
      </c>
      <c r="J49" s="1">
        <f t="shared" si="24"/>
        <v>1.1311603526941005</v>
      </c>
      <c r="K49" s="3">
        <f t="shared" si="25"/>
        <v>4.5176295270190101</v>
      </c>
      <c r="L49" s="1">
        <f t="shared" si="26"/>
        <v>1.1364698482195581</v>
      </c>
      <c r="M49" s="1">
        <f t="shared" si="27"/>
        <v>0.19129189541367611</v>
      </c>
      <c r="N49" s="5">
        <f t="shared" si="28"/>
        <v>0.22090546672856687</v>
      </c>
      <c r="O49" s="5">
        <f t="shared" si="29"/>
        <v>0.22274079622318566</v>
      </c>
      <c r="P49" s="5">
        <f t="shared" si="30"/>
        <v>0.24237267879832297</v>
      </c>
    </row>
    <row r="50" spans="2:16" x14ac:dyDescent="0.25">
      <c r="C50" s="1">
        <f t="shared" si="17"/>
        <v>0.75000000000000011</v>
      </c>
      <c r="D50" s="1">
        <f t="shared" si="18"/>
        <v>1.2041284608444085</v>
      </c>
      <c r="E50" s="1">
        <f t="shared" si="19"/>
        <v>4.4499253502155245</v>
      </c>
      <c r="F50" s="1">
        <f t="shared" si="20"/>
        <v>1.359787736467831</v>
      </c>
      <c r="G50" s="1">
        <f t="shared" si="21"/>
        <v>5.2639465314833842</v>
      </c>
      <c r="H50" s="4">
        <f t="shared" si="22"/>
        <v>1.3386457214903931</v>
      </c>
      <c r="I50" s="1">
        <f t="shared" si="23"/>
        <v>5.637164309822527</v>
      </c>
      <c r="J50" s="1">
        <f t="shared" si="24"/>
        <v>1.3483944338107325</v>
      </c>
      <c r="K50" s="3">
        <f t="shared" si="25"/>
        <v>5.3735198935859039</v>
      </c>
      <c r="L50" s="1">
        <f t="shared" si="26"/>
        <v>1.3566293649054755</v>
      </c>
      <c r="M50" s="1">
        <f t="shared" si="27"/>
        <v>0.22249626751077622</v>
      </c>
      <c r="N50" s="5">
        <f t="shared" si="28"/>
        <v>0.26273321755374374</v>
      </c>
      <c r="O50" s="5">
        <f t="shared" si="29"/>
        <v>0.2657066008847439</v>
      </c>
      <c r="P50" s="5">
        <f t="shared" si="30"/>
        <v>0.29159869929482424</v>
      </c>
    </row>
    <row r="51" spans="2:16" x14ac:dyDescent="0.25">
      <c r="C51" s="1">
        <f t="shared" si="17"/>
        <v>0.80000000000000016</v>
      </c>
      <c r="D51" s="1">
        <f t="shared" si="18"/>
        <v>1.4266247283551847</v>
      </c>
      <c r="E51" s="1">
        <f t="shared" si="19"/>
        <v>5.2352581155545046</v>
      </c>
      <c r="F51" s="1">
        <f t="shared" si="20"/>
        <v>1.6229850630420002</v>
      </c>
      <c r="G51" s="1">
        <f t="shared" si="21"/>
        <v>6.376047755703464</v>
      </c>
      <c r="H51" s="4">
        <f t="shared" si="22"/>
        <v>1.5908229629913444</v>
      </c>
      <c r="I51" s="1">
        <f t="shared" si="23"/>
        <v>6.8320744011628491</v>
      </c>
      <c r="J51" s="1">
        <f t="shared" si="24"/>
        <v>1.605525496697898</v>
      </c>
      <c r="K51" s="3">
        <f t="shared" si="25"/>
        <v>6.5018547324531664</v>
      </c>
      <c r="L51" s="1">
        <f t="shared" si="26"/>
        <v>1.6184584655192382</v>
      </c>
      <c r="M51" s="1">
        <f t="shared" si="27"/>
        <v>0.26176290577772526</v>
      </c>
      <c r="N51" s="5">
        <f t="shared" si="28"/>
        <v>0.31800950750680307</v>
      </c>
      <c r="O51" s="5">
        <f t="shared" si="29"/>
        <v>0.3229687747933529</v>
      </c>
      <c r="P51" s="5">
        <f t="shared" si="30"/>
        <v>0.35845698647138824</v>
      </c>
    </row>
    <row r="52" spans="2:16" x14ac:dyDescent="0.25">
      <c r="C52" s="1">
        <f t="shared" si="17"/>
        <v>0.8500000000000002</v>
      </c>
      <c r="D52" s="1">
        <f t="shared" si="18"/>
        <v>1.68838763413291</v>
      </c>
      <c r="E52" s="1">
        <f t="shared" si="19"/>
        <v>6.250652803092926</v>
      </c>
      <c r="F52" s="1">
        <f t="shared" si="20"/>
        <v>1.9417874508271735</v>
      </c>
      <c r="G52" s="1">
        <f t="shared" si="21"/>
        <v>7.9018296256065801</v>
      </c>
      <c r="H52" s="4">
        <f t="shared" si="22"/>
        <v>1.8925062759092783</v>
      </c>
      <c r="I52" s="1">
        <f t="shared" si="23"/>
        <v>8.4621966213563695</v>
      </c>
      <c r="J52" s="1">
        <f t="shared" si="24"/>
        <v>1.9147857756093232</v>
      </c>
      <c r="K52" s="3">
        <f t="shared" si="25"/>
        <v>8.0410604831456922</v>
      </c>
      <c r="L52" s="1">
        <f t="shared" si="26"/>
        <v>1.9354878749941424</v>
      </c>
      <c r="M52" s="1">
        <f t="shared" si="27"/>
        <v>0.31253264015464632</v>
      </c>
      <c r="N52" s="5">
        <f t="shared" si="28"/>
        <v>0.39377178062995383</v>
      </c>
      <c r="O52" s="5">
        <f t="shared" si="29"/>
        <v>0.40235089374892968</v>
      </c>
      <c r="P52" s="5">
        <f t="shared" si="30"/>
        <v>0.45327450543190617</v>
      </c>
    </row>
    <row r="53" spans="2:16" x14ac:dyDescent="0.25">
      <c r="C53" s="1">
        <f t="shared" si="17"/>
        <v>0.90000000000000024</v>
      </c>
      <c r="D53" s="1">
        <f t="shared" si="18"/>
        <v>2.0009202742875565</v>
      </c>
      <c r="E53" s="1">
        <f t="shared" si="19"/>
        <v>7.6036819440549905</v>
      </c>
      <c r="F53" s="1">
        <f t="shared" si="20"/>
        <v>2.3368789321075027</v>
      </c>
      <c r="G53" s="1">
        <f t="shared" si="21"/>
        <v>10.085582337344789</v>
      </c>
      <c r="H53" s="4">
        <f t="shared" si="22"/>
        <v>2.2603275115205106</v>
      </c>
      <c r="I53" s="1">
        <f t="shared" si="23"/>
        <v>10.772301555802301</v>
      </c>
      <c r="J53" s="1">
        <f t="shared" si="24"/>
        <v>2.2944587037659483</v>
      </c>
      <c r="K53" s="3">
        <f t="shared" si="25"/>
        <v>10.225203001219146</v>
      </c>
      <c r="L53" s="1">
        <f t="shared" si="26"/>
        <v>2.328496624051529</v>
      </c>
      <c r="M53" s="1">
        <f t="shared" si="27"/>
        <v>0.38018409720274954</v>
      </c>
      <c r="N53" s="5">
        <f t="shared" si="28"/>
        <v>0.50216444510077585</v>
      </c>
      <c r="O53" s="5">
        <f t="shared" si="29"/>
        <v>0.5177113512918039</v>
      </c>
      <c r="P53" s="5">
        <f t="shared" si="30"/>
        <v>0.59504499194539973</v>
      </c>
    </row>
    <row r="54" spans="2:16" x14ac:dyDescent="0.25">
      <c r="C54" s="1">
        <f t="shared" si="17"/>
        <v>0.95000000000000029</v>
      </c>
      <c r="D54" s="1">
        <f t="shared" si="18"/>
        <v>2.3811043714903062</v>
      </c>
      <c r="E54" s="1">
        <f t="shared" si="19"/>
        <v>9.4696580279302474</v>
      </c>
      <c r="F54" s="1">
        <f t="shared" si="20"/>
        <v>2.8411580489747421</v>
      </c>
      <c r="G54" s="1">
        <f t="shared" si="21"/>
        <v>13.373465330087296</v>
      </c>
      <c r="H54" s="4">
        <f t="shared" si="22"/>
        <v>2.7197270990169429</v>
      </c>
      <c r="I54" s="1">
        <f t="shared" si="23"/>
        <v>14.196590106740498</v>
      </c>
      <c r="J54" s="1">
        <f t="shared" si="24"/>
        <v>2.7729498406123536</v>
      </c>
      <c r="K54" s="3">
        <f t="shared" si="25"/>
        <v>13.472814847794417</v>
      </c>
      <c r="L54" s="1">
        <f t="shared" si="26"/>
        <v>2.8309934043737472</v>
      </c>
      <c r="M54" s="1">
        <f t="shared" si="27"/>
        <v>0.47348290139651239</v>
      </c>
      <c r="N54" s="5">
        <f t="shared" si="28"/>
        <v>0.66554985705118241</v>
      </c>
      <c r="O54" s="5">
        <f t="shared" si="29"/>
        <v>0.69547150321283313</v>
      </c>
      <c r="P54" s="5">
        <f t="shared" si="30"/>
        <v>0.82179773722198157</v>
      </c>
    </row>
    <row r="55" spans="2:16" x14ac:dyDescent="0.25">
      <c r="C55" s="1">
        <f t="shared" si="17"/>
        <v>1.0000000000000002</v>
      </c>
      <c r="D55" s="1">
        <f t="shared" si="18"/>
        <v>2.8545872728868185</v>
      </c>
      <c r="E55" s="1">
        <f t="shared" si="19"/>
        <v>12.148668498527403</v>
      </c>
      <c r="F55" s="1">
        <f t="shared" si="20"/>
        <v>3.509831315479107</v>
      </c>
      <c r="G55" s="1">
        <f t="shared" si="21"/>
        <v>18.643148561422546</v>
      </c>
      <c r="H55" s="4">
        <f t="shared" si="22"/>
        <v>3.3113833023837116</v>
      </c>
      <c r="I55" s="1">
        <f t="shared" si="23"/>
        <v>19.557124542245305</v>
      </c>
      <c r="J55" s="1">
        <f t="shared" si="24"/>
        <v>3.3965511227537721</v>
      </c>
      <c r="K55" s="3">
        <f t="shared" si="25"/>
        <v>18.584786822819147</v>
      </c>
      <c r="L55" s="1">
        <f t="shared" si="26"/>
        <v>3.5005472975648346</v>
      </c>
      <c r="M55" s="1">
        <f t="shared" si="27"/>
        <v>0.6074334249263702</v>
      </c>
      <c r="N55" s="5">
        <f t="shared" si="28"/>
        <v>0.92862123289972343</v>
      </c>
      <c r="O55" s="5">
        <f t="shared" si="29"/>
        <v>0.99100491391624856</v>
      </c>
      <c r="P55" s="5">
        <f t="shared" si="30"/>
        <v>1.2187020634230306</v>
      </c>
    </row>
    <row r="58" spans="2:16" x14ac:dyDescent="0.25">
      <c r="I58" s="1" t="s">
        <v>0</v>
      </c>
    </row>
    <row r="59" spans="2:16" x14ac:dyDescent="0.25">
      <c r="I59" s="1">
        <v>0.2</v>
      </c>
    </row>
    <row r="61" spans="2:16" x14ac:dyDescent="0.25">
      <c r="B61" s="2" t="s">
        <v>1</v>
      </c>
      <c r="C61" s="2" t="s">
        <v>3</v>
      </c>
      <c r="D61" s="2" t="s">
        <v>5</v>
      </c>
      <c r="F61" s="2" t="s">
        <v>2</v>
      </c>
      <c r="H61" s="2" t="s">
        <v>7</v>
      </c>
      <c r="J61" s="2" t="s">
        <v>10</v>
      </c>
      <c r="L61" s="2" t="s">
        <v>11</v>
      </c>
    </row>
    <row r="62" spans="2:16" x14ac:dyDescent="0.25">
      <c r="B62" s="1" t="s">
        <v>4</v>
      </c>
      <c r="D62" s="1" t="s">
        <v>6</v>
      </c>
      <c r="E62" s="1" t="s">
        <v>9</v>
      </c>
      <c r="F62" s="1" t="s">
        <v>6</v>
      </c>
      <c r="G62" s="1" t="s">
        <v>8</v>
      </c>
      <c r="H62" s="1" t="s">
        <v>6</v>
      </c>
      <c r="I62" s="1" t="s">
        <v>8</v>
      </c>
      <c r="J62" s="1" t="s">
        <v>6</v>
      </c>
      <c r="K62" s="3" t="s">
        <v>8</v>
      </c>
      <c r="L62" s="1" t="s">
        <v>6</v>
      </c>
      <c r="M62" s="1" t="s">
        <v>12</v>
      </c>
      <c r="N62" s="1" t="s">
        <v>13</v>
      </c>
      <c r="O62" s="1" t="s">
        <v>14</v>
      </c>
      <c r="P62" s="1" t="s">
        <v>15</v>
      </c>
    </row>
    <row r="63" spans="2:16" x14ac:dyDescent="0.25">
      <c r="B63" s="1">
        <v>0</v>
      </c>
      <c r="C63" s="1">
        <v>-2</v>
      </c>
      <c r="D63" s="1">
        <v>0</v>
      </c>
      <c r="E63" s="1">
        <f>D63*C63+1</f>
        <v>1</v>
      </c>
      <c r="F63" s="1">
        <f>B63</f>
        <v>0</v>
      </c>
      <c r="G63" s="1">
        <f>(F63+$I$59/2*E63)*(C63+$I$59/2)+1</f>
        <v>0.81</v>
      </c>
      <c r="H63" s="1">
        <f>B63</f>
        <v>0</v>
      </c>
      <c r="I63" s="1">
        <f>(H63+$I$59*E63)*(C63+$I$59)+1</f>
        <v>0.6399999999999999</v>
      </c>
      <c r="J63" s="1">
        <f>B63</f>
        <v>0</v>
      </c>
      <c r="K63" s="3">
        <f>(J63+2/3*$I$59*E63)*(C63+2/3*$I$59)+1</f>
        <v>0.75111111111111106</v>
      </c>
      <c r="L63" s="1">
        <f>B63</f>
        <v>0</v>
      </c>
      <c r="M63" s="1">
        <f>$I$59*E63</f>
        <v>0.2</v>
      </c>
      <c r="N63" s="5">
        <f>$I$59*((L63+M63/2)*(C63+$I$59/2)+1)</f>
        <v>0.16200000000000003</v>
      </c>
      <c r="O63" s="5">
        <f>$I$59*((L63+N63/2)*(C63+$I$59/2)+1)</f>
        <v>0.16922000000000001</v>
      </c>
      <c r="P63" s="5">
        <f>$I$59*((L63+O63)*(C63+$I$59)+1)</f>
        <v>0.13908079999999998</v>
      </c>
    </row>
    <row r="64" spans="2:16" x14ac:dyDescent="0.25">
      <c r="C64" s="1">
        <f>C63+$I$59</f>
        <v>-1.8</v>
      </c>
      <c r="D64" s="1">
        <f>D63+$I$59*E63</f>
        <v>0.2</v>
      </c>
      <c r="E64" s="1">
        <f>D64*C64+1</f>
        <v>0.6399999999999999</v>
      </c>
      <c r="F64" s="1">
        <f>F63+$I$59*G63</f>
        <v>0.16200000000000003</v>
      </c>
      <c r="G64" s="1">
        <f>(F64+$I$59/2*E64)*(C64+$I$59/2)+1</f>
        <v>0.6157999999999999</v>
      </c>
      <c r="H64" s="1">
        <f>H63+$I$59/2*E63+$I$59/2*I63</f>
        <v>0.16399999999999998</v>
      </c>
      <c r="I64" s="1">
        <f>(H64+$I$59*E64)*(C64+$I$59)+1</f>
        <v>0.53280000000000016</v>
      </c>
      <c r="J64" s="1">
        <f>J63+$I$59/4*(E63+3*K63)</f>
        <v>0.16266666666666665</v>
      </c>
      <c r="K64" s="3">
        <f>(J64+2/3*$I$59*E64)*(C64+2/3*$I$59)+1</f>
        <v>0.58666666666666667</v>
      </c>
      <c r="L64" s="1">
        <f>L63+1/6*(M63+2*N63+2*O63+P63)</f>
        <v>0.16692013333333333</v>
      </c>
      <c r="M64" s="1">
        <f>$I$59*E64</f>
        <v>0.12799999999999997</v>
      </c>
      <c r="N64" s="5">
        <f>$I$59*((L64+M64/2)*(C64+$I$59/2)+1)</f>
        <v>0.12148715466666667</v>
      </c>
      <c r="O64" s="5">
        <f>$I$59*((L64+N64/2)*(C64+$I$59/2)+1)</f>
        <v>0.12259433837333333</v>
      </c>
      <c r="P64" s="5">
        <f>$I$59*((L64+O64)*(C64+$I$59)+1)</f>
        <v>0.10735536905386667</v>
      </c>
    </row>
    <row r="65" spans="3:16" x14ac:dyDescent="0.25">
      <c r="C65" s="1">
        <f t="shared" ref="C65:C77" si="31">C64+$I$59</f>
        <v>-1.6</v>
      </c>
      <c r="D65" s="1">
        <f t="shared" ref="D65:D78" si="32">D64+$I$59*E64</f>
        <v>0.32799999999999996</v>
      </c>
      <c r="E65" s="1">
        <f t="shared" ref="E65:E78" si="33">D65*C65+1</f>
        <v>0.47520000000000007</v>
      </c>
      <c r="F65" s="1">
        <f t="shared" ref="F65:F78" si="34">F64+$I$59*G64</f>
        <v>0.28516000000000002</v>
      </c>
      <c r="G65" s="1">
        <f t="shared" ref="G65:G78" si="35">(F65+$I$59/2*E65)*(C65+$I$59/2)+1</f>
        <v>0.50097999999999998</v>
      </c>
      <c r="H65" s="1">
        <f t="shared" ref="H65:H78" si="36">H64+$I$59/2*E64+$I$59/2*I64</f>
        <v>0.28127999999999997</v>
      </c>
      <c r="I65" s="1">
        <f t="shared" ref="I65:I78" si="37">(H65+$I$59*E65)*(C65+$I$59)+1</f>
        <v>0.47315200000000002</v>
      </c>
      <c r="J65" s="1">
        <f t="shared" ref="J65:J78" si="38">J64+$I$59/4*(E64+3*K64)</f>
        <v>0.28266666666666662</v>
      </c>
      <c r="K65" s="3">
        <f t="shared" ref="K65:K78" si="39">(J65+2/3*$I$59*E65)*(C65+2/3*$I$59)+1</f>
        <v>0.49249422222222217</v>
      </c>
      <c r="L65" s="1">
        <f t="shared" ref="L65:L78" si="40">L64+1/6*(M64+2*N64+2*O64+P64)</f>
        <v>0.2875065258556444</v>
      </c>
      <c r="M65" s="1">
        <f t="shared" ref="M65:M78" si="41">$I$59*E65</f>
        <v>9.5040000000000013E-2</v>
      </c>
      <c r="N65" s="5">
        <f t="shared" ref="N65:N78" si="42">$I$59*((L65+M65/2)*(C65+$I$59/2)+1)</f>
        <v>9.9492042243306683E-2</v>
      </c>
      <c r="O65" s="5">
        <f t="shared" ref="O65:O78" si="43">$I$59*((L65+N65/2)*(C65+$I$59/2)+1)</f>
        <v>9.8824235906810692E-2</v>
      </c>
      <c r="P65" s="5">
        <f t="shared" ref="P65:P78" si="44">$I$59*((L65+O65)*(C65+$I$59)+1)</f>
        <v>9.1827386706512582E-2</v>
      </c>
    </row>
    <row r="66" spans="3:16" x14ac:dyDescent="0.25">
      <c r="C66" s="1">
        <f t="shared" si="31"/>
        <v>-1.4000000000000001</v>
      </c>
      <c r="D66" s="1">
        <f t="shared" si="32"/>
        <v>0.42303999999999997</v>
      </c>
      <c r="E66" s="1">
        <f t="shared" si="33"/>
        <v>0.407744</v>
      </c>
      <c r="F66" s="1">
        <f t="shared" si="34"/>
        <v>0.38535600000000003</v>
      </c>
      <c r="G66" s="1">
        <f t="shared" si="35"/>
        <v>0.44603048000000001</v>
      </c>
      <c r="H66" s="1">
        <f t="shared" si="36"/>
        <v>0.37611519999999998</v>
      </c>
      <c r="I66" s="1">
        <f t="shared" si="37"/>
        <v>0.45080319999999996</v>
      </c>
      <c r="J66" s="1">
        <f t="shared" si="38"/>
        <v>0.38030079999999994</v>
      </c>
      <c r="K66" s="3">
        <f t="shared" si="39"/>
        <v>0.44942222222222228</v>
      </c>
      <c r="L66" s="1">
        <f t="shared" si="40"/>
        <v>0.38475651635676894</v>
      </c>
      <c r="M66" s="1">
        <f t="shared" si="41"/>
        <v>8.1548800000000005E-2</v>
      </c>
      <c r="N66" s="5">
        <f t="shared" si="42"/>
        <v>8.9361961747240079E-2</v>
      </c>
      <c r="O66" s="5">
        <f t="shared" si="43"/>
        <v>8.8346250720098857E-2</v>
      </c>
      <c r="P66" s="5">
        <f t="shared" si="44"/>
        <v>8.6455335901551703E-2</v>
      </c>
    </row>
    <row r="67" spans="3:16" x14ac:dyDescent="0.25">
      <c r="C67" s="1">
        <f t="shared" si="31"/>
        <v>-1.2000000000000002</v>
      </c>
      <c r="D67" s="1">
        <f t="shared" si="32"/>
        <v>0.50458879999999995</v>
      </c>
      <c r="E67" s="1">
        <f t="shared" si="33"/>
        <v>0.39449343999999997</v>
      </c>
      <c r="F67" s="1">
        <f t="shared" si="34"/>
        <v>0.47456209600000004</v>
      </c>
      <c r="G67" s="1">
        <f t="shared" si="35"/>
        <v>0.43458741599999995</v>
      </c>
      <c r="H67" s="1">
        <f t="shared" si="36"/>
        <v>0.46196991999999998</v>
      </c>
      <c r="I67" s="1">
        <f t="shared" si="37"/>
        <v>0.45913139199999986</v>
      </c>
      <c r="J67" s="1">
        <f t="shared" si="38"/>
        <v>0.46810133333333331</v>
      </c>
      <c r="K67" s="3">
        <f t="shared" si="39"/>
        <v>0.44458617742222217</v>
      </c>
      <c r="L67" s="1">
        <f t="shared" si="40"/>
        <v>0.47199327649614053</v>
      </c>
      <c r="M67" s="1">
        <f t="shared" si="41"/>
        <v>7.8898687999999995E-2</v>
      </c>
      <c r="N67" s="5">
        <f t="shared" si="42"/>
        <v>8.7482623490849079E-2</v>
      </c>
      <c r="O67" s="5">
        <f t="shared" si="43"/>
        <v>8.6538390586855696E-2</v>
      </c>
      <c r="P67" s="5">
        <f t="shared" si="44"/>
        <v>8.8293666583400723E-2</v>
      </c>
    </row>
    <row r="68" spans="3:16" x14ac:dyDescent="0.25">
      <c r="C68" s="1">
        <f t="shared" si="31"/>
        <v>-1.0000000000000002</v>
      </c>
      <c r="D68" s="1">
        <f t="shared" si="32"/>
        <v>0.58348748799999994</v>
      </c>
      <c r="E68" s="1">
        <f t="shared" si="33"/>
        <v>0.41651251199999995</v>
      </c>
      <c r="F68" s="1">
        <f t="shared" si="34"/>
        <v>0.56147957920000002</v>
      </c>
      <c r="G68" s="1">
        <f t="shared" si="35"/>
        <v>0.45718225263999979</v>
      </c>
      <c r="H68" s="1">
        <f t="shared" si="36"/>
        <v>0.54733240319999987</v>
      </c>
      <c r="I68" s="1">
        <f t="shared" si="37"/>
        <v>0.49549207551999985</v>
      </c>
      <c r="J68" s="1">
        <f t="shared" si="38"/>
        <v>0.55451393194666665</v>
      </c>
      <c r="K68" s="3">
        <f t="shared" si="39"/>
        <v>0.47129092425955543</v>
      </c>
      <c r="L68" s="1">
        <f t="shared" si="40"/>
        <v>0.55786567361927553</v>
      </c>
      <c r="M68" s="1">
        <f t="shared" si="41"/>
        <v>8.3302502399999992E-2</v>
      </c>
      <c r="N68" s="5">
        <f t="shared" si="42"/>
        <v>9.208695353253038E-2</v>
      </c>
      <c r="O68" s="5">
        <f t="shared" si="43"/>
        <v>9.1296352930602634E-2</v>
      </c>
      <c r="P68" s="5">
        <f t="shared" si="44"/>
        <v>9.6134075752019446E-2</v>
      </c>
    </row>
    <row r="69" spans="3:16" x14ac:dyDescent="0.25">
      <c r="C69" s="1">
        <f t="shared" si="31"/>
        <v>-0.80000000000000027</v>
      </c>
      <c r="D69" s="1">
        <f t="shared" si="32"/>
        <v>0.66678999039999998</v>
      </c>
      <c r="E69" s="1">
        <f t="shared" si="33"/>
        <v>0.46656800767999984</v>
      </c>
      <c r="F69" s="1">
        <f t="shared" si="34"/>
        <v>0.652916029728</v>
      </c>
      <c r="G69" s="1">
        <f t="shared" si="35"/>
        <v>0.51029901865279981</v>
      </c>
      <c r="H69" s="1">
        <f t="shared" si="36"/>
        <v>0.63853286195199987</v>
      </c>
      <c r="I69" s="1">
        <f t="shared" si="37"/>
        <v>0.56089212190719984</v>
      </c>
      <c r="J69" s="1">
        <f t="shared" si="38"/>
        <v>0.64603319618559996</v>
      </c>
      <c r="K69" s="3">
        <f t="shared" si="39"/>
        <v>0.52783849074915534</v>
      </c>
      <c r="L69" s="1">
        <f t="shared" si="40"/>
        <v>0.64889953879898976</v>
      </c>
      <c r="M69" s="1">
        <f t="shared" si="41"/>
        <v>9.3313601535999977E-2</v>
      </c>
      <c r="N69" s="5">
        <f t="shared" si="42"/>
        <v>0.10262211246062142</v>
      </c>
      <c r="O69" s="5">
        <f t="shared" si="43"/>
        <v>0.10197051669589791</v>
      </c>
      <c r="P69" s="5">
        <f t="shared" si="44"/>
        <v>0.10989559334061344</v>
      </c>
    </row>
    <row r="70" spans="3:16" x14ac:dyDescent="0.25">
      <c r="C70" s="1">
        <f t="shared" si="31"/>
        <v>-0.60000000000000031</v>
      </c>
      <c r="D70" s="1">
        <f t="shared" si="32"/>
        <v>0.76010359193599997</v>
      </c>
      <c r="E70" s="1">
        <f t="shared" si="33"/>
        <v>0.5439378448383998</v>
      </c>
      <c r="F70" s="1">
        <f t="shared" si="34"/>
        <v>0.75497583345856001</v>
      </c>
      <c r="G70" s="1">
        <f t="shared" si="35"/>
        <v>0.59531519102879971</v>
      </c>
      <c r="H70" s="1">
        <f t="shared" si="36"/>
        <v>0.74127887491071975</v>
      </c>
      <c r="I70" s="1">
        <f t="shared" si="37"/>
        <v>0.65997342244863988</v>
      </c>
      <c r="J70" s="1">
        <f t="shared" si="38"/>
        <v>0.7485373701819733</v>
      </c>
      <c r="K70" s="3">
        <f t="shared" si="39"/>
        <v>0.61683753912513395</v>
      </c>
      <c r="L70" s="1">
        <f t="shared" si="40"/>
        <v>0.75096528099726512</v>
      </c>
      <c r="M70" s="1">
        <f t="shared" si="41"/>
        <v>0.10878756896767997</v>
      </c>
      <c r="N70" s="5">
        <f t="shared" si="42"/>
        <v>0.11946409345188945</v>
      </c>
      <c r="O70" s="5">
        <f t="shared" si="43"/>
        <v>0.11893026722767897</v>
      </c>
      <c r="P70" s="5">
        <f t="shared" si="44"/>
        <v>0.13040835614200441</v>
      </c>
    </row>
    <row r="71" spans="3:16" x14ac:dyDescent="0.25">
      <c r="C71" s="1">
        <f t="shared" si="31"/>
        <v>-0.4000000000000003</v>
      </c>
      <c r="D71" s="1">
        <f t="shared" si="32"/>
        <v>0.8688911609036799</v>
      </c>
      <c r="E71" s="1">
        <f t="shared" si="33"/>
        <v>0.65244353563852786</v>
      </c>
      <c r="F71" s="1">
        <f t="shared" si="34"/>
        <v>0.87403887166431993</v>
      </c>
      <c r="G71" s="1">
        <f t="shared" si="35"/>
        <v>0.71821503243154794</v>
      </c>
      <c r="H71" s="1">
        <f t="shared" si="36"/>
        <v>0.86167000163942375</v>
      </c>
      <c r="I71" s="1">
        <f t="shared" si="37"/>
        <v>0.80156825824657385</v>
      </c>
      <c r="J71" s="1">
        <f t="shared" si="38"/>
        <v>0.8682598932926634</v>
      </c>
      <c r="K71" s="3">
        <f t="shared" si="39"/>
        <v>0.74526603607703068</v>
      </c>
      <c r="L71" s="1">
        <f t="shared" si="40"/>
        <v>0.87029605540873534</v>
      </c>
      <c r="M71" s="1">
        <f t="shared" si="41"/>
        <v>0.13048870712770558</v>
      </c>
      <c r="N71" s="5">
        <f t="shared" si="42"/>
        <v>0.14386757546164466</v>
      </c>
      <c r="O71" s="5">
        <f t="shared" si="43"/>
        <v>0.14346620941162649</v>
      </c>
      <c r="P71" s="5">
        <f t="shared" si="44"/>
        <v>0.15944950940718547</v>
      </c>
    </row>
    <row r="72" spans="3:16" x14ac:dyDescent="0.25">
      <c r="C72" s="1">
        <f t="shared" si="31"/>
        <v>-0.20000000000000029</v>
      </c>
      <c r="D72" s="1">
        <f t="shared" si="32"/>
        <v>0.99937986803138545</v>
      </c>
      <c r="E72" s="1">
        <f t="shared" si="33"/>
        <v>0.8001240263937226</v>
      </c>
      <c r="F72" s="1">
        <f t="shared" si="34"/>
        <v>1.0176818781506296</v>
      </c>
      <c r="G72" s="1">
        <f t="shared" si="35"/>
        <v>0.89023057192099952</v>
      </c>
      <c r="H72" s="1">
        <f t="shared" si="36"/>
        <v>1.007071181027934</v>
      </c>
      <c r="I72" s="1">
        <f t="shared" si="37"/>
        <v>0.99999999999999967</v>
      </c>
      <c r="J72" s="1">
        <f t="shared" si="38"/>
        <v>1.0126719754861444</v>
      </c>
      <c r="K72" s="3">
        <f t="shared" si="39"/>
        <v>0.92537632139964587</v>
      </c>
      <c r="L72" s="1">
        <f t="shared" si="40"/>
        <v>1.0143970197889742</v>
      </c>
      <c r="M72" s="1">
        <f t="shared" si="41"/>
        <v>0.16002480527874452</v>
      </c>
      <c r="N72" s="5">
        <f t="shared" si="42"/>
        <v>0.17811181155143302</v>
      </c>
      <c r="O72" s="5">
        <f t="shared" si="43"/>
        <v>0.17793094148870614</v>
      </c>
      <c r="P72" s="5">
        <f t="shared" si="44"/>
        <v>0.19999999999999996</v>
      </c>
    </row>
    <row r="73" spans="3:16" x14ac:dyDescent="0.25">
      <c r="C73" s="1">
        <f t="shared" si="31"/>
        <v>-2.7755575615628914E-16</v>
      </c>
      <c r="D73" s="1">
        <f t="shared" si="32"/>
        <v>1.15940467331013</v>
      </c>
      <c r="E73" s="1">
        <f t="shared" si="33"/>
        <v>0.99999999999999967</v>
      </c>
      <c r="F73" s="1">
        <f t="shared" si="34"/>
        <v>1.1957279925348296</v>
      </c>
      <c r="G73" s="1">
        <f t="shared" si="35"/>
        <v>1.1295727992534825</v>
      </c>
      <c r="H73" s="1">
        <f t="shared" si="36"/>
        <v>1.1870835836673064</v>
      </c>
      <c r="I73" s="1">
        <f t="shared" si="37"/>
        <v>1.2774167167334609</v>
      </c>
      <c r="J73" s="1">
        <f t="shared" si="38"/>
        <v>1.1914846250157773</v>
      </c>
      <c r="K73" s="3">
        <f t="shared" si="39"/>
        <v>1.1766423944465476</v>
      </c>
      <c r="L73" s="1">
        <f t="shared" si="40"/>
        <v>1.1930820716821446</v>
      </c>
      <c r="M73" s="1">
        <f t="shared" si="41"/>
        <v>0.19999999999999996</v>
      </c>
      <c r="N73" s="5">
        <f t="shared" si="42"/>
        <v>0.22586164143364285</v>
      </c>
      <c r="O73" s="5">
        <f t="shared" si="43"/>
        <v>0.22612025784797926</v>
      </c>
      <c r="P73" s="5">
        <f t="shared" si="44"/>
        <v>0.25676809318120491</v>
      </c>
    </row>
    <row r="74" spans="3:16" x14ac:dyDescent="0.25">
      <c r="C74" s="1">
        <f t="shared" si="31"/>
        <v>0.19999999999999973</v>
      </c>
      <c r="D74" s="1">
        <f t="shared" si="32"/>
        <v>1.3594046733101299</v>
      </c>
      <c r="E74" s="1">
        <f t="shared" si="33"/>
        <v>1.2718809346620257</v>
      </c>
      <c r="F74" s="1">
        <f t="shared" si="34"/>
        <v>1.4216425523855261</v>
      </c>
      <c r="G74" s="1">
        <f t="shared" si="35"/>
        <v>1.4646491937555182</v>
      </c>
      <c r="H74" s="1">
        <f t="shared" si="36"/>
        <v>1.4148252553406526</v>
      </c>
      <c r="I74" s="1">
        <f t="shared" si="37"/>
        <v>1.6676805769092229</v>
      </c>
      <c r="J74" s="1">
        <f t="shared" si="38"/>
        <v>1.4179809841827595</v>
      </c>
      <c r="K74" s="3">
        <f t="shared" si="39"/>
        <v>1.5291883696014539</v>
      </c>
      <c r="L74" s="1">
        <f t="shared" si="40"/>
        <v>1.4198707203062195</v>
      </c>
      <c r="M74" s="1">
        <f t="shared" si="41"/>
        <v>0.25437618693240516</v>
      </c>
      <c r="N74" s="5">
        <f t="shared" si="42"/>
        <v>0.29282352882634521</v>
      </c>
      <c r="O74" s="5">
        <f t="shared" si="43"/>
        <v>0.29397694908316346</v>
      </c>
      <c r="P74" s="5">
        <f t="shared" si="44"/>
        <v>0.33710781355115055</v>
      </c>
    </row>
    <row r="75" spans="3:16" x14ac:dyDescent="0.25">
      <c r="C75" s="1">
        <f t="shared" si="31"/>
        <v>0.39999999999999974</v>
      </c>
      <c r="D75" s="1">
        <f t="shared" si="32"/>
        <v>1.6137808602425352</v>
      </c>
      <c r="E75" s="1">
        <f t="shared" si="33"/>
        <v>1.6455123440970136</v>
      </c>
      <c r="F75" s="1">
        <f t="shared" si="34"/>
        <v>1.7145723911366297</v>
      </c>
      <c r="G75" s="1">
        <f t="shared" si="35"/>
        <v>1.9395618127731651</v>
      </c>
      <c r="H75" s="1">
        <f t="shared" si="36"/>
        <v>1.7087814064977775</v>
      </c>
      <c r="I75" s="1">
        <f t="shared" si="37"/>
        <v>2.2227303251903079</v>
      </c>
      <c r="J75" s="1">
        <f t="shared" si="38"/>
        <v>1.7109532863560788</v>
      </c>
      <c r="K75" s="3">
        <f t="shared" si="39"/>
        <v>2.0295226305256957</v>
      </c>
      <c r="L75" s="1">
        <f t="shared" si="40"/>
        <v>1.7140515463566484</v>
      </c>
      <c r="M75" s="1">
        <f t="shared" si="41"/>
        <v>0.32910246881940275</v>
      </c>
      <c r="N75" s="5">
        <f t="shared" si="42"/>
        <v>0.38786027807663492</v>
      </c>
      <c r="O75" s="5">
        <f t="shared" si="43"/>
        <v>0.39079816853949656</v>
      </c>
      <c r="P75" s="5">
        <f t="shared" si="44"/>
        <v>0.45258196578753723</v>
      </c>
    </row>
    <row r="76" spans="3:16" x14ac:dyDescent="0.25">
      <c r="C76" s="1">
        <f t="shared" si="31"/>
        <v>0.59999999999999976</v>
      </c>
      <c r="D76" s="1">
        <f t="shared" si="32"/>
        <v>1.9428833290619378</v>
      </c>
      <c r="E76" s="1">
        <f t="shared" si="33"/>
        <v>2.165729997437162</v>
      </c>
      <c r="F76" s="1">
        <f t="shared" si="34"/>
        <v>2.1024847536912628</v>
      </c>
      <c r="G76" s="1">
        <f t="shared" si="35"/>
        <v>2.6233404274044845</v>
      </c>
      <c r="H76" s="1">
        <f t="shared" si="36"/>
        <v>2.0956056734265096</v>
      </c>
      <c r="I76" s="1">
        <f t="shared" si="37"/>
        <v>3.0230013383311531</v>
      </c>
      <c r="J76" s="1">
        <f t="shared" si="38"/>
        <v>2.0976572981397839</v>
      </c>
      <c r="K76" s="3">
        <f t="shared" si="39"/>
        <v>2.7500422850519186</v>
      </c>
      <c r="L76" s="1">
        <f t="shared" si="40"/>
        <v>2.1038851009965156</v>
      </c>
      <c r="M76" s="1">
        <f t="shared" si="41"/>
        <v>0.43314599948743243</v>
      </c>
      <c r="N76" s="5">
        <f t="shared" si="42"/>
        <v>0.52486413410363231</v>
      </c>
      <c r="O76" s="5">
        <f t="shared" si="43"/>
        <v>0.53128440352676631</v>
      </c>
      <c r="P76" s="5">
        <f t="shared" si="44"/>
        <v>0.62162712072372506</v>
      </c>
    </row>
    <row r="77" spans="3:16" x14ac:dyDescent="0.25">
      <c r="C77" s="1">
        <f t="shared" si="31"/>
        <v>0.79999999999999982</v>
      </c>
      <c r="D77" s="1">
        <f t="shared" si="32"/>
        <v>2.3760293285493703</v>
      </c>
      <c r="E77" s="1">
        <f t="shared" si="33"/>
        <v>2.9008234628394955</v>
      </c>
      <c r="F77" s="1">
        <f t="shared" si="34"/>
        <v>2.6271528391721599</v>
      </c>
      <c r="G77" s="1">
        <f t="shared" si="35"/>
        <v>3.6255116669104979</v>
      </c>
      <c r="H77" s="1">
        <f t="shared" si="36"/>
        <v>2.6144788070033411</v>
      </c>
      <c r="I77" s="1">
        <f t="shared" si="37"/>
        <v>4.1946434995712396</v>
      </c>
      <c r="J77" s="1">
        <f t="shared" si="38"/>
        <v>2.6184501407694296</v>
      </c>
      <c r="K77" s="3">
        <f t="shared" si="39"/>
        <v>3.8048781623159376</v>
      </c>
      <c r="L77" s="1">
        <f t="shared" si="40"/>
        <v>2.6317301335751746</v>
      </c>
      <c r="M77" s="1">
        <f t="shared" si="41"/>
        <v>0.58016469256789915</v>
      </c>
      <c r="N77" s="5">
        <f t="shared" si="42"/>
        <v>0.72592624637464231</v>
      </c>
      <c r="O77" s="5">
        <f t="shared" si="43"/>
        <v>0.73904478621724912</v>
      </c>
      <c r="P77" s="5">
        <f t="shared" si="44"/>
        <v>0.87415498395848457</v>
      </c>
    </row>
    <row r="78" spans="3:16" x14ac:dyDescent="0.25">
      <c r="C78" s="1">
        <f>C77+$I$59</f>
        <v>0.99999999999999978</v>
      </c>
      <c r="D78" s="1">
        <f t="shared" si="32"/>
        <v>2.9561940211172697</v>
      </c>
      <c r="E78" s="1">
        <f t="shared" si="33"/>
        <v>3.9561940211172693</v>
      </c>
      <c r="F78" s="1">
        <f t="shared" si="34"/>
        <v>3.3522551725542593</v>
      </c>
      <c r="G78" s="1">
        <f t="shared" si="35"/>
        <v>5.1226620321325846</v>
      </c>
      <c r="H78" s="1">
        <f t="shared" si="36"/>
        <v>3.3240255032444148</v>
      </c>
      <c r="I78" s="1">
        <f t="shared" si="37"/>
        <v>5.9383171689614418</v>
      </c>
      <c r="J78" s="1">
        <f t="shared" si="38"/>
        <v>3.334223038258795</v>
      </c>
      <c r="K78" s="3">
        <f t="shared" si="39"/>
        <v>5.3766109843287984</v>
      </c>
      <c r="L78" s="1">
        <f t="shared" si="40"/>
        <v>3.3624404238602024</v>
      </c>
      <c r="M78" s="1">
        <f t="shared" si="41"/>
        <v>0.79123880422345394</v>
      </c>
      <c r="N78" s="5">
        <f t="shared" si="42"/>
        <v>1.0267731617138245</v>
      </c>
      <c r="O78" s="5">
        <f t="shared" si="43"/>
        <v>1.0526819410377652</v>
      </c>
      <c r="P78" s="5">
        <f t="shared" si="44"/>
        <v>1.2596293675755121</v>
      </c>
    </row>
    <row r="81" spans="2:16" x14ac:dyDescent="0.25">
      <c r="I81" s="1" t="s">
        <v>0</v>
      </c>
    </row>
    <row r="82" spans="2:16" x14ac:dyDescent="0.25">
      <c r="I82" s="1">
        <v>2.5000000000000001E-2</v>
      </c>
    </row>
    <row r="84" spans="2:16" x14ac:dyDescent="0.25">
      <c r="B84" s="2" t="s">
        <v>1</v>
      </c>
      <c r="C84" s="2" t="s">
        <v>3</v>
      </c>
      <c r="D84" s="2" t="s">
        <v>5</v>
      </c>
      <c r="F84" s="2" t="s">
        <v>2</v>
      </c>
      <c r="H84" s="2" t="s">
        <v>7</v>
      </c>
      <c r="J84" s="2" t="s">
        <v>10</v>
      </c>
      <c r="L84" s="2" t="s">
        <v>11</v>
      </c>
    </row>
    <row r="85" spans="2:16" x14ac:dyDescent="0.25">
      <c r="B85" s="1" t="s">
        <v>4</v>
      </c>
      <c r="D85" s="1" t="s">
        <v>6</v>
      </c>
      <c r="E85" s="1" t="s">
        <v>9</v>
      </c>
      <c r="F85" s="1" t="s">
        <v>6</v>
      </c>
      <c r="G85" s="1" t="s">
        <v>8</v>
      </c>
      <c r="H85" s="1" t="s">
        <v>6</v>
      </c>
      <c r="I85" s="1" t="s">
        <v>8</v>
      </c>
      <c r="J85" s="1" t="s">
        <v>6</v>
      </c>
      <c r="K85" s="3" t="s">
        <v>8</v>
      </c>
      <c r="L85" s="1" t="s">
        <v>6</v>
      </c>
      <c r="M85" s="1" t="s">
        <v>12</v>
      </c>
      <c r="N85" s="1" t="s">
        <v>13</v>
      </c>
      <c r="O85" s="1" t="s">
        <v>14</v>
      </c>
      <c r="P85" s="1" t="s">
        <v>15</v>
      </c>
    </row>
    <row r="86" spans="2:16" x14ac:dyDescent="0.25">
      <c r="B86" s="1">
        <v>-1</v>
      </c>
      <c r="C86" s="1">
        <v>0</v>
      </c>
      <c r="D86" s="1">
        <f>B86</f>
        <v>-1</v>
      </c>
      <c r="E86" s="1">
        <f>(D86)^2-(C86)^2</f>
        <v>1</v>
      </c>
      <c r="F86" s="1">
        <f>B86</f>
        <v>-1</v>
      </c>
      <c r="G86" s="1">
        <f>(F86+$I$82/2*E86)^2-(C86+$I$82/2)^2</f>
        <v>0.97500000000000009</v>
      </c>
      <c r="H86" s="1">
        <f>B86</f>
        <v>-1</v>
      </c>
      <c r="I86" s="1">
        <f>(H86+$I$82*E86)^2-(C86+$I$82)^2</f>
        <v>0.95</v>
      </c>
      <c r="J86" s="1">
        <f>B86</f>
        <v>-1</v>
      </c>
      <c r="K86" s="3">
        <f>(J86+2/3*$I$82*E86)^2-(C86+2/3*$I$82)^2</f>
        <v>0.96666666666666656</v>
      </c>
      <c r="L86" s="1">
        <f>B86</f>
        <v>-1</v>
      </c>
      <c r="M86" s="1">
        <f>$I$82*E86</f>
        <v>2.5000000000000001E-2</v>
      </c>
      <c r="N86" s="5">
        <f>$I$82*((L86+M86/2)^2-(C86+$I$82/2)^2)</f>
        <v>2.4375000000000004E-2</v>
      </c>
      <c r="O86" s="5">
        <f>$I$82*((L86+N86/2)^2-(C86+$I$82/2)^2)</f>
        <v>2.439043212890625E-2</v>
      </c>
      <c r="P86" s="5">
        <f>$I$82*((L86+O86)^2-(C86+$I$82)^2)</f>
        <v>2.377972572304056E-2</v>
      </c>
    </row>
    <row r="87" spans="2:16" x14ac:dyDescent="0.25">
      <c r="C87" s="1">
        <f>C86+$I$82</f>
        <v>2.5000000000000001E-2</v>
      </c>
      <c r="D87" s="1">
        <f>D86+$I$82*E86</f>
        <v>-0.97499999999999998</v>
      </c>
      <c r="E87" s="1">
        <f>(D87)^2-(C87)^2</f>
        <v>0.95</v>
      </c>
      <c r="F87" s="1">
        <f>F86+$I$82*G86</f>
        <v>-0.97562499999999996</v>
      </c>
      <c r="G87" s="1">
        <f>(F87+$I$82/2*E87)^2-(C87+$I$82/2)^2</f>
        <v>0.92740781249999993</v>
      </c>
      <c r="H87" s="1">
        <f>H86+$I$82/2*E86+$I$82/2*I86</f>
        <v>-0.97562500000000008</v>
      </c>
      <c r="I87" s="1">
        <f>(H87+$I$82*E87)^2-(C87+$I$82)^2</f>
        <v>0.90356601562500005</v>
      </c>
      <c r="J87" s="1">
        <f>J86+$I$82/4*(E86+3*K86)</f>
        <v>-0.97562499999999996</v>
      </c>
      <c r="K87" s="3">
        <f>(J87+2/3*$I$82*E87)^2-(C87+2/3*$I$82)^2</f>
        <v>0.91946393229166645</v>
      </c>
      <c r="L87" s="1">
        <f>L86+1/6*(M86+2*N86+2*O86+P86)</f>
        <v>-0.97561490166985787</v>
      </c>
      <c r="M87" s="1">
        <f>$I$82*E87</f>
        <v>2.375E-2</v>
      </c>
      <c r="N87" s="5">
        <f>$I$82*((L87+M87/2)^2-(C87+$I$82/2)^2)</f>
        <v>2.3184708701765686E-2</v>
      </c>
      <c r="O87" s="5">
        <f>$I$82*((L87+N87/2)^2-(C87+$I$82/2)^2)</f>
        <v>2.3198330543484136E-2</v>
      </c>
      <c r="P87" s="5">
        <f>$I$82*((L87+O87)^2-(C87+$I$82)^2)</f>
        <v>2.2614933123902975E-2</v>
      </c>
    </row>
    <row r="88" spans="2:16" x14ac:dyDescent="0.25">
      <c r="C88" s="1">
        <f t="shared" ref="C88:C126" si="45">C87+$I$82</f>
        <v>0.05</v>
      </c>
      <c r="D88" s="1">
        <f t="shared" ref="D88:D126" si="46">D87+$I$82*E87</f>
        <v>-0.95124999999999993</v>
      </c>
      <c r="E88" s="1">
        <f t="shared" ref="E88:E126" si="47">(D88)^2-(C88)^2</f>
        <v>0.90237656249999987</v>
      </c>
      <c r="F88" s="1">
        <f t="shared" ref="F88:F126" si="48">F87+$I$82*G87</f>
        <v>-0.9524398046875</v>
      </c>
      <c r="G88" s="1">
        <f t="shared" ref="G88:G126" si="49">(F88+$I$82/2*E88)^2-(C88+$I$82/2)^2</f>
        <v>0.88187607942032198</v>
      </c>
      <c r="H88" s="1">
        <f t="shared" ref="H88:H126" si="50">H87+$I$82/2*E87+$I$82/2*I87</f>
        <v>-0.95245542480468759</v>
      </c>
      <c r="I88" s="1">
        <f t="shared" ref="I88:I126" si="51">(H88+$I$82*E88)^2-(C88+$I$82)^2</f>
        <v>0.85908159079423474</v>
      </c>
      <c r="J88" s="1">
        <f t="shared" ref="J88:J126" si="52">J87+$I$82/4*(E87+3*K87)</f>
        <v>-0.95244755126953118</v>
      </c>
      <c r="K88" s="3">
        <f t="shared" ref="K88:K126" si="53">(J88+2/3*$I$82*E88)^2-(C88+2/3*$I$82)^2</f>
        <v>0.87428920508249619</v>
      </c>
      <c r="L88" s="1">
        <f t="shared" ref="L88:L126" si="54">L87+1/6*(M87+2*N87+2*O87+P87)</f>
        <v>-0.95242639973412413</v>
      </c>
      <c r="M88" s="1">
        <f t="shared" ref="M88:M126" si="55">$I$82*E88</f>
        <v>2.2559414062499998E-2</v>
      </c>
      <c r="N88" s="5">
        <f t="shared" ref="N88:N126" si="56">$I$82*((L88+M88/2)^2-(C88+$I$82/2)^2)</f>
        <v>2.2046271179638956E-2</v>
      </c>
      <c r="O88" s="5">
        <f t="shared" ref="O88:O126" si="57">$I$82*((L88+N88/2)^2-(C88+$I$82/2)^2)</f>
        <v>2.2058346393538788E-2</v>
      </c>
      <c r="P88" s="5">
        <f t="shared" ref="P88:P126" si="58">$I$82*((L88+O88)^2-(C88+$I$82)^2)</f>
        <v>2.1498992866918757E-2</v>
      </c>
    </row>
    <row r="89" spans="2:16" x14ac:dyDescent="0.25">
      <c r="C89" s="1">
        <f t="shared" si="45"/>
        <v>7.5000000000000011E-2</v>
      </c>
      <c r="D89" s="1">
        <f t="shared" si="46"/>
        <v>-0.92869058593749998</v>
      </c>
      <c r="E89" s="1">
        <f t="shared" si="47"/>
        <v>0.85684120440893707</v>
      </c>
      <c r="F89" s="1">
        <f t="shared" si="48"/>
        <v>-0.93039290270199193</v>
      </c>
      <c r="G89" s="1">
        <f t="shared" si="49"/>
        <v>0.83815944414786647</v>
      </c>
      <c r="H89" s="1">
        <f t="shared" si="50"/>
        <v>-0.93043719788850965</v>
      </c>
      <c r="I89" s="1">
        <f t="shared" si="51"/>
        <v>0.81631039328232136</v>
      </c>
      <c r="J89" s="1">
        <f t="shared" si="52"/>
        <v>-0.93041477515860938</v>
      </c>
      <c r="K89" s="3">
        <f t="shared" si="53"/>
        <v>0.83089889018454577</v>
      </c>
      <c r="L89" s="1">
        <f t="shared" si="54"/>
        <v>-0.93038179272149513</v>
      </c>
      <c r="M89" s="1">
        <f t="shared" si="55"/>
        <v>2.1421030110223428E-2</v>
      </c>
      <c r="N89" s="5">
        <f t="shared" si="56"/>
        <v>2.0953475224112953E-2</v>
      </c>
      <c r="O89" s="5">
        <f t="shared" si="57"/>
        <v>2.0964226510397484E-2</v>
      </c>
      <c r="P89" s="5">
        <f t="shared" si="58"/>
        <v>2.0426007743332905E-2</v>
      </c>
    </row>
    <row r="90" spans="2:16" x14ac:dyDescent="0.25">
      <c r="C90" s="1">
        <f t="shared" si="45"/>
        <v>0.1</v>
      </c>
      <c r="D90" s="1">
        <f t="shared" si="46"/>
        <v>-0.90726955582727653</v>
      </c>
      <c r="E90" s="1">
        <f t="shared" si="47"/>
        <v>0.81313804693102365</v>
      </c>
      <c r="F90" s="1">
        <f t="shared" si="48"/>
        <v>-0.90943891659829523</v>
      </c>
      <c r="G90" s="1">
        <f t="shared" si="49"/>
        <v>0.79603871989411201</v>
      </c>
      <c r="H90" s="1">
        <f t="shared" si="50"/>
        <v>-0.90952280291736898</v>
      </c>
      <c r="I90" s="1">
        <f t="shared" si="51"/>
        <v>0.77504159517359839</v>
      </c>
      <c r="J90" s="1">
        <f t="shared" si="52"/>
        <v>-0.9094801634400933</v>
      </c>
      <c r="K90" s="3">
        <f t="shared" si="53"/>
        <v>0.789075623975659</v>
      </c>
      <c r="L90" s="1">
        <f t="shared" si="54"/>
        <v>-0.90943471916773222</v>
      </c>
      <c r="M90" s="1">
        <f t="shared" si="55"/>
        <v>2.0328451173275593E-2</v>
      </c>
      <c r="N90" s="5">
        <f t="shared" si="56"/>
        <v>1.9900779265639632E-2</v>
      </c>
      <c r="O90" s="5">
        <f t="shared" si="57"/>
        <v>1.9910395226971772E-2</v>
      </c>
      <c r="P90" s="5">
        <f t="shared" si="58"/>
        <v>1.9390713072056674E-2</v>
      </c>
    </row>
    <row r="91" spans="2:16" x14ac:dyDescent="0.25">
      <c r="C91" s="1">
        <f t="shared" si="45"/>
        <v>0.125</v>
      </c>
      <c r="D91" s="1">
        <f t="shared" si="46"/>
        <v>-0.88694110465400089</v>
      </c>
      <c r="E91" s="1">
        <f t="shared" si="47"/>
        <v>0.77103952312485935</v>
      </c>
      <c r="F91" s="1">
        <f t="shared" si="48"/>
        <v>-0.88953794860094249</v>
      </c>
      <c r="G91" s="1">
        <f t="shared" si="49"/>
        <v>0.75531768003800159</v>
      </c>
      <c r="H91" s="1">
        <f t="shared" si="50"/>
        <v>-0.88967055739106127</v>
      </c>
      <c r="I91" s="1">
        <f t="shared" si="51"/>
        <v>0.73508670628945794</v>
      </c>
      <c r="J91" s="1">
        <f t="shared" si="52"/>
        <v>-0.88960288269723076</v>
      </c>
      <c r="K91" s="3">
        <f t="shared" si="53"/>
        <v>0.74862501780677171</v>
      </c>
      <c r="L91" s="1">
        <f t="shared" si="54"/>
        <v>-0.88954446696263967</v>
      </c>
      <c r="M91" s="1">
        <f t="shared" si="55"/>
        <v>1.9275988078121486E-2</v>
      </c>
      <c r="N91" s="5">
        <f t="shared" si="56"/>
        <v>1.8883228777320325E-2</v>
      </c>
      <c r="O91" s="5">
        <f t="shared" si="57"/>
        <v>1.8891869527721396E-2</v>
      </c>
      <c r="P91" s="5">
        <f t="shared" si="58"/>
        <v>1.838839863550425E-2</v>
      </c>
    </row>
    <row r="92" spans="2:16" x14ac:dyDescent="0.25">
      <c r="C92" s="1">
        <f t="shared" si="45"/>
        <v>0.15</v>
      </c>
      <c r="D92" s="1">
        <f t="shared" si="46"/>
        <v>-0.86766511657587941</v>
      </c>
      <c r="E92" s="1">
        <f t="shared" si="47"/>
        <v>0.73034275452263442</v>
      </c>
      <c r="F92" s="1">
        <f t="shared" si="48"/>
        <v>-0.8706550065999924</v>
      </c>
      <c r="G92" s="1">
        <f t="shared" si="49"/>
        <v>0.71582031995788564</v>
      </c>
      <c r="H92" s="1">
        <f t="shared" si="50"/>
        <v>-0.87084397952338233</v>
      </c>
      <c r="I92" s="1">
        <f t="shared" si="51"/>
        <v>0.69627688247082042</v>
      </c>
      <c r="J92" s="1">
        <f t="shared" si="52"/>
        <v>-0.87074716659382345</v>
      </c>
      <c r="K92" s="3">
        <f t="shared" si="53"/>
        <v>0.70937288769837559</v>
      </c>
      <c r="L92" s="1">
        <f t="shared" si="54"/>
        <v>-0.87067536974202153</v>
      </c>
      <c r="M92" s="1">
        <f t="shared" si="55"/>
        <v>1.8258568863065861E-2</v>
      </c>
      <c r="N92" s="5">
        <f t="shared" si="56"/>
        <v>1.7896385177845694E-2</v>
      </c>
      <c r="O92" s="5">
        <f t="shared" si="57"/>
        <v>1.7904186946106199E-2</v>
      </c>
      <c r="P92" s="5">
        <f t="shared" si="58"/>
        <v>1.7414842255178611E-2</v>
      </c>
    </row>
    <row r="93" spans="2:16" x14ac:dyDescent="0.25">
      <c r="C93" s="1">
        <f t="shared" si="45"/>
        <v>0.17499999999999999</v>
      </c>
      <c r="D93" s="1">
        <f t="shared" si="46"/>
        <v>-0.84940654771281354</v>
      </c>
      <c r="E93" s="1">
        <f t="shared" si="47"/>
        <v>0.69086648329740019</v>
      </c>
      <c r="F93" s="1">
        <f t="shared" si="48"/>
        <v>-0.85275949860104527</v>
      </c>
      <c r="G93" s="1">
        <f t="shared" si="49"/>
        <v>0.67738851613465467</v>
      </c>
      <c r="H93" s="1">
        <f t="shared" si="50"/>
        <v>-0.85301123406096413</v>
      </c>
      <c r="I93" s="1">
        <f t="shared" si="51"/>
        <v>0.65846063217085504</v>
      </c>
      <c r="J93" s="1">
        <f t="shared" si="52"/>
        <v>-0.8528817827337124</v>
      </c>
      <c r="K93" s="3">
        <f t="shared" si="53"/>
        <v>0.67116289197155332</v>
      </c>
      <c r="L93" s="1">
        <f t="shared" si="54"/>
        <v>-0.85279627718099682</v>
      </c>
      <c r="M93" s="1">
        <f t="shared" si="55"/>
        <v>1.7271662082435007E-2</v>
      </c>
      <c r="N93" s="5">
        <f t="shared" si="56"/>
        <v>1.6936265220672785E-2</v>
      </c>
      <c r="O93" s="5">
        <f t="shared" si="57"/>
        <v>1.694334414285335E-2</v>
      </c>
      <c r="P93" s="5">
        <f t="shared" si="58"/>
        <v>1.6466253141711677E-2</v>
      </c>
    </row>
    <row r="94" spans="2:16" x14ac:dyDescent="0.25">
      <c r="C94" s="1">
        <f t="shared" si="45"/>
        <v>0.19999999999999998</v>
      </c>
      <c r="D94" s="1">
        <f t="shared" si="46"/>
        <v>-0.83213488563037852</v>
      </c>
      <c r="E94" s="1">
        <f t="shared" si="47"/>
        <v>0.65244846788308308</v>
      </c>
      <c r="F94" s="1">
        <f t="shared" si="48"/>
        <v>-0.83582478569767893</v>
      </c>
      <c r="G94" s="1">
        <f t="shared" si="49"/>
        <v>0.6398800212721486</v>
      </c>
      <c r="H94" s="1">
        <f t="shared" si="50"/>
        <v>-0.836144645117611</v>
      </c>
      <c r="I94" s="1">
        <f t="shared" si="51"/>
        <v>0.62150185855410101</v>
      </c>
      <c r="J94" s="1">
        <f t="shared" si="52"/>
        <v>-0.83597956298863707</v>
      </c>
      <c r="K94" s="3">
        <f t="shared" si="53"/>
        <v>0.6338545127337899</v>
      </c>
      <c r="L94" s="1">
        <f t="shared" si="54"/>
        <v>-0.83588008818913029</v>
      </c>
      <c r="M94" s="1">
        <f t="shared" si="55"/>
        <v>1.6311211697077079E-2</v>
      </c>
      <c r="N94" s="5">
        <f t="shared" si="56"/>
        <v>1.5999289216650014E-2</v>
      </c>
      <c r="O94" s="5">
        <f t="shared" si="57"/>
        <v>1.6005744471588774E-2</v>
      </c>
      <c r="P94" s="5">
        <f t="shared" si="58"/>
        <v>1.5539223487156736E-2</v>
      </c>
    </row>
    <row r="95" spans="2:16" x14ac:dyDescent="0.25">
      <c r="C95" s="1">
        <f t="shared" si="45"/>
        <v>0.22499999999999998</v>
      </c>
      <c r="D95" s="1">
        <f t="shared" si="46"/>
        <v>-0.81582367393330146</v>
      </c>
      <c r="E95" s="1">
        <f t="shared" si="47"/>
        <v>0.61494326695002977</v>
      </c>
      <c r="F95" s="1">
        <f t="shared" si="48"/>
        <v>-0.81982778516587518</v>
      </c>
      <c r="G95" s="1">
        <f t="shared" si="49"/>
        <v>0.60316674466969644</v>
      </c>
      <c r="H95" s="1">
        <f t="shared" si="50"/>
        <v>-0.82022026603714615</v>
      </c>
      <c r="I95" s="1">
        <f t="shared" si="51"/>
        <v>0.58527818533075116</v>
      </c>
      <c r="J95" s="1">
        <f t="shared" si="52"/>
        <v>-0.82001698795060929</v>
      </c>
      <c r="K95" s="3">
        <f t="shared" si="53"/>
        <v>0.5973213283494182</v>
      </c>
      <c r="L95" s="1">
        <f t="shared" si="54"/>
        <v>-0.81990333776234503</v>
      </c>
      <c r="M95" s="1">
        <f t="shared" si="55"/>
        <v>1.5373581673750745E-2</v>
      </c>
      <c r="N95" s="5">
        <f t="shared" si="56"/>
        <v>1.5082236727488341E-2</v>
      </c>
      <c r="O95" s="5">
        <f t="shared" si="57"/>
        <v>1.5088153137655514E-2</v>
      </c>
      <c r="P95" s="5">
        <f t="shared" si="58"/>
        <v>1.4630687035061827E-2</v>
      </c>
    </row>
    <row r="96" spans="2:16" x14ac:dyDescent="0.25">
      <c r="C96" s="1">
        <f t="shared" si="45"/>
        <v>0.24999999999999997</v>
      </c>
      <c r="D96" s="1">
        <f t="shared" si="46"/>
        <v>-0.80045009225955077</v>
      </c>
      <c r="E96" s="1">
        <f t="shared" si="47"/>
        <v>0.5782203501983233</v>
      </c>
      <c r="F96" s="1">
        <f t="shared" si="48"/>
        <v>-0.80474861654913277</v>
      </c>
      <c r="G96" s="1">
        <f t="shared" si="49"/>
        <v>0.56713327559901794</v>
      </c>
      <c r="H96" s="1">
        <f t="shared" si="50"/>
        <v>-0.80521749788363639</v>
      </c>
      <c r="I96" s="1">
        <f t="shared" si="51"/>
        <v>0.54967952345074411</v>
      </c>
      <c r="J96" s="1">
        <f t="shared" si="52"/>
        <v>-0.80497381762562004</v>
      </c>
      <c r="K96" s="3">
        <f t="shared" si="53"/>
        <v>0.56144953307555034</v>
      </c>
      <c r="L96" s="1">
        <f t="shared" si="54"/>
        <v>-0.80484582968916163</v>
      </c>
      <c r="M96" s="1">
        <f t="shared" si="55"/>
        <v>1.4455508754958083E-2</v>
      </c>
      <c r="N96" s="5">
        <f t="shared" si="56"/>
        <v>1.4182208601597827E-2</v>
      </c>
      <c r="O96" s="5">
        <f t="shared" si="57"/>
        <v>1.418765879698655E-2</v>
      </c>
      <c r="P96" s="5">
        <f t="shared" si="58"/>
        <v>1.3737883579964E-2</v>
      </c>
    </row>
    <row r="97" spans="3:16" x14ac:dyDescent="0.25">
      <c r="C97" s="1">
        <f t="shared" si="45"/>
        <v>0.27499999999999997</v>
      </c>
      <c r="D97" s="1">
        <f t="shared" si="46"/>
        <v>-0.78599458350459273</v>
      </c>
      <c r="E97" s="1">
        <f t="shared" si="47"/>
        <v>0.54216248529855826</v>
      </c>
      <c r="F97" s="1">
        <f t="shared" si="48"/>
        <v>-0.79057028465915735</v>
      </c>
      <c r="G97" s="1">
        <f t="shared" si="49"/>
        <v>0.53167561437778388</v>
      </c>
      <c r="H97" s="1">
        <f t="shared" si="50"/>
        <v>-0.79111874946302307</v>
      </c>
      <c r="I97" s="1">
        <f t="shared" si="51"/>
        <v>0.51460684298347026</v>
      </c>
      <c r="J97" s="1">
        <f t="shared" si="52"/>
        <v>-0.7908327616917139</v>
      </c>
      <c r="K97" s="3">
        <f t="shared" si="53"/>
        <v>0.52613666738059572</v>
      </c>
      <c r="L97" s="1">
        <f t="shared" si="54"/>
        <v>-0.79069030850047983</v>
      </c>
      <c r="M97" s="1">
        <f t="shared" si="55"/>
        <v>1.3554062132463957E-2</v>
      </c>
      <c r="N97" s="5">
        <f t="shared" si="56"/>
        <v>1.3296594413442603E-2</v>
      </c>
      <c r="O97" s="5">
        <f t="shared" si="57"/>
        <v>1.3301640636839055E-2</v>
      </c>
      <c r="P97" s="5">
        <f t="shared" si="58"/>
        <v>1.2858328523070152E-2</v>
      </c>
    </row>
    <row r="98" spans="3:16" x14ac:dyDescent="0.25">
      <c r="C98" s="1">
        <f t="shared" si="45"/>
        <v>0.3</v>
      </c>
      <c r="D98" s="1">
        <f t="shared" si="46"/>
        <v>-0.77244052137212882</v>
      </c>
      <c r="E98" s="1">
        <f t="shared" si="47"/>
        <v>0.50666435905764617</v>
      </c>
      <c r="F98" s="1">
        <f t="shared" si="48"/>
        <v>-0.77727839429971279</v>
      </c>
      <c r="G98" s="1">
        <f t="shared" si="49"/>
        <v>0.49670008150444978</v>
      </c>
      <c r="H98" s="1">
        <f t="shared" si="50"/>
        <v>-0.7779091328594977</v>
      </c>
      <c r="I98" s="1">
        <f t="shared" si="51"/>
        <v>0.47997112035891037</v>
      </c>
      <c r="J98" s="1">
        <f t="shared" si="52"/>
        <v>-0.77757918364521172</v>
      </c>
      <c r="K98" s="3">
        <f t="shared" si="53"/>
        <v>0.49129052842973142</v>
      </c>
      <c r="L98" s="1">
        <f t="shared" si="54"/>
        <v>-0.77742216504113026</v>
      </c>
      <c r="M98" s="1">
        <f t="shared" si="55"/>
        <v>1.2666608976441155E-2</v>
      </c>
      <c r="N98" s="5">
        <f t="shared" si="56"/>
        <v>1.2423044521719615E-2</v>
      </c>
      <c r="O98" s="5">
        <f t="shared" si="57"/>
        <v>1.2427740138438947E-2</v>
      </c>
      <c r="P98" s="5">
        <f t="shared" si="58"/>
        <v>1.1989786753304987E-2</v>
      </c>
    </row>
    <row r="99" spans="3:16" x14ac:dyDescent="0.25">
      <c r="C99" s="1">
        <f t="shared" si="45"/>
        <v>0.32500000000000001</v>
      </c>
      <c r="D99" s="1">
        <f t="shared" si="46"/>
        <v>-0.7597739123956877</v>
      </c>
      <c r="E99" s="1">
        <f t="shared" si="47"/>
        <v>0.47163139795705006</v>
      </c>
      <c r="F99" s="1">
        <f t="shared" si="48"/>
        <v>-0.76486089226210152</v>
      </c>
      <c r="G99" s="1">
        <f t="shared" si="49"/>
        <v>0.46212237986789972</v>
      </c>
      <c r="H99" s="1">
        <f t="shared" si="50"/>
        <v>-0.76557618936679073</v>
      </c>
      <c r="I99" s="1">
        <f t="shared" si="51"/>
        <v>0.44569243591340346</v>
      </c>
      <c r="J99" s="1">
        <f t="shared" si="52"/>
        <v>-0.76520083399304395</v>
      </c>
      <c r="K99" s="3">
        <f t="shared" si="53"/>
        <v>0.45682823509060938</v>
      </c>
      <c r="L99" s="1">
        <f t="shared" si="54"/>
        <v>-0.76502917086611977</v>
      </c>
      <c r="M99" s="1">
        <f t="shared" si="55"/>
        <v>1.1790784948926252E-2</v>
      </c>
      <c r="N99" s="5">
        <f t="shared" si="56"/>
        <v>1.1559446087379821E-2</v>
      </c>
      <c r="O99" s="5">
        <f t="shared" si="57"/>
        <v>1.1563836850466616E-2</v>
      </c>
      <c r="P99" s="5">
        <f t="shared" si="58"/>
        <v>1.1130250239082996E-2</v>
      </c>
    </row>
    <row r="100" spans="3:16" x14ac:dyDescent="0.25">
      <c r="C100" s="1">
        <f t="shared" si="45"/>
        <v>0.35000000000000003</v>
      </c>
      <c r="D100" s="1">
        <f t="shared" si="46"/>
        <v>-0.74798312744676143</v>
      </c>
      <c r="E100" s="1">
        <f t="shared" si="47"/>
        <v>0.43697875894503813</v>
      </c>
      <c r="F100" s="1">
        <f t="shared" si="48"/>
        <v>-0.75330783276540403</v>
      </c>
      <c r="G100" s="1">
        <f t="shared" si="49"/>
        <v>0.42786678886466378</v>
      </c>
      <c r="H100" s="1">
        <f t="shared" si="50"/>
        <v>-0.75410964144341008</v>
      </c>
      <c r="I100" s="1">
        <f t="shared" si="51"/>
        <v>0.41169920057894266</v>
      </c>
      <c r="J100" s="1">
        <f t="shared" si="52"/>
        <v>-0.75368760834786341</v>
      </c>
      <c r="K100" s="3">
        <f t="shared" si="53"/>
        <v>0.4226754257961215</v>
      </c>
      <c r="L100" s="1">
        <f t="shared" si="54"/>
        <v>-0.75350123735550278</v>
      </c>
      <c r="M100" s="1">
        <f t="shared" si="55"/>
        <v>1.0924468973625954E-2</v>
      </c>
      <c r="N100" s="5">
        <f t="shared" si="56"/>
        <v>1.0703902495319592E-2</v>
      </c>
      <c r="O100" s="5">
        <f t="shared" si="57"/>
        <v>1.0708027607591878E-2</v>
      </c>
      <c r="P100" s="5">
        <f t="shared" si="58"/>
        <v>1.0277918811190098E-2</v>
      </c>
    </row>
    <row r="101" spans="3:16" x14ac:dyDescent="0.25">
      <c r="C101" s="1">
        <f t="shared" si="45"/>
        <v>0.37500000000000006</v>
      </c>
      <c r="D101" s="1">
        <f t="shared" si="46"/>
        <v>-0.73705865847313545</v>
      </c>
      <c r="E101" s="1">
        <f t="shared" si="47"/>
        <v>0.40263046603021807</v>
      </c>
      <c r="F101" s="1">
        <f t="shared" si="48"/>
        <v>-0.74261116304378738</v>
      </c>
      <c r="G101" s="1">
        <f t="shared" si="49"/>
        <v>0.39386547240025999</v>
      </c>
      <c r="H101" s="1">
        <f t="shared" si="50"/>
        <v>-0.74350116694936041</v>
      </c>
      <c r="I101" s="1">
        <f t="shared" si="51"/>
        <v>0.37792749374552892</v>
      </c>
      <c r="J101" s="1">
        <f t="shared" si="52"/>
        <v>-0.74303132687077966</v>
      </c>
      <c r="K101" s="3">
        <f t="shared" si="53"/>
        <v>0.38876557086763242</v>
      </c>
      <c r="L101" s="1">
        <f t="shared" si="54"/>
        <v>-0.74283019602372957</v>
      </c>
      <c r="M101" s="1">
        <f t="shared" si="55"/>
        <v>1.0065761650755452E-2</v>
      </c>
      <c r="N101" s="5">
        <f t="shared" si="56"/>
        <v>9.8547157078474057E-3</v>
      </c>
      <c r="O101" s="5">
        <f t="shared" si="57"/>
        <v>9.8586087144763648E-3</v>
      </c>
      <c r="P101" s="5">
        <f t="shared" si="58"/>
        <v>9.4311836950661532E-3</v>
      </c>
    </row>
    <row r="102" spans="3:16" x14ac:dyDescent="0.25">
      <c r="C102" s="1">
        <f>C101+$I$82</f>
        <v>0.40000000000000008</v>
      </c>
      <c r="D102" s="1">
        <f t="shared" si="46"/>
        <v>-0.72699289682238</v>
      </c>
      <c r="E102" s="1">
        <f t="shared" si="47"/>
        <v>0.36851867203019562</v>
      </c>
      <c r="F102" s="1">
        <f t="shared" si="48"/>
        <v>-0.73276452623378086</v>
      </c>
      <c r="G102" s="1">
        <f t="shared" si="49"/>
        <v>0.36005788534297262</v>
      </c>
      <c r="H102" s="1">
        <f t="shared" si="50"/>
        <v>-0.7337441924521636</v>
      </c>
      <c r="I102" s="1">
        <f t="shared" si="51"/>
        <v>0.34432049694393246</v>
      </c>
      <c r="J102" s="1">
        <f t="shared" si="52"/>
        <v>-0.73322553200432272</v>
      </c>
      <c r="K102" s="3">
        <f t="shared" si="53"/>
        <v>0.35503938358560283</v>
      </c>
      <c r="L102" s="1">
        <f t="shared" si="54"/>
        <v>-0.73300959699198476</v>
      </c>
      <c r="M102" s="1">
        <f t="shared" si="55"/>
        <v>9.2129668007548907E-3</v>
      </c>
      <c r="N102" s="5">
        <f t="shared" si="56"/>
        <v>9.0103711472487007E-3</v>
      </c>
      <c r="O102" s="5">
        <f t="shared" si="57"/>
        <v>9.0140606864002933E-3</v>
      </c>
      <c r="P102" s="5">
        <f t="shared" si="58"/>
        <v>8.5886134147602697E-3</v>
      </c>
    </row>
    <row r="103" spans="3:16" x14ac:dyDescent="0.25">
      <c r="C103" s="1">
        <f t="shared" si="45"/>
        <v>0.4250000000000001</v>
      </c>
      <c r="D103" s="1">
        <f t="shared" si="46"/>
        <v>-0.7177799300216251</v>
      </c>
      <c r="E103" s="1">
        <f t="shared" si="47"/>
        <v>0.33458302794184897</v>
      </c>
      <c r="F103" s="1">
        <f t="shared" si="48"/>
        <v>-0.72376307910020654</v>
      </c>
      <c r="G103" s="1">
        <f t="shared" si="49"/>
        <v>0.32639026513731928</v>
      </c>
      <c r="H103" s="1">
        <f t="shared" si="50"/>
        <v>-0.72483370283998705</v>
      </c>
      <c r="I103" s="1">
        <f t="shared" si="51"/>
        <v>0.31082801014681805</v>
      </c>
      <c r="J103" s="1">
        <f t="shared" si="52"/>
        <v>-0.72426530186190397</v>
      </c>
      <c r="K103" s="3">
        <f t="shared" si="53"/>
        <v>0.32144431650193872</v>
      </c>
      <c r="L103" s="1">
        <f t="shared" si="54"/>
        <v>-0.72403452301151594</v>
      </c>
      <c r="M103" s="1">
        <f t="shared" si="55"/>
        <v>8.3645756985462252E-3</v>
      </c>
      <c r="N103" s="5">
        <f t="shared" si="56"/>
        <v>8.1695247617019212E-3</v>
      </c>
      <c r="O103" s="5">
        <f t="shared" si="57"/>
        <v>8.1730351958037902E-3</v>
      </c>
      <c r="P103" s="5">
        <f t="shared" si="58"/>
        <v>7.7489417434431218E-3</v>
      </c>
    </row>
    <row r="104" spans="3:16" x14ac:dyDescent="0.25">
      <c r="C104" s="1">
        <f t="shared" si="45"/>
        <v>0.45000000000000012</v>
      </c>
      <c r="D104" s="1">
        <f t="shared" si="46"/>
        <v>-0.70941535432307889</v>
      </c>
      <c r="E104" s="1">
        <f t="shared" si="47"/>
        <v>0.3007701449493394</v>
      </c>
      <c r="F104" s="1">
        <f t="shared" si="48"/>
        <v>-0.71560332247177361</v>
      </c>
      <c r="G104" s="1">
        <f t="shared" si="49"/>
        <v>0.29281519705075404</v>
      </c>
      <c r="H104" s="1">
        <f t="shared" si="50"/>
        <v>-0.71676606486387873</v>
      </c>
      <c r="I104" s="1">
        <f t="shared" si="51"/>
        <v>0.27740603925431401</v>
      </c>
      <c r="J104" s="1">
        <f t="shared" si="52"/>
        <v>-0.71614707700285607</v>
      </c>
      <c r="K104" s="3">
        <f t="shared" si="53"/>
        <v>0.28793413130569834</v>
      </c>
      <c r="L104" s="1">
        <f t="shared" si="54"/>
        <v>-0.71590141678534913</v>
      </c>
      <c r="M104" s="1">
        <f t="shared" si="55"/>
        <v>7.519253623733485E-3</v>
      </c>
      <c r="N104" s="5">
        <f t="shared" si="56"/>
        <v>7.3309919756658869E-3</v>
      </c>
      <c r="O104" s="5">
        <f t="shared" si="57"/>
        <v>7.3343439218571411E-3</v>
      </c>
      <c r="P104" s="5">
        <f t="shared" si="58"/>
        <v>6.9110574186584247E-3</v>
      </c>
    </row>
    <row r="105" spans="3:16" x14ac:dyDescent="0.25">
      <c r="C105" s="1">
        <f t="shared" si="45"/>
        <v>0.47500000000000014</v>
      </c>
      <c r="D105" s="1">
        <f t="shared" si="46"/>
        <v>-0.70189610069934538</v>
      </c>
      <c r="E105" s="1">
        <f t="shared" si="47"/>
        <v>0.26703313617694546</v>
      </c>
      <c r="F105" s="1">
        <f t="shared" si="48"/>
        <v>-0.70828294254550472</v>
      </c>
      <c r="G105" s="1">
        <f t="shared" si="49"/>
        <v>0.25929124298592587</v>
      </c>
      <c r="H105" s="1">
        <f t="shared" si="50"/>
        <v>-0.70953886256133314</v>
      </c>
      <c r="I105" s="1">
        <f t="shared" si="51"/>
        <v>0.24401644478425688</v>
      </c>
      <c r="J105" s="1">
        <f t="shared" si="52"/>
        <v>-0.70886849863494084</v>
      </c>
      <c r="K105" s="3">
        <f t="shared" si="53"/>
        <v>0.25446853205043074</v>
      </c>
      <c r="L105" s="1">
        <f t="shared" si="54"/>
        <v>-0.70860791964577619</v>
      </c>
      <c r="M105" s="1">
        <f t="shared" si="55"/>
        <v>6.6758284044236369E-3</v>
      </c>
      <c r="N105" s="5">
        <f t="shared" si="56"/>
        <v>6.4937382644591288E-3</v>
      </c>
      <c r="O105" s="5">
        <f t="shared" si="57"/>
        <v>6.4969490395393459E-3</v>
      </c>
      <c r="P105" s="5">
        <f t="shared" si="58"/>
        <v>6.0739953761407969E-3</v>
      </c>
    </row>
    <row r="106" spans="3:16" x14ac:dyDescent="0.25">
      <c r="C106" s="1">
        <f t="shared" si="45"/>
        <v>0.50000000000000011</v>
      </c>
      <c r="D106" s="1">
        <f t="shared" si="46"/>
        <v>-0.69522027229492178</v>
      </c>
      <c r="E106" s="1">
        <f t="shared" si="47"/>
        <v>0.23333122700982506</v>
      </c>
      <c r="F106" s="1">
        <f t="shared" si="48"/>
        <v>-0.70180066147085662</v>
      </c>
      <c r="G106" s="1">
        <f t="shared" si="49"/>
        <v>0.22578262499535828</v>
      </c>
      <c r="H106" s="1">
        <f t="shared" si="50"/>
        <v>-0.70315074279931811</v>
      </c>
      <c r="I106" s="1">
        <f t="shared" si="51"/>
        <v>0.2106266429831572</v>
      </c>
      <c r="J106" s="1">
        <f t="shared" si="52"/>
        <v>-0.70242825655788932</v>
      </c>
      <c r="K106" s="3">
        <f t="shared" si="53"/>
        <v>0.22101285278395993</v>
      </c>
      <c r="L106" s="1">
        <f t="shared" si="54"/>
        <v>-0.70215271991434924</v>
      </c>
      <c r="M106" s="1">
        <f t="shared" si="55"/>
        <v>5.8332806752456265E-3</v>
      </c>
      <c r="N106" s="5">
        <f t="shared" si="56"/>
        <v>5.6568711245457495E-3</v>
      </c>
      <c r="O106" s="5">
        <f t="shared" si="57"/>
        <v>5.6599551171135926E-3</v>
      </c>
      <c r="P106" s="5">
        <f t="shared" si="58"/>
        <v>5.2369292853724327E-3</v>
      </c>
    </row>
    <row r="107" spans="3:16" x14ac:dyDescent="0.25">
      <c r="C107" s="1">
        <f t="shared" si="45"/>
        <v>0.52500000000000013</v>
      </c>
      <c r="D107" s="1">
        <f t="shared" si="46"/>
        <v>-0.6893869916196762</v>
      </c>
      <c r="E107" s="1">
        <f t="shared" si="47"/>
        <v>0.19962942421442736</v>
      </c>
      <c r="F107" s="1">
        <f t="shared" si="48"/>
        <v>-0.69615609584597271</v>
      </c>
      <c r="G107" s="1">
        <f t="shared" si="49"/>
        <v>0.19225895562955031</v>
      </c>
      <c r="H107" s="1">
        <f t="shared" si="50"/>
        <v>-0.69760126942440581</v>
      </c>
      <c r="I107" s="1">
        <f t="shared" si="51"/>
        <v>0.17720935155710249</v>
      </c>
      <c r="J107" s="1">
        <f t="shared" si="52"/>
        <v>-0.6968259453993787</v>
      </c>
      <c r="K107" s="3">
        <f t="shared" si="53"/>
        <v>0.18753779163620493</v>
      </c>
      <c r="L107" s="1">
        <f t="shared" si="54"/>
        <v>-0.69653540950702642</v>
      </c>
      <c r="M107" s="1">
        <f t="shared" si="55"/>
        <v>4.9907356053606848E-3</v>
      </c>
      <c r="N107" s="5">
        <f t="shared" si="56"/>
        <v>4.8196332372242596E-3</v>
      </c>
      <c r="O107" s="5">
        <f t="shared" si="57"/>
        <v>4.8226022175673127E-3</v>
      </c>
      <c r="P107" s="5">
        <f t="shared" si="58"/>
        <v>4.3991651942066048E-3</v>
      </c>
    </row>
    <row r="108" spans="3:16" x14ac:dyDescent="0.25">
      <c r="C108" s="1">
        <f t="shared" si="45"/>
        <v>0.55000000000000016</v>
      </c>
      <c r="D108" s="1">
        <f t="shared" si="46"/>
        <v>-0.68439625601431553</v>
      </c>
      <c r="E108" s="1">
        <f t="shared" si="47"/>
        <v>0.1658982352464124</v>
      </c>
      <c r="F108" s="1">
        <f t="shared" si="48"/>
        <v>-0.69134962195523397</v>
      </c>
      <c r="G108" s="1">
        <f t="shared" si="49"/>
        <v>0.15869500806970022</v>
      </c>
      <c r="H108" s="1">
        <f t="shared" si="50"/>
        <v>-0.69289078472726173</v>
      </c>
      <c r="I108" s="1">
        <f t="shared" si="51"/>
        <v>0.14374237303000881</v>
      </c>
      <c r="J108" s="1">
        <f t="shared" si="52"/>
        <v>-0.69206192790485965</v>
      </c>
      <c r="K108" s="3">
        <f t="shared" si="53"/>
        <v>0.15401918425594102</v>
      </c>
      <c r="L108" s="1">
        <f t="shared" si="54"/>
        <v>-0.69175634755550131</v>
      </c>
      <c r="M108" s="1">
        <f t="shared" si="55"/>
        <v>4.1474558811603101E-3</v>
      </c>
      <c r="N108" s="5">
        <f t="shared" si="56"/>
        <v>3.9813966449724989E-3</v>
      </c>
      <c r="O108" s="5">
        <f t="shared" si="57"/>
        <v>3.9842600215460669E-3</v>
      </c>
      <c r="P108" s="5">
        <f t="shared" si="58"/>
        <v>3.5601361097703597E-3</v>
      </c>
    </row>
    <row r="109" spans="3:16" x14ac:dyDescent="0.25">
      <c r="C109" s="1">
        <f t="shared" si="45"/>
        <v>0.57500000000000018</v>
      </c>
      <c r="D109" s="1">
        <f t="shared" si="46"/>
        <v>-0.68024880013315525</v>
      </c>
      <c r="E109" s="1">
        <f t="shared" si="47"/>
        <v>0.13211343008259718</v>
      </c>
      <c r="F109" s="1">
        <f t="shared" si="48"/>
        <v>-0.68738224675349147</v>
      </c>
      <c r="G109" s="1">
        <f t="shared" si="49"/>
        <v>0.12507051967296673</v>
      </c>
      <c r="H109" s="1">
        <f t="shared" si="50"/>
        <v>-0.68902027712380653</v>
      </c>
      <c r="I109" s="1">
        <f t="shared" si="51"/>
        <v>0.11020840940140764</v>
      </c>
      <c r="J109" s="1">
        <f t="shared" si="52"/>
        <v>-0.68813720422977065</v>
      </c>
      <c r="K109" s="3">
        <f t="shared" si="53"/>
        <v>0.12043781017522559</v>
      </c>
      <c r="L109" s="1">
        <f t="shared" si="54"/>
        <v>-0.68781653000150667</v>
      </c>
      <c r="M109" s="1">
        <f t="shared" si="55"/>
        <v>3.3028357520649299E-3</v>
      </c>
      <c r="N109" s="5">
        <f t="shared" si="56"/>
        <v>3.1416577774541089E-3</v>
      </c>
      <c r="O109" s="5">
        <f t="shared" si="57"/>
        <v>3.1444228073942565E-3</v>
      </c>
      <c r="P109" s="5">
        <f t="shared" si="58"/>
        <v>2.7193973592406482E-3</v>
      </c>
    </row>
    <row r="110" spans="3:16" x14ac:dyDescent="0.25">
      <c r="C110" s="1">
        <f>C109+$I$82</f>
        <v>0.6000000000000002</v>
      </c>
      <c r="D110" s="1">
        <f t="shared" si="46"/>
        <v>-0.67694596438109034</v>
      </c>
      <c r="E110" s="1">
        <f t="shared" si="47"/>
        <v>9.8255838691844177E-2</v>
      </c>
      <c r="F110" s="1">
        <f t="shared" si="48"/>
        <v>-0.68425548376166734</v>
      </c>
      <c r="G110" s="1">
        <f t="shared" si="49"/>
        <v>9.1370023117287869E-2</v>
      </c>
      <c r="H110" s="1">
        <f t="shared" si="50"/>
        <v>-0.68599125413025641</v>
      </c>
      <c r="I110" s="1">
        <f t="shared" si="51"/>
        <v>7.6594902323858016E-2</v>
      </c>
      <c r="J110" s="1">
        <f t="shared" si="52"/>
        <v>-0.68505328635096896</v>
      </c>
      <c r="K110" s="3">
        <f t="shared" si="53"/>
        <v>8.6779226247472085E-2</v>
      </c>
      <c r="L110" s="1">
        <f t="shared" si="54"/>
        <v>-0.68471746428800628</v>
      </c>
      <c r="M110" s="1">
        <f t="shared" si="55"/>
        <v>2.4563959672961044E-3</v>
      </c>
      <c r="N110" s="5">
        <f t="shared" si="56"/>
        <v>2.3000331788317441E-3</v>
      </c>
      <c r="O110" s="5">
        <f t="shared" si="57"/>
        <v>2.3027051388291252E-3</v>
      </c>
      <c r="P110" s="5">
        <f t="shared" si="58"/>
        <v>1.8766225876157298E-3</v>
      </c>
    </row>
    <row r="111" spans="3:16" x14ac:dyDescent="0.25">
      <c r="C111" s="1">
        <f t="shared" si="45"/>
        <v>0.62500000000000022</v>
      </c>
      <c r="D111" s="1">
        <f t="shared" si="46"/>
        <v>-0.67448956841379426</v>
      </c>
      <c r="E111" s="1">
        <f t="shared" si="47"/>
        <v>6.4311177899026184E-2</v>
      </c>
      <c r="F111" s="1">
        <f t="shared" si="48"/>
        <v>-0.68197123318373509</v>
      </c>
      <c r="G111" s="1">
        <f t="shared" si="49"/>
        <v>5.7582699796349668E-2</v>
      </c>
      <c r="H111" s="1">
        <f t="shared" si="50"/>
        <v>-0.68380561986756017</v>
      </c>
      <c r="I111" s="1">
        <f t="shared" si="51"/>
        <v>4.2893893473826716E-2</v>
      </c>
      <c r="J111" s="1">
        <f t="shared" si="52"/>
        <v>-0.68281207686700485</v>
      </c>
      <c r="K111" s="3">
        <f t="shared" si="53"/>
        <v>5.3033621774866313E-2</v>
      </c>
      <c r="L111" s="1">
        <f t="shared" si="54"/>
        <v>-0.6824610484229674</v>
      </c>
      <c r="M111" s="1">
        <f t="shared" si="55"/>
        <v>1.6077794474756548E-3</v>
      </c>
      <c r="N111" s="5">
        <f t="shared" si="56"/>
        <v>1.4562558001476615E-3</v>
      </c>
      <c r="O111" s="5">
        <f t="shared" si="57"/>
        <v>1.458838123116843E-3</v>
      </c>
      <c r="P111" s="5">
        <f t="shared" si="58"/>
        <v>1.0316002608320386E-3</v>
      </c>
    </row>
    <row r="112" spans="3:16" x14ac:dyDescent="0.25">
      <c r="C112" s="1">
        <f t="shared" si="45"/>
        <v>0.65000000000000024</v>
      </c>
      <c r="D112" s="1">
        <f t="shared" si="46"/>
        <v>-0.67288178896631856</v>
      </c>
      <c r="E112" s="1">
        <f t="shared" si="47"/>
        <v>3.0269901922512943E-2</v>
      </c>
      <c r="F112" s="1">
        <f t="shared" si="48"/>
        <v>-0.68053166568882639</v>
      </c>
      <c r="G112" s="1">
        <f t="shared" si="49"/>
        <v>2.3702250502532107E-2</v>
      </c>
      <c r="H112" s="1">
        <f t="shared" si="50"/>
        <v>-0.68246555647539953</v>
      </c>
      <c r="I112" s="1">
        <f t="shared" si="51"/>
        <v>9.1019001691276524E-3</v>
      </c>
      <c r="J112" s="1">
        <f t="shared" si="52"/>
        <v>-0.68141575159685719</v>
      </c>
      <c r="K112" s="3">
        <f t="shared" si="53"/>
        <v>1.9195690332822479E-2</v>
      </c>
      <c r="L112" s="1">
        <f t="shared" si="54"/>
        <v>-0.68104945383049464</v>
      </c>
      <c r="M112" s="1">
        <f t="shared" si="55"/>
        <v>7.5674754806282364E-4</v>
      </c>
      <c r="N112" s="5">
        <f t="shared" si="56"/>
        <v>6.1017173063079855E-4</v>
      </c>
      <c r="O112" s="5">
        <f t="shared" si="57"/>
        <v>6.1266611290777687E-4</v>
      </c>
      <c r="P112" s="5">
        <f t="shared" si="58"/>
        <v>1.8423055198570071E-4</v>
      </c>
    </row>
    <row r="113" spans="3:16" x14ac:dyDescent="0.25">
      <c r="C113" s="1">
        <f t="shared" si="45"/>
        <v>0.67500000000000027</v>
      </c>
      <c r="D113" s="1">
        <f t="shared" si="46"/>
        <v>-0.67212504141825569</v>
      </c>
      <c r="E113" s="1">
        <f t="shared" si="47"/>
        <v>-3.8729286985084155E-3</v>
      </c>
      <c r="F113" s="1">
        <f t="shared" si="48"/>
        <v>-0.67993910942626312</v>
      </c>
      <c r="G113" s="1">
        <f t="shared" si="49"/>
        <v>-1.0273221236683283E-2</v>
      </c>
      <c r="H113" s="1">
        <f t="shared" si="50"/>
        <v>-0.68197340894925407</v>
      </c>
      <c r="I113" s="1">
        <f t="shared" si="51"/>
        <v>-2.478019839204143E-2</v>
      </c>
      <c r="J113" s="1">
        <f t="shared" si="52"/>
        <v>-0.6808666455161011</v>
      </c>
      <c r="K113" s="3">
        <f t="shared" si="53"/>
        <v>-1.4735486369171769E-2</v>
      </c>
      <c r="L113" s="1">
        <f t="shared" si="54"/>
        <v>-0.6804850115326404</v>
      </c>
      <c r="M113" s="1">
        <f t="shared" si="55"/>
        <v>-9.6823217462710387E-5</v>
      </c>
      <c r="N113" s="5">
        <f t="shared" si="56"/>
        <v>-2.3826274968717366E-4</v>
      </c>
      <c r="O113" s="5">
        <f t="shared" si="57"/>
        <v>-2.3585626642923797E-4</v>
      </c>
      <c r="P113" s="5">
        <f t="shared" si="58"/>
        <v>-6.6547750357204977E-4</v>
      </c>
    </row>
    <row r="114" spans="3:16" x14ac:dyDescent="0.25">
      <c r="C114" s="1">
        <f t="shared" si="45"/>
        <v>0.70000000000000029</v>
      </c>
      <c r="D114" s="1">
        <f t="shared" si="46"/>
        <v>-0.67222186463571842</v>
      </c>
      <c r="E114" s="1">
        <f t="shared" si="47"/>
        <v>-3.8117764705678236E-2</v>
      </c>
      <c r="F114" s="1">
        <f t="shared" si="48"/>
        <v>-0.6801959399571802</v>
      </c>
      <c r="G114" s="1">
        <f t="shared" si="49"/>
        <v>-4.4341317520319556E-2</v>
      </c>
      <c r="H114" s="1">
        <f t="shared" si="50"/>
        <v>-0.68233157303788594</v>
      </c>
      <c r="I114" s="1">
        <f t="shared" si="51"/>
        <v>-5.874726861553764E-2</v>
      </c>
      <c r="J114" s="1">
        <f t="shared" si="52"/>
        <v>-0.68116714168988879</v>
      </c>
      <c r="K114" s="3">
        <f t="shared" si="53"/>
        <v>-4.8756546964292158E-2</v>
      </c>
      <c r="L114" s="1">
        <f t="shared" si="54"/>
        <v>-0.68077010132485172</v>
      </c>
      <c r="M114" s="1">
        <f t="shared" si="55"/>
        <v>-9.5294411764195591E-4</v>
      </c>
      <c r="N114" s="5">
        <f t="shared" si="56"/>
        <v>-1.0889839063251167E-3</v>
      </c>
      <c r="O114" s="5">
        <f t="shared" si="57"/>
        <v>-1.0866668746603596E-3</v>
      </c>
      <c r="P114" s="5">
        <f t="shared" si="58"/>
        <v>-1.5174086915129309E-3</v>
      </c>
    </row>
    <row r="115" spans="3:16" x14ac:dyDescent="0.25">
      <c r="C115" s="1">
        <f t="shared" si="45"/>
        <v>0.72500000000000031</v>
      </c>
      <c r="D115" s="1">
        <f t="shared" si="46"/>
        <v>-0.67317480875336033</v>
      </c>
      <c r="E115" s="1">
        <f t="shared" si="47"/>
        <v>-7.2460676859877171E-2</v>
      </c>
      <c r="F115" s="1">
        <f t="shared" si="48"/>
        <v>-0.68130447289518814</v>
      </c>
      <c r="G115" s="1">
        <f t="shared" si="49"/>
        <v>-7.8495450233279807E-2</v>
      </c>
      <c r="H115" s="1">
        <f t="shared" si="50"/>
        <v>-0.68354238595440109</v>
      </c>
      <c r="I115" s="1">
        <f t="shared" si="51"/>
        <v>-9.2790027812774567E-2</v>
      </c>
      <c r="J115" s="1">
        <f t="shared" si="52"/>
        <v>-0.68231956297487972</v>
      </c>
      <c r="K115" s="3">
        <f t="shared" si="53"/>
        <v>-8.2859955361258952E-2</v>
      </c>
      <c r="L115" s="1">
        <f t="shared" si="54"/>
        <v>-0.68190704372003941</v>
      </c>
      <c r="M115" s="1">
        <f t="shared" si="55"/>
        <v>-1.8115169214969293E-3</v>
      </c>
      <c r="N115" s="5">
        <f t="shared" si="56"/>
        <v>-1.9418231794505151E-3</v>
      </c>
      <c r="O115" s="5">
        <f t="shared" si="57"/>
        <v>-1.9395987037988853E-3</v>
      </c>
      <c r="P115" s="5">
        <f t="shared" si="58"/>
        <v>-2.3713442411410868E-3</v>
      </c>
    </row>
    <row r="116" spans="3:16" x14ac:dyDescent="0.25">
      <c r="C116" s="1">
        <f>C115+$I$82</f>
        <v>0.75000000000000033</v>
      </c>
      <c r="D116" s="1">
        <f t="shared" si="46"/>
        <v>-0.67498632567485728</v>
      </c>
      <c r="E116" s="1">
        <f t="shared" si="47"/>
        <v>-0.10689346015195594</v>
      </c>
      <c r="F116" s="1">
        <f t="shared" si="48"/>
        <v>-0.68326685915102015</v>
      </c>
      <c r="G116" s="1">
        <f t="shared" si="49"/>
        <v>-0.11272494487075785</v>
      </c>
      <c r="H116" s="1">
        <f t="shared" si="50"/>
        <v>-0.68560801976280927</v>
      </c>
      <c r="I116" s="1">
        <f t="shared" si="51"/>
        <v>-0.12689515117751138</v>
      </c>
      <c r="J116" s="1">
        <f t="shared" si="52"/>
        <v>-0.68432606636827753</v>
      </c>
      <c r="K116" s="3">
        <f t="shared" si="53"/>
        <v>-0.11703410601542674</v>
      </c>
      <c r="L116" s="1">
        <f t="shared" si="54"/>
        <v>-0.68389799454156219</v>
      </c>
      <c r="M116" s="1">
        <f t="shared" si="55"/>
        <v>-2.6723365037988988E-3</v>
      </c>
      <c r="N116" s="5">
        <f t="shared" si="56"/>
        <v>-2.7965098035186058E-3</v>
      </c>
      <c r="O116" s="5">
        <f t="shared" si="57"/>
        <v>-2.7943825124729345E-3</v>
      </c>
      <c r="P116" s="5">
        <f t="shared" si="58"/>
        <v>-3.2269644823969866E-3</v>
      </c>
    </row>
    <row r="117" spans="3:16" x14ac:dyDescent="0.25">
      <c r="C117" s="1">
        <f t="shared" si="45"/>
        <v>0.77500000000000036</v>
      </c>
      <c r="D117" s="1">
        <f t="shared" si="46"/>
        <v>-0.67765866217865622</v>
      </c>
      <c r="E117" s="1">
        <f t="shared" si="47"/>
        <v>-0.14140373757423441</v>
      </c>
      <c r="F117" s="1">
        <f t="shared" si="48"/>
        <v>-0.68608498277278906</v>
      </c>
      <c r="G117" s="1">
        <f t="shared" si="49"/>
        <v>-0.14701514767081536</v>
      </c>
      <c r="H117" s="1">
        <f t="shared" si="50"/>
        <v>-0.68853037740442757</v>
      </c>
      <c r="I117" s="1">
        <f t="shared" si="51"/>
        <v>-0.1610453840657729</v>
      </c>
      <c r="J117" s="1">
        <f t="shared" si="52"/>
        <v>-0.68718853998201646</v>
      </c>
      <c r="K117" s="3">
        <f t="shared" si="53"/>
        <v>-0.15126343319138608</v>
      </c>
      <c r="L117" s="1">
        <f t="shared" si="54"/>
        <v>-0.68674484214459197</v>
      </c>
      <c r="M117" s="1">
        <f t="shared" si="55"/>
        <v>-3.5350934393558603E-3</v>
      </c>
      <c r="N117" s="5">
        <f t="shared" si="56"/>
        <v>-3.6526735095104221E-3</v>
      </c>
      <c r="O117" s="5">
        <f t="shared" si="57"/>
        <v>-3.6506495397290936E-3</v>
      </c>
      <c r="P117" s="5">
        <f t="shared" si="58"/>
        <v>-4.0838516265491306E-3</v>
      </c>
    </row>
    <row r="118" spans="3:16" x14ac:dyDescent="0.25">
      <c r="C118" s="1">
        <f t="shared" si="45"/>
        <v>0.80000000000000038</v>
      </c>
      <c r="D118" s="1">
        <f t="shared" si="46"/>
        <v>-0.6811937556180121</v>
      </c>
      <c r="E118" s="1">
        <f t="shared" si="47"/>
        <v>-0.17597506730702855</v>
      </c>
      <c r="F118" s="1">
        <f t="shared" si="48"/>
        <v>-0.68976036146455943</v>
      </c>
      <c r="G118" s="1">
        <f t="shared" si="49"/>
        <v>-0.18134753947262067</v>
      </c>
      <c r="H118" s="1">
        <f t="shared" si="50"/>
        <v>-0.69231099142492769</v>
      </c>
      <c r="I118" s="1">
        <f t="shared" si="51"/>
        <v>-0.19521966297136839</v>
      </c>
      <c r="J118" s="1">
        <f t="shared" si="52"/>
        <v>-0.69090850271419391</v>
      </c>
      <c r="K118" s="3">
        <f t="shared" si="53"/>
        <v>-0.18552852763931771</v>
      </c>
      <c r="L118" s="1">
        <f t="shared" si="54"/>
        <v>-0.69044910733865594</v>
      </c>
      <c r="M118" s="1">
        <f t="shared" si="55"/>
        <v>-4.3993766826757137E-3</v>
      </c>
      <c r="N118" s="5">
        <f t="shared" si="56"/>
        <v>-4.5098473960763679E-3</v>
      </c>
      <c r="O118" s="5">
        <f t="shared" si="57"/>
        <v>-4.5079343846378822E-3</v>
      </c>
      <c r="P118" s="5">
        <f t="shared" si="58"/>
        <v>-4.9414927539802173E-3</v>
      </c>
    </row>
    <row r="119" spans="3:16" x14ac:dyDescent="0.25">
      <c r="C119" s="1">
        <f t="shared" si="45"/>
        <v>0.8250000000000004</v>
      </c>
      <c r="D119" s="1">
        <f t="shared" si="46"/>
        <v>-0.68559313230068786</v>
      </c>
      <c r="E119" s="1">
        <f t="shared" si="47"/>
        <v>-0.2105870569421322</v>
      </c>
      <c r="F119" s="1">
        <f t="shared" si="48"/>
        <v>-0.694294049951375</v>
      </c>
      <c r="G119" s="1">
        <f t="shared" si="49"/>
        <v>-0.2156998594818646</v>
      </c>
      <c r="H119" s="1">
        <f t="shared" si="50"/>
        <v>-0.69695092555340765</v>
      </c>
      <c r="I119" s="1">
        <f t="shared" si="51"/>
        <v>-0.22939324834013503</v>
      </c>
      <c r="J119" s="1">
        <f t="shared" si="52"/>
        <v>-0.69548700677810005</v>
      </c>
      <c r="K119" s="3">
        <f t="shared" si="53"/>
        <v>-0.21980626386494556</v>
      </c>
      <c r="L119" s="1">
        <f t="shared" si="54"/>
        <v>-0.69501184617167</v>
      </c>
      <c r="M119" s="1">
        <f t="shared" si="55"/>
        <v>-5.2646764235533055E-3</v>
      </c>
      <c r="N119" s="5">
        <f t="shared" si="56"/>
        <v>-5.3674710498989005E-3</v>
      </c>
      <c r="O119" s="5">
        <f t="shared" si="57"/>
        <v>-5.3656781320254076E-3</v>
      </c>
      <c r="P119" s="5">
        <f t="shared" si="58"/>
        <v>-5.7992830862556828E-3</v>
      </c>
    </row>
    <row r="120" spans="3:16" x14ac:dyDescent="0.25">
      <c r="C120" s="1">
        <f t="shared" si="45"/>
        <v>0.85000000000000042</v>
      </c>
      <c r="D120" s="1">
        <f t="shared" si="46"/>
        <v>-0.69085780872424118</v>
      </c>
      <c r="E120" s="1">
        <f t="shared" si="47"/>
        <v>-0.24521548812474048</v>
      </c>
      <c r="F120" s="1">
        <f t="shared" si="48"/>
        <v>-0.69968654643842165</v>
      </c>
      <c r="G120" s="1">
        <f t="shared" si="49"/>
        <v>-0.25004624187077978</v>
      </c>
      <c r="H120" s="1">
        <f t="shared" si="50"/>
        <v>-0.70245067936943595</v>
      </c>
      <c r="I120" s="1">
        <f t="shared" si="51"/>
        <v>-0.26353787209490187</v>
      </c>
      <c r="J120" s="1">
        <f t="shared" si="52"/>
        <v>-0.70092454333145615</v>
      </c>
      <c r="K120" s="3">
        <f t="shared" si="53"/>
        <v>-0.25406994091130919</v>
      </c>
      <c r="L120" s="1">
        <f t="shared" si="54"/>
        <v>-0.70043355581727962</v>
      </c>
      <c r="M120" s="1">
        <f t="shared" si="55"/>
        <v>-6.1303872031185126E-3</v>
      </c>
      <c r="N120" s="5">
        <f t="shared" si="56"/>
        <v>-6.2248939891532615E-3</v>
      </c>
      <c r="O120" s="5">
        <f t="shared" si="57"/>
        <v>-6.2232317981865074E-3</v>
      </c>
      <c r="P120" s="5">
        <f t="shared" si="58"/>
        <v>-6.6565296129247695E-3</v>
      </c>
    </row>
    <row r="121" spans="3:16" x14ac:dyDescent="0.25">
      <c r="C121" s="1">
        <f t="shared" si="45"/>
        <v>0.87500000000000044</v>
      </c>
      <c r="D121" s="1">
        <f t="shared" si="46"/>
        <v>-0.69698819592735972</v>
      </c>
      <c r="E121" s="1">
        <f t="shared" si="47"/>
        <v>-0.27983245473792517</v>
      </c>
      <c r="F121" s="1">
        <f t="shared" si="48"/>
        <v>-0.70593770248519117</v>
      </c>
      <c r="G121" s="1">
        <f t="shared" si="49"/>
        <v>-0.28435736786129273</v>
      </c>
      <c r="H121" s="1">
        <f t="shared" si="50"/>
        <v>-0.7088100963721814</v>
      </c>
      <c r="I121" s="1">
        <f t="shared" si="51"/>
        <v>-0.29762190244361408</v>
      </c>
      <c r="J121" s="1">
        <f t="shared" si="52"/>
        <v>-0.70722095152432285</v>
      </c>
      <c r="K121" s="3">
        <f t="shared" si="53"/>
        <v>-0.28828943928292627</v>
      </c>
      <c r="L121" s="1">
        <f t="shared" si="54"/>
        <v>-0.70671408388240009</v>
      </c>
      <c r="M121" s="1">
        <f t="shared" si="55"/>
        <v>-6.9958113684481299E-3</v>
      </c>
      <c r="N121" s="5">
        <f t="shared" si="56"/>
        <v>-7.0813794968954541E-3</v>
      </c>
      <c r="O121" s="5">
        <f t="shared" si="57"/>
        <v>-7.0798601633648489E-3</v>
      </c>
      <c r="P121" s="5">
        <f t="shared" si="58"/>
        <v>-7.5124551360898073E-3</v>
      </c>
    </row>
    <row r="122" spans="3:16" x14ac:dyDescent="0.25">
      <c r="C122" s="1">
        <f t="shared" si="45"/>
        <v>0.90000000000000047</v>
      </c>
      <c r="D122" s="1">
        <f t="shared" si="46"/>
        <v>-0.7039840072958079</v>
      </c>
      <c r="E122" s="1">
        <f t="shared" si="47"/>
        <v>-0.3144065174717367</v>
      </c>
      <c r="F122" s="1">
        <f t="shared" si="48"/>
        <v>-0.71304663668172352</v>
      </c>
      <c r="G122" s="1">
        <f t="shared" si="49"/>
        <v>-0.31860063563068386</v>
      </c>
      <c r="H122" s="1">
        <f t="shared" si="50"/>
        <v>-0.71602827583695061</v>
      </c>
      <c r="I122" s="1">
        <f t="shared" si="51"/>
        <v>-0.33161052820971237</v>
      </c>
      <c r="J122" s="1">
        <f t="shared" si="52"/>
        <v>-0.7143753313529897</v>
      </c>
      <c r="K122" s="3">
        <f t="shared" si="53"/>
        <v>-0.32243139632374096</v>
      </c>
      <c r="L122" s="1">
        <f t="shared" si="54"/>
        <v>-0.71385254151990984</v>
      </c>
      <c r="M122" s="1">
        <f t="shared" si="55"/>
        <v>-7.8601629367934175E-3</v>
      </c>
      <c r="N122" s="5">
        <f t="shared" si="56"/>
        <v>-7.9361089034006849E-3</v>
      </c>
      <c r="O122" s="5">
        <f t="shared" si="57"/>
        <v>-7.9347460499740782E-3</v>
      </c>
      <c r="P122" s="5">
        <f t="shared" si="58"/>
        <v>-8.3662027875627629E-3</v>
      </c>
    </row>
    <row r="123" spans="3:16" x14ac:dyDescent="0.25">
      <c r="C123" s="1">
        <f>C122+$I$82</f>
        <v>0.92500000000000049</v>
      </c>
      <c r="D123" s="1">
        <f t="shared" si="46"/>
        <v>-0.71184417023260127</v>
      </c>
      <c r="E123" s="1">
        <f t="shared" si="47"/>
        <v>-0.34890287730586023</v>
      </c>
      <c r="F123" s="1">
        <f t="shared" si="48"/>
        <v>-0.72101165257249067</v>
      </c>
      <c r="G123" s="1">
        <f t="shared" si="49"/>
        <v>-0.35274035003556703</v>
      </c>
      <c r="H123" s="1">
        <f t="shared" si="50"/>
        <v>-0.72410348890796872</v>
      </c>
      <c r="I123" s="1">
        <f t="shared" si="51"/>
        <v>-0.36546596455282798</v>
      </c>
      <c r="J123" s="1">
        <f t="shared" si="52"/>
        <v>-0.72238596076825823</v>
      </c>
      <c r="K123" s="3">
        <f t="shared" si="53"/>
        <v>-0.35645940200539905</v>
      </c>
      <c r="L123" s="1">
        <f t="shared" si="54"/>
        <v>-0.72184722079176078</v>
      </c>
      <c r="M123" s="1">
        <f t="shared" si="55"/>
        <v>-8.7225719326465053E-3</v>
      </c>
      <c r="N123" s="5">
        <f t="shared" si="56"/>
        <v>-8.7881863678048681E-3</v>
      </c>
      <c r="O123" s="5">
        <f t="shared" si="57"/>
        <v>-8.7869950968725765E-3</v>
      </c>
      <c r="P123" s="5">
        <f t="shared" si="58"/>
        <v>-9.2168410643200752E-3</v>
      </c>
    </row>
    <row r="124" spans="3:16" x14ac:dyDescent="0.25">
      <c r="C124" s="1">
        <f t="shared" si="45"/>
        <v>0.95000000000000051</v>
      </c>
      <c r="D124" s="1">
        <f t="shared" si="46"/>
        <v>-0.72056674216524774</v>
      </c>
      <c r="E124" s="1">
        <f t="shared" si="47"/>
        <v>-0.3832835700853624</v>
      </c>
      <c r="F124" s="1">
        <f t="shared" si="48"/>
        <v>-0.72983016132337986</v>
      </c>
      <c r="G124" s="1">
        <f t="shared" si="49"/>
        <v>-0.38673793376938115</v>
      </c>
      <c r="H124" s="1">
        <f t="shared" si="50"/>
        <v>-0.73303309943120232</v>
      </c>
      <c r="I124" s="1">
        <f t="shared" si="51"/>
        <v>-0.39914768153681368</v>
      </c>
      <c r="J124" s="1">
        <f t="shared" si="52"/>
        <v>-0.73125021753902109</v>
      </c>
      <c r="K124" s="3">
        <f t="shared" si="53"/>
        <v>-0.39033421668925095</v>
      </c>
      <c r="L124" s="1">
        <f t="shared" si="54"/>
        <v>-0.73069551677948097</v>
      </c>
      <c r="M124" s="1">
        <f t="shared" si="55"/>
        <v>-9.5820892521340604E-3</v>
      </c>
      <c r="N124" s="5">
        <f t="shared" si="56"/>
        <v>-9.6366441997960996E-3</v>
      </c>
      <c r="O124" s="5">
        <f t="shared" si="57"/>
        <v>-9.6356410704229942E-3</v>
      </c>
      <c r="P124" s="5">
        <f t="shared" si="58"/>
        <v>-1.0063369417915542E-2</v>
      </c>
    </row>
    <row r="125" spans="3:16" x14ac:dyDescent="0.25">
      <c r="C125" s="1">
        <f>C124+$I$82</f>
        <v>0.97500000000000053</v>
      </c>
      <c r="D125" s="1">
        <f t="shared" si="46"/>
        <v>-0.73014883141738185</v>
      </c>
      <c r="E125" s="1">
        <f t="shared" si="47"/>
        <v>-0.41750768397983273</v>
      </c>
      <c r="F125" s="1">
        <f t="shared" si="48"/>
        <v>-0.73949860966761438</v>
      </c>
      <c r="G125" s="1">
        <f t="shared" si="49"/>
        <v>-0.42055216114985949</v>
      </c>
      <c r="H125" s="1">
        <f t="shared" si="50"/>
        <v>-0.74281349007647957</v>
      </c>
      <c r="I125" s="1">
        <f t="shared" si="51"/>
        <v>-0.43261265655049641</v>
      </c>
      <c r="J125" s="1">
        <f t="shared" si="52"/>
        <v>-0.74096450641497802</v>
      </c>
      <c r="K125" s="3">
        <f t="shared" si="53"/>
        <v>-0.42401401199311717</v>
      </c>
      <c r="L125" s="1">
        <f t="shared" si="54"/>
        <v>-0.74039385498122889</v>
      </c>
      <c r="M125" s="1">
        <f t="shared" si="55"/>
        <v>-1.043769209949582E-2</v>
      </c>
      <c r="N125" s="5">
        <f t="shared" si="56"/>
        <v>-1.0480448751532307E-2</v>
      </c>
      <c r="O125" s="5">
        <f t="shared" si="57"/>
        <v>-1.0479651742536187E-2</v>
      </c>
      <c r="P125" s="5">
        <f t="shared" si="58"/>
        <v>-1.0904724422508921E-2</v>
      </c>
    </row>
    <row r="126" spans="3:16" x14ac:dyDescent="0.25">
      <c r="C126" s="1">
        <f t="shared" si="45"/>
        <v>1.0000000000000004</v>
      </c>
      <c r="D126" s="1">
        <f t="shared" si="46"/>
        <v>-0.7405865235168777</v>
      </c>
      <c r="E126" s="1">
        <f t="shared" si="47"/>
        <v>-0.45153160118518598</v>
      </c>
      <c r="F126" s="1">
        <f t="shared" si="48"/>
        <v>-0.75001241369636085</v>
      </c>
      <c r="G126" s="1">
        <f t="shared" si="49"/>
        <v>-0.45413941527678447</v>
      </c>
      <c r="H126" s="1">
        <f t="shared" si="50"/>
        <v>-0.7534399943331086</v>
      </c>
      <c r="I126" s="1">
        <f t="shared" si="51"/>
        <v>-0.46581565109562384</v>
      </c>
      <c r="J126" s="1">
        <f t="shared" si="52"/>
        <v>-0.75152419216472288</v>
      </c>
      <c r="K126" s="3">
        <f t="shared" si="53"/>
        <v>-0.45745463542311315</v>
      </c>
      <c r="L126" s="1">
        <f t="shared" si="54"/>
        <v>-0.75093762456625246</v>
      </c>
      <c r="M126" s="1">
        <f t="shared" si="55"/>
        <v>-1.1288290029629651E-2</v>
      </c>
      <c r="N126" s="5">
        <f t="shared" si="56"/>
        <v>-1.1318506898439544E-2</v>
      </c>
      <c r="O126" s="5">
        <f t="shared" si="57"/>
        <v>-1.1317935354431036E-2</v>
      </c>
      <c r="P126" s="5">
        <f t="shared" si="58"/>
        <v>-1.1739786534250153E-2</v>
      </c>
    </row>
    <row r="129" spans="2:16" x14ac:dyDescent="0.25">
      <c r="I129" s="1" t="s">
        <v>0</v>
      </c>
    </row>
    <row r="130" spans="2:16" x14ac:dyDescent="0.25">
      <c r="I130" s="1">
        <v>0.5</v>
      </c>
    </row>
    <row r="132" spans="2:16" x14ac:dyDescent="0.25">
      <c r="B132" s="2" t="s">
        <v>1</v>
      </c>
      <c r="C132" s="2" t="s">
        <v>3</v>
      </c>
      <c r="D132" s="2" t="s">
        <v>5</v>
      </c>
      <c r="F132" s="2" t="s">
        <v>2</v>
      </c>
      <c r="H132" s="2" t="s">
        <v>7</v>
      </c>
      <c r="J132" s="2" t="s">
        <v>10</v>
      </c>
      <c r="L132" s="2" t="s">
        <v>11</v>
      </c>
    </row>
    <row r="133" spans="2:16" x14ac:dyDescent="0.25">
      <c r="B133" s="1" t="s">
        <v>4</v>
      </c>
      <c r="D133" s="1" t="s">
        <v>6</v>
      </c>
      <c r="E133" s="1" t="s">
        <v>9</v>
      </c>
      <c r="F133" s="1" t="s">
        <v>6</v>
      </c>
      <c r="G133" s="1" t="s">
        <v>8</v>
      </c>
      <c r="H133" s="1" t="s">
        <v>6</v>
      </c>
      <c r="I133" s="1" t="s">
        <v>8</v>
      </c>
      <c r="J133" s="1" t="s">
        <v>6</v>
      </c>
      <c r="K133" s="3" t="s">
        <v>8</v>
      </c>
      <c r="L133" s="1" t="s">
        <v>6</v>
      </c>
      <c r="M133" s="1" t="s">
        <v>12</v>
      </c>
      <c r="N133" s="1" t="s">
        <v>13</v>
      </c>
      <c r="O133" s="1" t="s">
        <v>14</v>
      </c>
      <c r="P133" s="1" t="s">
        <v>15</v>
      </c>
    </row>
    <row r="134" spans="2:16" x14ac:dyDescent="0.25">
      <c r="B134" s="1">
        <f>-1</f>
        <v>-1</v>
      </c>
      <c r="C134" s="1">
        <v>-4</v>
      </c>
      <c r="D134" s="1">
        <f>B134</f>
        <v>-1</v>
      </c>
      <c r="E134" s="1">
        <f>EXP(-(D134))+C134</f>
        <v>-1.2817181715409549</v>
      </c>
      <c r="F134" s="1">
        <f>B134</f>
        <v>-1</v>
      </c>
      <c r="G134" s="1">
        <f>EXP(-(F134+$I$130/2*E134))+(C134+$I$130/2)</f>
        <v>-4.9703173267392486E-3</v>
      </c>
      <c r="H134" s="1">
        <f>B134</f>
        <v>-1</v>
      </c>
      <c r="I134" s="1">
        <f>EXP(-(H134+$I$130*E134))+(C134+$I$130)</f>
        <v>1.6596001478825659</v>
      </c>
      <c r="J134" s="1">
        <f>B134</f>
        <v>-1</v>
      </c>
      <c r="K134" s="3">
        <f>EXP(-(H134+2/3*$I$130*E134))+(C134+2/3*$I$130)</f>
        <v>0.50051267684419321</v>
      </c>
      <c r="L134" s="1">
        <f>B134</f>
        <v>-1</v>
      </c>
      <c r="M134" s="1">
        <f>$I$130*E134</f>
        <v>-0.64085908577047745</v>
      </c>
      <c r="N134" s="5">
        <f>$I$130*(EXP(-(L134+M134/2))+(C134+$I$130/2))</f>
        <v>-2.4851586633696243E-3</v>
      </c>
      <c r="O134" s="5">
        <f>$I$130*(EXP(-(L134+N134/2))+(C134+$I$130/2))</f>
        <v>-0.5141691956677843</v>
      </c>
      <c r="P134" s="5">
        <f>$I$130*(EXP(-(L134+O134))+(C134+$I$130))</f>
        <v>0.52282150885821022</v>
      </c>
    </row>
    <row r="135" spans="2:16" x14ac:dyDescent="0.25">
      <c r="C135" s="1">
        <f>C134+$I$130</f>
        <v>-3.5</v>
      </c>
      <c r="D135" s="1">
        <f>D134+$I$130*E134</f>
        <v>-1.6408590857704775</v>
      </c>
      <c r="E135" s="1">
        <f>EXP(-(D135))+C135</f>
        <v>1.6596001478825659</v>
      </c>
      <c r="F135" s="1">
        <f>F134+$I$130*G134</f>
        <v>-1.0024851586633696</v>
      </c>
      <c r="G135" s="1">
        <f>EXP(-(F135+$I$130/2*E135))+(C135+$I$130/2)</f>
        <v>-1.4503627412216606</v>
      </c>
      <c r="H135" s="1">
        <f>H134+$I$130/2*E134+$I$130/2*I134</f>
        <v>-0.90552950591459735</v>
      </c>
      <c r="I135" s="1">
        <f>EXP(-(H135+$I$130*E135))+(C135+$I$130)</f>
        <v>-1.9213293191269978</v>
      </c>
      <c r="J135" s="1">
        <f>J134+$I$130/4*(E134+3*K134)</f>
        <v>-0.97252251762604691</v>
      </c>
      <c r="K135" s="3">
        <f>EXP(-(H135+2/3*$I$130*E135))+(C135+2/3*$I$130)</f>
        <v>-1.7442896085947002</v>
      </c>
      <c r="L135" s="1">
        <f>L134+1/6*(M134+2*N134+2*O134+P134)</f>
        <v>-1.1918910475957625</v>
      </c>
      <c r="M135" s="1">
        <f>$I$130*E135</f>
        <v>0.82980007394128297</v>
      </c>
      <c r="N135" s="5">
        <f>$I$130*(EXP(-(L135+M135/2))+(C135+$I$130/2))</f>
        <v>-0.53754094786220641</v>
      </c>
      <c r="O135" s="5">
        <f>$I$130*(EXP(-(L135+N135/2))+(C135+$I$130/2))</f>
        <v>0.5294044778209277</v>
      </c>
      <c r="P135" s="5">
        <f>$I$130*(EXP(-(L135+O135))+(C135+$I$130))</f>
        <v>-0.5301953415295152</v>
      </c>
    </row>
    <row r="136" spans="2:16" x14ac:dyDescent="0.25">
      <c r="C136" s="1">
        <f t="shared" ref="C136:C162" si="59">C135+$I$130</f>
        <v>-3</v>
      </c>
      <c r="D136" s="1">
        <f t="shared" ref="D136:D162" si="60">D135+$I$130*E135</f>
        <v>-0.81105901182919449</v>
      </c>
      <c r="E136" s="1">
        <f t="shared" ref="E136:E162" si="61">EXP(-D136)+C136</f>
        <v>-0.74971019120840232</v>
      </c>
      <c r="F136" s="1">
        <f t="shared" ref="F136:F162" si="62">F135+$I$130*G135</f>
        <v>-1.7276665292741999</v>
      </c>
      <c r="G136" s="1">
        <f t="shared" ref="G136:G162" si="63">EXP(-(F136+$I$130/2*E136))+(C136+$I$130/2)</f>
        <v>4.0375773223931946</v>
      </c>
      <c r="H136" s="1">
        <f t="shared" ref="H136:H162" si="64">H135+$I$130/2*E135+$I$130/2*I135</f>
        <v>-0.97096179872570532</v>
      </c>
      <c r="I136" s="1">
        <f t="shared" ref="I136:I162" si="65">EXP(-(H136+$I$130*E136))+(C136+$I$130)</f>
        <v>1.341323214413181</v>
      </c>
      <c r="J136" s="1">
        <f t="shared" ref="J136:J162" si="66">J135+$I$130/4*(E135+3*K135)</f>
        <v>-1.4191811023637388</v>
      </c>
      <c r="K136" s="3">
        <f t="shared" ref="K136:K162" si="67">EXP(-(H136+2/3*$I$130*E136))+(C136+2/3*$I$130)</f>
        <v>0.72345291566795789</v>
      </c>
      <c r="L136" s="1">
        <f t="shared" ref="L136:L162" si="68">L135+1/6*(M135+2*N135+2*O135+P135)</f>
        <v>-1.1446690822075607</v>
      </c>
      <c r="M136" s="1">
        <f t="shared" ref="M136:M162" si="69">$I$130*E136</f>
        <v>-0.37485509560420116</v>
      </c>
      <c r="N136" s="5">
        <f t="shared" ref="N136:N162" si="70">$I$130*(EXP(-(L136+M136/2))+(C136+$I$130/2))</f>
        <v>0.51948957643889804</v>
      </c>
      <c r="O136" s="5">
        <f t="shared" ref="O136:O162" si="71">$I$130*(EXP(-(L136+N136/2))+(C136+$I$130/2))</f>
        <v>-0.16359951802811268</v>
      </c>
      <c r="P136" s="5">
        <f t="shared" ref="P136:P162" si="72">$I$130*(EXP(-(L136+O136))+(C136+$I$130))</f>
        <v>0.59988119789790662</v>
      </c>
    </row>
    <row r="137" spans="2:16" x14ac:dyDescent="0.25">
      <c r="C137" s="1">
        <f t="shared" si="59"/>
        <v>-2.5</v>
      </c>
      <c r="D137" s="1">
        <f t="shared" si="60"/>
        <v>-1.1859141074333956</v>
      </c>
      <c r="E137" s="1">
        <f t="shared" si="61"/>
        <v>0.7736779474987534</v>
      </c>
      <c r="F137" s="1">
        <f t="shared" si="62"/>
        <v>0.29112213192239733</v>
      </c>
      <c r="G137" s="1">
        <f t="shared" si="63"/>
        <v>-1.6340205145210536</v>
      </c>
      <c r="H137" s="1">
        <f t="shared" si="64"/>
        <v>-0.82305854292451064</v>
      </c>
      <c r="I137" s="1">
        <f t="shared" si="65"/>
        <v>-0.45315160230841744</v>
      </c>
      <c r="J137" s="1">
        <f t="shared" si="66"/>
        <v>-1.2416000328893049</v>
      </c>
      <c r="K137" s="3">
        <f t="shared" si="67"/>
        <v>-0.40692697832772384</v>
      </c>
      <c r="L137" s="1">
        <f t="shared" si="68"/>
        <v>-0.98853471235501467</v>
      </c>
      <c r="M137" s="1">
        <f t="shared" si="69"/>
        <v>0.3868389737493767</v>
      </c>
      <c r="N137" s="5">
        <f t="shared" si="70"/>
        <v>-1.7651914233690835E-2</v>
      </c>
      <c r="O137" s="5">
        <f t="shared" si="71"/>
        <v>0.23055842189290421</v>
      </c>
      <c r="P137" s="5">
        <f t="shared" si="72"/>
        <v>6.6976673055572311E-2</v>
      </c>
    </row>
    <row r="138" spans="2:16" x14ac:dyDescent="0.25">
      <c r="C138" s="1">
        <f t="shared" si="59"/>
        <v>-2</v>
      </c>
      <c r="D138" s="1">
        <f t="shared" si="60"/>
        <v>-0.79907513368401895</v>
      </c>
      <c r="E138" s="1">
        <f t="shared" si="61"/>
        <v>0.22348355219853744</v>
      </c>
      <c r="F138" s="1">
        <f t="shared" si="62"/>
        <v>-0.52588812533812945</v>
      </c>
      <c r="G138" s="1">
        <f t="shared" si="63"/>
        <v>-0.1499782269834411</v>
      </c>
      <c r="H138" s="1">
        <f t="shared" si="64"/>
        <v>-0.74292695662692665</v>
      </c>
      <c r="I138" s="1">
        <f t="shared" si="65"/>
        <v>0.37983720597808701</v>
      </c>
      <c r="J138" s="1">
        <f t="shared" si="66"/>
        <v>-1.2974879063248572</v>
      </c>
      <c r="K138" s="3">
        <f t="shared" si="67"/>
        <v>0.28450966797270727</v>
      </c>
      <c r="L138" s="1">
        <f t="shared" si="68"/>
        <v>-0.84192993533445204</v>
      </c>
      <c r="M138" s="1">
        <f t="shared" si="69"/>
        <v>0.11174177609926872</v>
      </c>
      <c r="N138" s="5">
        <f t="shared" si="70"/>
        <v>0.22236501663315322</v>
      </c>
      <c r="O138" s="5">
        <f t="shared" si="71"/>
        <v>0.16331607937396653</v>
      </c>
      <c r="P138" s="5">
        <f t="shared" si="72"/>
        <v>0.23557177440050259</v>
      </c>
    </row>
    <row r="139" spans="2:16" x14ac:dyDescent="0.25">
      <c r="C139" s="1">
        <f t="shared" si="59"/>
        <v>-1.5</v>
      </c>
      <c r="D139" s="1">
        <f t="shared" si="60"/>
        <v>-0.68733335758475023</v>
      </c>
      <c r="E139" s="1">
        <f t="shared" si="61"/>
        <v>0.48840608917884509</v>
      </c>
      <c r="F139" s="1">
        <f t="shared" si="62"/>
        <v>-0.60087723882985</v>
      </c>
      <c r="G139" s="1">
        <f t="shared" si="63"/>
        <v>0.36409707967291505</v>
      </c>
      <c r="H139" s="1">
        <f t="shared" si="64"/>
        <v>-0.59209676708277059</v>
      </c>
      <c r="I139" s="1">
        <f t="shared" si="65"/>
        <v>0.41608174410550447</v>
      </c>
      <c r="J139" s="1">
        <f t="shared" si="66"/>
        <v>-1.1628613368102747</v>
      </c>
      <c r="K139" s="3">
        <f t="shared" si="67"/>
        <v>0.36950706879934625</v>
      </c>
      <c r="L139" s="1">
        <f t="shared" si="68"/>
        <v>-0.65548397824878357</v>
      </c>
      <c r="M139" s="1">
        <f t="shared" si="69"/>
        <v>0.24420304458942255</v>
      </c>
      <c r="N139" s="5">
        <f t="shared" si="70"/>
        <v>0.22734430101886438</v>
      </c>
      <c r="O139" s="5">
        <f t="shared" si="71"/>
        <v>0.23455939465266173</v>
      </c>
      <c r="P139" s="5">
        <f t="shared" si="72"/>
        <v>0.26168469351775647</v>
      </c>
    </row>
    <row r="140" spans="2:16" x14ac:dyDescent="0.25">
      <c r="C140" s="1">
        <f t="shared" si="59"/>
        <v>-1</v>
      </c>
      <c r="D140" s="1">
        <f t="shared" si="60"/>
        <v>-0.44313031299532768</v>
      </c>
      <c r="E140" s="1">
        <f t="shared" si="61"/>
        <v>0.55757529341932344</v>
      </c>
      <c r="F140" s="1">
        <f t="shared" si="62"/>
        <v>-0.41882869899339248</v>
      </c>
      <c r="G140" s="1">
        <f t="shared" si="63"/>
        <v>0.57238229068838131</v>
      </c>
      <c r="H140" s="1">
        <f t="shared" si="64"/>
        <v>-0.3659748087616832</v>
      </c>
      <c r="I140" s="1">
        <f t="shared" si="65"/>
        <v>0.59110087328744498</v>
      </c>
      <c r="J140" s="1">
        <f t="shared" si="66"/>
        <v>-0.96324542486316422</v>
      </c>
      <c r="K140" s="3">
        <f t="shared" si="67"/>
        <v>0.53069003387249269</v>
      </c>
      <c r="L140" s="1">
        <f t="shared" si="68"/>
        <v>-0.41720145667374509</v>
      </c>
      <c r="M140" s="1">
        <f t="shared" si="69"/>
        <v>0.27878764670966172</v>
      </c>
      <c r="N140" s="5">
        <f t="shared" si="70"/>
        <v>0.28511610204630422</v>
      </c>
      <c r="O140" s="5">
        <f t="shared" si="71"/>
        <v>0.28303064558145252</v>
      </c>
      <c r="P140" s="5">
        <f t="shared" si="72"/>
        <v>0.32179407025104978</v>
      </c>
    </row>
    <row r="141" spans="2:16" x14ac:dyDescent="0.25">
      <c r="C141" s="1">
        <f t="shared" si="59"/>
        <v>-0.5</v>
      </c>
      <c r="D141" s="1">
        <f t="shared" si="60"/>
        <v>-0.16434266628566596</v>
      </c>
      <c r="E141" s="1">
        <f t="shared" si="61"/>
        <v>0.67861811859676568</v>
      </c>
      <c r="F141" s="1">
        <f t="shared" si="62"/>
        <v>-0.13263755364920182</v>
      </c>
      <c r="G141" s="1">
        <f t="shared" si="63"/>
        <v>0.71365977612184728</v>
      </c>
      <c r="H141" s="1">
        <f t="shared" si="64"/>
        <v>-7.8805767084991096E-2</v>
      </c>
      <c r="I141" s="1">
        <f t="shared" si="65"/>
        <v>0.77066361918278703</v>
      </c>
      <c r="J141" s="1">
        <f t="shared" si="66"/>
        <v>-0.69453975048356398</v>
      </c>
      <c r="K141" s="3">
        <f t="shared" si="67"/>
        <v>0.69628182710500863</v>
      </c>
      <c r="L141" s="1">
        <f t="shared" si="68"/>
        <v>-0.12772225463770759</v>
      </c>
      <c r="M141" s="1">
        <f t="shared" si="69"/>
        <v>0.33930905929838284</v>
      </c>
      <c r="N141" s="5">
        <f t="shared" si="70"/>
        <v>0.35446736110821175</v>
      </c>
      <c r="O141" s="5">
        <f t="shared" si="71"/>
        <v>0.35084714204750628</v>
      </c>
      <c r="P141" s="5">
        <f t="shared" si="72"/>
        <v>0.40000746563143313</v>
      </c>
    </row>
    <row r="142" spans="2:16" x14ac:dyDescent="0.25">
      <c r="C142" s="1">
        <f t="shared" si="59"/>
        <v>0</v>
      </c>
      <c r="D142" s="1">
        <f t="shared" si="60"/>
        <v>0.17496639301271688</v>
      </c>
      <c r="E142" s="1">
        <f t="shared" si="61"/>
        <v>0.83948523286468824</v>
      </c>
      <c r="F142" s="1">
        <f t="shared" si="62"/>
        <v>0.22419233441172182</v>
      </c>
      <c r="G142" s="1">
        <f t="shared" si="63"/>
        <v>0.8978710219588858</v>
      </c>
      <c r="H142" s="1">
        <f t="shared" si="64"/>
        <v>0.28351466735989705</v>
      </c>
      <c r="I142" s="1">
        <f t="shared" si="65"/>
        <v>0.99497041603158376</v>
      </c>
      <c r="J142" s="1">
        <f t="shared" si="66"/>
        <v>-0.34860680049459003</v>
      </c>
      <c r="K142" s="3">
        <f t="shared" si="67"/>
        <v>0.90263598895910535</v>
      </c>
      <c r="L142" s="1">
        <f t="shared" si="68"/>
        <v>0.23060200056916774</v>
      </c>
      <c r="M142" s="1">
        <f t="shared" si="69"/>
        <v>0.41974261643234412</v>
      </c>
      <c r="N142" s="5">
        <f t="shared" si="70"/>
        <v>0.44686583255724593</v>
      </c>
      <c r="O142" s="5">
        <f t="shared" si="71"/>
        <v>0.44253027927296723</v>
      </c>
      <c r="P142" s="5">
        <f t="shared" si="72"/>
        <v>0.5050541354680731</v>
      </c>
    </row>
    <row r="143" spans="2:16" x14ac:dyDescent="0.25">
      <c r="C143" s="1">
        <f t="shared" si="59"/>
        <v>0.5</v>
      </c>
      <c r="D143" s="1">
        <f t="shared" si="60"/>
        <v>0.594709009445061</v>
      </c>
      <c r="E143" s="1">
        <f t="shared" si="61"/>
        <v>1.0517230887191393</v>
      </c>
      <c r="F143" s="1">
        <f t="shared" si="62"/>
        <v>0.67312784539116466</v>
      </c>
      <c r="G143" s="1">
        <f t="shared" si="63"/>
        <v>1.1421704871383849</v>
      </c>
      <c r="H143" s="1">
        <f t="shared" si="64"/>
        <v>0.74212857958396505</v>
      </c>
      <c r="I143" s="1">
        <f t="shared" si="65"/>
        <v>1.2813966261350553</v>
      </c>
      <c r="J143" s="1">
        <f t="shared" si="66"/>
        <v>9.4817349473160506E-2</v>
      </c>
      <c r="K143" s="3">
        <f t="shared" si="67"/>
        <v>1.1686422802691734</v>
      </c>
      <c r="L143" s="1">
        <f t="shared" si="68"/>
        <v>0.68120016316264165</v>
      </c>
      <c r="M143" s="1">
        <f t="shared" si="69"/>
        <v>0.52586154435956967</v>
      </c>
      <c r="N143" s="5">
        <f t="shared" si="70"/>
        <v>0.56950875270107026</v>
      </c>
      <c r="O143" s="5">
        <f t="shared" si="71"/>
        <v>0.56530985486585816</v>
      </c>
      <c r="P143" s="5">
        <f t="shared" si="72"/>
        <v>0.64375322013902492</v>
      </c>
    </row>
    <row r="144" spans="2:16" x14ac:dyDescent="0.25">
      <c r="C144" s="1">
        <f t="shared" si="59"/>
        <v>1</v>
      </c>
      <c r="D144" s="1">
        <f t="shared" si="60"/>
        <v>1.1205705538046307</v>
      </c>
      <c r="E144" s="1">
        <f t="shared" si="61"/>
        <v>1.3260936875419436</v>
      </c>
      <c r="F144" s="1">
        <f t="shared" si="62"/>
        <v>1.2442130889603571</v>
      </c>
      <c r="G144" s="1">
        <f t="shared" si="63"/>
        <v>1.45685514550509</v>
      </c>
      <c r="H144" s="1">
        <f t="shared" si="64"/>
        <v>1.3254085082975138</v>
      </c>
      <c r="I144" s="1">
        <f t="shared" si="65"/>
        <v>1.6369067349090343</v>
      </c>
      <c r="J144" s="1">
        <f t="shared" si="66"/>
        <v>0.66452359066399302</v>
      </c>
      <c r="K144" s="3">
        <f t="shared" si="67"/>
        <v>1.5041029780646193</v>
      </c>
      <c r="L144" s="1">
        <f t="shared" si="68"/>
        <v>1.2544088264347169</v>
      </c>
      <c r="M144" s="1">
        <f t="shared" si="69"/>
        <v>0.66304684377097178</v>
      </c>
      <c r="N144" s="5">
        <f t="shared" si="70"/>
        <v>0.72737840995599534</v>
      </c>
      <c r="O144" s="5">
        <f t="shared" si="71"/>
        <v>0.72413772718375924</v>
      </c>
      <c r="P144" s="5">
        <f t="shared" si="72"/>
        <v>0.81913502972550767</v>
      </c>
    </row>
    <row r="145" spans="3:16" x14ac:dyDescent="0.25">
      <c r="C145" s="1">
        <f t="shared" si="59"/>
        <v>1.5</v>
      </c>
      <c r="D145" s="1">
        <f t="shared" si="60"/>
        <v>1.7836173975756024</v>
      </c>
      <c r="E145" s="1">
        <f t="shared" si="61"/>
        <v>1.6680292180770178</v>
      </c>
      <c r="F145" s="1">
        <f t="shared" si="62"/>
        <v>1.972640661712902</v>
      </c>
      <c r="G145" s="1">
        <f t="shared" si="63"/>
        <v>1.8416619462987642</v>
      </c>
      <c r="H145" s="1">
        <f t="shared" si="64"/>
        <v>2.0661586139102583</v>
      </c>
      <c r="I145" s="1">
        <f t="shared" si="65"/>
        <v>2.0550136895974491</v>
      </c>
      <c r="J145" s="1">
        <f t="shared" si="66"/>
        <v>1.3943239183809681</v>
      </c>
      <c r="K145" s="3">
        <f t="shared" si="67"/>
        <v>1.905978504862152</v>
      </c>
      <c r="L145" s="1">
        <f t="shared" si="68"/>
        <v>1.9852778510640481</v>
      </c>
      <c r="M145" s="1">
        <f t="shared" si="69"/>
        <v>0.83401460903850888</v>
      </c>
      <c r="N145" s="5">
        <f t="shared" si="70"/>
        <v>0.92025544266665171</v>
      </c>
      <c r="O145" s="5">
        <f t="shared" si="71"/>
        <v>0.91834548415353312</v>
      </c>
      <c r="P145" s="5">
        <f t="shared" si="72"/>
        <v>1.0274121066186614</v>
      </c>
    </row>
    <row r="146" spans="3:16" x14ac:dyDescent="0.25">
      <c r="C146" s="1">
        <f t="shared" si="59"/>
        <v>2</v>
      </c>
      <c r="D146" s="1">
        <f t="shared" si="60"/>
        <v>2.6176320066141114</v>
      </c>
      <c r="E146" s="1">
        <f t="shared" si="61"/>
        <v>2.0729754638034161</v>
      </c>
      <c r="F146" s="1">
        <f t="shared" si="62"/>
        <v>2.893471634862284</v>
      </c>
      <c r="G146" s="1">
        <f t="shared" si="63"/>
        <v>2.2829845667611703</v>
      </c>
      <c r="H146" s="1">
        <f t="shared" si="64"/>
        <v>2.9969193408288755</v>
      </c>
      <c r="I146" s="1">
        <f t="shared" si="65"/>
        <v>2.5177138745652039</v>
      </c>
      <c r="J146" s="1">
        <f t="shared" si="66"/>
        <v>2.3175695099639024</v>
      </c>
      <c r="K146" s="3">
        <f t="shared" si="67"/>
        <v>2.3583575523574165</v>
      </c>
      <c r="L146" s="1">
        <f t="shared" si="68"/>
        <v>2.9083826126136381</v>
      </c>
      <c r="M146" s="1">
        <f t="shared" si="69"/>
        <v>1.0364877319017081</v>
      </c>
      <c r="N146" s="5">
        <f t="shared" si="70"/>
        <v>1.141248191655708</v>
      </c>
      <c r="O146" s="5">
        <f t="shared" si="71"/>
        <v>1.1404190134884158</v>
      </c>
      <c r="P146" s="5">
        <f t="shared" si="72"/>
        <v>1.2587216328368183</v>
      </c>
    </row>
    <row r="147" spans="3:16" x14ac:dyDescent="0.25">
      <c r="C147" s="1">
        <f t="shared" si="59"/>
        <v>2.5</v>
      </c>
      <c r="D147" s="1">
        <f t="shared" si="60"/>
        <v>3.6541197385158197</v>
      </c>
      <c r="E147" s="1">
        <f t="shared" si="61"/>
        <v>2.5258842723857873</v>
      </c>
      <c r="F147" s="1">
        <f t="shared" si="62"/>
        <v>4.0349639182428696</v>
      </c>
      <c r="G147" s="1">
        <f t="shared" si="63"/>
        <v>2.7594057414243367</v>
      </c>
      <c r="H147" s="1">
        <f t="shared" si="64"/>
        <v>4.1445916754210304</v>
      </c>
      <c r="I147" s="1">
        <f t="shared" si="65"/>
        <v>3.0044826817281383</v>
      </c>
      <c r="J147" s="1">
        <f t="shared" si="66"/>
        <v>3.4610755250733609</v>
      </c>
      <c r="K147" s="3">
        <f t="shared" si="67"/>
        <v>2.8401624967495271</v>
      </c>
      <c r="L147" s="1">
        <f t="shared" si="68"/>
        <v>4.051473241784767</v>
      </c>
      <c r="M147" s="1">
        <f t="shared" si="69"/>
        <v>1.2629421361928936</v>
      </c>
      <c r="N147" s="5">
        <f t="shared" si="70"/>
        <v>1.3796258668875241</v>
      </c>
      <c r="O147" s="5">
        <f t="shared" si="71"/>
        <v>1.3793637069900295</v>
      </c>
      <c r="P147" s="5">
        <f t="shared" si="72"/>
        <v>1.5021897144553606</v>
      </c>
    </row>
    <row r="148" spans="3:16" x14ac:dyDescent="0.25">
      <c r="C148" s="1">
        <f t="shared" si="59"/>
        <v>3</v>
      </c>
      <c r="D148" s="1">
        <f t="shared" si="60"/>
        <v>4.9170618747087129</v>
      </c>
      <c r="E148" s="1">
        <f t="shared" si="61"/>
        <v>3.0073206081437784</v>
      </c>
      <c r="F148" s="1">
        <f t="shared" si="62"/>
        <v>5.4146667889550377</v>
      </c>
      <c r="G148" s="1">
        <f t="shared" si="63"/>
        <v>3.252098574569843</v>
      </c>
      <c r="H148" s="1">
        <f t="shared" si="64"/>
        <v>5.527183413949512</v>
      </c>
      <c r="I148" s="1">
        <f t="shared" si="65"/>
        <v>3.5008841854625903</v>
      </c>
      <c r="J148" s="1">
        <f t="shared" si="66"/>
        <v>4.8418719954026574</v>
      </c>
      <c r="K148" s="3">
        <f t="shared" si="67"/>
        <v>3.3347928884319669</v>
      </c>
      <c r="L148" s="1">
        <f t="shared" si="68"/>
        <v>5.4319917415186598</v>
      </c>
      <c r="M148" s="1">
        <f t="shared" si="69"/>
        <v>1.5036603040718892</v>
      </c>
      <c r="N148" s="5">
        <f t="shared" si="70"/>
        <v>1.6260312650008788</v>
      </c>
      <c r="O148" s="5">
        <f t="shared" si="71"/>
        <v>1.6259700581356733</v>
      </c>
      <c r="P148" s="5">
        <f t="shared" si="72"/>
        <v>1.7504302651203945</v>
      </c>
    </row>
    <row r="149" spans="3:16" x14ac:dyDescent="0.25">
      <c r="C149" s="1">
        <f t="shared" si="59"/>
        <v>3.5</v>
      </c>
      <c r="D149" s="1">
        <f t="shared" si="60"/>
        <v>6.4207221787806024</v>
      </c>
      <c r="E149" s="1">
        <f t="shared" si="61"/>
        <v>3.5016274804784189</v>
      </c>
      <c r="F149" s="1">
        <f t="shared" si="62"/>
        <v>7.040716076239959</v>
      </c>
      <c r="G149" s="1">
        <f t="shared" si="63"/>
        <v>3.7503648139915904</v>
      </c>
      <c r="H149" s="1">
        <f t="shared" si="64"/>
        <v>7.1542346123511038</v>
      </c>
      <c r="I149" s="1">
        <f t="shared" si="65"/>
        <v>4.000135702122166</v>
      </c>
      <c r="J149" s="1">
        <f t="shared" si="66"/>
        <v>6.4683344045826177</v>
      </c>
      <c r="K149" s="3">
        <f t="shared" si="67"/>
        <v>3.8335765777543096</v>
      </c>
      <c r="L149" s="1">
        <f t="shared" si="68"/>
        <v>7.0583406107628912</v>
      </c>
      <c r="M149" s="1">
        <f t="shared" si="69"/>
        <v>1.7508137402392094</v>
      </c>
      <c r="N149" s="5">
        <f t="shared" si="70"/>
        <v>1.8751792203217119</v>
      </c>
      <c r="O149" s="5">
        <f t="shared" si="71"/>
        <v>1.8751684153343049</v>
      </c>
      <c r="P149" s="5">
        <f t="shared" si="72"/>
        <v>2.0000659471953477</v>
      </c>
    </row>
    <row r="150" spans="3:16" x14ac:dyDescent="0.25">
      <c r="C150" s="1">
        <f t="shared" si="59"/>
        <v>4</v>
      </c>
      <c r="D150" s="1">
        <f t="shared" si="60"/>
        <v>8.1715359190198118</v>
      </c>
      <c r="E150" s="1">
        <f t="shared" si="61"/>
        <v>4.0002825836573459</v>
      </c>
      <c r="F150" s="1">
        <f t="shared" si="62"/>
        <v>8.915898483235754</v>
      </c>
      <c r="G150" s="1">
        <f t="shared" si="63"/>
        <v>4.2500493797997594</v>
      </c>
      <c r="H150" s="1">
        <f t="shared" si="64"/>
        <v>9.0296754080012498</v>
      </c>
      <c r="I150" s="1">
        <f t="shared" si="65"/>
        <v>4.5000162110621531</v>
      </c>
      <c r="J150" s="1">
        <f t="shared" si="66"/>
        <v>8.3436290563002871</v>
      </c>
      <c r="K150" s="3">
        <f t="shared" si="67"/>
        <v>4.3333649096580533</v>
      </c>
      <c r="L150" s="1">
        <f t="shared" si="68"/>
        <v>8.9336031038873234</v>
      </c>
      <c r="M150" s="1">
        <f t="shared" si="69"/>
        <v>2.000141291828673</v>
      </c>
      <c r="N150" s="5">
        <f t="shared" si="70"/>
        <v>2.1250242566214017</v>
      </c>
      <c r="O150" s="5">
        <f t="shared" si="71"/>
        <v>2.1250227883204831</v>
      </c>
      <c r="P150" s="5">
        <f t="shared" si="72"/>
        <v>2.2500078753488739</v>
      </c>
    </row>
    <row r="151" spans="3:16" x14ac:dyDescent="0.25">
      <c r="C151" s="1">
        <f t="shared" si="59"/>
        <v>4.5</v>
      </c>
      <c r="D151" s="1">
        <f t="shared" si="60"/>
        <v>10.171677210848484</v>
      </c>
      <c r="E151" s="1">
        <f t="shared" si="61"/>
        <v>4.5000382381361872</v>
      </c>
      <c r="F151" s="1">
        <f t="shared" si="62"/>
        <v>11.040923173135633</v>
      </c>
      <c r="G151" s="1">
        <f t="shared" si="63"/>
        <v>4.7500052047820356</v>
      </c>
      <c r="H151" s="1">
        <f t="shared" si="64"/>
        <v>11.154750106681124</v>
      </c>
      <c r="I151" s="1">
        <f t="shared" si="65"/>
        <v>5.0000015079352522</v>
      </c>
      <c r="J151" s="1">
        <f t="shared" si="66"/>
        <v>10.468676220379226</v>
      </c>
      <c r="K151" s="3">
        <f t="shared" si="67"/>
        <v>4.8333365256526308</v>
      </c>
      <c r="L151" s="1">
        <f t="shared" si="68"/>
        <v>11.058643646730875</v>
      </c>
      <c r="M151" s="1">
        <f t="shared" si="69"/>
        <v>2.2500191190680936</v>
      </c>
      <c r="N151" s="5">
        <f t="shared" si="70"/>
        <v>2.3750025566816091</v>
      </c>
      <c r="O151" s="5">
        <f t="shared" si="71"/>
        <v>2.3750024017999904</v>
      </c>
      <c r="P151" s="5">
        <f t="shared" si="72"/>
        <v>2.5000007325067881</v>
      </c>
    </row>
    <row r="152" spans="3:16" x14ac:dyDescent="0.25">
      <c r="C152" s="1">
        <f t="shared" si="59"/>
        <v>5</v>
      </c>
      <c r="D152" s="1">
        <f t="shared" si="60"/>
        <v>12.421696329916578</v>
      </c>
      <c r="E152" s="1">
        <f t="shared" si="61"/>
        <v>5.0000040301928488</v>
      </c>
      <c r="F152" s="1">
        <f t="shared" si="62"/>
        <v>13.415925775526651</v>
      </c>
      <c r="G152" s="1">
        <f t="shared" si="63"/>
        <v>5.2500004272370679</v>
      </c>
      <c r="H152" s="1">
        <f t="shared" si="64"/>
        <v>13.529760043198984</v>
      </c>
      <c r="I152" s="1">
        <f t="shared" si="65"/>
        <v>5.5000001092352466</v>
      </c>
      <c r="J152" s="1">
        <f t="shared" si="66"/>
        <v>12.843682197265986</v>
      </c>
      <c r="K152" s="3">
        <f t="shared" si="67"/>
        <v>5.3333335846811698</v>
      </c>
      <c r="L152" s="1">
        <f t="shared" si="68"/>
        <v>13.433648608153888</v>
      </c>
      <c r="M152" s="1">
        <f t="shared" si="69"/>
        <v>2.5000020150964244</v>
      </c>
      <c r="N152" s="5">
        <f t="shared" si="70"/>
        <v>2.6250002098659597</v>
      </c>
      <c r="O152" s="5">
        <f t="shared" si="71"/>
        <v>2.6250001971510022</v>
      </c>
      <c r="P152" s="5">
        <f t="shared" si="72"/>
        <v>2.7500000530624673</v>
      </c>
    </row>
    <row r="153" spans="3:16" x14ac:dyDescent="0.25">
      <c r="C153" s="1">
        <f t="shared" si="59"/>
        <v>5.5</v>
      </c>
      <c r="D153" s="1">
        <f t="shared" si="60"/>
        <v>14.921698345013002</v>
      </c>
      <c r="E153" s="1">
        <f t="shared" si="61"/>
        <v>5.5000003308177075</v>
      </c>
      <c r="F153" s="1">
        <f t="shared" si="62"/>
        <v>16.040925989145183</v>
      </c>
      <c r="G153" s="1">
        <f t="shared" si="63"/>
        <v>5.750000027312371</v>
      </c>
      <c r="H153" s="1">
        <f t="shared" si="64"/>
        <v>16.154761078056008</v>
      </c>
      <c r="I153" s="1">
        <f t="shared" si="65"/>
        <v>6.0000000061626357</v>
      </c>
      <c r="J153" s="1">
        <f t="shared" si="66"/>
        <v>15.46868279529553</v>
      </c>
      <c r="K153" s="3">
        <f t="shared" si="67"/>
        <v>5.8333333487457164</v>
      </c>
      <c r="L153" s="1">
        <f t="shared" si="68"/>
        <v>16.058649088519356</v>
      </c>
      <c r="M153" s="1">
        <f t="shared" si="69"/>
        <v>2.7500001654088537</v>
      </c>
      <c r="N153" s="5">
        <f t="shared" si="70"/>
        <v>2.8750000134162881</v>
      </c>
      <c r="O153" s="5">
        <f t="shared" si="71"/>
        <v>2.875000012603437</v>
      </c>
      <c r="P153" s="5">
        <f t="shared" si="72"/>
        <v>3.0000000029935787</v>
      </c>
    </row>
    <row r="154" spans="3:16" x14ac:dyDescent="0.25">
      <c r="C154" s="1">
        <f t="shared" si="59"/>
        <v>6</v>
      </c>
      <c r="D154" s="1">
        <f t="shared" si="60"/>
        <v>17.671698510421855</v>
      </c>
      <c r="E154" s="1">
        <f t="shared" si="61"/>
        <v>6.0000000211484652</v>
      </c>
      <c r="F154" s="1">
        <f t="shared" si="62"/>
        <v>18.91592600280137</v>
      </c>
      <c r="G154" s="1">
        <f t="shared" si="63"/>
        <v>6.2500000013598029</v>
      </c>
      <c r="H154" s="1">
        <f t="shared" si="64"/>
        <v>19.029761162301096</v>
      </c>
      <c r="I154" s="1">
        <f t="shared" si="65"/>
        <v>6.5000000002707674</v>
      </c>
      <c r="J154" s="1">
        <f t="shared" si="66"/>
        <v>18.343682842427388</v>
      </c>
      <c r="K154" s="3">
        <f t="shared" si="67"/>
        <v>6.3333333340693549</v>
      </c>
      <c r="L154" s="1">
        <f t="shared" si="68"/>
        <v>18.93364912525967</v>
      </c>
      <c r="M154" s="1">
        <f t="shared" si="69"/>
        <v>3.0000000105742326</v>
      </c>
      <c r="N154" s="5">
        <f t="shared" si="70"/>
        <v>3.1250000006679577</v>
      </c>
      <c r="O154" s="5">
        <f t="shared" si="71"/>
        <v>3.1250000006274883</v>
      </c>
      <c r="P154" s="5">
        <f t="shared" si="72"/>
        <v>3.2500000001315286</v>
      </c>
    </row>
    <row r="155" spans="3:16" x14ac:dyDescent="0.25">
      <c r="C155" s="1">
        <f t="shared" si="59"/>
        <v>6.5</v>
      </c>
      <c r="D155" s="1">
        <f t="shared" si="60"/>
        <v>20.671698520996088</v>
      </c>
      <c r="E155" s="1">
        <f t="shared" si="61"/>
        <v>6.5000000010529204</v>
      </c>
      <c r="F155" s="1">
        <f t="shared" si="62"/>
        <v>22.040926003481271</v>
      </c>
      <c r="G155" s="1">
        <f t="shared" si="63"/>
        <v>6.7500000000527249</v>
      </c>
      <c r="H155" s="1">
        <f t="shared" si="64"/>
        <v>22.154761167655906</v>
      </c>
      <c r="I155" s="1">
        <f t="shared" si="65"/>
        <v>7.0000000000092655</v>
      </c>
      <c r="J155" s="1">
        <f t="shared" si="66"/>
        <v>21.468682845346954</v>
      </c>
      <c r="K155" s="3">
        <f t="shared" si="67"/>
        <v>6.8333333333607067</v>
      </c>
      <c r="L155" s="1">
        <f t="shared" si="68"/>
        <v>22.058649127475778</v>
      </c>
      <c r="M155" s="1">
        <f t="shared" si="69"/>
        <v>3.2500000005264602</v>
      </c>
      <c r="N155" s="5">
        <f t="shared" si="70"/>
        <v>3.3750000000258997</v>
      </c>
      <c r="O155" s="5">
        <f t="shared" si="71"/>
        <v>3.3750000000243303</v>
      </c>
      <c r="P155" s="5">
        <f t="shared" si="72"/>
        <v>3.5000000000045008</v>
      </c>
    </row>
    <row r="156" spans="3:16" x14ac:dyDescent="0.25">
      <c r="C156" s="1">
        <f t="shared" si="59"/>
        <v>7</v>
      </c>
      <c r="D156" s="1">
        <f t="shared" si="60"/>
        <v>23.921698521522547</v>
      </c>
      <c r="E156" s="1">
        <f t="shared" si="61"/>
        <v>7.000000000040826</v>
      </c>
      <c r="F156" s="1">
        <f t="shared" si="62"/>
        <v>25.415926003507632</v>
      </c>
      <c r="G156" s="1">
        <f t="shared" si="63"/>
        <v>7.2500000000015925</v>
      </c>
      <c r="H156" s="1">
        <f t="shared" si="64"/>
        <v>25.529761167921453</v>
      </c>
      <c r="I156" s="1">
        <f t="shared" si="65"/>
        <v>7.5000000000002469</v>
      </c>
      <c r="J156" s="1">
        <f t="shared" si="66"/>
        <v>24.843682845488836</v>
      </c>
      <c r="K156" s="3">
        <f t="shared" si="67"/>
        <v>7.3333333333341262</v>
      </c>
      <c r="L156" s="1">
        <f t="shared" si="68"/>
        <v>25.433649127581013</v>
      </c>
      <c r="M156" s="1">
        <f t="shared" si="69"/>
        <v>3.500000000020413</v>
      </c>
      <c r="N156" s="5">
        <f t="shared" si="70"/>
        <v>3.625000000000782</v>
      </c>
      <c r="O156" s="5">
        <f t="shared" si="71"/>
        <v>3.6250000000007345</v>
      </c>
      <c r="P156" s="5">
        <f t="shared" si="72"/>
        <v>3.7500000000001199</v>
      </c>
    </row>
    <row r="157" spans="3:16" x14ac:dyDescent="0.25">
      <c r="C157" s="1">
        <f t="shared" si="59"/>
        <v>7.5</v>
      </c>
      <c r="D157" s="1">
        <f t="shared" si="60"/>
        <v>27.421698521542961</v>
      </c>
      <c r="E157" s="1">
        <f t="shared" si="61"/>
        <v>7.5000000000012328</v>
      </c>
      <c r="F157" s="1">
        <f t="shared" si="62"/>
        <v>29.040926003508428</v>
      </c>
      <c r="G157" s="1">
        <f t="shared" si="63"/>
        <v>7.7500000000000373</v>
      </c>
      <c r="H157" s="1">
        <f t="shared" si="64"/>
        <v>29.154761167931721</v>
      </c>
      <c r="I157" s="1">
        <f t="shared" si="65"/>
        <v>8.0000000000000053</v>
      </c>
      <c r="J157" s="1">
        <f t="shared" si="66"/>
        <v>28.468682845494236</v>
      </c>
      <c r="K157" s="3">
        <f t="shared" si="67"/>
        <v>7.8333333333333508</v>
      </c>
      <c r="L157" s="1">
        <f t="shared" si="68"/>
        <v>29.058649127584943</v>
      </c>
      <c r="M157" s="1">
        <f t="shared" si="69"/>
        <v>3.7500000000006164</v>
      </c>
      <c r="N157" s="5">
        <f t="shared" si="70"/>
        <v>3.8750000000000182</v>
      </c>
      <c r="O157" s="5">
        <f t="shared" si="71"/>
        <v>3.8750000000000173</v>
      </c>
      <c r="P157" s="5">
        <f t="shared" si="72"/>
        <v>4.0000000000000027</v>
      </c>
    </row>
    <row r="158" spans="3:16" x14ac:dyDescent="0.25">
      <c r="C158" s="1">
        <f t="shared" si="59"/>
        <v>8</v>
      </c>
      <c r="D158" s="1">
        <f t="shared" si="60"/>
        <v>31.171698521543576</v>
      </c>
      <c r="E158" s="1">
        <f t="shared" si="61"/>
        <v>8.0000000000000284</v>
      </c>
      <c r="F158" s="1">
        <f t="shared" si="62"/>
        <v>32.915926003508446</v>
      </c>
      <c r="G158" s="1">
        <f t="shared" si="63"/>
        <v>8.25</v>
      </c>
      <c r="H158" s="1">
        <f t="shared" si="64"/>
        <v>33.02976116793203</v>
      </c>
      <c r="I158" s="1">
        <f t="shared" si="65"/>
        <v>8.5</v>
      </c>
      <c r="J158" s="1">
        <f t="shared" si="66"/>
        <v>32.343682845494399</v>
      </c>
      <c r="K158" s="3">
        <f t="shared" si="67"/>
        <v>8.3333333333333339</v>
      </c>
      <c r="L158" s="1">
        <f t="shared" si="68"/>
        <v>32.933649127585056</v>
      </c>
      <c r="M158" s="1">
        <f t="shared" si="69"/>
        <v>4.0000000000000142</v>
      </c>
      <c r="N158" s="5">
        <f t="shared" si="70"/>
        <v>4.125</v>
      </c>
      <c r="O158" s="5">
        <f t="shared" si="71"/>
        <v>4.125</v>
      </c>
      <c r="P158" s="5">
        <f t="shared" si="72"/>
        <v>4.25</v>
      </c>
    </row>
    <row r="159" spans="3:16" x14ac:dyDescent="0.25">
      <c r="C159" s="1">
        <f t="shared" si="59"/>
        <v>8.5</v>
      </c>
      <c r="D159" s="1">
        <f t="shared" si="60"/>
        <v>35.17169852154359</v>
      </c>
      <c r="E159" s="1">
        <f t="shared" si="61"/>
        <v>8.5</v>
      </c>
      <c r="F159" s="1">
        <f t="shared" si="62"/>
        <v>37.040926003508446</v>
      </c>
      <c r="G159" s="1">
        <f t="shared" si="63"/>
        <v>8.75</v>
      </c>
      <c r="H159" s="1">
        <f t="shared" si="64"/>
        <v>37.154761167932037</v>
      </c>
      <c r="I159" s="1">
        <f t="shared" si="65"/>
        <v>9</v>
      </c>
      <c r="J159" s="1">
        <f t="shared" si="66"/>
        <v>36.468682845494399</v>
      </c>
      <c r="K159" s="3">
        <f t="shared" si="67"/>
        <v>8.8333333333333339</v>
      </c>
      <c r="L159" s="1">
        <f t="shared" si="68"/>
        <v>37.058649127585056</v>
      </c>
      <c r="M159" s="1">
        <f t="shared" si="69"/>
        <v>4.25</v>
      </c>
      <c r="N159" s="5">
        <f t="shared" si="70"/>
        <v>4.375</v>
      </c>
      <c r="O159" s="5">
        <f t="shared" si="71"/>
        <v>4.375</v>
      </c>
      <c r="P159" s="5">
        <f t="shared" si="72"/>
        <v>4.5</v>
      </c>
    </row>
    <row r="160" spans="3:16" x14ac:dyDescent="0.25">
      <c r="C160" s="1">
        <f t="shared" si="59"/>
        <v>9</v>
      </c>
      <c r="D160" s="1">
        <f t="shared" si="60"/>
        <v>39.42169852154359</v>
      </c>
      <c r="E160" s="1">
        <f t="shared" si="61"/>
        <v>9</v>
      </c>
      <c r="F160" s="1">
        <f t="shared" si="62"/>
        <v>41.415926003508446</v>
      </c>
      <c r="G160" s="1">
        <f t="shared" si="63"/>
        <v>9.25</v>
      </c>
      <c r="H160" s="1">
        <f t="shared" si="64"/>
        <v>41.529761167932037</v>
      </c>
      <c r="I160" s="1">
        <f t="shared" si="65"/>
        <v>9.5</v>
      </c>
      <c r="J160" s="1">
        <f t="shared" si="66"/>
        <v>40.843682845494399</v>
      </c>
      <c r="K160" s="3">
        <f t="shared" si="67"/>
        <v>9.3333333333333339</v>
      </c>
      <c r="L160" s="1">
        <f t="shared" si="68"/>
        <v>41.433649127585056</v>
      </c>
      <c r="M160" s="1">
        <f t="shared" si="69"/>
        <v>4.5</v>
      </c>
      <c r="N160" s="5">
        <f t="shared" si="70"/>
        <v>4.625</v>
      </c>
      <c r="O160" s="5">
        <f t="shared" si="71"/>
        <v>4.625</v>
      </c>
      <c r="P160" s="5">
        <f t="shared" si="72"/>
        <v>4.75</v>
      </c>
    </row>
    <row r="161" spans="2:16" x14ac:dyDescent="0.25">
      <c r="C161" s="1">
        <f t="shared" si="59"/>
        <v>9.5</v>
      </c>
      <c r="D161" s="1">
        <f t="shared" si="60"/>
        <v>43.92169852154359</v>
      </c>
      <c r="E161" s="1">
        <f t="shared" si="61"/>
        <v>9.5</v>
      </c>
      <c r="F161" s="1">
        <f t="shared" si="62"/>
        <v>46.040926003508446</v>
      </c>
      <c r="G161" s="1">
        <f t="shared" si="63"/>
        <v>9.75</v>
      </c>
      <c r="H161" s="1">
        <f t="shared" si="64"/>
        <v>46.154761167932037</v>
      </c>
      <c r="I161" s="1">
        <f t="shared" si="65"/>
        <v>10</v>
      </c>
      <c r="J161" s="1">
        <f t="shared" si="66"/>
        <v>45.468682845494399</v>
      </c>
      <c r="K161" s="3">
        <f t="shared" si="67"/>
        <v>9.8333333333333339</v>
      </c>
      <c r="L161" s="1">
        <f t="shared" si="68"/>
        <v>46.058649127585056</v>
      </c>
      <c r="M161" s="1">
        <f t="shared" si="69"/>
        <v>4.75</v>
      </c>
      <c r="N161" s="5">
        <f t="shared" si="70"/>
        <v>4.875</v>
      </c>
      <c r="O161" s="5">
        <f t="shared" si="71"/>
        <v>4.875</v>
      </c>
      <c r="P161" s="5">
        <f t="shared" si="72"/>
        <v>5</v>
      </c>
    </row>
    <row r="162" spans="2:16" x14ac:dyDescent="0.25">
      <c r="C162" s="1">
        <f t="shared" si="59"/>
        <v>10</v>
      </c>
      <c r="D162" s="1">
        <f t="shared" si="60"/>
        <v>48.67169852154359</v>
      </c>
      <c r="E162" s="1">
        <f t="shared" si="61"/>
        <v>10</v>
      </c>
      <c r="F162" s="1">
        <f t="shared" si="62"/>
        <v>50.915926003508446</v>
      </c>
      <c r="G162" s="1">
        <f t="shared" si="63"/>
        <v>10.25</v>
      </c>
      <c r="H162" s="1">
        <f t="shared" si="64"/>
        <v>51.029761167932037</v>
      </c>
      <c r="I162" s="1">
        <f t="shared" si="65"/>
        <v>10.5</v>
      </c>
      <c r="J162" s="1">
        <f t="shared" si="66"/>
        <v>50.343682845494399</v>
      </c>
      <c r="K162" s="3">
        <f t="shared" si="67"/>
        <v>10.333333333333334</v>
      </c>
      <c r="L162" s="1">
        <f t="shared" si="68"/>
        <v>50.933649127585056</v>
      </c>
      <c r="M162" s="1">
        <f t="shared" si="69"/>
        <v>5</v>
      </c>
      <c r="N162" s="5">
        <f t="shared" si="70"/>
        <v>5.125</v>
      </c>
      <c r="O162" s="5">
        <f t="shared" si="71"/>
        <v>5.125</v>
      </c>
      <c r="P162" s="5">
        <f t="shared" si="72"/>
        <v>5.25</v>
      </c>
    </row>
    <row r="165" spans="2:16" x14ac:dyDescent="0.25">
      <c r="I165" s="1" t="s">
        <v>0</v>
      </c>
    </row>
    <row r="166" spans="2:16" x14ac:dyDescent="0.25">
      <c r="I166" s="1">
        <v>0.1</v>
      </c>
    </row>
    <row r="168" spans="2:16" x14ac:dyDescent="0.25">
      <c r="B168" s="2" t="s">
        <v>1</v>
      </c>
      <c r="C168" s="2" t="s">
        <v>3</v>
      </c>
      <c r="D168" s="2" t="s">
        <v>5</v>
      </c>
      <c r="F168" s="2" t="s">
        <v>2</v>
      </c>
      <c r="H168" s="2" t="s">
        <v>7</v>
      </c>
      <c r="J168" s="2" t="s">
        <v>10</v>
      </c>
      <c r="L168" s="2" t="s">
        <v>11</v>
      </c>
    </row>
    <row r="169" spans="2:16" x14ac:dyDescent="0.25">
      <c r="B169" s="1" t="s">
        <v>4</v>
      </c>
      <c r="D169" s="1" t="s">
        <v>6</v>
      </c>
      <c r="E169" s="1" t="s">
        <v>9</v>
      </c>
      <c r="F169" s="1" t="s">
        <v>6</v>
      </c>
      <c r="G169" s="1" t="s">
        <v>8</v>
      </c>
      <c r="H169" s="1" t="s">
        <v>6</v>
      </c>
      <c r="I169" s="1" t="s">
        <v>8</v>
      </c>
      <c r="J169" s="1" t="s">
        <v>6</v>
      </c>
      <c r="K169" s="3" t="s">
        <v>8</v>
      </c>
      <c r="L169" s="1" t="s">
        <v>6</v>
      </c>
      <c r="M169" s="1" t="s">
        <v>12</v>
      </c>
      <c r="N169" s="1" t="s">
        <v>13</v>
      </c>
      <c r="O169" s="1" t="s">
        <v>14</v>
      </c>
      <c r="P169" s="1" t="s">
        <v>15</v>
      </c>
    </row>
    <row r="170" spans="2:16" x14ac:dyDescent="0.25">
      <c r="B170" s="1">
        <f>4</f>
        <v>4</v>
      </c>
      <c r="C170" s="1">
        <v>3</v>
      </c>
      <c r="D170" s="1">
        <f>B170</f>
        <v>4</v>
      </c>
      <c r="E170" s="1">
        <f>(1+(D170))*(C170)/(D170)</f>
        <v>3.75</v>
      </c>
      <c r="F170" s="1">
        <f>B170</f>
        <v>4</v>
      </c>
      <c r="G170" s="1">
        <f>(1+(F170+$I$166/2*E170))*(C170+$I$166/2)/(F170+$I$166/2*E170)</f>
        <v>3.7783582089552237</v>
      </c>
      <c r="H170" s="1">
        <f>B170</f>
        <v>4</v>
      </c>
      <c r="I170" s="1">
        <f>(1+(H170+$I$166*E170))*(C170+$I$166)/(H170+$I$166*E170)</f>
        <v>3.8085714285714287</v>
      </c>
      <c r="J170" s="1">
        <f>B170</f>
        <v>4</v>
      </c>
      <c r="K170" s="3">
        <f>(1+(J170+2/3*$I$166*E170))*(C170+2/3*$I$166)/(J170+2/3*$I$166*E170)</f>
        <v>3.7882352941176474</v>
      </c>
      <c r="L170" s="1">
        <f>B170</f>
        <v>4</v>
      </c>
      <c r="M170" s="1">
        <f>$I$166*E170</f>
        <v>0.375</v>
      </c>
      <c r="N170" s="5">
        <f>$I$166*((1+(L170+M170/2))*(C170+$I$166/2)/(L170+M170/2))</f>
        <v>0.37783582089552237</v>
      </c>
      <c r="O170" s="5">
        <f>$I$166*((1+(L170+N170/2))*(C170+$I$166/2)/(L170+N170/2))</f>
        <v>0.37781116663548986</v>
      </c>
      <c r="P170" s="5">
        <f>$I$166*((1+(L170+O170))*(C170+$I$166)/(L170+O170))</f>
        <v>0.38081164266805201</v>
      </c>
    </row>
    <row r="171" spans="2:16" x14ac:dyDescent="0.25">
      <c r="C171" s="1">
        <f>C170+$I$166</f>
        <v>3.1</v>
      </c>
      <c r="D171" s="1">
        <f>D170+$I$166*E170</f>
        <v>4.375</v>
      </c>
      <c r="E171" s="1">
        <f>(1+(D171))*(C171)/(D171)</f>
        <v>3.8085714285714287</v>
      </c>
      <c r="F171" s="1">
        <f>F170+$I$166*G170</f>
        <v>4.3778358208955224</v>
      </c>
      <c r="G171" s="1">
        <f>(1+(F171+$I$166/2*E171))*(C171+$I$166/2)/(F171+$I$166/2*E171)</f>
        <v>3.8395397747321369</v>
      </c>
      <c r="H171" s="1">
        <f>H170+$I$166/2*E170+$I$166/2*I170</f>
        <v>4.3779285714285718</v>
      </c>
      <c r="I171" s="1">
        <f>(1+(H171+$I$166*E171))*(C171+$I$166)/(H171+$I$166*E171)</f>
        <v>3.8724404484937636</v>
      </c>
      <c r="J171" s="1">
        <f>J170+$I$166/4*(E170+3*K170)</f>
        <v>4.3778676470588236</v>
      </c>
      <c r="K171" s="3">
        <f>(1+(J171+2/3*$I$166*E171))*(C171+2/3*$I$166)/(J171+2/3*$I$166*E171)</f>
        <v>3.8503502303362485</v>
      </c>
      <c r="L171" s="1">
        <f>L170+1/6*(M170+2*N170+2*O170+P170)</f>
        <v>4.377850936288346</v>
      </c>
      <c r="M171" s="1">
        <f>$I$166*E171</f>
        <v>0.38085714285714289</v>
      </c>
      <c r="N171" s="5">
        <f>$I$166*((1+(L171+M171/2))*(C171+$I$166/2)/(L171+M171/2))</f>
        <v>0.38395374932026155</v>
      </c>
      <c r="O171" s="5">
        <f>$I$166*((1+(L171+N171/2))*(C171+$I$166/2)/(L171+N171/2))</f>
        <v>0.38393038710240179</v>
      </c>
      <c r="P171" s="5">
        <f>$I$166*((1+(L171+O171))*(C171+$I$166)/(L171+O171))</f>
        <v>0.38720174200946628</v>
      </c>
    </row>
    <row r="172" spans="2:16" x14ac:dyDescent="0.25">
      <c r="C172" s="1">
        <f t="shared" ref="C172:C190" si="73">C171+$I$166</f>
        <v>3.2</v>
      </c>
      <c r="D172" s="1">
        <f t="shared" ref="D172:D190" si="74">D171+$I$166*E171</f>
        <v>4.7558571428571428</v>
      </c>
      <c r="E172" s="1">
        <f t="shared" ref="E172:E190" si="75">(1+(D172))*(C172)/(D172)</f>
        <v>3.8728545252470634</v>
      </c>
      <c r="F172" s="1">
        <f t="shared" ref="F172:F190" si="76">F171+$I$166*G171</f>
        <v>4.7617897983687358</v>
      </c>
      <c r="G172" s="1">
        <f t="shared" ref="G172:G190" si="77">(1+(F172+$I$166/2*E172))*(C172+$I$166/2)/(F172+$I$166/2*E172)</f>
        <v>3.9058458790117316</v>
      </c>
      <c r="H172" s="1">
        <f t="shared" ref="H172:H190" si="78">H171+$I$166/2*E171+$I$166/2*I171</f>
        <v>4.761979165281832</v>
      </c>
      <c r="I172" s="1">
        <f t="shared" ref="I172:I190" si="79">(1+(H172+$I$166*E172))*(C172+$I$166)/(H172+$I$166*E172)</f>
        <v>3.9408682103048962</v>
      </c>
      <c r="J172" s="1">
        <f t="shared" ref="J172:J190" si="80">J171+$I$166/4*(E171+3*K171)</f>
        <v>4.7618582000483283</v>
      </c>
      <c r="K172" s="3">
        <f t="shared" ref="K172:K190" si="81">(1+(J172+2/3*$I$166*E172))*(C172+2/3*$I$166)/(J172+2/3*$I$166*E172)</f>
        <v>3.9173907912523078</v>
      </c>
      <c r="L172" s="1">
        <f t="shared" ref="L172:L190" si="82">L171+1/6*(M171+2*N171+2*O171+P171)</f>
        <v>4.7618221292403353</v>
      </c>
      <c r="M172" s="1">
        <f t="shared" ref="M172:M190" si="83">$I$166*E172</f>
        <v>0.38728545252470636</v>
      </c>
      <c r="N172" s="5">
        <f t="shared" ref="N172:N190" si="84">$I$166*((1+(L172+M172/2))*(C172+$I$166/2)/(L172+M172/2))</f>
        <v>0.39058416000854312</v>
      </c>
      <c r="O172" s="5">
        <f t="shared" ref="O172:O190" si="85">$I$166*((1+(L172+N172/2))*(C172+$I$166/2)/(L172+N172/2))</f>
        <v>0.3905623385464676</v>
      </c>
      <c r="P172" s="5">
        <f t="shared" ref="P172:P190" si="86">$I$166*((1+(L172+O172))*(C172+$I$166)/(L172+O172))</f>
        <v>0.39404801545055335</v>
      </c>
    </row>
    <row r="173" spans="2:16" x14ac:dyDescent="0.25">
      <c r="C173" s="1">
        <f t="shared" si="73"/>
        <v>3.3000000000000003</v>
      </c>
      <c r="D173" s="1">
        <f t="shared" si="74"/>
        <v>5.1431425953818488</v>
      </c>
      <c r="E173" s="1">
        <f t="shared" si="75"/>
        <v>3.9416310531547678</v>
      </c>
      <c r="F173" s="1">
        <f t="shared" si="76"/>
        <v>5.1523743862699094</v>
      </c>
      <c r="G173" s="1">
        <f t="shared" si="77"/>
        <v>3.9762319081127981</v>
      </c>
      <c r="H173" s="1">
        <f t="shared" si="78"/>
        <v>5.1526653020594297</v>
      </c>
      <c r="I173" s="1">
        <f t="shared" si="79"/>
        <v>4.0129628952428851</v>
      </c>
      <c r="J173" s="1">
        <f t="shared" si="80"/>
        <v>5.1524838725234279</v>
      </c>
      <c r="K173" s="3">
        <f t="shared" si="81"/>
        <v>3.9883666620012881</v>
      </c>
      <c r="L173" s="1">
        <f t="shared" si="82"/>
        <v>5.1524265400878821</v>
      </c>
      <c r="M173" s="1">
        <f t="shared" si="83"/>
        <v>0.39416310531547682</v>
      </c>
      <c r="N173" s="5">
        <f t="shared" si="84"/>
        <v>0.39762258028065944</v>
      </c>
      <c r="O173" s="5">
        <f t="shared" si="85"/>
        <v>0.39760233811841506</v>
      </c>
      <c r="P173" s="5">
        <f t="shared" si="86"/>
        <v>0.40126094250339905</v>
      </c>
    </row>
    <row r="174" spans="2:16" x14ac:dyDescent="0.25">
      <c r="C174" s="1">
        <f t="shared" si="73"/>
        <v>3.4000000000000004</v>
      </c>
      <c r="D174" s="1">
        <f t="shared" si="74"/>
        <v>5.5373057006973259</v>
      </c>
      <c r="E174" s="1">
        <f t="shared" si="75"/>
        <v>4.0140170299017148</v>
      </c>
      <c r="F174" s="1">
        <f t="shared" si="76"/>
        <v>5.5499975770811893</v>
      </c>
      <c r="G174" s="1">
        <f t="shared" si="77"/>
        <v>4.049927129347684</v>
      </c>
      <c r="H174" s="1">
        <f t="shared" si="78"/>
        <v>5.5503949994793125</v>
      </c>
      <c r="I174" s="1">
        <f t="shared" si="79"/>
        <v>4.0880577202087229</v>
      </c>
      <c r="J174" s="1">
        <f t="shared" si="80"/>
        <v>5.5501521485023932</v>
      </c>
      <c r="K174" s="3">
        <f t="shared" si="81"/>
        <v>4.0625438889446368</v>
      </c>
      <c r="L174" s="1">
        <f t="shared" si="82"/>
        <v>5.5500721875240533</v>
      </c>
      <c r="M174" s="1">
        <f t="shared" si="83"/>
        <v>0.40140170299017153</v>
      </c>
      <c r="N174" s="5">
        <f t="shared" si="84"/>
        <v>0.40499193459021365</v>
      </c>
      <c r="O174" s="5">
        <f t="shared" si="85"/>
        <v>0.40497321382641593</v>
      </c>
      <c r="P174" s="5">
        <f t="shared" si="86"/>
        <v>0.40877369128380253</v>
      </c>
    </row>
    <row r="175" spans="2:16" x14ac:dyDescent="0.25">
      <c r="C175" s="1">
        <f t="shared" si="73"/>
        <v>3.5000000000000004</v>
      </c>
      <c r="D175" s="1">
        <f t="shared" si="74"/>
        <v>5.9387074036874976</v>
      </c>
      <c r="E175" s="1">
        <f t="shared" si="75"/>
        <v>4.0893538378110295</v>
      </c>
      <c r="F175" s="1">
        <f t="shared" si="76"/>
        <v>5.9549902900159575</v>
      </c>
      <c r="G175" s="1">
        <f t="shared" si="77"/>
        <v>4.1263494142549844</v>
      </c>
      <c r="H175" s="1">
        <f t="shared" si="78"/>
        <v>5.9554987369848345</v>
      </c>
      <c r="I175" s="1">
        <f t="shared" si="79"/>
        <v>4.1656433756229623</v>
      </c>
      <c r="J175" s="1">
        <f t="shared" si="80"/>
        <v>5.9551933659207839</v>
      </c>
      <c r="K175" s="3">
        <f t="shared" si="81"/>
        <v>4.1393660077642265</v>
      </c>
      <c r="L175" s="1">
        <f t="shared" si="82"/>
        <v>5.9550898027085921</v>
      </c>
      <c r="M175" s="1">
        <f t="shared" si="83"/>
        <v>0.40893538378110295</v>
      </c>
      <c r="N175" s="5">
        <f t="shared" si="84"/>
        <v>0.41263401028584817</v>
      </c>
      <c r="O175" s="5">
        <f t="shared" si="85"/>
        <v>0.41261671174635339</v>
      </c>
      <c r="P175" s="5">
        <f t="shared" si="86"/>
        <v>0.41653526888885128</v>
      </c>
    </row>
    <row r="176" spans="2:16" x14ac:dyDescent="0.25">
      <c r="C176" s="1">
        <f t="shared" si="73"/>
        <v>3.6000000000000005</v>
      </c>
      <c r="D176" s="1">
        <f t="shared" si="74"/>
        <v>6.347642787468601</v>
      </c>
      <c r="E176" s="1">
        <f t="shared" si="75"/>
        <v>4.1671396643659691</v>
      </c>
      <c r="F176" s="1">
        <f t="shared" si="76"/>
        <v>6.3676252314414556</v>
      </c>
      <c r="G176" s="1">
        <f t="shared" si="77"/>
        <v>4.2050501629799273</v>
      </c>
      <c r="H176" s="1">
        <f t="shared" si="78"/>
        <v>6.3682485976565335</v>
      </c>
      <c r="I176" s="1">
        <f t="shared" si="79"/>
        <v>4.2453235688551727</v>
      </c>
      <c r="J176" s="1">
        <f t="shared" si="80"/>
        <v>6.3678796624483764</v>
      </c>
      <c r="K176" s="3">
        <f t="shared" si="81"/>
        <v>4.2184027893379934</v>
      </c>
      <c r="L176" s="1">
        <f t="shared" si="82"/>
        <v>6.3677518188309854</v>
      </c>
      <c r="M176" s="1">
        <f t="shared" si="83"/>
        <v>0.41671396643659692</v>
      </c>
      <c r="N176" s="5">
        <f t="shared" si="84"/>
        <v>0.42050394784925954</v>
      </c>
      <c r="O176" s="5">
        <f t="shared" si="85"/>
        <v>0.42048795827724766</v>
      </c>
      <c r="P176" s="5">
        <f t="shared" si="86"/>
        <v>0.42450602986178243</v>
      </c>
    </row>
    <row r="177" spans="3:16" x14ac:dyDescent="0.25">
      <c r="C177" s="1">
        <f t="shared" si="73"/>
        <v>3.7000000000000006</v>
      </c>
      <c r="D177" s="1">
        <f t="shared" si="74"/>
        <v>6.7643567539051981</v>
      </c>
      <c r="E177" s="1">
        <f t="shared" si="75"/>
        <v>4.2469847517820405</v>
      </c>
      <c r="F177" s="1">
        <f t="shared" si="76"/>
        <v>6.7881302477394483</v>
      </c>
      <c r="G177" s="1">
        <f t="shared" si="77"/>
        <v>4.2856775929219095</v>
      </c>
      <c r="H177" s="1">
        <f t="shared" si="78"/>
        <v>6.7888717593175905</v>
      </c>
      <c r="I177" s="1">
        <f t="shared" si="79"/>
        <v>4.3267849173808743</v>
      </c>
      <c r="J177" s="1">
        <f t="shared" si="80"/>
        <v>6.7884383632578755</v>
      </c>
      <c r="K177" s="3">
        <f t="shared" si="81"/>
        <v>4.2993158951183554</v>
      </c>
      <c r="L177" s="1">
        <f t="shared" si="82"/>
        <v>6.7882857869228843</v>
      </c>
      <c r="M177" s="1">
        <f t="shared" si="83"/>
        <v>0.42469847517820408</v>
      </c>
      <c r="N177" s="5">
        <f t="shared" si="84"/>
        <v>0.42856656913079699</v>
      </c>
      <c r="O177" s="5">
        <f t="shared" si="85"/>
        <v>0.42855177452327509</v>
      </c>
      <c r="P177" s="5">
        <f t="shared" si="86"/>
        <v>0.43265464225355976</v>
      </c>
    </row>
    <row r="178" spans="3:16" x14ac:dyDescent="0.25">
      <c r="C178" s="1">
        <f t="shared" si="73"/>
        <v>3.8000000000000007</v>
      </c>
      <c r="D178" s="1">
        <f t="shared" si="74"/>
        <v>7.1890552290834018</v>
      </c>
      <c r="E178" s="1">
        <f t="shared" si="75"/>
        <v>4.3285812779163333</v>
      </c>
      <c r="F178" s="1">
        <f t="shared" si="76"/>
        <v>7.2166980070316393</v>
      </c>
      <c r="G178" s="1">
        <f t="shared" si="77"/>
        <v>4.3679515920100673</v>
      </c>
      <c r="H178" s="1">
        <f t="shared" si="78"/>
        <v>7.2175602427757362</v>
      </c>
      <c r="I178" s="1">
        <f t="shared" si="79"/>
        <v>4.4097760424454764</v>
      </c>
      <c r="J178" s="1">
        <f t="shared" si="80"/>
        <v>7.2170616741863034</v>
      </c>
      <c r="K178" s="3">
        <f t="shared" si="81"/>
        <v>4.3818352441147761</v>
      </c>
      <c r="L178" s="1">
        <f t="shared" si="82"/>
        <v>7.2168840877128693</v>
      </c>
      <c r="M178" s="1">
        <f t="shared" si="83"/>
        <v>0.43285812779163335</v>
      </c>
      <c r="N178" s="5">
        <f t="shared" si="84"/>
        <v>0.43679386259499653</v>
      </c>
      <c r="O178" s="5">
        <f t="shared" si="85"/>
        <v>0.43678015451139524</v>
      </c>
      <c r="P178" s="5">
        <f t="shared" si="86"/>
        <v>0.44095598495795274</v>
      </c>
    </row>
    <row r="179" spans="3:16" x14ac:dyDescent="0.25">
      <c r="C179" s="1">
        <f t="shared" si="73"/>
        <v>3.9000000000000008</v>
      </c>
      <c r="D179" s="1">
        <f t="shared" si="74"/>
        <v>7.6219133568750355</v>
      </c>
      <c r="E179" s="1">
        <f t="shared" si="75"/>
        <v>4.4116825418229357</v>
      </c>
      <c r="F179" s="1">
        <f t="shared" si="76"/>
        <v>7.6534931662326464</v>
      </c>
      <c r="G179" s="1">
        <f t="shared" si="77"/>
        <v>4.4516460790077712</v>
      </c>
      <c r="H179" s="1">
        <f t="shared" si="78"/>
        <v>7.6544781087938265</v>
      </c>
      <c r="I179" s="1">
        <f t="shared" si="79"/>
        <v>4.4940927284439249</v>
      </c>
      <c r="J179" s="1">
        <f t="shared" si="80"/>
        <v>7.6539138494428203</v>
      </c>
      <c r="K179" s="3">
        <f t="shared" si="81"/>
        <v>4.4657423688894946</v>
      </c>
      <c r="L179" s="1">
        <f t="shared" si="82"/>
        <v>7.6537111122065973</v>
      </c>
      <c r="M179" s="1">
        <f t="shared" si="83"/>
        <v>0.44116825418229361</v>
      </c>
      <c r="N179" s="5">
        <f t="shared" si="84"/>
        <v>0.44516321943692172</v>
      </c>
      <c r="O179" s="5">
        <f t="shared" si="85"/>
        <v>0.44515049769550186</v>
      </c>
      <c r="P179" s="5">
        <f t="shared" si="86"/>
        <v>0.44938965736998632</v>
      </c>
    </row>
    <row r="180" spans="3:16" x14ac:dyDescent="0.25">
      <c r="C180" s="1">
        <f t="shared" si="73"/>
        <v>4.0000000000000009</v>
      </c>
      <c r="D180" s="1">
        <f t="shared" si="74"/>
        <v>8.0630816110573296</v>
      </c>
      <c r="E180" s="1">
        <f t="shared" si="75"/>
        <v>4.4960882442904451</v>
      </c>
      <c r="F180" s="1">
        <f t="shared" si="76"/>
        <v>8.0986577741334234</v>
      </c>
      <c r="G180" s="1">
        <f t="shared" si="77"/>
        <v>4.5365763680218034</v>
      </c>
      <c r="H180" s="1">
        <f t="shared" si="78"/>
        <v>8.0997668723071694</v>
      </c>
      <c r="I180" s="1">
        <f t="shared" si="79"/>
        <v>4.5795671807434086</v>
      </c>
      <c r="J180" s="1">
        <f t="shared" si="80"/>
        <v>8.0991365906551067</v>
      </c>
      <c r="K180" s="3">
        <f t="shared" si="81"/>
        <v>4.550858451394074</v>
      </c>
      <c r="L180" s="1">
        <f t="shared" si="82"/>
        <v>8.0989086698427855</v>
      </c>
      <c r="M180" s="1">
        <f t="shared" si="83"/>
        <v>0.44960882442904454</v>
      </c>
      <c r="N180" s="5">
        <f t="shared" si="84"/>
        <v>0.45365617014995668</v>
      </c>
      <c r="O180" s="5">
        <f t="shared" si="85"/>
        <v>0.45364434366853834</v>
      </c>
      <c r="P180" s="5">
        <f t="shared" si="86"/>
        <v>0.45793890191060876</v>
      </c>
    </row>
    <row r="181" spans="3:16" x14ac:dyDescent="0.25">
      <c r="C181" s="1">
        <f t="shared" si="73"/>
        <v>4.1000000000000005</v>
      </c>
      <c r="D181" s="1">
        <f t="shared" si="74"/>
        <v>8.5126904354863733</v>
      </c>
      <c r="E181" s="1">
        <f t="shared" si="75"/>
        <v>4.5816338654708462</v>
      </c>
      <c r="F181" s="1">
        <f t="shared" si="76"/>
        <v>8.5523154109356039</v>
      </c>
      <c r="G181" s="1">
        <f t="shared" si="77"/>
        <v>4.6225899479037116</v>
      </c>
      <c r="H181" s="1">
        <f t="shared" si="78"/>
        <v>8.5535496435588634</v>
      </c>
      <c r="I181" s="1">
        <f t="shared" si="79"/>
        <v>4.666060113761815</v>
      </c>
      <c r="J181" s="1">
        <f t="shared" si="80"/>
        <v>8.552853180616923</v>
      </c>
      <c r="K181" s="3">
        <f t="shared" si="81"/>
        <v>4.6370355650265589</v>
      </c>
      <c r="L181" s="1">
        <f t="shared" si="82"/>
        <v>8.5526001288388933</v>
      </c>
      <c r="M181" s="1">
        <f t="shared" si="83"/>
        <v>0.45816338654708466</v>
      </c>
      <c r="N181" s="5">
        <f t="shared" si="84"/>
        <v>0.46225746256884676</v>
      </c>
      <c r="O181" s="5">
        <f t="shared" si="85"/>
        <v>0.46224644927099612</v>
      </c>
      <c r="P181" s="5">
        <f t="shared" si="86"/>
        <v>0.46658981119211246</v>
      </c>
    </row>
    <row r="182" spans="3:16" x14ac:dyDescent="0.25">
      <c r="C182" s="1">
        <f t="shared" si="73"/>
        <v>4.2</v>
      </c>
      <c r="D182" s="1">
        <f t="shared" si="74"/>
        <v>8.9708538220334582</v>
      </c>
      <c r="E182" s="1">
        <f t="shared" si="75"/>
        <v>4.6681828601068407</v>
      </c>
      <c r="F182" s="1">
        <f t="shared" si="76"/>
        <v>9.0145744057259751</v>
      </c>
      <c r="G182" s="1">
        <f t="shared" si="77"/>
        <v>4.7095596410401308</v>
      </c>
      <c r="H182" s="1">
        <f t="shared" si="78"/>
        <v>9.015934342520497</v>
      </c>
      <c r="I182" s="1">
        <f t="shared" si="79"/>
        <v>4.7534548319928112</v>
      </c>
      <c r="J182" s="1">
        <f t="shared" si="80"/>
        <v>9.0151716946306859</v>
      </c>
      <c r="K182" s="3">
        <f t="shared" si="81"/>
        <v>4.7241501585685626</v>
      </c>
      <c r="L182" s="1">
        <f t="shared" si="82"/>
        <v>9.0148936324087074</v>
      </c>
      <c r="M182" s="1">
        <f t="shared" si="83"/>
        <v>0.46681828601068409</v>
      </c>
      <c r="N182" s="5">
        <f t="shared" si="84"/>
        <v>0.4709543778270141</v>
      </c>
      <c r="O182" s="5">
        <f t="shared" si="85"/>
        <v>0.47094410410233173</v>
      </c>
      <c r="P182" s="5">
        <f t="shared" si="86"/>
        <v>0.47533073534928055</v>
      </c>
    </row>
    <row r="183" spans="3:16" x14ac:dyDescent="0.25">
      <c r="C183" s="1">
        <f t="shared" si="73"/>
        <v>4.3</v>
      </c>
      <c r="D183" s="1">
        <f t="shared" si="74"/>
        <v>9.4376721080441417</v>
      </c>
      <c r="E183" s="1">
        <f t="shared" si="75"/>
        <v>4.7556208300916625</v>
      </c>
      <c r="F183" s="1">
        <f t="shared" si="76"/>
        <v>9.4855303698299878</v>
      </c>
      <c r="G183" s="1">
        <f t="shared" si="77"/>
        <v>4.7973784512269306</v>
      </c>
      <c r="H183" s="1">
        <f t="shared" si="78"/>
        <v>9.4870162271254799</v>
      </c>
      <c r="I183" s="1">
        <f t="shared" si="79"/>
        <v>4.8416527391833899</v>
      </c>
      <c r="J183" s="1">
        <f t="shared" si="80"/>
        <v>9.4861875280259991</v>
      </c>
      <c r="K183" s="3">
        <f t="shared" si="81"/>
        <v>4.8120981366212749</v>
      </c>
      <c r="L183" s="1">
        <f t="shared" si="82"/>
        <v>9.4858846299451507</v>
      </c>
      <c r="M183" s="1">
        <f t="shared" si="83"/>
        <v>0.47556208300916625</v>
      </c>
      <c r="N183" s="5">
        <f t="shared" si="84"/>
        <v>0.47973621519888643</v>
      </c>
      <c r="O183" s="5">
        <f t="shared" si="85"/>
        <v>0.47972661517712223</v>
      </c>
      <c r="P183" s="5">
        <f t="shared" si="86"/>
        <v>0.48415183265505768</v>
      </c>
    </row>
    <row r="184" spans="3:16" x14ac:dyDescent="0.25">
      <c r="C184" s="1">
        <f t="shared" si="73"/>
        <v>4.3999999999999995</v>
      </c>
      <c r="D184" s="1">
        <f t="shared" si="74"/>
        <v>9.9132341910533075</v>
      </c>
      <c r="E184" s="1">
        <f t="shared" si="75"/>
        <v>4.8438511100616379</v>
      </c>
      <c r="F184" s="1">
        <f t="shared" si="76"/>
        <v>9.9652682149526814</v>
      </c>
      <c r="G184" s="1">
        <f t="shared" si="77"/>
        <v>4.8859556308930392</v>
      </c>
      <c r="H184" s="1">
        <f t="shared" si="78"/>
        <v>9.9668799055892325</v>
      </c>
      <c r="I184" s="1">
        <f t="shared" si="79"/>
        <v>4.9305698872676667</v>
      </c>
      <c r="J184" s="1">
        <f t="shared" si="80"/>
        <v>9.9659854090248867</v>
      </c>
      <c r="K184" s="3">
        <f t="shared" si="81"/>
        <v>4.9007910958348377</v>
      </c>
      <c r="L184" s="1">
        <f t="shared" si="82"/>
        <v>9.9656578926811914</v>
      </c>
      <c r="M184" s="1">
        <f t="shared" si="83"/>
        <v>0.48438511100616383</v>
      </c>
      <c r="N184" s="5">
        <f t="shared" si="84"/>
        <v>0.48859389885841775</v>
      </c>
      <c r="O184" s="5">
        <f t="shared" si="85"/>
        <v>0.48858491363395862</v>
      </c>
      <c r="P184" s="5">
        <f t="shared" si="86"/>
        <v>0.49304472436092317</v>
      </c>
    </row>
    <row r="185" spans="3:16" x14ac:dyDescent="0.25">
      <c r="C185" s="1">
        <f t="shared" si="73"/>
        <v>4.4999999999999991</v>
      </c>
      <c r="D185" s="1">
        <f t="shared" si="74"/>
        <v>10.397619302059471</v>
      </c>
      <c r="E185" s="1">
        <f t="shared" si="75"/>
        <v>4.9327913793793803</v>
      </c>
      <c r="F185" s="1">
        <f t="shared" si="76"/>
        <v>10.453863778041985</v>
      </c>
      <c r="G185" s="1">
        <f t="shared" si="77"/>
        <v>4.9752136420546025</v>
      </c>
      <c r="H185" s="1">
        <f t="shared" si="78"/>
        <v>10.455600955455697</v>
      </c>
      <c r="I185" s="1">
        <f t="shared" si="79"/>
        <v>5.0201342932575859</v>
      </c>
      <c r="J185" s="1">
        <f t="shared" si="80"/>
        <v>10.45464101896404</v>
      </c>
      <c r="K185" s="3">
        <f t="shared" si="81"/>
        <v>4.9901534104673884</v>
      </c>
      <c r="L185" s="1">
        <f t="shared" si="82"/>
        <v>10.454289136073164</v>
      </c>
      <c r="M185" s="1">
        <f t="shared" si="83"/>
        <v>0.49327913793793804</v>
      </c>
      <c r="N185" s="5">
        <f t="shared" si="84"/>
        <v>0.49751967399666991</v>
      </c>
      <c r="O185" s="5">
        <f t="shared" si="85"/>
        <v>0.49751125087297682</v>
      </c>
      <c r="P185" s="5">
        <f t="shared" si="86"/>
        <v>0.50200222646025305</v>
      </c>
    </row>
    <row r="186" spans="3:16" x14ac:dyDescent="0.25">
      <c r="C186" s="1">
        <f t="shared" si="73"/>
        <v>4.5999999999999988</v>
      </c>
      <c r="D186" s="1">
        <f t="shared" si="74"/>
        <v>10.890898439997409</v>
      </c>
      <c r="E186" s="1">
        <f t="shared" si="75"/>
        <v>5.022371030759615</v>
      </c>
      <c r="F186" s="1">
        <f t="shared" si="76"/>
        <v>10.951385142247444</v>
      </c>
      <c r="G186" s="1">
        <f t="shared" si="77"/>
        <v>5.0650857814561192</v>
      </c>
      <c r="H186" s="1">
        <f t="shared" si="78"/>
        <v>10.953247239087545</v>
      </c>
      <c r="I186" s="1">
        <f t="shared" si="79"/>
        <v>5.1102838308373375</v>
      </c>
      <c r="J186" s="1">
        <f t="shared" si="80"/>
        <v>10.952222309233578</v>
      </c>
      <c r="K186" s="3">
        <f t="shared" si="81"/>
        <v>5.0801199506141312</v>
      </c>
      <c r="L186" s="1">
        <f t="shared" si="82"/>
        <v>10.951846338429412</v>
      </c>
      <c r="M186" s="1">
        <f t="shared" si="83"/>
        <v>0.50223710307596148</v>
      </c>
      <c r="N186" s="5">
        <f t="shared" si="84"/>
        <v>0.5065068693481688</v>
      </c>
      <c r="O186" s="5">
        <f t="shared" si="85"/>
        <v>0.50649896113519455</v>
      </c>
      <c r="P186" s="5">
        <f t="shared" si="86"/>
        <v>0.51101813898188753</v>
      </c>
    </row>
    <row r="187" spans="3:16" x14ac:dyDescent="0.25">
      <c r="C187" s="1">
        <f t="shared" si="73"/>
        <v>4.6999999999999984</v>
      </c>
      <c r="D187" s="1">
        <f t="shared" si="74"/>
        <v>11.39313554307337</v>
      </c>
      <c r="E187" s="1">
        <f t="shared" si="75"/>
        <v>5.1125291042339454</v>
      </c>
      <c r="F187" s="1">
        <f t="shared" si="76"/>
        <v>11.457893720393056</v>
      </c>
      <c r="G187" s="1">
        <f t="shared" si="77"/>
        <v>5.1555143055878796</v>
      </c>
      <c r="H187" s="1">
        <f t="shared" si="78"/>
        <v>11.459879982167394</v>
      </c>
      <c r="I187" s="1">
        <f t="shared" si="79"/>
        <v>5.2009645572451051</v>
      </c>
      <c r="J187" s="1">
        <f t="shared" si="80"/>
        <v>11.458790581298629</v>
      </c>
      <c r="K187" s="3">
        <f t="shared" si="81"/>
        <v>5.1706342776126908</v>
      </c>
      <c r="L187" s="1">
        <f t="shared" si="82"/>
        <v>11.458390822266841</v>
      </c>
      <c r="M187" s="1">
        <f t="shared" si="83"/>
        <v>0.5112529104233946</v>
      </c>
      <c r="N187" s="5">
        <f t="shared" si="84"/>
        <v>0.51554970969807579</v>
      </c>
      <c r="O187" s="5">
        <f t="shared" si="85"/>
        <v>0.51554227407587561</v>
      </c>
      <c r="P187" s="5">
        <f t="shared" si="86"/>
        <v>0.52008707883515803</v>
      </c>
    </row>
    <row r="188" spans="3:16" x14ac:dyDescent="0.25">
      <c r="C188" s="1">
        <f t="shared" si="73"/>
        <v>4.799999999999998</v>
      </c>
      <c r="D188" s="1">
        <f t="shared" si="74"/>
        <v>11.904388453496765</v>
      </c>
      <c r="E188" s="1">
        <f t="shared" si="75"/>
        <v>5.2032126487429959</v>
      </c>
      <c r="F188" s="1">
        <f t="shared" si="76"/>
        <v>11.973445150951843</v>
      </c>
      <c r="G188" s="1">
        <f t="shared" si="77"/>
        <v>5.2464489363050575</v>
      </c>
      <c r="H188" s="1">
        <f t="shared" si="78"/>
        <v>11.975554665241345</v>
      </c>
      <c r="I188" s="1">
        <f t="shared" si="79"/>
        <v>5.2921293735152046</v>
      </c>
      <c r="J188" s="1">
        <f t="shared" si="80"/>
        <v>11.97440137972543</v>
      </c>
      <c r="K188" s="3">
        <f t="shared" si="81"/>
        <v>5.2616472034806003</v>
      </c>
      <c r="L188" s="1">
        <f t="shared" si="82"/>
        <v>11.973978148401251</v>
      </c>
      <c r="M188" s="1">
        <f t="shared" si="83"/>
        <v>0.52032126487429964</v>
      </c>
      <c r="N188" s="5">
        <f t="shared" si="84"/>
        <v>0.5246431664449992</v>
      </c>
      <c r="O188" s="5">
        <f t="shared" si="85"/>
        <v>0.52463616539619029</v>
      </c>
      <c r="P188" s="5">
        <f t="shared" si="86"/>
        <v>0.52920434599370558</v>
      </c>
    </row>
    <row r="189" spans="3:16" x14ac:dyDescent="0.25">
      <c r="C189" s="1">
        <f t="shared" si="73"/>
        <v>4.8999999999999977</v>
      </c>
      <c r="D189" s="1">
        <f t="shared" si="74"/>
        <v>12.424709718371064</v>
      </c>
      <c r="E189" s="1">
        <f t="shared" si="75"/>
        <v>5.2943754108600922</v>
      </c>
      <c r="F189" s="1">
        <f t="shared" si="76"/>
        <v>12.498090044582348</v>
      </c>
      <c r="G189" s="1">
        <f t="shared" si="77"/>
        <v>5.3378456593452732</v>
      </c>
      <c r="H189" s="1">
        <f t="shared" si="78"/>
        <v>12.500321766354256</v>
      </c>
      <c r="I189" s="1">
        <f t="shared" si="79"/>
        <v>5.3837369426421295</v>
      </c>
      <c r="J189" s="1">
        <f t="shared" si="80"/>
        <v>12.49910523620505</v>
      </c>
      <c r="K189" s="3">
        <f t="shared" si="81"/>
        <v>5.3531156310067898</v>
      </c>
      <c r="L189" s="1">
        <f t="shared" si="82"/>
        <v>12.498658860826316</v>
      </c>
      <c r="M189" s="1">
        <f t="shared" si="83"/>
        <v>0.52943754108600927</v>
      </c>
      <c r="N189" s="5">
        <f t="shared" si="84"/>
        <v>0.53378283745075483</v>
      </c>
      <c r="O189" s="5">
        <f t="shared" si="85"/>
        <v>0.53377623675909269</v>
      </c>
      <c r="P189" s="5">
        <f t="shared" si="86"/>
        <v>0.53836581546396001</v>
      </c>
    </row>
    <row r="190" spans="3:16" x14ac:dyDescent="0.25">
      <c r="C190" s="1">
        <f t="shared" si="73"/>
        <v>4.9999999999999973</v>
      </c>
      <c r="D190" s="1">
        <f t="shared" si="74"/>
        <v>12.954147259457073</v>
      </c>
      <c r="E190" s="1">
        <f t="shared" si="75"/>
        <v>5.3859767763833117</v>
      </c>
      <c r="F190" s="1">
        <f t="shared" si="76"/>
        <v>13.031874610516875</v>
      </c>
      <c r="G190" s="1">
        <f t="shared" si="77"/>
        <v>5.4296657504870023</v>
      </c>
      <c r="H190" s="1">
        <f t="shared" si="78"/>
        <v>13.034227384029366</v>
      </c>
      <c r="I190" s="1">
        <f t="shared" si="79"/>
        <v>5.4757508091961888</v>
      </c>
      <c r="J190" s="1">
        <f t="shared" si="80"/>
        <v>13.032948293802061</v>
      </c>
      <c r="K190" s="3">
        <f t="shared" si="81"/>
        <v>5.4450016123321552</v>
      </c>
      <c r="L190" s="1">
        <f t="shared" si="82"/>
        <v>13.032479111654593</v>
      </c>
      <c r="M190" s="1">
        <f t="shared" si="83"/>
        <v>0.53859767763833122</v>
      </c>
      <c r="N190" s="5">
        <f t="shared" si="84"/>
        <v>0.54296484965244884</v>
      </c>
      <c r="O190" s="5">
        <f t="shared" si="85"/>
        <v>0.54295861846227034</v>
      </c>
      <c r="P190" s="5">
        <f t="shared" si="86"/>
        <v>0.54756784938643788</v>
      </c>
    </row>
    <row r="193" spans="2:16" x14ac:dyDescent="0.25">
      <c r="I193" s="1" t="s">
        <v>0</v>
      </c>
    </row>
    <row r="194" spans="2:16" x14ac:dyDescent="0.25">
      <c r="I194" s="1">
        <v>0.1</v>
      </c>
    </row>
    <row r="196" spans="2:16" x14ac:dyDescent="0.25">
      <c r="B196" s="2" t="s">
        <v>1</v>
      </c>
      <c r="C196" s="2" t="s">
        <v>3</v>
      </c>
      <c r="D196" s="2" t="s">
        <v>5</v>
      </c>
      <c r="F196" s="2" t="s">
        <v>2</v>
      </c>
      <c r="H196" s="2" t="s">
        <v>7</v>
      </c>
      <c r="J196" s="2" t="s">
        <v>10</v>
      </c>
      <c r="L196" s="2" t="s">
        <v>11</v>
      </c>
    </row>
    <row r="197" spans="2:16" x14ac:dyDescent="0.25">
      <c r="B197" s="1" t="s">
        <v>4</v>
      </c>
      <c r="D197" s="1" t="s">
        <v>6</v>
      </c>
      <c r="E197" s="1" t="s">
        <v>9</v>
      </c>
      <c r="F197" s="1" t="s">
        <v>6</v>
      </c>
      <c r="G197" s="1" t="s">
        <v>8</v>
      </c>
      <c r="H197" s="1" t="s">
        <v>6</v>
      </c>
      <c r="I197" s="1" t="s">
        <v>8</v>
      </c>
      <c r="J197" s="1" t="s">
        <v>6</v>
      </c>
      <c r="K197" s="3" t="s">
        <v>8</v>
      </c>
      <c r="L197" s="1" t="s">
        <v>6</v>
      </c>
      <c r="M197" s="1" t="s">
        <v>12</v>
      </c>
      <c r="N197" s="1" t="s">
        <v>13</v>
      </c>
      <c r="O197" s="1" t="s">
        <v>14</v>
      </c>
      <c r="P197" s="1" t="s">
        <v>15</v>
      </c>
    </row>
    <row r="198" spans="2:16" x14ac:dyDescent="0.25">
      <c r="B198" s="1">
        <v>1.9</v>
      </c>
      <c r="C198" s="1">
        <v>1.3</v>
      </c>
      <c r="D198" s="1">
        <f>B198</f>
        <v>1.9</v>
      </c>
      <c r="E198" s="1">
        <f>4*C198+D198^2</f>
        <v>8.81</v>
      </c>
      <c r="F198" s="1">
        <f>B198</f>
        <v>1.9</v>
      </c>
      <c r="G198" s="1">
        <f>4*(C198+$I$194/2)+(F198+$I$194/2*E198)^2</f>
        <v>10.877940250000002</v>
      </c>
      <c r="H198" s="1">
        <f>B198</f>
        <v>1.9</v>
      </c>
      <c r="I198" s="1">
        <f>4*(C198+$I$194)+(H198+$I$194*E198)^2</f>
        <v>13.333961000000002</v>
      </c>
      <c r="J198" s="1">
        <f>B198</f>
        <v>1.9</v>
      </c>
      <c r="K198" s="3">
        <f>4*(C198+2/3*$I$194)+(J198+2/3*$I$194*E198)^2</f>
        <v>11.653493777777779</v>
      </c>
      <c r="L198" s="1">
        <f>B198</f>
        <v>1.9</v>
      </c>
      <c r="M198" s="1">
        <f>$I$194*E198</f>
        <v>0.88100000000000012</v>
      </c>
      <c r="N198" s="1">
        <f>$I$194*(4*(C198+$I$194/2)+(L198+M198/2)^2)</f>
        <v>1.0877940250000002</v>
      </c>
      <c r="O198" s="1">
        <f>$I$194*(4*(C198+$I$194/2)+(L198+N198/2)^2)</f>
        <v>1.1372632607706425</v>
      </c>
      <c r="P198" s="1">
        <f>$I$194*(4*(C198+$I$194)+(L198+O198)^2)</f>
        <v>1.482496811522712</v>
      </c>
    </row>
    <row r="199" spans="2:16" x14ac:dyDescent="0.25">
      <c r="C199" s="1">
        <f>C198+$I$194</f>
        <v>1.4000000000000001</v>
      </c>
      <c r="D199" s="1">
        <f>D198+$I$194*E198</f>
        <v>2.7810000000000001</v>
      </c>
      <c r="E199" s="1">
        <f>4*C199+D199^2</f>
        <v>13.333961000000002</v>
      </c>
      <c r="F199" s="1">
        <f>F198+$I$194*G198</f>
        <v>2.9877940250000004</v>
      </c>
      <c r="G199" s="1">
        <f>4*(C199+$I$194/2)+(F199+$I$194/2*E199)^2</f>
        <v>19.155312326237809</v>
      </c>
      <c r="H199" s="6">
        <f>H198+$I$194/2*E198+$I$194/2*I198</f>
        <v>3.0071980500000004</v>
      </c>
      <c r="I199" s="1">
        <f>4*(C199+$I$194)+(H199+$I$194*E199)^2</f>
        <v>24.840757575014234</v>
      </c>
      <c r="J199" s="1">
        <f>J198+$I$194/4*(E198+3*K198)</f>
        <v>2.9942620333333334</v>
      </c>
      <c r="K199" s="3">
        <f>4*(C199+2/3*$I$194)+(J199+2/3*$I$194*E199)^2</f>
        <v>20.94585272975899</v>
      </c>
      <c r="L199" s="1">
        <f>L198+1/6*(M198+2*N198+2*O198+P198)</f>
        <v>3.0356018971773331</v>
      </c>
      <c r="M199" s="1">
        <f t="shared" ref="M199:M209" si="87">$I$194*E199</f>
        <v>1.3333961000000003</v>
      </c>
      <c r="N199" s="1">
        <f t="shared" ref="N199:N209" si="88">$I$194*(4*(C199+$I$194/2)+(L199+M199/2)^2)</f>
        <v>1.9507024898869283</v>
      </c>
      <c r="O199" s="1">
        <f t="shared" ref="O199:O209" si="89">$I$194*(4*(C199+$I$194/2)+(L199+N199/2)^2)</f>
        <v>2.1887745108288703</v>
      </c>
      <c r="P199" s="1">
        <f t="shared" ref="P199:P209" si="90">$I$194*(4*(C199+$I$194)+(L199+O199)^2)</f>
        <v>3.3294108852531803</v>
      </c>
    </row>
    <row r="200" spans="2:16" x14ac:dyDescent="0.25">
      <c r="C200" s="1">
        <f t="shared" ref="C200:C204" si="91">C199+$I$194</f>
        <v>1.5000000000000002</v>
      </c>
      <c r="D200" s="1">
        <f t="shared" ref="D200:D204" si="92">D199+$I$194*E199</f>
        <v>4.1143961000000004</v>
      </c>
      <c r="E200" s="1">
        <f t="shared" ref="E200:E204" si="93">4*C200+D200^2</f>
        <v>22.928255267695214</v>
      </c>
      <c r="F200" s="1">
        <f t="shared" ref="F200:F209" si="94">F199+$I$194*G199</f>
        <v>4.9033252576237816</v>
      </c>
      <c r="G200" s="1">
        <f t="shared" ref="G200:G209" si="95">4*(C200+$I$194/2)+(F200+$I$194/2*E200)^2</f>
        <v>42.799330122836352</v>
      </c>
      <c r="H200" s="6">
        <f>H199+$I$194/2*E199+$I$194/2*I199</f>
        <v>4.9159339787507124</v>
      </c>
      <c r="I200" s="1">
        <f t="shared" ref="I199:I209" si="96">4*(C200+$I$194)+(H200+$I$194*E200)^2</f>
        <v>58.366213608428332</v>
      </c>
      <c r="J200" s="1">
        <f t="shared" ref="J200:J209" si="97">J199+$I$194/4*(E199+3*K199)</f>
        <v>4.8985500130652575</v>
      </c>
      <c r="K200" s="3">
        <f t="shared" ref="K200:K209" si="98">4*(C200+2/3*$I$194)+(J200+2/3*$I$194*E200)^2</f>
        <v>47.574285758744089</v>
      </c>
      <c r="L200" s="1">
        <f t="shared" ref="L200:L207" si="99">L199+1/6*(M199+2*N199+2*O199+P199)</f>
        <v>5.1925620616247965</v>
      </c>
      <c r="M200" s="1">
        <f t="shared" ref="M200:M207" si="100">$I$194*E200</f>
        <v>2.2928255267695214</v>
      </c>
      <c r="N200" s="1">
        <f t="shared" ref="N200:N207" si="101">$I$194*(4*(C200+$I$194/2)+(L200+M200/2)^2)</f>
        <v>4.6382601832104946</v>
      </c>
      <c r="O200" s="1">
        <f t="shared" ref="O200:O207" si="102">$I$194*(4*(C200+$I$194/2)+(L200+N200/2)^2)</f>
        <v>6.2625519004897825</v>
      </c>
      <c r="P200" s="1">
        <f t="shared" ref="P200:P207" si="103">$I$194*(4*(C200+$I$194)+(L200+O200)^2)</f>
        <v>13.761963588503239</v>
      </c>
    </row>
    <row r="201" spans="2:16" x14ac:dyDescent="0.25">
      <c r="C201" s="1">
        <f t="shared" si="91"/>
        <v>1.6000000000000003</v>
      </c>
      <c r="D201" s="1">
        <f t="shared" si="92"/>
        <v>6.4072216267695214</v>
      </c>
      <c r="E201" s="1">
        <f>4*C201+D201^2</f>
        <v>47.452488974543073</v>
      </c>
      <c r="F201" s="1">
        <f t="shared" si="94"/>
        <v>9.1832582699074159</v>
      </c>
      <c r="G201" s="1">
        <f t="shared" si="95"/>
        <v>140.13842540683709</v>
      </c>
      <c r="H201" s="1">
        <f t="shared" ref="H200:H209" si="104">H200+$I$194/2*E200+$I$194/2*I200</f>
        <v>8.9806574225568898</v>
      </c>
      <c r="I201" s="1">
        <f t="shared" si="96"/>
        <v>195.20050430572337</v>
      </c>
      <c r="J201" s="1">
        <f t="shared" si="97"/>
        <v>9.0398278266634442</v>
      </c>
      <c r="K201" s="3">
        <f t="shared" si="98"/>
        <v>155.58785877205014</v>
      </c>
      <c r="L201" s="1">
        <f t="shared" si="99"/>
        <v>11.501964275403683</v>
      </c>
      <c r="M201" s="1">
        <f t="shared" si="100"/>
        <v>4.7452488974543074</v>
      </c>
      <c r="N201" s="1">
        <f t="shared" si="101"/>
        <v>19.910421226377856</v>
      </c>
      <c r="O201" s="1">
        <f t="shared" si="102"/>
        <v>46.701035419964938</v>
      </c>
      <c r="P201" s="1">
        <f t="shared" si="103"/>
        <v>339.43891735390798</v>
      </c>
    </row>
    <row r="202" spans="2:16" x14ac:dyDescent="0.25">
      <c r="C202" s="1">
        <f t="shared" si="91"/>
        <v>1.7000000000000004</v>
      </c>
      <c r="D202" s="1">
        <f t="shared" si="92"/>
        <v>11.15247052422383</v>
      </c>
      <c r="E202" s="1">
        <f t="shared" si="93"/>
        <v>131.17759879368134</v>
      </c>
      <c r="F202" s="1">
        <f t="shared" si="94"/>
        <v>23.197100810591124</v>
      </c>
      <c r="G202" s="1">
        <f t="shared" si="95"/>
        <v>892.41839041074775</v>
      </c>
      <c r="H202" s="1">
        <f t="shared" si="104"/>
        <v>21.113307086570213</v>
      </c>
      <c r="I202" s="1">
        <f t="shared" si="96"/>
        <v>1178.9659456265556</v>
      </c>
      <c r="J202" s="1">
        <f t="shared" si="97"/>
        <v>21.895229458930782</v>
      </c>
      <c r="K202" s="3">
        <f t="shared" si="98"/>
        <v>945.90094501057467</v>
      </c>
      <c r="L202" s="1">
        <f t="shared" si="99"/>
        <v>91.069810866078313</v>
      </c>
      <c r="M202" s="1">
        <f t="shared" si="100"/>
        <v>13.117759879368135</v>
      </c>
      <c r="N202" s="1">
        <f t="shared" si="101"/>
        <v>953.83612684471507</v>
      </c>
      <c r="O202" s="1">
        <f t="shared" si="102"/>
        <v>32261.722533869601</v>
      </c>
      <c r="P202" s="1">
        <f t="shared" si="103"/>
        <v>104670317.97015877</v>
      </c>
    </row>
    <row r="203" spans="2:16" x14ac:dyDescent="0.25">
      <c r="C203" s="1">
        <f t="shared" si="91"/>
        <v>1.8000000000000005</v>
      </c>
      <c r="D203" s="1">
        <f t="shared" si="92"/>
        <v>24.270230403591967</v>
      </c>
      <c r="E203" s="1">
        <f>4*C203+D203^2</f>
        <v>596.24408384343997</v>
      </c>
      <c r="F203" s="1">
        <f t="shared" si="94"/>
        <v>112.43893985166591</v>
      </c>
      <c r="G203" s="1">
        <f t="shared" si="95"/>
        <v>20242.787981780722</v>
      </c>
      <c r="H203" s="1">
        <f t="shared" si="104"/>
        <v>86.620484307582061</v>
      </c>
      <c r="I203" s="1">
        <f t="shared" si="96"/>
        <v>21395.168638472966</v>
      </c>
      <c r="J203" s="1">
        <f t="shared" si="97"/>
        <v>96.117240304565925</v>
      </c>
      <c r="K203" s="3">
        <f t="shared" si="98"/>
        <v>18467.266479885551</v>
      </c>
      <c r="L203" s="1">
        <f t="shared" si="99"/>
        <v>17456218.104017548</v>
      </c>
      <c r="M203" s="1">
        <f t="shared" si="100"/>
        <v>59.624408384344001</v>
      </c>
      <c r="N203" s="1">
        <f t="shared" si="101"/>
        <v>30472059131260.328</v>
      </c>
      <c r="O203" s="1">
        <f t="shared" si="102"/>
        <v>2.3213712885197148E+25</v>
      </c>
      <c r="P203" s="1">
        <f t="shared" si="103"/>
        <v>5.3887646591636809E+49</v>
      </c>
    </row>
    <row r="204" spans="2:16" x14ac:dyDescent="0.25">
      <c r="C204" s="1">
        <f t="shared" si="91"/>
        <v>1.9000000000000006</v>
      </c>
      <c r="D204" s="1">
        <f t="shared" si="92"/>
        <v>83.894638787935975</v>
      </c>
      <c r="E204" s="1">
        <f t="shared" si="93"/>
        <v>7045.9104173582518</v>
      </c>
      <c r="F204" s="1">
        <f t="shared" si="94"/>
        <v>2136.717738029738</v>
      </c>
      <c r="G204" s="1">
        <f t="shared" si="95"/>
        <v>6195194.8029683037</v>
      </c>
      <c r="H204" s="1">
        <f t="shared" si="104"/>
        <v>1186.1911204234023</v>
      </c>
      <c r="I204" s="1">
        <f t="shared" si="96"/>
        <v>3575065.1847395231</v>
      </c>
      <c r="J204" s="1">
        <f t="shared" si="97"/>
        <v>1496.0683283920682</v>
      </c>
      <c r="K204" s="3">
        <f t="shared" si="98"/>
        <v>3864360.5597172156</v>
      </c>
      <c r="L204" s="1">
        <f t="shared" si="99"/>
        <v>8.9812744319394678E+48</v>
      </c>
      <c r="M204" s="1">
        <f t="shared" si="100"/>
        <v>704.59104173582523</v>
      </c>
      <c r="N204" s="1">
        <f t="shared" si="101"/>
        <v>8.0663290421809616E+96</v>
      </c>
      <c r="O204" s="1">
        <f t="shared" si="102"/>
        <v>1.6266416054183007E+192</v>
      </c>
      <c r="P204" s="1" t="e">
        <f t="shared" si="103"/>
        <v>#NUM!</v>
      </c>
    </row>
    <row r="205" spans="2:16" x14ac:dyDescent="0.25">
      <c r="C205" s="1">
        <f t="shared" ref="C205:C209" si="105">C204+$I$194</f>
        <v>2.0000000000000004</v>
      </c>
      <c r="D205" s="1">
        <f>D204+$I$194*E204</f>
        <v>788.48568052376118</v>
      </c>
      <c r="E205" s="1">
        <f>4*C205+D205^2</f>
        <v>621717.66839101876</v>
      </c>
      <c r="F205" s="1">
        <f t="shared" si="94"/>
        <v>621656.19803486019</v>
      </c>
      <c r="G205" s="1">
        <f t="shared" si="95"/>
        <v>426072224909.63715</v>
      </c>
      <c r="H205" s="1">
        <f t="shared" si="104"/>
        <v>180291.74587826748</v>
      </c>
      <c r="I205" s="1">
        <f t="shared" si="96"/>
        <v>58788555007.645935</v>
      </c>
      <c r="J205" s="1">
        <f t="shared" si="97"/>
        <v>291499.25806761719</v>
      </c>
      <c r="K205" s="3">
        <f t="shared" si="98"/>
        <v>110853773155.99303</v>
      </c>
      <c r="L205" s="1" t="e">
        <f t="shared" si="99"/>
        <v>#NUM!</v>
      </c>
      <c r="M205" s="1">
        <f t="shared" si="100"/>
        <v>62171.766839101881</v>
      </c>
      <c r="N205" s="1" t="e">
        <f t="shared" si="101"/>
        <v>#NUM!</v>
      </c>
      <c r="O205" s="1" t="e">
        <f t="shared" si="102"/>
        <v>#NUM!</v>
      </c>
      <c r="P205" s="1" t="e">
        <f t="shared" si="103"/>
        <v>#NUM!</v>
      </c>
    </row>
    <row r="206" spans="2:16" x14ac:dyDescent="0.25">
      <c r="C206" s="1">
        <f t="shared" si="105"/>
        <v>2.1000000000000005</v>
      </c>
      <c r="D206" s="1">
        <f t="shared" ref="D205:D209" si="106">D205+$I$194*E205</f>
        <v>62960.252519625639</v>
      </c>
      <c r="E206" s="1">
        <f t="shared" ref="E205:E209" si="107">4*C206+D206^2</f>
        <v>3963993405.7350268</v>
      </c>
      <c r="F206" s="1">
        <f t="shared" si="94"/>
        <v>42607844147.161751</v>
      </c>
      <c r="G206" s="1">
        <f t="shared" si="95"/>
        <v>1.8323573873013212E+21</v>
      </c>
      <c r="H206" s="1">
        <f t="shared" si="104"/>
        <v>2939639128.0115948</v>
      </c>
      <c r="I206" s="1">
        <f t="shared" si="96"/>
        <v>1.1129152663879602E+19</v>
      </c>
      <c r="J206" s="1">
        <f t="shared" si="97"/>
        <v>8314340028.8992548</v>
      </c>
      <c r="K206" s="3">
        <f t="shared" si="98"/>
        <v>7.3592485294594564E+19</v>
      </c>
      <c r="L206" s="1" t="e">
        <f t="shared" si="99"/>
        <v>#NUM!</v>
      </c>
      <c r="M206" s="1">
        <f t="shared" si="100"/>
        <v>396399340.57350272</v>
      </c>
      <c r="N206" s="1" t="e">
        <f t="shared" si="101"/>
        <v>#NUM!</v>
      </c>
      <c r="O206" s="1" t="e">
        <f t="shared" si="102"/>
        <v>#NUM!</v>
      </c>
      <c r="P206" s="1" t="e">
        <f t="shared" si="103"/>
        <v>#NUM!</v>
      </c>
    </row>
    <row r="207" spans="2:16" x14ac:dyDescent="0.25">
      <c r="C207" s="1">
        <f t="shared" si="105"/>
        <v>2.2000000000000006</v>
      </c>
      <c r="D207" s="1">
        <f t="shared" si="106"/>
        <v>396462300.82602233</v>
      </c>
      <c r="E207" s="1">
        <f t="shared" si="107"/>
        <v>1.5718235597626342E+17</v>
      </c>
      <c r="F207" s="1">
        <f t="shared" si="94"/>
        <v>1.8323573877273998E+20</v>
      </c>
      <c r="G207" s="1">
        <f t="shared" si="95"/>
        <v>3.3578216167869478E+40</v>
      </c>
      <c r="H207" s="1">
        <f t="shared" si="104"/>
        <v>5.5645763633181894E+17</v>
      </c>
      <c r="I207" s="1">
        <f t="shared" si="96"/>
        <v>3.2738522841822101E+35</v>
      </c>
      <c r="J207" s="1">
        <f t="shared" si="97"/>
        <v>5.5194364055080325E+18</v>
      </c>
      <c r="K207" s="3">
        <f t="shared" si="98"/>
        <v>3.0579962442578084E+37</v>
      </c>
      <c r="L207" s="1" t="e">
        <f t="shared" si="99"/>
        <v>#NUM!</v>
      </c>
      <c r="M207" s="1">
        <f t="shared" si="100"/>
        <v>1.5718235597626344E+16</v>
      </c>
      <c r="N207" s="1" t="e">
        <f t="shared" si="101"/>
        <v>#NUM!</v>
      </c>
      <c r="O207" s="1" t="e">
        <f t="shared" si="102"/>
        <v>#NUM!</v>
      </c>
      <c r="P207" s="1" t="e">
        <f t="shared" si="103"/>
        <v>#NUM!</v>
      </c>
    </row>
    <row r="208" spans="2:16" x14ac:dyDescent="0.25">
      <c r="C208" s="1">
        <f t="shared" si="105"/>
        <v>2.3000000000000007</v>
      </c>
      <c r="D208" s="1">
        <f t="shared" si="106"/>
        <v>1.5718235994088644E+16</v>
      </c>
      <c r="E208" s="1">
        <f t="shared" si="107"/>
        <v>2.4706294276586383E+32</v>
      </c>
      <c r="F208" s="1">
        <f t="shared" si="94"/>
        <v>3.3578216167869481E+39</v>
      </c>
      <c r="G208" s="1">
        <f t="shared" si="95"/>
        <v>1.1274966093121045E+79</v>
      </c>
      <c r="H208" s="1">
        <f t="shared" si="104"/>
        <v>1.6369261420911052E+34</v>
      </c>
      <c r="I208" s="1">
        <f t="shared" si="96"/>
        <v>2.6876217744661456E+68</v>
      </c>
      <c r="J208" s="1">
        <f t="shared" si="97"/>
        <v>2.2934971831933568E+36</v>
      </c>
      <c r="K208" s="3">
        <f t="shared" si="98"/>
        <v>5.2602048813422582E+72</v>
      </c>
      <c r="L208" s="1" t="e">
        <f t="shared" ref="L200:L209" si="108">L207+1/6*(M207+2*N207+2*O207+P207)</f>
        <v>#NUM!</v>
      </c>
      <c r="M208" s="1">
        <f t="shared" si="87"/>
        <v>2.4706294276586385E+31</v>
      </c>
      <c r="N208" s="1" t="e">
        <f t="shared" si="88"/>
        <v>#NUM!</v>
      </c>
      <c r="O208" s="1" t="e">
        <f t="shared" si="89"/>
        <v>#NUM!</v>
      </c>
      <c r="P208" s="1" t="e">
        <f t="shared" si="90"/>
        <v>#NUM!</v>
      </c>
    </row>
    <row r="209" spans="3:16" x14ac:dyDescent="0.25">
      <c r="C209" s="1">
        <f t="shared" si="105"/>
        <v>2.4000000000000008</v>
      </c>
      <c r="D209" s="1">
        <f t="shared" si="106"/>
        <v>2.4706294276586398E+31</v>
      </c>
      <c r="E209" s="1">
        <f t="shared" si="107"/>
        <v>6.1040097688128586E+62</v>
      </c>
      <c r="F209" s="1">
        <f t="shared" si="94"/>
        <v>1.1274966093121045E+78</v>
      </c>
      <c r="G209" s="1">
        <f t="shared" si="95"/>
        <v>1.2712486040102924E+156</v>
      </c>
      <c r="H209" s="1">
        <f t="shared" si="104"/>
        <v>1.3438108872330728E+67</v>
      </c>
      <c r="I209" s="1">
        <f t="shared" si="96"/>
        <v>1.8058441059529633E+134</v>
      </c>
      <c r="J209" s="1">
        <f t="shared" si="97"/>
        <v>3.9451536610066943E+71</v>
      </c>
      <c r="K209" s="3">
        <f t="shared" si="98"/>
        <v>1.5564237412165358E+143</v>
      </c>
      <c r="L209" s="1" t="e">
        <f t="shared" si="108"/>
        <v>#NUM!</v>
      </c>
      <c r="M209" s="1">
        <f t="shared" si="87"/>
        <v>6.1040097688128589E+61</v>
      </c>
      <c r="N209" s="1" t="e">
        <f t="shared" si="88"/>
        <v>#NUM!</v>
      </c>
      <c r="O209" s="1" t="e">
        <f t="shared" si="89"/>
        <v>#NUM!</v>
      </c>
      <c r="P209" s="1" t="e">
        <f t="shared" si="90"/>
        <v>#NUM!</v>
      </c>
    </row>
  </sheetData>
  <pageMargins left="0.7" right="0.7" top="0.75" bottom="0.75" header="0.3" footer="0.3"/>
  <ignoredErrors>
    <ignoredError sqref="E8 E9:E27 E38 E36:E37 E39:E55 E64:E78 E87:E126 E135:E162 E171:E190 E199:E20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Ec.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2021-11-22T17:01:42Z</dcterms:modified>
</cp:coreProperties>
</file>