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Plan\Table\"/>
    </mc:Choice>
  </mc:AlternateContent>
  <xr:revisionPtr revIDLastSave="0" documentId="13_ncr:1_{BA0EC54A-AF02-4732-9091-839487010CE9}" xr6:coauthVersionLast="47" xr6:coauthVersionMax="47" xr10:uidLastSave="{00000000-0000-0000-0000-000000000000}"/>
  <bookViews>
    <workbookView xWindow="-120" yWindow="-120" windowWidth="29040" windowHeight="15840" tabRatio="740" firstSheet="1" activeTab="5" xr2:uid="{03E94F34-0C80-413C-84EE-02395A274476}"/>
  </bookViews>
  <sheets>
    <sheet name="메인퀘직경수정" sheetId="22" r:id="rId1"/>
    <sheet name="쉐어바이스" sheetId="18" r:id="rId2"/>
    <sheet name="레벨별상품" sheetId="17" r:id="rId3"/>
    <sheet name="자사제니" sheetId="16" r:id="rId4"/>
    <sheet name="보상 매칭" sheetId="1" r:id="rId5"/>
    <sheet name="자사,보스,파견" sheetId="4" r:id="rId6"/>
    <sheet name="속성석" sheetId="21" r:id="rId7"/>
    <sheet name="대전&amp;듀얼" sheetId="5" r:id="rId8"/>
    <sheet name="나무&amp;비상" sheetId="6" r:id="rId9"/>
    <sheet name="제니나무" sheetId="7" r:id="rId10"/>
    <sheet name="출석보상" sheetId="8" r:id="rId11"/>
    <sheet name="룰렛보상" sheetId="14" r:id="rId12"/>
    <sheet name="룰렛보상(굴러들어온 돌)" sheetId="25" r:id="rId13"/>
    <sheet name="Sheet1" sheetId="23" r:id="rId14"/>
    <sheet name="장비강화비용" sheetId="13" r:id="rId15"/>
    <sheet name="장비초월비용" sheetId="15" r:id="rId16"/>
    <sheet name="상점" sheetId="10" r:id="rId17"/>
    <sheet name="동료가치" sheetId="19" r:id="rId18"/>
    <sheet name="Sheet2" sheetId="20" r:id="rId19"/>
    <sheet name="Ref" sheetId="9" r:id="rId20"/>
  </sheets>
  <definedNames>
    <definedName name="_xlnm._FilterDatabase" localSheetId="14" hidden="1">장비강화비용!$S$1:$S$121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81" i="4" l="1"/>
  <c r="P82" i="4"/>
  <c r="P83" i="4"/>
  <c r="P84" i="4"/>
  <c r="P80" i="4"/>
  <c r="O81" i="4"/>
  <c r="O82" i="4"/>
  <c r="O83" i="4"/>
  <c r="O84" i="4"/>
  <c r="O85" i="4"/>
  <c r="O80" i="4"/>
  <c r="M81" i="4"/>
  <c r="M82" i="4"/>
  <c r="M83" i="4"/>
  <c r="M84" i="4"/>
  <c r="M80" i="4"/>
  <c r="N81" i="4"/>
  <c r="N82" i="4"/>
  <c r="N83" i="4"/>
  <c r="N84" i="4"/>
  <c r="N80" i="4"/>
  <c r="D80" i="4"/>
  <c r="D81" i="4"/>
  <c r="D82" i="4"/>
  <c r="D83" i="4"/>
  <c r="D84" i="4"/>
  <c r="D85" i="4"/>
  <c r="F80" i="4" l="1"/>
  <c r="G80" i="4" s="1"/>
  <c r="F81" i="4"/>
  <c r="G81" i="4" s="1"/>
  <c r="F82" i="4"/>
  <c r="G82" i="4"/>
  <c r="F83" i="4"/>
  <c r="G83" i="4" s="1"/>
  <c r="F84" i="4"/>
  <c r="G84" i="4" s="1"/>
  <c r="F85" i="4"/>
  <c r="G85" i="4"/>
  <c r="E85" i="4"/>
  <c r="E84" i="4"/>
  <c r="E83" i="4"/>
  <c r="E82" i="4"/>
  <c r="E81" i="4"/>
  <c r="E80" i="4"/>
  <c r="L80" i="4" s="1"/>
  <c r="L84" i="4"/>
  <c r="L83" i="4"/>
  <c r="L82" i="4"/>
  <c r="L81" i="4"/>
  <c r="J80" i="16"/>
  <c r="J81" i="16"/>
  <c r="J82" i="16"/>
  <c r="J83" i="16"/>
  <c r="J84" i="16"/>
  <c r="J85" i="16"/>
  <c r="I80" i="16"/>
  <c r="I81" i="16"/>
  <c r="I82" i="16"/>
  <c r="I83" i="16"/>
  <c r="I84" i="16"/>
  <c r="I85" i="16"/>
  <c r="F85" i="16"/>
  <c r="H85" i="16"/>
  <c r="K85" i="16" s="1"/>
  <c r="F84" i="16"/>
  <c r="H84" i="16" s="1"/>
  <c r="K84" i="16" s="1"/>
  <c r="F83" i="16"/>
  <c r="H83" i="16"/>
  <c r="K83" i="16" s="1"/>
  <c r="F82" i="16"/>
  <c r="H82" i="16" s="1"/>
  <c r="K82" i="16" s="1"/>
  <c r="F81" i="16"/>
  <c r="H81" i="16" s="1"/>
  <c r="K81" i="16" s="1"/>
  <c r="F80" i="16"/>
  <c r="H80" i="16"/>
  <c r="K80" i="16" s="1"/>
  <c r="I74" i="16"/>
  <c r="I75" i="16"/>
  <c r="I76" i="16"/>
  <c r="I77" i="16"/>
  <c r="I78" i="16"/>
  <c r="I79" i="16"/>
  <c r="F79" i="16"/>
  <c r="H79" i="16" s="1"/>
  <c r="F74" i="16"/>
  <c r="H74" i="16" s="1"/>
  <c r="K74" i="16" s="1"/>
  <c r="F75" i="16"/>
  <c r="H75" i="16" s="1"/>
  <c r="F76" i="16"/>
  <c r="H76" i="16" s="1"/>
  <c r="F77" i="16"/>
  <c r="H77" i="16" s="1"/>
  <c r="J77" i="16" s="1"/>
  <c r="F78" i="16"/>
  <c r="H78" i="16" s="1"/>
  <c r="D74" i="4"/>
  <c r="D75" i="4"/>
  <c r="D76" i="4"/>
  <c r="D77" i="4"/>
  <c r="D78" i="4"/>
  <c r="D79" i="4"/>
  <c r="G104" i="4"/>
  <c r="G95" i="4"/>
  <c r="G96" i="4"/>
  <c r="G97" i="4"/>
  <c r="G98" i="4"/>
  <c r="G99" i="4"/>
  <c r="G100" i="4"/>
  <c r="G101" i="4"/>
  <c r="G102" i="4"/>
  <c r="G103" i="4"/>
  <c r="G94" i="4"/>
  <c r="G93" i="4"/>
  <c r="AD83" i="4"/>
  <c r="AD82" i="4"/>
  <c r="AD81" i="4"/>
  <c r="AD80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88" i="4"/>
  <c r="AD99" i="4"/>
  <c r="AD98" i="4"/>
  <c r="AD97" i="4"/>
  <c r="AD96" i="4"/>
  <c r="AD95" i="4"/>
  <c r="AD94" i="4"/>
  <c r="AD93" i="4"/>
  <c r="AD92" i="4"/>
  <c r="AD91" i="4"/>
  <c r="AD90" i="4"/>
  <c r="AD89" i="4"/>
  <c r="J79" i="16" l="1"/>
  <c r="K79" i="16"/>
  <c r="K78" i="16"/>
  <c r="J78" i="16"/>
  <c r="J76" i="16"/>
  <c r="K76" i="16"/>
  <c r="K75" i="16"/>
  <c r="J75" i="16"/>
  <c r="K77" i="16"/>
  <c r="J74" i="16"/>
  <c r="F104" i="4"/>
  <c r="F103" i="4"/>
  <c r="F102" i="4"/>
  <c r="F101" i="4"/>
  <c r="F100" i="4"/>
  <c r="F99" i="4"/>
  <c r="F98" i="4"/>
  <c r="F97" i="4"/>
  <c r="F96" i="4"/>
  <c r="F95" i="4"/>
  <c r="F94" i="4"/>
  <c r="F93" i="4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2" i="4"/>
  <c r="F57" i="25" l="1"/>
  <c r="F9" i="25"/>
  <c r="F11" i="25"/>
  <c r="F12" i="25" s="1"/>
  <c r="F13" i="25"/>
  <c r="V97" i="25"/>
  <c r="I97" i="25"/>
  <c r="C9" i="25"/>
  <c r="C10" i="25"/>
  <c r="C11" i="25"/>
  <c r="C12" i="25" s="1"/>
  <c r="U86" i="25"/>
  <c r="U76" i="25"/>
  <c r="U66" i="25"/>
  <c r="U36" i="25"/>
  <c r="U26" i="25"/>
  <c r="AD13" i="25"/>
  <c r="AD12" i="25"/>
  <c r="AD11" i="25"/>
  <c r="AD10" i="25"/>
  <c r="AD9" i="25"/>
  <c r="AD7" i="25"/>
  <c r="Q7" i="25"/>
  <c r="AD6" i="25"/>
  <c r="Q6" i="25"/>
  <c r="AD4" i="25"/>
  <c r="AD3" i="25"/>
  <c r="F10" i="1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2" i="23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2" i="23"/>
  <c r="P3" i="22"/>
  <c r="P4" i="22" s="1"/>
  <c r="O2" i="22"/>
  <c r="N2" i="22" s="1" a="1"/>
  <c r="N2" i="22" s="1"/>
  <c r="G3" i="22"/>
  <c r="G4" i="22" s="1"/>
  <c r="G5" i="22" s="1"/>
  <c r="F2" i="22"/>
  <c r="E2" i="22" s="1" a="1"/>
  <c r="E2" i="22" s="1"/>
  <c r="O3" i="22"/>
  <c r="N3" i="22" s="1" a="1"/>
  <c r="N3" i="22" s="1"/>
  <c r="F9" i="14"/>
  <c r="F11" i="14" s="1"/>
  <c r="F12" i="14" s="1"/>
  <c r="AF80" i="14" s="1"/>
  <c r="C10" i="14"/>
  <c r="AF64" i="14"/>
  <c r="AF44" i="14"/>
  <c r="AF26" i="14"/>
  <c r="AF22" i="14"/>
  <c r="AF56" i="14"/>
  <c r="AF70" i="14"/>
  <c r="AF34" i="14"/>
  <c r="AF32" i="14"/>
  <c r="AF63" i="14"/>
  <c r="AF57" i="14"/>
  <c r="AF51" i="14"/>
  <c r="AF27" i="14"/>
  <c r="AF55" i="14"/>
  <c r="AF67" i="14"/>
  <c r="AF61" i="14"/>
  <c r="AF49" i="14"/>
  <c r="AF19" i="14"/>
  <c r="AF78" i="14"/>
  <c r="AF54" i="14"/>
  <c r="AF48" i="14"/>
  <c r="AF42" i="14"/>
  <c r="AF18" i="14"/>
  <c r="AF77" i="14"/>
  <c r="AF53" i="14"/>
  <c r="AF47" i="14"/>
  <c r="AF41" i="14"/>
  <c r="U86" i="14"/>
  <c r="C3" i="21"/>
  <c r="E3" i="21" s="1"/>
  <c r="C4" i="21"/>
  <c r="E4" i="21" s="1"/>
  <c r="C5" i="21"/>
  <c r="E5" i="21" s="1"/>
  <c r="C6" i="21"/>
  <c r="E6" i="21" s="1"/>
  <c r="C7" i="21"/>
  <c r="E7" i="21" s="1"/>
  <c r="C8" i="21"/>
  <c r="D8" i="21" s="1"/>
  <c r="C9" i="21"/>
  <c r="E9" i="21" s="1"/>
  <c r="C10" i="21"/>
  <c r="E10" i="21" s="1"/>
  <c r="C11" i="21"/>
  <c r="D11" i="21" s="1"/>
  <c r="C12" i="21"/>
  <c r="E12" i="21" s="1"/>
  <c r="C13" i="21"/>
  <c r="C14" i="21"/>
  <c r="E14" i="21" s="1"/>
  <c r="C15" i="21"/>
  <c r="E15" i="21" s="1"/>
  <c r="C16" i="21"/>
  <c r="E16" i="21" s="1"/>
  <c r="C17" i="21"/>
  <c r="E17" i="21" s="1"/>
  <c r="C18" i="21"/>
  <c r="E18" i="21" s="1"/>
  <c r="C19" i="21"/>
  <c r="E19" i="21" s="1"/>
  <c r="C20" i="21"/>
  <c r="E20" i="21" s="1"/>
  <c r="C21" i="21"/>
  <c r="E21" i="21" s="1"/>
  <c r="C22" i="21"/>
  <c r="C23" i="21"/>
  <c r="E23" i="21" s="1"/>
  <c r="C24" i="21"/>
  <c r="E24" i="21" s="1"/>
  <c r="C25" i="21"/>
  <c r="E25" i="21" s="1"/>
  <c r="C26" i="21"/>
  <c r="E26" i="21" s="1"/>
  <c r="C27" i="21"/>
  <c r="E27" i="21" s="1"/>
  <c r="C28" i="21"/>
  <c r="E28" i="21" s="1"/>
  <c r="C29" i="21"/>
  <c r="E29" i="21" s="1"/>
  <c r="C30" i="21"/>
  <c r="E30" i="21" s="1"/>
  <c r="C31" i="21"/>
  <c r="C32" i="21"/>
  <c r="E32" i="21" s="1"/>
  <c r="C33" i="21"/>
  <c r="E33" i="21" s="1"/>
  <c r="C34" i="21"/>
  <c r="E34" i="21" s="1"/>
  <c r="C35" i="21"/>
  <c r="E35" i="21" s="1"/>
  <c r="C36" i="21"/>
  <c r="E36" i="21" s="1"/>
  <c r="C37" i="21"/>
  <c r="E37" i="21" s="1"/>
  <c r="C38" i="21"/>
  <c r="D38" i="21" s="1"/>
  <c r="C39" i="21"/>
  <c r="E39" i="21" s="1"/>
  <c r="C40" i="21"/>
  <c r="C41" i="21"/>
  <c r="E41" i="21" s="1"/>
  <c r="C42" i="21"/>
  <c r="E42" i="21" s="1"/>
  <c r="C43" i="21"/>
  <c r="E43" i="21" s="1"/>
  <c r="C44" i="21"/>
  <c r="E44" i="21" s="1"/>
  <c r="C45" i="21"/>
  <c r="E45" i="21" s="1"/>
  <c r="C46" i="21"/>
  <c r="E46" i="21" s="1"/>
  <c r="C47" i="21"/>
  <c r="D47" i="21" s="1"/>
  <c r="C48" i="21"/>
  <c r="E48" i="21" s="1"/>
  <c r="C49" i="21"/>
  <c r="C50" i="21"/>
  <c r="E50" i="21" s="1"/>
  <c r="C51" i="21"/>
  <c r="E51" i="21" s="1"/>
  <c r="C52" i="21"/>
  <c r="E52" i="21" s="1"/>
  <c r="C53" i="21"/>
  <c r="E53" i="21" s="1"/>
  <c r="C54" i="21"/>
  <c r="E54" i="21" s="1"/>
  <c r="C55" i="21"/>
  <c r="E55" i="21" s="1"/>
  <c r="C56" i="21"/>
  <c r="E56" i="21" s="1"/>
  <c r="C57" i="21"/>
  <c r="E57" i="21" s="1"/>
  <c r="C58" i="21"/>
  <c r="C59" i="21"/>
  <c r="E59" i="21" s="1"/>
  <c r="C60" i="21"/>
  <c r="E60" i="21" s="1"/>
  <c r="C61" i="21"/>
  <c r="E61" i="21" s="1"/>
  <c r="C62" i="21"/>
  <c r="E62" i="21" s="1"/>
  <c r="C63" i="21"/>
  <c r="E63" i="21" s="1"/>
  <c r="C64" i="21"/>
  <c r="D64" i="21" s="1"/>
  <c r="C65" i="21"/>
  <c r="E65" i="21" s="1"/>
  <c r="C66" i="21"/>
  <c r="C67" i="21"/>
  <c r="D67" i="21" s="1"/>
  <c r="C68" i="21"/>
  <c r="E68" i="21" s="1"/>
  <c r="C69" i="21"/>
  <c r="C70" i="21"/>
  <c r="D70" i="21" s="1"/>
  <c r="C71" i="21"/>
  <c r="E71" i="21" s="1"/>
  <c r="C72" i="21"/>
  <c r="C73" i="21"/>
  <c r="E73" i="21" s="1"/>
  <c r="C2" i="21"/>
  <c r="E2" i="21" s="1"/>
  <c r="D12" i="21"/>
  <c r="D59" i="21"/>
  <c r="D35" i="21"/>
  <c r="D23" i="21"/>
  <c r="D17" i="21"/>
  <c r="D5" i="21"/>
  <c r="D46" i="21"/>
  <c r="D16" i="21"/>
  <c r="D10" i="21"/>
  <c r="D37" i="21"/>
  <c r="D7" i="21"/>
  <c r="D45" i="21"/>
  <c r="D39" i="21"/>
  <c r="D9" i="21"/>
  <c r="V97" i="14"/>
  <c r="P29" i="19"/>
  <c r="P31" i="19" s="1"/>
  <c r="R31" i="19" s="1"/>
  <c r="P21" i="19"/>
  <c r="P20" i="19"/>
  <c r="P19" i="19"/>
  <c r="Q19" i="19" s="1"/>
  <c r="T19" i="19" s="1"/>
  <c r="V10" i="19"/>
  <c r="W10" i="19"/>
  <c r="X10" i="19"/>
  <c r="Y10" i="19"/>
  <c r="Z10" i="19"/>
  <c r="V11" i="19"/>
  <c r="W11" i="19"/>
  <c r="X11" i="19"/>
  <c r="Y11" i="19"/>
  <c r="Z11" i="19"/>
  <c r="V12" i="19"/>
  <c r="W12" i="19"/>
  <c r="X12" i="19"/>
  <c r="Y12" i="19"/>
  <c r="Z12" i="19"/>
  <c r="W9" i="19"/>
  <c r="X9" i="19"/>
  <c r="Y9" i="19"/>
  <c r="Z9" i="19"/>
  <c r="V9" i="19"/>
  <c r="M82" i="19"/>
  <c r="M2" i="19"/>
  <c r="M3" i="19" s="1"/>
  <c r="AC3" i="19"/>
  <c r="AD3" i="19"/>
  <c r="AE3" i="19" s="1"/>
  <c r="AC4" i="19"/>
  <c r="AD4" i="19"/>
  <c r="AE4" i="19" s="1"/>
  <c r="AC5" i="19"/>
  <c r="AD5" i="19"/>
  <c r="AE5" i="19" s="1"/>
  <c r="AC6" i="19"/>
  <c r="AD6" i="19"/>
  <c r="AE6" i="19" s="1"/>
  <c r="AC7" i="19"/>
  <c r="AD7" i="19"/>
  <c r="AE7" i="19" s="1"/>
  <c r="AC8" i="19"/>
  <c r="AD8" i="19"/>
  <c r="AE8" i="19" s="1"/>
  <c r="AC9" i="19"/>
  <c r="AD9" i="19"/>
  <c r="AE9" i="19" s="1"/>
  <c r="AC10" i="19"/>
  <c r="AD10" i="19"/>
  <c r="AE10" i="19" s="1"/>
  <c r="AC11" i="19"/>
  <c r="AD11" i="19"/>
  <c r="AE11" i="19" s="1"/>
  <c r="AC12" i="19"/>
  <c r="AD12" i="19"/>
  <c r="AE12" i="19" s="1"/>
  <c r="AC13" i="19"/>
  <c r="AD13" i="19"/>
  <c r="AE13" i="19" s="1"/>
  <c r="AC14" i="19"/>
  <c r="AD14" i="19"/>
  <c r="AE14" i="19" s="1"/>
  <c r="AC15" i="19"/>
  <c r="AD15" i="19"/>
  <c r="AE15" i="19" s="1"/>
  <c r="AC16" i="19"/>
  <c r="AD16" i="19"/>
  <c r="AE16" i="19" s="1"/>
  <c r="AC17" i="19"/>
  <c r="AD17" i="19"/>
  <c r="AE17" i="19" s="1"/>
  <c r="AC18" i="19"/>
  <c r="AD18" i="19"/>
  <c r="AE18" i="19" s="1"/>
  <c r="AC19" i="19"/>
  <c r="AD19" i="19"/>
  <c r="AE19" i="19" s="1"/>
  <c r="AC20" i="19"/>
  <c r="AD20" i="19"/>
  <c r="AE20" i="19" s="1"/>
  <c r="AC21" i="19"/>
  <c r="AD21" i="19"/>
  <c r="AE21" i="19" s="1"/>
  <c r="AC22" i="19"/>
  <c r="AD22" i="19"/>
  <c r="AE22" i="19" s="1"/>
  <c r="AC23" i="19"/>
  <c r="AD23" i="19"/>
  <c r="AE23" i="19" s="1"/>
  <c r="AC24" i="19"/>
  <c r="AD24" i="19"/>
  <c r="AE24" i="19" s="1"/>
  <c r="AC25" i="19"/>
  <c r="AD25" i="19"/>
  <c r="AE25" i="19" s="1"/>
  <c r="AC26" i="19"/>
  <c r="AD26" i="19"/>
  <c r="AE26" i="19" s="1"/>
  <c r="AC27" i="19"/>
  <c r="AD27" i="19"/>
  <c r="AE27" i="19" s="1"/>
  <c r="AC28" i="19"/>
  <c r="AD28" i="19"/>
  <c r="AE28" i="19" s="1"/>
  <c r="AC29" i="19"/>
  <c r="AD29" i="19"/>
  <c r="AE29" i="19" s="1"/>
  <c r="AC30" i="19"/>
  <c r="AD30" i="19"/>
  <c r="AE30" i="19" s="1"/>
  <c r="AC31" i="19"/>
  <c r="AD31" i="19"/>
  <c r="AE31" i="19" s="1"/>
  <c r="AC32" i="19"/>
  <c r="AD32" i="19"/>
  <c r="AE32" i="19" s="1"/>
  <c r="AC33" i="19"/>
  <c r="AD33" i="19"/>
  <c r="AE33" i="19" s="1"/>
  <c r="AC34" i="19"/>
  <c r="AD34" i="19"/>
  <c r="AE34" i="19" s="1"/>
  <c r="AC35" i="19"/>
  <c r="AD35" i="19"/>
  <c r="AE35" i="19" s="1"/>
  <c r="AC36" i="19"/>
  <c r="AD36" i="19"/>
  <c r="AE36" i="19" s="1"/>
  <c r="AC37" i="19"/>
  <c r="AD37" i="19"/>
  <c r="AE37" i="19" s="1"/>
  <c r="AC38" i="19"/>
  <c r="AD38" i="19"/>
  <c r="AE38" i="19" s="1"/>
  <c r="AC39" i="19"/>
  <c r="AD39" i="19"/>
  <c r="AE39" i="19" s="1"/>
  <c r="AC40" i="19"/>
  <c r="AD40" i="19"/>
  <c r="AE40" i="19" s="1"/>
  <c r="AC41" i="19"/>
  <c r="AD41" i="19"/>
  <c r="AE41" i="19" s="1"/>
  <c r="AC42" i="19"/>
  <c r="AD42" i="19"/>
  <c r="AE42" i="19" s="1"/>
  <c r="AC43" i="19"/>
  <c r="AD43" i="19"/>
  <c r="AE43" i="19" s="1"/>
  <c r="AC44" i="19"/>
  <c r="AD44" i="19"/>
  <c r="AE44" i="19" s="1"/>
  <c r="AC45" i="19"/>
  <c r="AD45" i="19"/>
  <c r="AE45" i="19" s="1"/>
  <c r="AC46" i="19"/>
  <c r="AD46" i="19"/>
  <c r="AE46" i="19" s="1"/>
  <c r="AC47" i="19"/>
  <c r="AD47" i="19"/>
  <c r="AE47" i="19" s="1"/>
  <c r="AC48" i="19"/>
  <c r="AD48" i="19"/>
  <c r="AE48" i="19" s="1"/>
  <c r="AC49" i="19"/>
  <c r="AD49" i="19"/>
  <c r="AE49" i="19" s="1"/>
  <c r="AC50" i="19"/>
  <c r="AD50" i="19"/>
  <c r="AE50" i="19" s="1"/>
  <c r="AC51" i="19"/>
  <c r="AD51" i="19"/>
  <c r="AE51" i="19" s="1"/>
  <c r="AC52" i="19"/>
  <c r="AD52" i="19"/>
  <c r="AE52" i="19" s="1"/>
  <c r="AC53" i="19"/>
  <c r="AD53" i="19"/>
  <c r="AE53" i="19" s="1"/>
  <c r="AC54" i="19"/>
  <c r="AD54" i="19"/>
  <c r="AE54" i="19" s="1"/>
  <c r="AC55" i="19"/>
  <c r="AD55" i="19"/>
  <c r="AE55" i="19" s="1"/>
  <c r="AC56" i="19"/>
  <c r="AD56" i="19"/>
  <c r="AE56" i="19" s="1"/>
  <c r="AC57" i="19"/>
  <c r="AD57" i="19"/>
  <c r="AE57" i="19" s="1"/>
  <c r="AC58" i="19"/>
  <c r="AD58" i="19"/>
  <c r="AE58" i="19" s="1"/>
  <c r="AC59" i="19"/>
  <c r="AD59" i="19"/>
  <c r="AE59" i="19" s="1"/>
  <c r="AC60" i="19"/>
  <c r="AD60" i="19"/>
  <c r="AE60" i="19" s="1"/>
  <c r="AC61" i="19"/>
  <c r="AD61" i="19"/>
  <c r="AE61" i="19" s="1"/>
  <c r="AC62" i="19"/>
  <c r="AD62" i="19"/>
  <c r="AE62" i="19" s="1"/>
  <c r="AC63" i="19"/>
  <c r="AD63" i="19"/>
  <c r="AE63" i="19" s="1"/>
  <c r="AC64" i="19"/>
  <c r="AD64" i="19"/>
  <c r="AE64" i="19" s="1"/>
  <c r="AC65" i="19"/>
  <c r="AD65" i="19"/>
  <c r="AE65" i="19" s="1"/>
  <c r="AC66" i="19"/>
  <c r="AD66" i="19"/>
  <c r="AE66" i="19" s="1"/>
  <c r="AC67" i="19"/>
  <c r="AD67" i="19"/>
  <c r="AE67" i="19" s="1"/>
  <c r="AC68" i="19"/>
  <c r="AD68" i="19"/>
  <c r="AE68" i="19" s="1"/>
  <c r="AC69" i="19"/>
  <c r="AD69" i="19"/>
  <c r="AE69" i="19" s="1"/>
  <c r="AC70" i="19"/>
  <c r="AD70" i="19"/>
  <c r="AE70" i="19" s="1"/>
  <c r="AC71" i="19"/>
  <c r="AD71" i="19"/>
  <c r="AE71" i="19" s="1"/>
  <c r="AC72" i="19"/>
  <c r="AD72" i="19"/>
  <c r="AE72" i="19" s="1"/>
  <c r="AC73" i="19"/>
  <c r="AD73" i="19"/>
  <c r="AE73" i="19" s="1"/>
  <c r="AC74" i="19"/>
  <c r="AD74" i="19"/>
  <c r="AE74" i="19" s="1"/>
  <c r="AC75" i="19"/>
  <c r="AD75" i="19"/>
  <c r="AE75" i="19" s="1"/>
  <c r="AC76" i="19"/>
  <c r="AD76" i="19"/>
  <c r="AE76" i="19" s="1"/>
  <c r="AC77" i="19"/>
  <c r="AD77" i="19"/>
  <c r="AE77" i="19" s="1"/>
  <c r="AC78" i="19"/>
  <c r="AD78" i="19"/>
  <c r="AE78" i="19" s="1"/>
  <c r="AC79" i="19"/>
  <c r="AD79" i="19"/>
  <c r="AE79" i="19" s="1"/>
  <c r="AC80" i="19"/>
  <c r="AD80" i="19"/>
  <c r="AE80" i="19" s="1"/>
  <c r="AC81" i="19"/>
  <c r="AD81" i="19"/>
  <c r="AE81" i="19" s="1"/>
  <c r="AC82" i="19"/>
  <c r="AD82" i="19"/>
  <c r="AE82" i="19" s="1"/>
  <c r="AC83" i="19"/>
  <c r="AD83" i="19"/>
  <c r="AE83" i="19" s="1"/>
  <c r="AC84" i="19"/>
  <c r="AD84" i="19"/>
  <c r="AE84" i="19" s="1"/>
  <c r="AC85" i="19"/>
  <c r="AD85" i="19"/>
  <c r="AE85" i="19" s="1"/>
  <c r="AC86" i="19"/>
  <c r="AD86" i="19"/>
  <c r="AE86" i="19" s="1"/>
  <c r="AC87" i="19"/>
  <c r="AD87" i="19"/>
  <c r="AE87" i="19" s="1"/>
  <c r="AC88" i="19"/>
  <c r="AD88" i="19"/>
  <c r="AE88" i="19" s="1"/>
  <c r="AC89" i="19"/>
  <c r="AD89" i="19"/>
  <c r="AE89" i="19" s="1"/>
  <c r="AC90" i="19"/>
  <c r="AD90" i="19"/>
  <c r="AE90" i="19" s="1"/>
  <c r="AC91" i="19"/>
  <c r="AD91" i="19"/>
  <c r="AE91" i="19" s="1"/>
  <c r="AC92" i="19"/>
  <c r="AD92" i="19"/>
  <c r="AE92" i="19" s="1"/>
  <c r="AC93" i="19"/>
  <c r="AD93" i="19"/>
  <c r="AE93" i="19" s="1"/>
  <c r="AC94" i="19"/>
  <c r="AD94" i="19"/>
  <c r="AE94" i="19" s="1"/>
  <c r="AC95" i="19"/>
  <c r="AD95" i="19"/>
  <c r="AE95" i="19" s="1"/>
  <c r="AC96" i="19"/>
  <c r="AD96" i="19"/>
  <c r="AE96" i="19" s="1"/>
  <c r="AC97" i="19"/>
  <c r="AD97" i="19"/>
  <c r="AE97" i="19" s="1"/>
  <c r="AC98" i="19"/>
  <c r="AD98" i="19"/>
  <c r="AE98" i="19" s="1"/>
  <c r="AC99" i="19"/>
  <c r="AD99" i="19"/>
  <c r="AE99" i="19" s="1"/>
  <c r="AC100" i="19"/>
  <c r="AD100" i="19"/>
  <c r="AE100" i="19" s="1"/>
  <c r="AC101" i="19"/>
  <c r="AD101" i="19"/>
  <c r="AE101" i="19" s="1"/>
  <c r="AC102" i="19"/>
  <c r="AD102" i="19"/>
  <c r="AE102" i="19" s="1"/>
  <c r="AC103" i="19"/>
  <c r="AD103" i="19"/>
  <c r="AE103" i="19" s="1"/>
  <c r="AC104" i="19"/>
  <c r="AD104" i="19"/>
  <c r="AE104" i="19" s="1"/>
  <c r="AC105" i="19"/>
  <c r="AD105" i="19"/>
  <c r="AE105" i="19" s="1"/>
  <c r="AC106" i="19"/>
  <c r="AD106" i="19"/>
  <c r="AE106" i="19" s="1"/>
  <c r="AC107" i="19"/>
  <c r="AD107" i="19"/>
  <c r="AE107" i="19" s="1"/>
  <c r="AC108" i="19"/>
  <c r="AD108" i="19"/>
  <c r="AE108" i="19" s="1"/>
  <c r="AC109" i="19"/>
  <c r="AD109" i="19"/>
  <c r="AE109" i="19" s="1"/>
  <c r="AC110" i="19"/>
  <c r="AD110" i="19"/>
  <c r="AE110" i="19" s="1"/>
  <c r="AC111" i="19"/>
  <c r="AD111" i="19"/>
  <c r="AE111" i="19" s="1"/>
  <c r="AC112" i="19"/>
  <c r="AD112" i="19"/>
  <c r="AE112" i="19" s="1"/>
  <c r="AC113" i="19"/>
  <c r="AD113" i="19"/>
  <c r="AE113" i="19" s="1"/>
  <c r="AC114" i="19"/>
  <c r="AD114" i="19"/>
  <c r="AE114" i="19" s="1"/>
  <c r="AC115" i="19"/>
  <c r="AD115" i="19"/>
  <c r="AE115" i="19" s="1"/>
  <c r="AC116" i="19"/>
  <c r="AD116" i="19"/>
  <c r="AE116" i="19" s="1"/>
  <c r="AC117" i="19"/>
  <c r="AD117" i="19"/>
  <c r="AE117" i="19" s="1"/>
  <c r="AC118" i="19"/>
  <c r="AD118" i="19"/>
  <c r="AE118" i="19" s="1"/>
  <c r="AC119" i="19"/>
  <c r="AD119" i="19"/>
  <c r="AE119" i="19" s="1"/>
  <c r="AC120" i="19"/>
  <c r="AD120" i="19"/>
  <c r="AE120" i="19" s="1"/>
  <c r="AC121" i="19"/>
  <c r="AD121" i="19"/>
  <c r="AE121" i="19" s="1"/>
  <c r="AC122" i="19"/>
  <c r="AD122" i="19"/>
  <c r="AE122" i="19" s="1"/>
  <c r="AC123" i="19"/>
  <c r="AD123" i="19"/>
  <c r="AE123" i="19" s="1"/>
  <c r="AC124" i="19"/>
  <c r="AD124" i="19"/>
  <c r="AE124" i="19" s="1"/>
  <c r="AC125" i="19"/>
  <c r="AD125" i="19"/>
  <c r="AE125" i="19" s="1"/>
  <c r="AC126" i="19"/>
  <c r="AD126" i="19"/>
  <c r="AE126" i="19" s="1"/>
  <c r="AC127" i="19"/>
  <c r="AD127" i="19"/>
  <c r="AE127" i="19" s="1"/>
  <c r="AC128" i="19"/>
  <c r="AD128" i="19"/>
  <c r="AE128" i="19" s="1"/>
  <c r="AC129" i="19"/>
  <c r="AD129" i="19"/>
  <c r="AE129" i="19" s="1"/>
  <c r="AC130" i="19"/>
  <c r="AD130" i="19"/>
  <c r="AE130" i="19" s="1"/>
  <c r="AC131" i="19"/>
  <c r="AD131" i="19"/>
  <c r="AE131" i="19" s="1"/>
  <c r="AC132" i="19"/>
  <c r="AD132" i="19"/>
  <c r="AE132" i="19" s="1"/>
  <c r="AC133" i="19"/>
  <c r="AD133" i="19"/>
  <c r="AE133" i="19" s="1"/>
  <c r="AC134" i="19"/>
  <c r="AD134" i="19"/>
  <c r="AE134" i="19" s="1"/>
  <c r="AC135" i="19"/>
  <c r="AD135" i="19"/>
  <c r="AE135" i="19" s="1"/>
  <c r="AC136" i="19"/>
  <c r="AD136" i="19"/>
  <c r="AE136" i="19" s="1"/>
  <c r="AC137" i="19"/>
  <c r="AD137" i="19"/>
  <c r="AE137" i="19" s="1"/>
  <c r="AC138" i="19"/>
  <c r="AD138" i="19"/>
  <c r="AE138" i="19" s="1"/>
  <c r="AC139" i="19"/>
  <c r="AD139" i="19"/>
  <c r="AE139" i="19" s="1"/>
  <c r="AC140" i="19"/>
  <c r="AD140" i="19"/>
  <c r="AE140" i="19" s="1"/>
  <c r="AC141" i="19"/>
  <c r="AD141" i="19"/>
  <c r="AE141" i="19" s="1"/>
  <c r="AC142" i="19"/>
  <c r="AD142" i="19"/>
  <c r="AE142" i="19" s="1"/>
  <c r="AC143" i="19"/>
  <c r="AD143" i="19"/>
  <c r="AE143" i="19" s="1"/>
  <c r="AC144" i="19"/>
  <c r="AD144" i="19"/>
  <c r="AE144" i="19" s="1"/>
  <c r="AC145" i="19"/>
  <c r="AD145" i="19"/>
  <c r="AE145" i="19" s="1"/>
  <c r="AC146" i="19"/>
  <c r="AD146" i="19"/>
  <c r="AE146" i="19" s="1"/>
  <c r="AC147" i="19"/>
  <c r="AD147" i="19"/>
  <c r="AE147" i="19" s="1"/>
  <c r="AC148" i="19"/>
  <c r="AD148" i="19"/>
  <c r="AE148" i="19" s="1"/>
  <c r="AC149" i="19"/>
  <c r="AD149" i="19"/>
  <c r="AE149" i="19" s="1"/>
  <c r="AC150" i="19"/>
  <c r="AD150" i="19"/>
  <c r="AE150" i="19" s="1"/>
  <c r="AC151" i="19"/>
  <c r="AD151" i="19"/>
  <c r="AE151" i="19" s="1"/>
  <c r="AC152" i="19"/>
  <c r="AD152" i="19"/>
  <c r="AE152" i="19" s="1"/>
  <c r="AC153" i="19"/>
  <c r="AD153" i="19"/>
  <c r="AE153" i="19" s="1"/>
  <c r="AC154" i="19"/>
  <c r="AD154" i="19"/>
  <c r="AE154" i="19" s="1"/>
  <c r="AC155" i="19"/>
  <c r="AD155" i="19"/>
  <c r="AE155" i="19" s="1"/>
  <c r="AC156" i="19"/>
  <c r="AD156" i="19"/>
  <c r="AE156" i="19" s="1"/>
  <c r="AC157" i="19"/>
  <c r="AD157" i="19"/>
  <c r="AE157" i="19" s="1"/>
  <c r="AC158" i="19"/>
  <c r="AD158" i="19"/>
  <c r="AE158" i="19" s="1"/>
  <c r="AC159" i="19"/>
  <c r="AD159" i="19"/>
  <c r="AE159" i="19" s="1"/>
  <c r="AC160" i="19"/>
  <c r="AD160" i="19"/>
  <c r="AE160" i="19" s="1"/>
  <c r="AC161" i="19"/>
  <c r="AD161" i="19"/>
  <c r="AE161" i="19" s="1"/>
  <c r="AC162" i="19"/>
  <c r="AD162" i="19"/>
  <c r="AE162" i="19" s="1"/>
  <c r="AC163" i="19"/>
  <c r="AD163" i="19"/>
  <c r="AE163" i="19" s="1"/>
  <c r="AC164" i="19"/>
  <c r="AD164" i="19"/>
  <c r="AE164" i="19" s="1"/>
  <c r="AC165" i="19"/>
  <c r="AD165" i="19"/>
  <c r="AE165" i="19" s="1"/>
  <c r="AC166" i="19"/>
  <c r="AD166" i="19"/>
  <c r="AE166" i="19" s="1"/>
  <c r="AC167" i="19"/>
  <c r="AD167" i="19"/>
  <c r="AE167" i="19" s="1"/>
  <c r="AC168" i="19"/>
  <c r="AD168" i="19"/>
  <c r="AE168" i="19" s="1"/>
  <c r="AC169" i="19"/>
  <c r="AD169" i="19"/>
  <c r="AE169" i="19" s="1"/>
  <c r="AC170" i="19"/>
  <c r="AD170" i="19"/>
  <c r="AE170" i="19" s="1"/>
  <c r="AC171" i="19"/>
  <c r="AD171" i="19"/>
  <c r="AE171" i="19" s="1"/>
  <c r="AC172" i="19"/>
  <c r="AD172" i="19"/>
  <c r="AE172" i="19" s="1"/>
  <c r="AC173" i="19"/>
  <c r="AD173" i="19"/>
  <c r="AE173" i="19" s="1"/>
  <c r="AC174" i="19"/>
  <c r="AD174" i="19"/>
  <c r="AE174" i="19" s="1"/>
  <c r="AC175" i="19"/>
  <c r="AD175" i="19"/>
  <c r="AE175" i="19" s="1"/>
  <c r="AC176" i="19"/>
  <c r="AD176" i="19"/>
  <c r="AE176" i="19" s="1"/>
  <c r="AC177" i="19"/>
  <c r="AD177" i="19"/>
  <c r="AE177" i="19" s="1"/>
  <c r="AC178" i="19"/>
  <c r="AD178" i="19"/>
  <c r="AE178" i="19" s="1"/>
  <c r="AC179" i="19"/>
  <c r="AD179" i="19"/>
  <c r="AE179" i="19" s="1"/>
  <c r="AC180" i="19"/>
  <c r="AD180" i="19"/>
  <c r="AE180" i="19" s="1"/>
  <c r="AC181" i="19"/>
  <c r="AD181" i="19"/>
  <c r="AE181" i="19" s="1"/>
  <c r="AC182" i="19"/>
  <c r="AD182" i="19"/>
  <c r="AE182" i="19" s="1"/>
  <c r="AC183" i="19"/>
  <c r="AD183" i="19"/>
  <c r="AE183" i="19" s="1"/>
  <c r="AC184" i="19"/>
  <c r="AD184" i="19"/>
  <c r="AE184" i="19" s="1"/>
  <c r="AC185" i="19"/>
  <c r="AD185" i="19"/>
  <c r="AE185" i="19" s="1"/>
  <c r="AC186" i="19"/>
  <c r="AD186" i="19"/>
  <c r="AE186" i="19" s="1"/>
  <c r="AC187" i="19"/>
  <c r="AD187" i="19"/>
  <c r="AE187" i="19" s="1"/>
  <c r="AC188" i="19"/>
  <c r="AD188" i="19"/>
  <c r="AE188" i="19" s="1"/>
  <c r="AC189" i="19"/>
  <c r="AD189" i="19"/>
  <c r="AE189" i="19" s="1"/>
  <c r="AC190" i="19"/>
  <c r="AD190" i="19"/>
  <c r="AE190" i="19" s="1"/>
  <c r="AC191" i="19"/>
  <c r="AD191" i="19"/>
  <c r="AE191" i="19" s="1"/>
  <c r="AC192" i="19"/>
  <c r="AD192" i="19"/>
  <c r="AE192" i="19" s="1"/>
  <c r="AC193" i="19"/>
  <c r="AD193" i="19"/>
  <c r="AE193" i="19" s="1"/>
  <c r="AC194" i="19"/>
  <c r="AD194" i="19"/>
  <c r="AE194" i="19" s="1"/>
  <c r="AC195" i="19"/>
  <c r="AD195" i="19"/>
  <c r="AE195" i="19" s="1"/>
  <c r="AC196" i="19"/>
  <c r="AD196" i="19"/>
  <c r="AE196" i="19" s="1"/>
  <c r="AC197" i="19"/>
  <c r="AD197" i="19"/>
  <c r="AE197" i="19" s="1"/>
  <c r="AC198" i="19"/>
  <c r="AD198" i="19"/>
  <c r="AE198" i="19" s="1"/>
  <c r="AC199" i="19"/>
  <c r="AD199" i="19"/>
  <c r="AE199" i="19" s="1"/>
  <c r="AC200" i="19"/>
  <c r="AD200" i="19"/>
  <c r="AE200" i="19" s="1"/>
  <c r="AC201" i="19"/>
  <c r="AD201" i="19"/>
  <c r="AE201" i="19" s="1"/>
  <c r="AC202" i="19"/>
  <c r="AD202" i="19"/>
  <c r="AE202" i="19" s="1"/>
  <c r="AC203" i="19"/>
  <c r="AD203" i="19"/>
  <c r="AE203" i="19" s="1"/>
  <c r="AC204" i="19"/>
  <c r="AD204" i="19"/>
  <c r="AE204" i="19" s="1"/>
  <c r="AC205" i="19"/>
  <c r="AD205" i="19"/>
  <c r="AE205" i="19" s="1"/>
  <c r="AC206" i="19"/>
  <c r="AD206" i="19"/>
  <c r="AE206" i="19" s="1"/>
  <c r="AC207" i="19"/>
  <c r="AD207" i="19"/>
  <c r="AE207" i="19" s="1"/>
  <c r="AC208" i="19"/>
  <c r="AD208" i="19"/>
  <c r="AE208" i="19" s="1"/>
  <c r="AC209" i="19"/>
  <c r="AD209" i="19"/>
  <c r="AE209" i="19" s="1"/>
  <c r="AC210" i="19"/>
  <c r="AD210" i="19"/>
  <c r="AE210" i="19" s="1"/>
  <c r="AC211" i="19"/>
  <c r="AD211" i="19"/>
  <c r="AE211" i="19" s="1"/>
  <c r="AC212" i="19"/>
  <c r="AD212" i="19"/>
  <c r="AE212" i="19" s="1"/>
  <c r="AC213" i="19"/>
  <c r="AD213" i="19"/>
  <c r="AE213" i="19" s="1"/>
  <c r="AC214" i="19"/>
  <c r="AD214" i="19"/>
  <c r="AE214" i="19" s="1"/>
  <c r="AC215" i="19"/>
  <c r="AD215" i="19"/>
  <c r="AE215" i="19" s="1"/>
  <c r="AC216" i="19"/>
  <c r="AD216" i="19"/>
  <c r="AE216" i="19" s="1"/>
  <c r="AC217" i="19"/>
  <c r="AD217" i="19"/>
  <c r="AE217" i="19" s="1"/>
  <c r="AC218" i="19"/>
  <c r="AD218" i="19"/>
  <c r="AE218" i="19" s="1"/>
  <c r="AC219" i="19"/>
  <c r="AD219" i="19"/>
  <c r="AE219" i="19" s="1"/>
  <c r="AC220" i="19"/>
  <c r="AD220" i="19"/>
  <c r="AE220" i="19" s="1"/>
  <c r="AC221" i="19"/>
  <c r="AD221" i="19"/>
  <c r="AE221" i="19" s="1"/>
  <c r="AC222" i="19"/>
  <c r="AD222" i="19"/>
  <c r="AE222" i="19" s="1"/>
  <c r="AC223" i="19"/>
  <c r="AD223" i="19"/>
  <c r="AE223" i="19" s="1"/>
  <c r="AC224" i="19"/>
  <c r="AD224" i="19"/>
  <c r="AE224" i="19" s="1"/>
  <c r="AC225" i="19"/>
  <c r="AD225" i="19"/>
  <c r="AE225" i="19" s="1"/>
  <c r="AC226" i="19"/>
  <c r="AD226" i="19"/>
  <c r="AE226" i="19" s="1"/>
  <c r="AC227" i="19"/>
  <c r="AD227" i="19"/>
  <c r="AE227" i="19" s="1"/>
  <c r="AC228" i="19"/>
  <c r="AD228" i="19"/>
  <c r="AE228" i="19" s="1"/>
  <c r="AC229" i="19"/>
  <c r="AD229" i="19"/>
  <c r="AE229" i="19" s="1"/>
  <c r="AC230" i="19"/>
  <c r="AD230" i="19"/>
  <c r="AE230" i="19" s="1"/>
  <c r="AC231" i="19"/>
  <c r="AD231" i="19"/>
  <c r="AE231" i="19" s="1"/>
  <c r="AC232" i="19"/>
  <c r="AD232" i="19"/>
  <c r="AE232" i="19" s="1"/>
  <c r="AC233" i="19"/>
  <c r="AD233" i="19"/>
  <c r="AE233" i="19" s="1"/>
  <c r="AC234" i="19"/>
  <c r="AD234" i="19"/>
  <c r="AE234" i="19" s="1"/>
  <c r="AC235" i="19"/>
  <c r="AD235" i="19"/>
  <c r="AE235" i="19" s="1"/>
  <c r="AC236" i="19"/>
  <c r="AD236" i="19"/>
  <c r="AE236" i="19" s="1"/>
  <c r="AC237" i="19"/>
  <c r="AD237" i="19"/>
  <c r="AE237" i="19" s="1"/>
  <c r="AC238" i="19"/>
  <c r="AD238" i="19"/>
  <c r="AE238" i="19" s="1"/>
  <c r="AC239" i="19"/>
  <c r="AD239" i="19"/>
  <c r="AE239" i="19" s="1"/>
  <c r="AC240" i="19"/>
  <c r="AD240" i="19"/>
  <c r="AE240" i="19" s="1"/>
  <c r="AC241" i="19"/>
  <c r="AD241" i="19"/>
  <c r="AE241" i="19" s="1"/>
  <c r="AC242" i="19"/>
  <c r="AD242" i="19"/>
  <c r="AE242" i="19" s="1"/>
  <c r="AC243" i="19"/>
  <c r="AD243" i="19"/>
  <c r="AE243" i="19" s="1"/>
  <c r="AC244" i="19"/>
  <c r="AD244" i="19"/>
  <c r="AE244" i="19" s="1"/>
  <c r="AC245" i="19"/>
  <c r="AD245" i="19"/>
  <c r="AE245" i="19" s="1"/>
  <c r="AC246" i="19"/>
  <c r="AD246" i="19"/>
  <c r="AE246" i="19" s="1"/>
  <c r="AC247" i="19"/>
  <c r="AD247" i="19"/>
  <c r="AE247" i="19" s="1"/>
  <c r="AC248" i="19"/>
  <c r="AD248" i="19"/>
  <c r="AE248" i="19" s="1"/>
  <c r="AC249" i="19"/>
  <c r="AD249" i="19"/>
  <c r="AE249" i="19" s="1"/>
  <c r="AC250" i="19"/>
  <c r="AD250" i="19"/>
  <c r="AE250" i="19" s="1"/>
  <c r="AC251" i="19"/>
  <c r="AD251" i="19"/>
  <c r="AE251" i="19" s="1"/>
  <c r="AC252" i="19"/>
  <c r="AD252" i="19"/>
  <c r="AE252" i="19" s="1"/>
  <c r="AC253" i="19"/>
  <c r="AD253" i="19"/>
  <c r="AE253" i="19" s="1"/>
  <c r="AC254" i="19"/>
  <c r="AD254" i="19"/>
  <c r="AE254" i="19" s="1"/>
  <c r="AC255" i="19"/>
  <c r="AD255" i="19"/>
  <c r="AE255" i="19" s="1"/>
  <c r="AC256" i="19"/>
  <c r="AD256" i="19"/>
  <c r="AE256" i="19" s="1"/>
  <c r="AC257" i="19"/>
  <c r="AD257" i="19"/>
  <c r="AE257" i="19" s="1"/>
  <c r="AC258" i="19"/>
  <c r="AD258" i="19"/>
  <c r="AE258" i="19" s="1"/>
  <c r="AC259" i="19"/>
  <c r="AD259" i="19"/>
  <c r="AE259" i="19" s="1"/>
  <c r="AC260" i="19"/>
  <c r="AD260" i="19"/>
  <c r="AE260" i="19" s="1"/>
  <c r="AC261" i="19"/>
  <c r="AD261" i="19"/>
  <c r="AE261" i="19" s="1"/>
  <c r="AC262" i="19"/>
  <c r="AD262" i="19"/>
  <c r="AE262" i="19" s="1"/>
  <c r="AC263" i="19"/>
  <c r="AD263" i="19"/>
  <c r="AE263" i="19" s="1"/>
  <c r="AC264" i="19"/>
  <c r="AD264" i="19"/>
  <c r="AE264" i="19" s="1"/>
  <c r="AC265" i="19"/>
  <c r="AD265" i="19"/>
  <c r="AE265" i="19" s="1"/>
  <c r="AC266" i="19"/>
  <c r="AD266" i="19"/>
  <c r="AE266" i="19" s="1"/>
  <c r="AC267" i="19"/>
  <c r="AD267" i="19"/>
  <c r="AE267" i="19" s="1"/>
  <c r="AC268" i="19"/>
  <c r="AD268" i="19"/>
  <c r="AE268" i="19" s="1"/>
  <c r="AC269" i="19"/>
  <c r="AD269" i="19"/>
  <c r="AE269" i="19" s="1"/>
  <c r="AC270" i="19"/>
  <c r="AD270" i="19"/>
  <c r="AE270" i="19" s="1"/>
  <c r="AC271" i="19"/>
  <c r="AD271" i="19"/>
  <c r="AE271" i="19" s="1"/>
  <c r="AC272" i="19"/>
  <c r="AD272" i="19"/>
  <c r="AE272" i="19" s="1"/>
  <c r="AC273" i="19"/>
  <c r="AD273" i="19"/>
  <c r="AE273" i="19" s="1"/>
  <c r="AC274" i="19"/>
  <c r="AD274" i="19"/>
  <c r="AE274" i="19" s="1"/>
  <c r="AC275" i="19"/>
  <c r="AD275" i="19"/>
  <c r="AE275" i="19" s="1"/>
  <c r="AC276" i="19"/>
  <c r="AD276" i="19"/>
  <c r="AE276" i="19" s="1"/>
  <c r="AC277" i="19"/>
  <c r="AD277" i="19"/>
  <c r="AE277" i="19" s="1"/>
  <c r="AC278" i="19"/>
  <c r="AD278" i="19"/>
  <c r="AE278" i="19" s="1"/>
  <c r="AC279" i="19"/>
  <c r="AD279" i="19"/>
  <c r="AE279" i="19" s="1"/>
  <c r="AC280" i="19"/>
  <c r="AD280" i="19"/>
  <c r="AE280" i="19" s="1"/>
  <c r="AC281" i="19"/>
  <c r="AD281" i="19"/>
  <c r="AE281" i="19" s="1"/>
  <c r="AC282" i="19"/>
  <c r="AD282" i="19"/>
  <c r="AE282" i="19" s="1"/>
  <c r="AC283" i="19"/>
  <c r="AD283" i="19"/>
  <c r="AE283" i="19" s="1"/>
  <c r="AC284" i="19"/>
  <c r="AD284" i="19"/>
  <c r="AE284" i="19" s="1"/>
  <c r="AC285" i="19"/>
  <c r="AD285" i="19"/>
  <c r="AE285" i="19" s="1"/>
  <c r="AC286" i="19"/>
  <c r="AD286" i="19"/>
  <c r="AE286" i="19" s="1"/>
  <c r="AC287" i="19"/>
  <c r="AD287" i="19"/>
  <c r="AE287" i="19" s="1"/>
  <c r="AC288" i="19"/>
  <c r="AD288" i="19"/>
  <c r="AE288" i="19" s="1"/>
  <c r="AC289" i="19"/>
  <c r="AD289" i="19"/>
  <c r="AE289" i="19" s="1"/>
  <c r="AC290" i="19"/>
  <c r="AD290" i="19"/>
  <c r="AE290" i="19" s="1"/>
  <c r="AC291" i="19"/>
  <c r="AD291" i="19"/>
  <c r="AE291" i="19" s="1"/>
  <c r="AC292" i="19"/>
  <c r="AD292" i="19"/>
  <c r="AE292" i="19" s="1"/>
  <c r="AC293" i="19"/>
  <c r="AD293" i="19"/>
  <c r="AE293" i="19" s="1"/>
  <c r="AC294" i="19"/>
  <c r="AD294" i="19"/>
  <c r="AE294" i="19" s="1"/>
  <c r="AC295" i="19"/>
  <c r="AD295" i="19"/>
  <c r="AE295" i="19" s="1"/>
  <c r="AC296" i="19"/>
  <c r="AD296" i="19"/>
  <c r="AE296" i="19" s="1"/>
  <c r="AC297" i="19"/>
  <c r="AD297" i="19"/>
  <c r="AE297" i="19" s="1"/>
  <c r="AC298" i="19"/>
  <c r="AD298" i="19"/>
  <c r="AE298" i="19" s="1"/>
  <c r="AC299" i="19"/>
  <c r="AD299" i="19"/>
  <c r="AE299" i="19" s="1"/>
  <c r="AC300" i="19"/>
  <c r="AD300" i="19"/>
  <c r="AE300" i="19" s="1"/>
  <c r="AC301" i="19"/>
  <c r="AD301" i="19"/>
  <c r="AE301" i="19" s="1"/>
  <c r="AC302" i="19"/>
  <c r="AD302" i="19"/>
  <c r="AE302" i="19" s="1"/>
  <c r="AC303" i="19"/>
  <c r="AD303" i="19"/>
  <c r="AE303" i="19" s="1"/>
  <c r="AC304" i="19"/>
  <c r="AD304" i="19"/>
  <c r="AE304" i="19" s="1"/>
  <c r="AC305" i="19"/>
  <c r="AD305" i="19"/>
  <c r="AE305" i="19" s="1"/>
  <c r="AC306" i="19"/>
  <c r="AD306" i="19"/>
  <c r="AE306" i="19" s="1"/>
  <c r="AC307" i="19"/>
  <c r="AD307" i="19"/>
  <c r="AE307" i="19" s="1"/>
  <c r="AC308" i="19"/>
  <c r="AD308" i="19"/>
  <c r="AE308" i="19" s="1"/>
  <c r="AC309" i="19"/>
  <c r="AD309" i="19"/>
  <c r="AE309" i="19" s="1"/>
  <c r="AC310" i="19"/>
  <c r="AD310" i="19"/>
  <c r="AE310" i="19" s="1"/>
  <c r="AC311" i="19"/>
  <c r="AD311" i="19"/>
  <c r="AE311" i="19" s="1"/>
  <c r="AC312" i="19"/>
  <c r="AD312" i="19"/>
  <c r="AE312" i="19" s="1"/>
  <c r="AC313" i="19"/>
  <c r="AD313" i="19"/>
  <c r="AE313" i="19" s="1"/>
  <c r="AC314" i="19"/>
  <c r="AD314" i="19"/>
  <c r="AE314" i="19" s="1"/>
  <c r="AC315" i="19"/>
  <c r="AD315" i="19"/>
  <c r="AE315" i="19" s="1"/>
  <c r="AC316" i="19"/>
  <c r="AD316" i="19"/>
  <c r="AE316" i="19" s="1"/>
  <c r="AC317" i="19"/>
  <c r="AD317" i="19"/>
  <c r="AE317" i="19" s="1"/>
  <c r="AC318" i="19"/>
  <c r="AD318" i="19"/>
  <c r="AE318" i="19" s="1"/>
  <c r="AC319" i="19"/>
  <c r="AD319" i="19"/>
  <c r="AE319" i="19" s="1"/>
  <c r="AC320" i="19"/>
  <c r="AD320" i="19"/>
  <c r="AE320" i="19" s="1"/>
  <c r="AC321" i="19"/>
  <c r="AD321" i="19"/>
  <c r="AE321" i="19" s="1"/>
  <c r="AC322" i="19"/>
  <c r="AD322" i="19"/>
  <c r="AE322" i="19" s="1"/>
  <c r="AC323" i="19"/>
  <c r="AD323" i="19"/>
  <c r="AE323" i="19" s="1"/>
  <c r="AC324" i="19"/>
  <c r="AD324" i="19"/>
  <c r="AE324" i="19" s="1"/>
  <c r="AC325" i="19"/>
  <c r="AD325" i="19"/>
  <c r="AE325" i="19" s="1"/>
  <c r="AC326" i="19"/>
  <c r="AD326" i="19"/>
  <c r="AE326" i="19" s="1"/>
  <c r="AC327" i="19"/>
  <c r="AD327" i="19"/>
  <c r="AE327" i="19" s="1"/>
  <c r="AC328" i="19"/>
  <c r="AD328" i="19"/>
  <c r="AE328" i="19" s="1"/>
  <c r="AC329" i="19"/>
  <c r="AD329" i="19"/>
  <c r="AE329" i="19" s="1"/>
  <c r="AC330" i="19"/>
  <c r="AD330" i="19"/>
  <c r="AE330" i="19" s="1"/>
  <c r="AC331" i="19"/>
  <c r="AD331" i="19"/>
  <c r="AE331" i="19" s="1"/>
  <c r="AC332" i="19"/>
  <c r="AD332" i="19"/>
  <c r="AE332" i="19" s="1"/>
  <c r="AC333" i="19"/>
  <c r="AD333" i="19"/>
  <c r="AE333" i="19" s="1"/>
  <c r="AC334" i="19"/>
  <c r="AD334" i="19"/>
  <c r="AE334" i="19" s="1"/>
  <c r="AC335" i="19"/>
  <c r="AD335" i="19"/>
  <c r="AE335" i="19" s="1"/>
  <c r="AC336" i="19"/>
  <c r="AD336" i="19"/>
  <c r="AE336" i="19" s="1"/>
  <c r="AC337" i="19"/>
  <c r="AD337" i="19"/>
  <c r="AE337" i="19" s="1"/>
  <c r="AC338" i="19"/>
  <c r="AD338" i="19"/>
  <c r="AE338" i="19" s="1"/>
  <c r="AC339" i="19"/>
  <c r="AD339" i="19"/>
  <c r="AE339" i="19" s="1"/>
  <c r="AC340" i="19"/>
  <c r="AD340" i="19"/>
  <c r="AE340" i="19" s="1"/>
  <c r="AC341" i="19"/>
  <c r="AD341" i="19"/>
  <c r="AE341" i="19" s="1"/>
  <c r="AC342" i="19"/>
  <c r="AD342" i="19"/>
  <c r="AE342" i="19" s="1"/>
  <c r="AC343" i="19"/>
  <c r="AD343" i="19"/>
  <c r="AE343" i="19" s="1"/>
  <c r="AC344" i="19"/>
  <c r="AD344" i="19"/>
  <c r="AE344" i="19" s="1"/>
  <c r="AC345" i="19"/>
  <c r="AD345" i="19"/>
  <c r="AE345" i="19" s="1"/>
  <c r="AC346" i="19"/>
  <c r="AD346" i="19"/>
  <c r="AE346" i="19" s="1"/>
  <c r="AC347" i="19"/>
  <c r="AD347" i="19"/>
  <c r="AE347" i="19" s="1"/>
  <c r="AC348" i="19"/>
  <c r="AD348" i="19"/>
  <c r="AE348" i="19" s="1"/>
  <c r="AC349" i="19"/>
  <c r="AD349" i="19"/>
  <c r="AE349" i="19" s="1"/>
  <c r="AC350" i="19"/>
  <c r="AD350" i="19"/>
  <c r="AE350" i="19" s="1"/>
  <c r="AC351" i="19"/>
  <c r="AD351" i="19"/>
  <c r="AE351" i="19" s="1"/>
  <c r="AC352" i="19"/>
  <c r="AD352" i="19"/>
  <c r="AE352" i="19" s="1"/>
  <c r="AC353" i="19"/>
  <c r="AD353" i="19"/>
  <c r="AE353" i="19" s="1"/>
  <c r="AC354" i="19"/>
  <c r="AD354" i="19"/>
  <c r="AE354" i="19" s="1"/>
  <c r="AC355" i="19"/>
  <c r="AD355" i="19"/>
  <c r="AE355" i="19" s="1"/>
  <c r="AC356" i="19"/>
  <c r="AD356" i="19"/>
  <c r="AE356" i="19" s="1"/>
  <c r="AC357" i="19"/>
  <c r="AD357" i="19"/>
  <c r="AE357" i="19" s="1"/>
  <c r="AC358" i="19"/>
  <c r="AD358" i="19"/>
  <c r="AE358" i="19" s="1"/>
  <c r="AC359" i="19"/>
  <c r="AD359" i="19"/>
  <c r="AE359" i="19" s="1"/>
  <c r="AC360" i="19"/>
  <c r="AD360" i="19"/>
  <c r="AE360" i="19" s="1"/>
  <c r="AC361" i="19"/>
  <c r="AD361" i="19"/>
  <c r="AE361" i="19" s="1"/>
  <c r="AC362" i="19"/>
  <c r="AD362" i="19"/>
  <c r="AE362" i="19" s="1"/>
  <c r="AC363" i="19"/>
  <c r="AD363" i="19"/>
  <c r="AE363" i="19" s="1"/>
  <c r="AC364" i="19"/>
  <c r="AD364" i="19"/>
  <c r="AE364" i="19" s="1"/>
  <c r="AC365" i="19"/>
  <c r="AD365" i="19"/>
  <c r="AE365" i="19" s="1"/>
  <c r="AC366" i="19"/>
  <c r="AD366" i="19"/>
  <c r="AE366" i="19" s="1"/>
  <c r="AC367" i="19"/>
  <c r="AD367" i="19"/>
  <c r="AE367" i="19" s="1"/>
  <c r="AC368" i="19"/>
  <c r="AD368" i="19"/>
  <c r="AE368" i="19" s="1"/>
  <c r="AC369" i="19"/>
  <c r="AD369" i="19"/>
  <c r="AE369" i="19" s="1"/>
  <c r="AC370" i="19"/>
  <c r="AD370" i="19"/>
  <c r="AE370" i="19" s="1"/>
  <c r="AC371" i="19"/>
  <c r="AD371" i="19"/>
  <c r="AE371" i="19" s="1"/>
  <c r="AC372" i="19"/>
  <c r="AD372" i="19"/>
  <c r="AE372" i="19" s="1"/>
  <c r="AC373" i="19"/>
  <c r="AD373" i="19"/>
  <c r="AE373" i="19" s="1"/>
  <c r="AC374" i="19"/>
  <c r="AD374" i="19"/>
  <c r="AE374" i="19" s="1"/>
  <c r="AC375" i="19"/>
  <c r="AD375" i="19"/>
  <c r="AE375" i="19" s="1"/>
  <c r="AC376" i="19"/>
  <c r="AD376" i="19"/>
  <c r="AE376" i="19" s="1"/>
  <c r="AC377" i="19"/>
  <c r="AD377" i="19"/>
  <c r="AE377" i="19" s="1"/>
  <c r="AC378" i="19"/>
  <c r="AD378" i="19"/>
  <c r="AE378" i="19" s="1"/>
  <c r="AC379" i="19"/>
  <c r="AD379" i="19"/>
  <c r="AE379" i="19" s="1"/>
  <c r="AC380" i="19"/>
  <c r="AD380" i="19"/>
  <c r="AE380" i="19" s="1"/>
  <c r="AC381" i="19"/>
  <c r="AD381" i="19"/>
  <c r="AE381" i="19" s="1"/>
  <c r="AC382" i="19"/>
  <c r="AD382" i="19"/>
  <c r="AE382" i="19" s="1"/>
  <c r="AC383" i="19"/>
  <c r="AD383" i="19"/>
  <c r="AE383" i="19" s="1"/>
  <c r="AC384" i="19"/>
  <c r="AD384" i="19"/>
  <c r="AE384" i="19" s="1"/>
  <c r="AC385" i="19"/>
  <c r="AD385" i="19"/>
  <c r="AE385" i="19" s="1"/>
  <c r="AC386" i="19"/>
  <c r="AD386" i="19"/>
  <c r="AE386" i="19" s="1"/>
  <c r="AC387" i="19"/>
  <c r="AD387" i="19"/>
  <c r="AE387" i="19" s="1"/>
  <c r="AC388" i="19"/>
  <c r="AD388" i="19"/>
  <c r="AE388" i="19" s="1"/>
  <c r="AC389" i="19"/>
  <c r="AD389" i="19"/>
  <c r="AE389" i="19" s="1"/>
  <c r="AC390" i="19"/>
  <c r="AD390" i="19"/>
  <c r="AE390" i="19" s="1"/>
  <c r="AC391" i="19"/>
  <c r="AD391" i="19"/>
  <c r="AE391" i="19" s="1"/>
  <c r="AC392" i="19"/>
  <c r="AD392" i="19"/>
  <c r="AE392" i="19" s="1"/>
  <c r="AC393" i="19"/>
  <c r="AD393" i="19"/>
  <c r="AE393" i="19" s="1"/>
  <c r="AC394" i="19"/>
  <c r="AD394" i="19"/>
  <c r="AE394" i="19" s="1"/>
  <c r="AC395" i="19"/>
  <c r="AD395" i="19"/>
  <c r="AE395" i="19" s="1"/>
  <c r="AC396" i="19"/>
  <c r="AD396" i="19"/>
  <c r="AE396" i="19" s="1"/>
  <c r="AC397" i="19"/>
  <c r="AD397" i="19"/>
  <c r="AE397" i="19" s="1"/>
  <c r="AC398" i="19"/>
  <c r="AD398" i="19"/>
  <c r="AE398" i="19" s="1"/>
  <c r="AC399" i="19"/>
  <c r="AD399" i="19"/>
  <c r="AE399" i="19" s="1"/>
  <c r="AC400" i="19"/>
  <c r="AD400" i="19"/>
  <c r="AE400" i="19" s="1"/>
  <c r="AC401" i="19"/>
  <c r="AD401" i="19"/>
  <c r="AE401" i="19" s="1"/>
  <c r="AC402" i="19"/>
  <c r="AD402" i="19"/>
  <c r="AE402" i="19" s="1"/>
  <c r="AC403" i="19"/>
  <c r="AD403" i="19"/>
  <c r="AE403" i="19" s="1"/>
  <c r="AC404" i="19"/>
  <c r="AD404" i="19"/>
  <c r="AE404" i="19" s="1"/>
  <c r="AC405" i="19"/>
  <c r="AD405" i="19"/>
  <c r="AE405" i="19" s="1"/>
  <c r="AC406" i="19"/>
  <c r="AD406" i="19"/>
  <c r="AE406" i="19" s="1"/>
  <c r="AC407" i="19"/>
  <c r="AD407" i="19"/>
  <c r="AE407" i="19" s="1"/>
  <c r="AC408" i="19"/>
  <c r="AD408" i="19"/>
  <c r="AE408" i="19" s="1"/>
  <c r="AC409" i="19"/>
  <c r="AD409" i="19"/>
  <c r="AE409" i="19" s="1"/>
  <c r="AC410" i="19"/>
  <c r="AD410" i="19"/>
  <c r="AE410" i="19" s="1"/>
  <c r="AC411" i="19"/>
  <c r="AD411" i="19"/>
  <c r="AE411" i="19" s="1"/>
  <c r="AC412" i="19"/>
  <c r="AD412" i="19"/>
  <c r="AE412" i="19" s="1"/>
  <c r="AC413" i="19"/>
  <c r="AD413" i="19"/>
  <c r="AE413" i="19" s="1"/>
  <c r="AC414" i="19"/>
  <c r="AD414" i="19"/>
  <c r="AE414" i="19" s="1"/>
  <c r="AC415" i="19"/>
  <c r="AD415" i="19"/>
  <c r="AE415" i="19" s="1"/>
  <c r="AC416" i="19"/>
  <c r="AD416" i="19"/>
  <c r="AE416" i="19" s="1"/>
  <c r="AC417" i="19"/>
  <c r="AD417" i="19"/>
  <c r="AE417" i="19" s="1"/>
  <c r="AC418" i="19"/>
  <c r="AD418" i="19"/>
  <c r="AE418" i="19" s="1"/>
  <c r="AC419" i="19"/>
  <c r="AD419" i="19"/>
  <c r="AE419" i="19" s="1"/>
  <c r="AC420" i="19"/>
  <c r="AD420" i="19"/>
  <c r="AE420" i="19" s="1"/>
  <c r="AC421" i="19"/>
  <c r="AD421" i="19"/>
  <c r="AE421" i="19" s="1"/>
  <c r="AC422" i="19"/>
  <c r="AD422" i="19"/>
  <c r="AE422" i="19" s="1"/>
  <c r="AC423" i="19"/>
  <c r="AD423" i="19"/>
  <c r="AE423" i="19" s="1"/>
  <c r="AC424" i="19"/>
  <c r="AD424" i="19"/>
  <c r="AE424" i="19" s="1"/>
  <c r="AC425" i="19"/>
  <c r="AD425" i="19"/>
  <c r="AE425" i="19" s="1"/>
  <c r="AC426" i="19"/>
  <c r="AD426" i="19"/>
  <c r="AE426" i="19" s="1"/>
  <c r="AC427" i="19"/>
  <c r="AD427" i="19"/>
  <c r="AE427" i="19" s="1"/>
  <c r="AC428" i="19"/>
  <c r="AD428" i="19"/>
  <c r="AE428" i="19" s="1"/>
  <c r="AC429" i="19"/>
  <c r="AD429" i="19"/>
  <c r="AE429" i="19" s="1"/>
  <c r="AC430" i="19"/>
  <c r="AD430" i="19"/>
  <c r="AE430" i="19" s="1"/>
  <c r="AC431" i="19"/>
  <c r="AD431" i="19"/>
  <c r="AE431" i="19" s="1"/>
  <c r="AC432" i="19"/>
  <c r="AD432" i="19"/>
  <c r="AE432" i="19" s="1"/>
  <c r="AC433" i="19"/>
  <c r="AD433" i="19"/>
  <c r="AE433" i="19" s="1"/>
  <c r="AC434" i="19"/>
  <c r="AD434" i="19"/>
  <c r="AE434" i="19" s="1"/>
  <c r="AC435" i="19"/>
  <c r="AD435" i="19"/>
  <c r="AE435" i="19" s="1"/>
  <c r="AC436" i="19"/>
  <c r="AD436" i="19"/>
  <c r="AE436" i="19" s="1"/>
  <c r="AC437" i="19"/>
  <c r="AD437" i="19"/>
  <c r="AE437" i="19" s="1"/>
  <c r="AC438" i="19"/>
  <c r="AD438" i="19"/>
  <c r="AE438" i="19" s="1"/>
  <c r="AC439" i="19"/>
  <c r="AD439" i="19"/>
  <c r="AE439" i="19" s="1"/>
  <c r="AC440" i="19"/>
  <c r="AD440" i="19"/>
  <c r="AE440" i="19" s="1"/>
  <c r="AC441" i="19"/>
  <c r="AD441" i="19"/>
  <c r="AE441" i="19" s="1"/>
  <c r="AC442" i="19"/>
  <c r="AD442" i="19"/>
  <c r="AE442" i="19" s="1"/>
  <c r="AC443" i="19"/>
  <c r="AD443" i="19"/>
  <c r="AE443" i="19" s="1"/>
  <c r="AC444" i="19"/>
  <c r="AD444" i="19"/>
  <c r="AE444" i="19" s="1"/>
  <c r="AC445" i="19"/>
  <c r="AD445" i="19"/>
  <c r="AE445" i="19" s="1"/>
  <c r="AC446" i="19"/>
  <c r="AD446" i="19"/>
  <c r="AE446" i="19" s="1"/>
  <c r="AC447" i="19"/>
  <c r="AD447" i="19"/>
  <c r="AE447" i="19" s="1"/>
  <c r="AC448" i="19"/>
  <c r="AD448" i="19"/>
  <c r="AE448" i="19" s="1"/>
  <c r="AC449" i="19"/>
  <c r="AD449" i="19"/>
  <c r="AE449" i="19" s="1"/>
  <c r="AC450" i="19"/>
  <c r="AD450" i="19"/>
  <c r="AE450" i="19" s="1"/>
  <c r="AC451" i="19"/>
  <c r="AD451" i="19"/>
  <c r="AE451" i="19" s="1"/>
  <c r="AC452" i="19"/>
  <c r="AD452" i="19"/>
  <c r="AE452" i="19" s="1"/>
  <c r="AC453" i="19"/>
  <c r="AD453" i="19"/>
  <c r="AE453" i="19" s="1"/>
  <c r="AC454" i="19"/>
  <c r="AD454" i="19"/>
  <c r="AE454" i="19" s="1"/>
  <c r="AC455" i="19"/>
  <c r="AD455" i="19"/>
  <c r="AE455" i="19" s="1"/>
  <c r="AC456" i="19"/>
  <c r="AD456" i="19"/>
  <c r="AE456" i="19" s="1"/>
  <c r="AC457" i="19"/>
  <c r="AD457" i="19"/>
  <c r="AE457" i="19" s="1"/>
  <c r="AC458" i="19"/>
  <c r="AD458" i="19"/>
  <c r="AE458" i="19" s="1"/>
  <c r="AC459" i="19"/>
  <c r="AD459" i="19"/>
  <c r="AE459" i="19" s="1"/>
  <c r="AC460" i="19"/>
  <c r="AD460" i="19"/>
  <c r="AE460" i="19" s="1"/>
  <c r="AC461" i="19"/>
  <c r="AD461" i="19"/>
  <c r="AE461" i="19" s="1"/>
  <c r="AC462" i="19"/>
  <c r="AD462" i="19"/>
  <c r="AE462" i="19" s="1"/>
  <c r="AC463" i="19"/>
  <c r="AD463" i="19"/>
  <c r="AE463" i="19" s="1"/>
  <c r="AC464" i="19"/>
  <c r="AD464" i="19"/>
  <c r="AE464" i="19" s="1"/>
  <c r="AC465" i="19"/>
  <c r="AD465" i="19"/>
  <c r="AE465" i="19" s="1"/>
  <c r="AC466" i="19"/>
  <c r="AD466" i="19"/>
  <c r="AE466" i="19" s="1"/>
  <c r="AC467" i="19"/>
  <c r="AD467" i="19"/>
  <c r="AE467" i="19" s="1"/>
  <c r="AC468" i="19"/>
  <c r="AD468" i="19"/>
  <c r="AE468" i="19" s="1"/>
  <c r="AC469" i="19"/>
  <c r="AD469" i="19"/>
  <c r="AE469" i="19" s="1"/>
  <c r="AC470" i="19"/>
  <c r="AD470" i="19"/>
  <c r="AE470" i="19" s="1"/>
  <c r="AC471" i="19"/>
  <c r="AD471" i="19"/>
  <c r="AE471" i="19" s="1"/>
  <c r="AC472" i="19"/>
  <c r="AD472" i="19"/>
  <c r="AE472" i="19" s="1"/>
  <c r="AC473" i="19"/>
  <c r="AD473" i="19"/>
  <c r="AE473" i="19" s="1"/>
  <c r="AC474" i="19"/>
  <c r="AD474" i="19"/>
  <c r="AE474" i="19" s="1"/>
  <c r="AC475" i="19"/>
  <c r="AD475" i="19"/>
  <c r="AE475" i="19" s="1"/>
  <c r="AC476" i="19"/>
  <c r="AD476" i="19"/>
  <c r="AE476" i="19" s="1"/>
  <c r="AC477" i="19"/>
  <c r="AD477" i="19"/>
  <c r="AE477" i="19" s="1"/>
  <c r="AC478" i="19"/>
  <c r="AD478" i="19"/>
  <c r="AE478" i="19" s="1"/>
  <c r="AC479" i="19"/>
  <c r="AD479" i="19"/>
  <c r="AE479" i="19" s="1"/>
  <c r="AC480" i="19"/>
  <c r="AD480" i="19"/>
  <c r="AE480" i="19" s="1"/>
  <c r="AC481" i="19"/>
  <c r="AD481" i="19"/>
  <c r="AE481" i="19" s="1"/>
  <c r="AC482" i="19"/>
  <c r="AD482" i="19"/>
  <c r="AE482" i="19" s="1"/>
  <c r="AC483" i="19"/>
  <c r="AD483" i="19"/>
  <c r="AE483" i="19" s="1"/>
  <c r="AC484" i="19"/>
  <c r="AD484" i="19"/>
  <c r="AE484" i="19" s="1"/>
  <c r="AC485" i="19"/>
  <c r="AD485" i="19"/>
  <c r="AE485" i="19" s="1"/>
  <c r="AC486" i="19"/>
  <c r="AD486" i="19"/>
  <c r="AE486" i="19" s="1"/>
  <c r="AC487" i="19"/>
  <c r="AD487" i="19"/>
  <c r="AE487" i="19" s="1"/>
  <c r="AC488" i="19"/>
  <c r="AD488" i="19"/>
  <c r="AE488" i="19" s="1"/>
  <c r="AC489" i="19"/>
  <c r="AD489" i="19"/>
  <c r="AE489" i="19" s="1"/>
  <c r="AC490" i="19"/>
  <c r="AD490" i="19"/>
  <c r="AE490" i="19" s="1"/>
  <c r="AC491" i="19"/>
  <c r="AD491" i="19"/>
  <c r="AE491" i="19" s="1"/>
  <c r="AC492" i="19"/>
  <c r="AD492" i="19"/>
  <c r="AE492" i="19" s="1"/>
  <c r="AC493" i="19"/>
  <c r="AD493" i="19"/>
  <c r="AE493" i="19" s="1"/>
  <c r="AC494" i="19"/>
  <c r="AD494" i="19"/>
  <c r="AE494" i="19" s="1"/>
  <c r="AC495" i="19"/>
  <c r="AD495" i="19"/>
  <c r="AE495" i="19" s="1"/>
  <c r="AC496" i="19"/>
  <c r="AD496" i="19"/>
  <c r="AE496" i="19" s="1"/>
  <c r="AC497" i="19"/>
  <c r="AD497" i="19"/>
  <c r="AE497" i="19" s="1"/>
  <c r="AC498" i="19"/>
  <c r="AD498" i="19"/>
  <c r="AE498" i="19" s="1"/>
  <c r="AC499" i="19"/>
  <c r="AD499" i="19"/>
  <c r="AE499" i="19" s="1"/>
  <c r="AC500" i="19"/>
  <c r="AD500" i="19"/>
  <c r="AE500" i="19" s="1"/>
  <c r="AC501" i="19"/>
  <c r="AD501" i="19"/>
  <c r="AE501" i="19" s="1"/>
  <c r="AC502" i="19"/>
  <c r="AD502" i="19"/>
  <c r="AE502" i="19" s="1"/>
  <c r="AC503" i="19"/>
  <c r="AD503" i="19"/>
  <c r="AE503" i="19" s="1"/>
  <c r="AC504" i="19"/>
  <c r="AD504" i="19"/>
  <c r="AE504" i="19" s="1"/>
  <c r="AC505" i="19"/>
  <c r="AD505" i="19"/>
  <c r="AE505" i="19" s="1"/>
  <c r="AC506" i="19"/>
  <c r="AD506" i="19"/>
  <c r="AE506" i="19" s="1"/>
  <c r="AC507" i="19"/>
  <c r="AD507" i="19"/>
  <c r="AE507" i="19" s="1"/>
  <c r="AC508" i="19"/>
  <c r="AD508" i="19"/>
  <c r="AE508" i="19" s="1"/>
  <c r="AC509" i="19"/>
  <c r="AD509" i="19"/>
  <c r="AE509" i="19" s="1"/>
  <c r="AC510" i="19"/>
  <c r="AD510" i="19"/>
  <c r="AE510" i="19" s="1"/>
  <c r="AC511" i="19"/>
  <c r="AD511" i="19"/>
  <c r="AE511" i="19" s="1"/>
  <c r="AC512" i="19"/>
  <c r="AD512" i="19"/>
  <c r="AE512" i="19" s="1"/>
  <c r="AC513" i="19"/>
  <c r="AD513" i="19"/>
  <c r="AE513" i="19" s="1"/>
  <c r="AC514" i="19"/>
  <c r="AD514" i="19"/>
  <c r="AE514" i="19" s="1"/>
  <c r="AC515" i="19"/>
  <c r="AD515" i="19"/>
  <c r="AE515" i="19" s="1"/>
  <c r="AC516" i="19"/>
  <c r="AD516" i="19"/>
  <c r="AE516" i="19" s="1"/>
  <c r="AC517" i="19"/>
  <c r="AD517" i="19"/>
  <c r="AE517" i="19" s="1"/>
  <c r="AC518" i="19"/>
  <c r="AD518" i="19"/>
  <c r="AE518" i="19" s="1"/>
  <c r="AC519" i="19"/>
  <c r="AD519" i="19"/>
  <c r="AE519" i="19" s="1"/>
  <c r="AC520" i="19"/>
  <c r="AD520" i="19"/>
  <c r="AE520" i="19" s="1"/>
  <c r="AC521" i="19"/>
  <c r="AD521" i="19"/>
  <c r="AE521" i="19" s="1"/>
  <c r="AC522" i="19"/>
  <c r="AD522" i="19"/>
  <c r="AE522" i="19" s="1"/>
  <c r="AC523" i="19"/>
  <c r="AD523" i="19"/>
  <c r="AE523" i="19" s="1"/>
  <c r="AC524" i="19"/>
  <c r="AD524" i="19"/>
  <c r="AE524" i="19" s="1"/>
  <c r="AC525" i="19"/>
  <c r="AD525" i="19"/>
  <c r="AE525" i="19" s="1"/>
  <c r="AC526" i="19"/>
  <c r="AD526" i="19"/>
  <c r="AE526" i="19" s="1"/>
  <c r="AC527" i="19"/>
  <c r="AD527" i="19"/>
  <c r="AE527" i="19" s="1"/>
  <c r="AC528" i="19"/>
  <c r="AD528" i="19"/>
  <c r="AE528" i="19" s="1"/>
  <c r="AC529" i="19"/>
  <c r="AD529" i="19"/>
  <c r="AE529" i="19" s="1"/>
  <c r="AC530" i="19"/>
  <c r="AD530" i="19"/>
  <c r="AE530" i="19" s="1"/>
  <c r="AC531" i="19"/>
  <c r="AD531" i="19"/>
  <c r="AE531" i="19" s="1"/>
  <c r="AC532" i="19"/>
  <c r="AD532" i="19"/>
  <c r="AE532" i="19" s="1"/>
  <c r="AC533" i="19"/>
  <c r="AD533" i="19"/>
  <c r="AE533" i="19" s="1"/>
  <c r="AC534" i="19"/>
  <c r="AD534" i="19"/>
  <c r="AE534" i="19" s="1"/>
  <c r="AC535" i="19"/>
  <c r="AD535" i="19"/>
  <c r="AE535" i="19" s="1"/>
  <c r="AC536" i="19"/>
  <c r="AD536" i="19"/>
  <c r="AE536" i="19" s="1"/>
  <c r="AC537" i="19"/>
  <c r="AD537" i="19"/>
  <c r="AE537" i="19" s="1"/>
  <c r="AC538" i="19"/>
  <c r="AD538" i="19"/>
  <c r="AE538" i="19" s="1"/>
  <c r="AC539" i="19"/>
  <c r="AD539" i="19"/>
  <c r="AE539" i="19" s="1"/>
  <c r="AC540" i="19"/>
  <c r="AD540" i="19"/>
  <c r="AE540" i="19" s="1"/>
  <c r="AC541" i="19"/>
  <c r="AD541" i="19"/>
  <c r="AE541" i="19" s="1"/>
  <c r="AC542" i="19"/>
  <c r="AD542" i="19"/>
  <c r="AE542" i="19" s="1"/>
  <c r="AC543" i="19"/>
  <c r="AD543" i="19"/>
  <c r="AE543" i="19" s="1"/>
  <c r="AC544" i="19"/>
  <c r="AD544" i="19"/>
  <c r="AE544" i="19" s="1"/>
  <c r="AC545" i="19"/>
  <c r="AD545" i="19"/>
  <c r="AE545" i="19" s="1"/>
  <c r="AC546" i="19"/>
  <c r="AD546" i="19"/>
  <c r="AE546" i="19" s="1"/>
  <c r="AC547" i="19"/>
  <c r="AD547" i="19"/>
  <c r="AE547" i="19" s="1"/>
  <c r="AC548" i="19"/>
  <c r="AD548" i="19"/>
  <c r="AE548" i="19" s="1"/>
  <c r="AC549" i="19"/>
  <c r="AD549" i="19"/>
  <c r="AE549" i="19" s="1"/>
  <c r="AC550" i="19"/>
  <c r="AD550" i="19"/>
  <c r="AE550" i="19" s="1"/>
  <c r="AC551" i="19"/>
  <c r="AD551" i="19"/>
  <c r="AE551" i="19" s="1"/>
  <c r="AC552" i="19"/>
  <c r="AD552" i="19"/>
  <c r="AE552" i="19" s="1"/>
  <c r="AC553" i="19"/>
  <c r="AD553" i="19"/>
  <c r="AE553" i="19" s="1"/>
  <c r="AC554" i="19"/>
  <c r="AD554" i="19"/>
  <c r="AE554" i="19" s="1"/>
  <c r="AC555" i="19"/>
  <c r="AD555" i="19"/>
  <c r="AE555" i="19" s="1"/>
  <c r="AC556" i="19"/>
  <c r="AD556" i="19"/>
  <c r="AE556" i="19" s="1"/>
  <c r="AC557" i="19"/>
  <c r="AD557" i="19"/>
  <c r="AE557" i="19" s="1"/>
  <c r="AC558" i="19"/>
  <c r="AD558" i="19"/>
  <c r="AE558" i="19" s="1"/>
  <c r="AC559" i="19"/>
  <c r="AD559" i="19"/>
  <c r="AE559" i="19" s="1"/>
  <c r="AC560" i="19"/>
  <c r="AD560" i="19"/>
  <c r="AE560" i="19" s="1"/>
  <c r="AC561" i="19"/>
  <c r="AD561" i="19"/>
  <c r="AE561" i="19" s="1"/>
  <c r="AC562" i="19"/>
  <c r="AD562" i="19"/>
  <c r="AE562" i="19" s="1"/>
  <c r="AC563" i="19"/>
  <c r="AD563" i="19"/>
  <c r="AE563" i="19" s="1"/>
  <c r="AC564" i="19"/>
  <c r="AD564" i="19"/>
  <c r="AE564" i="19" s="1"/>
  <c r="AC565" i="19"/>
  <c r="AD565" i="19"/>
  <c r="AE565" i="19" s="1"/>
  <c r="AC566" i="19"/>
  <c r="AD566" i="19"/>
  <c r="AE566" i="19" s="1"/>
  <c r="AC567" i="19"/>
  <c r="AD567" i="19"/>
  <c r="AE567" i="19" s="1"/>
  <c r="AC568" i="19"/>
  <c r="AD568" i="19"/>
  <c r="AE568" i="19" s="1"/>
  <c r="AC569" i="19"/>
  <c r="AD569" i="19"/>
  <c r="AE569" i="19" s="1"/>
  <c r="AC570" i="19"/>
  <c r="AD570" i="19"/>
  <c r="AE570" i="19" s="1"/>
  <c r="AC571" i="19"/>
  <c r="AD571" i="19"/>
  <c r="AE571" i="19" s="1"/>
  <c r="AC572" i="19"/>
  <c r="AD572" i="19"/>
  <c r="AE572" i="19" s="1"/>
  <c r="AC573" i="19"/>
  <c r="AD573" i="19"/>
  <c r="AE573" i="19" s="1"/>
  <c r="AC574" i="19"/>
  <c r="AD574" i="19"/>
  <c r="AE574" i="19" s="1"/>
  <c r="AC575" i="19"/>
  <c r="AD575" i="19"/>
  <c r="AE575" i="19" s="1"/>
  <c r="AC576" i="19"/>
  <c r="AD576" i="19"/>
  <c r="AE576" i="19" s="1"/>
  <c r="AC577" i="19"/>
  <c r="AD577" i="19"/>
  <c r="AE577" i="19" s="1"/>
  <c r="AC578" i="19"/>
  <c r="AD578" i="19"/>
  <c r="AE578" i="19" s="1"/>
  <c r="AC579" i="19"/>
  <c r="AD579" i="19"/>
  <c r="AE579" i="19" s="1"/>
  <c r="AC580" i="19"/>
  <c r="AD580" i="19"/>
  <c r="AE580" i="19" s="1"/>
  <c r="AC581" i="19"/>
  <c r="AD581" i="19"/>
  <c r="AE581" i="19" s="1"/>
  <c r="AC582" i="19"/>
  <c r="AD582" i="19"/>
  <c r="AE582" i="19" s="1"/>
  <c r="AC583" i="19"/>
  <c r="AD583" i="19"/>
  <c r="AE583" i="19" s="1"/>
  <c r="AC584" i="19"/>
  <c r="AD584" i="19"/>
  <c r="AE584" i="19" s="1"/>
  <c r="AC585" i="19"/>
  <c r="AD585" i="19"/>
  <c r="AE585" i="19" s="1"/>
  <c r="AC586" i="19"/>
  <c r="AD586" i="19"/>
  <c r="AE586" i="19" s="1"/>
  <c r="AC587" i="19"/>
  <c r="AD587" i="19"/>
  <c r="AE587" i="19" s="1"/>
  <c r="AC588" i="19"/>
  <c r="AD588" i="19"/>
  <c r="AE588" i="19" s="1"/>
  <c r="AC589" i="19"/>
  <c r="AD589" i="19"/>
  <c r="AE589" i="19" s="1"/>
  <c r="AC590" i="19"/>
  <c r="AD590" i="19"/>
  <c r="AE590" i="19" s="1"/>
  <c r="AC591" i="19"/>
  <c r="AD591" i="19"/>
  <c r="AE591" i="19" s="1"/>
  <c r="AC592" i="19"/>
  <c r="AD592" i="19"/>
  <c r="AE592" i="19" s="1"/>
  <c r="AC593" i="19"/>
  <c r="AD593" i="19"/>
  <c r="AE593" i="19" s="1"/>
  <c r="AC594" i="19"/>
  <c r="AD594" i="19"/>
  <c r="AE594" i="19" s="1"/>
  <c r="AC595" i="19"/>
  <c r="AD595" i="19"/>
  <c r="AE595" i="19" s="1"/>
  <c r="AC596" i="19"/>
  <c r="AD596" i="19"/>
  <c r="AE596" i="19" s="1"/>
  <c r="AC597" i="19"/>
  <c r="AD597" i="19"/>
  <c r="AE597" i="19" s="1"/>
  <c r="AC598" i="19"/>
  <c r="AD598" i="19"/>
  <c r="AE598" i="19" s="1"/>
  <c r="AC599" i="19"/>
  <c r="AD599" i="19"/>
  <c r="AE599" i="19" s="1"/>
  <c r="AC600" i="19"/>
  <c r="AD600" i="19"/>
  <c r="AE600" i="19" s="1"/>
  <c r="AC601" i="19"/>
  <c r="AD601" i="19"/>
  <c r="AE601" i="19" s="1"/>
  <c r="AC602" i="19"/>
  <c r="AD602" i="19"/>
  <c r="AE602" i="19" s="1"/>
  <c r="AC603" i="19"/>
  <c r="AD603" i="19"/>
  <c r="AE603" i="19" s="1"/>
  <c r="AC604" i="19"/>
  <c r="AD604" i="19"/>
  <c r="AE604" i="19" s="1"/>
  <c r="AC605" i="19"/>
  <c r="AD605" i="19"/>
  <c r="AE605" i="19" s="1"/>
  <c r="AC606" i="19"/>
  <c r="AD606" i="19"/>
  <c r="AE606" i="19" s="1"/>
  <c r="AC607" i="19"/>
  <c r="AD607" i="19"/>
  <c r="AE607" i="19" s="1"/>
  <c r="AC608" i="19"/>
  <c r="AD608" i="19"/>
  <c r="AE608" i="19" s="1"/>
  <c r="AC609" i="19"/>
  <c r="AD609" i="19"/>
  <c r="AE609" i="19" s="1"/>
  <c r="AC610" i="19"/>
  <c r="AD610" i="19"/>
  <c r="AE610" i="19" s="1"/>
  <c r="AC611" i="19"/>
  <c r="AD611" i="19"/>
  <c r="AE611" i="19" s="1"/>
  <c r="AC612" i="19"/>
  <c r="AD612" i="19"/>
  <c r="AE612" i="19" s="1"/>
  <c r="AC613" i="19"/>
  <c r="AD613" i="19"/>
  <c r="AE613" i="19" s="1"/>
  <c r="AC614" i="19"/>
  <c r="AD614" i="19"/>
  <c r="AE614" i="19" s="1"/>
  <c r="AC615" i="19"/>
  <c r="AD615" i="19"/>
  <c r="AE615" i="19" s="1"/>
  <c r="AC616" i="19"/>
  <c r="AD616" i="19"/>
  <c r="AE616" i="19" s="1"/>
  <c r="AC617" i="19"/>
  <c r="AD617" i="19"/>
  <c r="AE617" i="19" s="1"/>
  <c r="AC618" i="19"/>
  <c r="AD618" i="19"/>
  <c r="AE618" i="19" s="1"/>
  <c r="AC619" i="19"/>
  <c r="AD619" i="19"/>
  <c r="AE619" i="19" s="1"/>
  <c r="AC620" i="19"/>
  <c r="AD620" i="19"/>
  <c r="AE620" i="19" s="1"/>
  <c r="AC621" i="19"/>
  <c r="AD621" i="19"/>
  <c r="AE621" i="19" s="1"/>
  <c r="AC622" i="19"/>
  <c r="AD622" i="19"/>
  <c r="AE622" i="19" s="1"/>
  <c r="AC623" i="19"/>
  <c r="AD623" i="19"/>
  <c r="AE623" i="19" s="1"/>
  <c r="AC624" i="19"/>
  <c r="AD624" i="19"/>
  <c r="AE624" i="19" s="1"/>
  <c r="AC625" i="19"/>
  <c r="AD625" i="19"/>
  <c r="AE625" i="19" s="1"/>
  <c r="AC626" i="19"/>
  <c r="AD626" i="19"/>
  <c r="AE626" i="19" s="1"/>
  <c r="AC627" i="19"/>
  <c r="AD627" i="19"/>
  <c r="AE627" i="19" s="1"/>
  <c r="AC628" i="19"/>
  <c r="AD628" i="19"/>
  <c r="AE628" i="19" s="1"/>
  <c r="AC629" i="19"/>
  <c r="AD629" i="19"/>
  <c r="AE629" i="19" s="1"/>
  <c r="AC630" i="19"/>
  <c r="AD630" i="19"/>
  <c r="AE630" i="19" s="1"/>
  <c r="AC631" i="19"/>
  <c r="AD631" i="19"/>
  <c r="AE631" i="19" s="1"/>
  <c r="AC632" i="19"/>
  <c r="AD632" i="19"/>
  <c r="AE632" i="19" s="1"/>
  <c r="AC633" i="19"/>
  <c r="AD633" i="19"/>
  <c r="AE633" i="19" s="1"/>
  <c r="AC634" i="19"/>
  <c r="AD634" i="19"/>
  <c r="AE634" i="19" s="1"/>
  <c r="AC635" i="19"/>
  <c r="AD635" i="19"/>
  <c r="AE635" i="19" s="1"/>
  <c r="AC636" i="19"/>
  <c r="AD636" i="19"/>
  <c r="AE636" i="19" s="1"/>
  <c r="AC637" i="19"/>
  <c r="AD637" i="19"/>
  <c r="AE637" i="19" s="1"/>
  <c r="AC638" i="19"/>
  <c r="AD638" i="19"/>
  <c r="AE638" i="19" s="1"/>
  <c r="AC639" i="19"/>
  <c r="AD639" i="19"/>
  <c r="AE639" i="19" s="1"/>
  <c r="AC640" i="19"/>
  <c r="AD640" i="19"/>
  <c r="AE640" i="19" s="1"/>
  <c r="AC641" i="19"/>
  <c r="AD641" i="19"/>
  <c r="AE641" i="19" s="1"/>
  <c r="AC642" i="19"/>
  <c r="AD642" i="19"/>
  <c r="AE642" i="19" s="1"/>
  <c r="AC643" i="19"/>
  <c r="AD643" i="19"/>
  <c r="AE643" i="19" s="1"/>
  <c r="AC644" i="19"/>
  <c r="AD644" i="19"/>
  <c r="AE644" i="19" s="1"/>
  <c r="AC645" i="19"/>
  <c r="AD645" i="19"/>
  <c r="AE645" i="19" s="1"/>
  <c r="AC646" i="19"/>
  <c r="AD646" i="19"/>
  <c r="AE646" i="19" s="1"/>
  <c r="AC647" i="19"/>
  <c r="AD647" i="19"/>
  <c r="AE647" i="19" s="1"/>
  <c r="AC648" i="19"/>
  <c r="AD648" i="19"/>
  <c r="AE648" i="19" s="1"/>
  <c r="AC649" i="19"/>
  <c r="AD649" i="19"/>
  <c r="AE649" i="19" s="1"/>
  <c r="AC650" i="19"/>
  <c r="AD650" i="19"/>
  <c r="AE650" i="19" s="1"/>
  <c r="AC651" i="19"/>
  <c r="AD651" i="19"/>
  <c r="AE651" i="19" s="1"/>
  <c r="AC652" i="19"/>
  <c r="AD652" i="19"/>
  <c r="AE652" i="19" s="1"/>
  <c r="AC653" i="19"/>
  <c r="AD653" i="19"/>
  <c r="AE653" i="19" s="1"/>
  <c r="AC654" i="19"/>
  <c r="AD654" i="19"/>
  <c r="AE654" i="19" s="1"/>
  <c r="AC655" i="19"/>
  <c r="AD655" i="19"/>
  <c r="AE655" i="19" s="1"/>
  <c r="AC656" i="19"/>
  <c r="AD656" i="19"/>
  <c r="AE656" i="19" s="1"/>
  <c r="AC657" i="19"/>
  <c r="AD657" i="19"/>
  <c r="AE657" i="19" s="1"/>
  <c r="AC658" i="19"/>
  <c r="AD658" i="19"/>
  <c r="AE658" i="19" s="1"/>
  <c r="AC659" i="19"/>
  <c r="AD659" i="19"/>
  <c r="AE659" i="19" s="1"/>
  <c r="AC660" i="19"/>
  <c r="AD660" i="19"/>
  <c r="AE660" i="19" s="1"/>
  <c r="AC661" i="19"/>
  <c r="AD661" i="19"/>
  <c r="AE661" i="19" s="1"/>
  <c r="AC662" i="19"/>
  <c r="AD662" i="19"/>
  <c r="AE662" i="19" s="1"/>
  <c r="AC663" i="19"/>
  <c r="AD663" i="19"/>
  <c r="AE663" i="19" s="1"/>
  <c r="AC664" i="19"/>
  <c r="AD664" i="19"/>
  <c r="AE664" i="19" s="1"/>
  <c r="AC665" i="19"/>
  <c r="AD665" i="19"/>
  <c r="AE665" i="19" s="1"/>
  <c r="AC666" i="19"/>
  <c r="AD666" i="19"/>
  <c r="AE666" i="19" s="1"/>
  <c r="AC667" i="19"/>
  <c r="AD667" i="19"/>
  <c r="AE667" i="19" s="1"/>
  <c r="AC668" i="19"/>
  <c r="AD668" i="19"/>
  <c r="AE668" i="19" s="1"/>
  <c r="AC669" i="19"/>
  <c r="AD669" i="19"/>
  <c r="AE669" i="19" s="1"/>
  <c r="AC670" i="19"/>
  <c r="AD670" i="19"/>
  <c r="AE670" i="19" s="1"/>
  <c r="AC671" i="19"/>
  <c r="AD671" i="19"/>
  <c r="AE671" i="19" s="1"/>
  <c r="AC672" i="19"/>
  <c r="AD672" i="19"/>
  <c r="AE672" i="19" s="1"/>
  <c r="AC673" i="19"/>
  <c r="AD673" i="19"/>
  <c r="AE673" i="19" s="1"/>
  <c r="AC674" i="19"/>
  <c r="AD674" i="19"/>
  <c r="AE674" i="19" s="1"/>
  <c r="AC675" i="19"/>
  <c r="AD675" i="19"/>
  <c r="AE675" i="19" s="1"/>
  <c r="AC676" i="19"/>
  <c r="AD676" i="19"/>
  <c r="AE676" i="19" s="1"/>
  <c r="AC677" i="19"/>
  <c r="AD677" i="19"/>
  <c r="AE677" i="19" s="1"/>
  <c r="AC678" i="19"/>
  <c r="AD678" i="19"/>
  <c r="AE678" i="19" s="1"/>
  <c r="AC679" i="19"/>
  <c r="AD679" i="19"/>
  <c r="AE679" i="19" s="1"/>
  <c r="AC680" i="19"/>
  <c r="AD680" i="19"/>
  <c r="AE680" i="19" s="1"/>
  <c r="AC681" i="19"/>
  <c r="AD681" i="19"/>
  <c r="AE681" i="19" s="1"/>
  <c r="AC682" i="19"/>
  <c r="AD682" i="19"/>
  <c r="AE682" i="19" s="1"/>
  <c r="AC683" i="19"/>
  <c r="AD683" i="19"/>
  <c r="AE683" i="19" s="1"/>
  <c r="AC684" i="19"/>
  <c r="AD684" i="19"/>
  <c r="AE684" i="19" s="1"/>
  <c r="AC685" i="19"/>
  <c r="AD685" i="19"/>
  <c r="AE685" i="19" s="1"/>
  <c r="AC686" i="19"/>
  <c r="AD686" i="19"/>
  <c r="AE686" i="19" s="1"/>
  <c r="AC687" i="19"/>
  <c r="AD687" i="19"/>
  <c r="AE687" i="19" s="1"/>
  <c r="AC688" i="19"/>
  <c r="AD688" i="19"/>
  <c r="AE688" i="19" s="1"/>
  <c r="AC689" i="19"/>
  <c r="AD689" i="19"/>
  <c r="AE689" i="19" s="1"/>
  <c r="AC690" i="19"/>
  <c r="AD690" i="19"/>
  <c r="AE690" i="19" s="1"/>
  <c r="AC691" i="19"/>
  <c r="AD691" i="19"/>
  <c r="AE691" i="19" s="1"/>
  <c r="AC692" i="19"/>
  <c r="AD692" i="19"/>
  <c r="AE692" i="19" s="1"/>
  <c r="AC693" i="19"/>
  <c r="AD693" i="19"/>
  <c r="AE693" i="19" s="1"/>
  <c r="AC694" i="19"/>
  <c r="AD694" i="19"/>
  <c r="AE694" i="19" s="1"/>
  <c r="AC695" i="19"/>
  <c r="AD695" i="19"/>
  <c r="AE695" i="19" s="1"/>
  <c r="AC696" i="19"/>
  <c r="AD696" i="19"/>
  <c r="AE696" i="19" s="1"/>
  <c r="AC697" i="19"/>
  <c r="AD697" i="19"/>
  <c r="AE697" i="19" s="1"/>
  <c r="AC698" i="19"/>
  <c r="AD698" i="19"/>
  <c r="AE698" i="19" s="1"/>
  <c r="AC699" i="19"/>
  <c r="AD699" i="19"/>
  <c r="AE699" i="19" s="1"/>
  <c r="AC700" i="19"/>
  <c r="AD700" i="19"/>
  <c r="AE700" i="19" s="1"/>
  <c r="AC701" i="19"/>
  <c r="AD701" i="19"/>
  <c r="AE701" i="19" s="1"/>
  <c r="AC702" i="19"/>
  <c r="AD702" i="19"/>
  <c r="AE702" i="19" s="1"/>
  <c r="AC703" i="19"/>
  <c r="AD703" i="19"/>
  <c r="AE703" i="19" s="1"/>
  <c r="AC704" i="19"/>
  <c r="AD704" i="19"/>
  <c r="AE704" i="19" s="1"/>
  <c r="AC705" i="19"/>
  <c r="AD705" i="19"/>
  <c r="AE705" i="19" s="1"/>
  <c r="AC706" i="19"/>
  <c r="AD706" i="19"/>
  <c r="AE706" i="19" s="1"/>
  <c r="AC707" i="19"/>
  <c r="AD707" i="19"/>
  <c r="AE707" i="19" s="1"/>
  <c r="AC708" i="19"/>
  <c r="AD708" i="19"/>
  <c r="AE708" i="19" s="1"/>
  <c r="AC709" i="19"/>
  <c r="AD709" i="19"/>
  <c r="AE709" i="19" s="1"/>
  <c r="AC710" i="19"/>
  <c r="AD710" i="19"/>
  <c r="AE710" i="19" s="1"/>
  <c r="AC711" i="19"/>
  <c r="AD711" i="19"/>
  <c r="AE711" i="19" s="1"/>
  <c r="AC712" i="19"/>
  <c r="AD712" i="19"/>
  <c r="AE712" i="19" s="1"/>
  <c r="AC713" i="19"/>
  <c r="AD713" i="19"/>
  <c r="AE713" i="19" s="1"/>
  <c r="AC714" i="19"/>
  <c r="AD714" i="19"/>
  <c r="AE714" i="19" s="1"/>
  <c r="AC715" i="19"/>
  <c r="AD715" i="19"/>
  <c r="AE715" i="19" s="1"/>
  <c r="AC716" i="19"/>
  <c r="AD716" i="19"/>
  <c r="AE716" i="19" s="1"/>
  <c r="AC717" i="19"/>
  <c r="AD717" i="19"/>
  <c r="AE717" i="19" s="1"/>
  <c r="AC718" i="19"/>
  <c r="AD718" i="19"/>
  <c r="AE718" i="19" s="1"/>
  <c r="AC719" i="19"/>
  <c r="AD719" i="19"/>
  <c r="AE719" i="19" s="1"/>
  <c r="AC720" i="19"/>
  <c r="AD720" i="19"/>
  <c r="AE720" i="19" s="1"/>
  <c r="AC721" i="19"/>
  <c r="AD721" i="19"/>
  <c r="AE721" i="19" s="1"/>
  <c r="AC722" i="19"/>
  <c r="AD722" i="19"/>
  <c r="AE722" i="19" s="1"/>
  <c r="AC723" i="19"/>
  <c r="AD723" i="19"/>
  <c r="AE723" i="19" s="1"/>
  <c r="AC724" i="19"/>
  <c r="AD724" i="19"/>
  <c r="AE724" i="19" s="1"/>
  <c r="AC725" i="19"/>
  <c r="AD725" i="19"/>
  <c r="AE725" i="19" s="1"/>
  <c r="AC726" i="19"/>
  <c r="AD726" i="19"/>
  <c r="AE726" i="19" s="1"/>
  <c r="AC727" i="19"/>
  <c r="AD727" i="19"/>
  <c r="AE727" i="19" s="1"/>
  <c r="AC728" i="19"/>
  <c r="AD728" i="19"/>
  <c r="AE728" i="19" s="1"/>
  <c r="AC729" i="19"/>
  <c r="AD729" i="19"/>
  <c r="AE729" i="19" s="1"/>
  <c r="AC730" i="19"/>
  <c r="AD730" i="19"/>
  <c r="AE730" i="19" s="1"/>
  <c r="AC731" i="19"/>
  <c r="AD731" i="19"/>
  <c r="AE731" i="19" s="1"/>
  <c r="AC732" i="19"/>
  <c r="AD732" i="19"/>
  <c r="AE732" i="19" s="1"/>
  <c r="AC733" i="19"/>
  <c r="AD733" i="19"/>
  <c r="AE733" i="19" s="1"/>
  <c r="AC734" i="19"/>
  <c r="AD734" i="19"/>
  <c r="AE734" i="19" s="1"/>
  <c r="AC735" i="19"/>
  <c r="AD735" i="19"/>
  <c r="AE735" i="19" s="1"/>
  <c r="AC736" i="19"/>
  <c r="AD736" i="19"/>
  <c r="AE736" i="19" s="1"/>
  <c r="AC737" i="19"/>
  <c r="AD737" i="19"/>
  <c r="AE737" i="19" s="1"/>
  <c r="AC738" i="19"/>
  <c r="AD738" i="19"/>
  <c r="AE738" i="19" s="1"/>
  <c r="AC739" i="19"/>
  <c r="AD739" i="19"/>
  <c r="AE739" i="19" s="1"/>
  <c r="AC740" i="19"/>
  <c r="AD740" i="19"/>
  <c r="AE740" i="19" s="1"/>
  <c r="AC741" i="19"/>
  <c r="AD741" i="19"/>
  <c r="AE741" i="19" s="1"/>
  <c r="AC742" i="19"/>
  <c r="AD742" i="19"/>
  <c r="AE742" i="19" s="1"/>
  <c r="AC743" i="19"/>
  <c r="AD743" i="19"/>
  <c r="AE743" i="19" s="1"/>
  <c r="AC744" i="19"/>
  <c r="AD744" i="19"/>
  <c r="AE744" i="19" s="1"/>
  <c r="AC745" i="19"/>
  <c r="AD745" i="19"/>
  <c r="AE745" i="19" s="1"/>
  <c r="AC746" i="19"/>
  <c r="AD746" i="19"/>
  <c r="AE746" i="19" s="1"/>
  <c r="AC747" i="19"/>
  <c r="AD747" i="19"/>
  <c r="AE747" i="19" s="1"/>
  <c r="AC748" i="19"/>
  <c r="AD748" i="19"/>
  <c r="AE748" i="19" s="1"/>
  <c r="AC749" i="19"/>
  <c r="AD749" i="19"/>
  <c r="AE749" i="19" s="1"/>
  <c r="AC750" i="19"/>
  <c r="AD750" i="19"/>
  <c r="AE750" i="19" s="1"/>
  <c r="AC751" i="19"/>
  <c r="AD751" i="19"/>
  <c r="AE751" i="19" s="1"/>
  <c r="AC752" i="19"/>
  <c r="AD752" i="19"/>
  <c r="AE752" i="19" s="1"/>
  <c r="AC753" i="19"/>
  <c r="AD753" i="19"/>
  <c r="AE753" i="19" s="1"/>
  <c r="AC754" i="19"/>
  <c r="AD754" i="19"/>
  <c r="AE754" i="19" s="1"/>
  <c r="AC755" i="19"/>
  <c r="AD755" i="19"/>
  <c r="AE755" i="19" s="1"/>
  <c r="AC756" i="19"/>
  <c r="AD756" i="19"/>
  <c r="AE756" i="19" s="1"/>
  <c r="AC757" i="19"/>
  <c r="AD757" i="19"/>
  <c r="AE757" i="19" s="1"/>
  <c r="AC758" i="19"/>
  <c r="AD758" i="19"/>
  <c r="AE758" i="19" s="1"/>
  <c r="AC759" i="19"/>
  <c r="AD759" i="19"/>
  <c r="AE759" i="19" s="1"/>
  <c r="AC760" i="19"/>
  <c r="AD760" i="19"/>
  <c r="AE760" i="19" s="1"/>
  <c r="AC761" i="19"/>
  <c r="AD761" i="19"/>
  <c r="AE761" i="19" s="1"/>
  <c r="AC762" i="19"/>
  <c r="AD762" i="19"/>
  <c r="AE762" i="19" s="1"/>
  <c r="AC763" i="19"/>
  <c r="AD763" i="19"/>
  <c r="AE763" i="19" s="1"/>
  <c r="AC764" i="19"/>
  <c r="AD764" i="19"/>
  <c r="AE764" i="19" s="1"/>
  <c r="AC765" i="19"/>
  <c r="AD765" i="19"/>
  <c r="AE765" i="19" s="1"/>
  <c r="AC766" i="19"/>
  <c r="AD766" i="19"/>
  <c r="AE766" i="19" s="1"/>
  <c r="AC767" i="19"/>
  <c r="AD767" i="19"/>
  <c r="AE767" i="19" s="1"/>
  <c r="AC768" i="19"/>
  <c r="AD768" i="19"/>
  <c r="AE768" i="19" s="1"/>
  <c r="AC769" i="19"/>
  <c r="AD769" i="19"/>
  <c r="AE769" i="19" s="1"/>
  <c r="AC770" i="19"/>
  <c r="AD770" i="19"/>
  <c r="AE770" i="19" s="1"/>
  <c r="AC771" i="19"/>
  <c r="AD771" i="19"/>
  <c r="AE771" i="19" s="1"/>
  <c r="AC772" i="19"/>
  <c r="AD772" i="19"/>
  <c r="AE772" i="19" s="1"/>
  <c r="AC773" i="19"/>
  <c r="AD773" i="19"/>
  <c r="AE773" i="19" s="1"/>
  <c r="AC774" i="19"/>
  <c r="AD774" i="19"/>
  <c r="AE774" i="19" s="1"/>
  <c r="AC775" i="19"/>
  <c r="AD775" i="19"/>
  <c r="AE775" i="19" s="1"/>
  <c r="AC776" i="19"/>
  <c r="AD776" i="19"/>
  <c r="AE776" i="19" s="1"/>
  <c r="AC777" i="19"/>
  <c r="AD777" i="19"/>
  <c r="AE777" i="19" s="1"/>
  <c r="AC778" i="19"/>
  <c r="AD778" i="19"/>
  <c r="AE778" i="19" s="1"/>
  <c r="AC779" i="19"/>
  <c r="AD779" i="19"/>
  <c r="AE779" i="19" s="1"/>
  <c r="AC780" i="19"/>
  <c r="AD780" i="19"/>
  <c r="AE780" i="19" s="1"/>
  <c r="AC781" i="19"/>
  <c r="AD781" i="19"/>
  <c r="AE781" i="19" s="1"/>
  <c r="AC782" i="19"/>
  <c r="AD782" i="19"/>
  <c r="AE782" i="19" s="1"/>
  <c r="AC783" i="19"/>
  <c r="AD783" i="19"/>
  <c r="AE783" i="19" s="1"/>
  <c r="AC784" i="19"/>
  <c r="AD784" i="19"/>
  <c r="AE784" i="19" s="1"/>
  <c r="AC785" i="19"/>
  <c r="AD785" i="19"/>
  <c r="AE785" i="19" s="1"/>
  <c r="AC786" i="19"/>
  <c r="AD786" i="19"/>
  <c r="AE786" i="19" s="1"/>
  <c r="AC787" i="19"/>
  <c r="AD787" i="19"/>
  <c r="AE787" i="19" s="1"/>
  <c r="AC788" i="19"/>
  <c r="AD788" i="19"/>
  <c r="AE788" i="19" s="1"/>
  <c r="AC789" i="19"/>
  <c r="AD789" i="19"/>
  <c r="AE789" i="19" s="1"/>
  <c r="AC790" i="19"/>
  <c r="AD790" i="19"/>
  <c r="AE790" i="19" s="1"/>
  <c r="AC791" i="19"/>
  <c r="AD791" i="19"/>
  <c r="AE791" i="19" s="1"/>
  <c r="AC792" i="19"/>
  <c r="AD792" i="19"/>
  <c r="AE792" i="19" s="1"/>
  <c r="AC793" i="19"/>
  <c r="AD793" i="19"/>
  <c r="AE793" i="19" s="1"/>
  <c r="AC794" i="19"/>
  <c r="AD794" i="19"/>
  <c r="AE794" i="19" s="1"/>
  <c r="AC795" i="19"/>
  <c r="AD795" i="19"/>
  <c r="AE795" i="19" s="1"/>
  <c r="AC796" i="19"/>
  <c r="AD796" i="19"/>
  <c r="AE796" i="19" s="1"/>
  <c r="AC797" i="19"/>
  <c r="AD797" i="19"/>
  <c r="AE797" i="19" s="1"/>
  <c r="AC798" i="19"/>
  <c r="AD798" i="19"/>
  <c r="AE798" i="19" s="1"/>
  <c r="AC799" i="19"/>
  <c r="AD799" i="19"/>
  <c r="AE799" i="19" s="1"/>
  <c r="AC800" i="19"/>
  <c r="AD800" i="19"/>
  <c r="AE800" i="19" s="1"/>
  <c r="AF800" i="19" s="1"/>
  <c r="AC801" i="19"/>
  <c r="AD801" i="19"/>
  <c r="AE801" i="19" s="1"/>
  <c r="AC802" i="19"/>
  <c r="AD802" i="19"/>
  <c r="AE802" i="19" s="1"/>
  <c r="AC803" i="19"/>
  <c r="AD803" i="19"/>
  <c r="AE803" i="19" s="1"/>
  <c r="AF803" i="19" s="1"/>
  <c r="AC804" i="19"/>
  <c r="AD804" i="19"/>
  <c r="AE804" i="19" s="1"/>
  <c r="AC805" i="19"/>
  <c r="AD805" i="19"/>
  <c r="AE805" i="19" s="1"/>
  <c r="AC806" i="19"/>
  <c r="AD806" i="19"/>
  <c r="AE806" i="19" s="1"/>
  <c r="AC807" i="19"/>
  <c r="AD807" i="19"/>
  <c r="AE807" i="19" s="1"/>
  <c r="AC808" i="19"/>
  <c r="AD808" i="19"/>
  <c r="AE808" i="19" s="1"/>
  <c r="AC809" i="19"/>
  <c r="AD809" i="19"/>
  <c r="AE809" i="19" s="1"/>
  <c r="AC810" i="19"/>
  <c r="AD810" i="19"/>
  <c r="AE810" i="19" s="1"/>
  <c r="AC811" i="19"/>
  <c r="AD811" i="19"/>
  <c r="AE811" i="19" s="1"/>
  <c r="AC812" i="19"/>
  <c r="AD812" i="19"/>
  <c r="AE812" i="19" s="1"/>
  <c r="AF812" i="19" s="1"/>
  <c r="AC813" i="19"/>
  <c r="AD813" i="19"/>
  <c r="AE813" i="19" s="1"/>
  <c r="AC814" i="19"/>
  <c r="AD814" i="19"/>
  <c r="AE814" i="19" s="1"/>
  <c r="AC815" i="19"/>
  <c r="AD815" i="19"/>
  <c r="AE815" i="19" s="1"/>
  <c r="AF815" i="19" s="1"/>
  <c r="AC816" i="19"/>
  <c r="AD816" i="19"/>
  <c r="AE816" i="19" s="1"/>
  <c r="AC817" i="19"/>
  <c r="AD817" i="19"/>
  <c r="AE817" i="19" s="1"/>
  <c r="AC818" i="19"/>
  <c r="AD818" i="19"/>
  <c r="AE818" i="19" s="1"/>
  <c r="AC819" i="19"/>
  <c r="AD819" i="19"/>
  <c r="AE819" i="19" s="1"/>
  <c r="AC820" i="19"/>
  <c r="AD820" i="19"/>
  <c r="AE820" i="19" s="1"/>
  <c r="AC821" i="19"/>
  <c r="AD821" i="19"/>
  <c r="AE821" i="19" s="1"/>
  <c r="AF821" i="19" s="1"/>
  <c r="AC822" i="19"/>
  <c r="AD822" i="19"/>
  <c r="AE822" i="19" s="1"/>
  <c r="AC823" i="19"/>
  <c r="AD823" i="19"/>
  <c r="AE823" i="19" s="1"/>
  <c r="AC824" i="19"/>
  <c r="AD824" i="19"/>
  <c r="AE824" i="19" s="1"/>
  <c r="AF824" i="19" s="1"/>
  <c r="AC825" i="19"/>
  <c r="AD825" i="19"/>
  <c r="AE825" i="19" s="1"/>
  <c r="AC826" i="19"/>
  <c r="AD826" i="19"/>
  <c r="AE826" i="19" s="1"/>
  <c r="AC827" i="19"/>
  <c r="AD827" i="19"/>
  <c r="AE827" i="19" s="1"/>
  <c r="AF827" i="19" s="1"/>
  <c r="AC828" i="19"/>
  <c r="AD828" i="19"/>
  <c r="AE828" i="19" s="1"/>
  <c r="AC829" i="19"/>
  <c r="AD829" i="19"/>
  <c r="AE829" i="19" s="1"/>
  <c r="AC830" i="19"/>
  <c r="AD830" i="19"/>
  <c r="AE830" i="19" s="1"/>
  <c r="AC831" i="19"/>
  <c r="AD831" i="19"/>
  <c r="AE831" i="19" s="1"/>
  <c r="AC832" i="19"/>
  <c r="AD832" i="19"/>
  <c r="AE832" i="19" s="1"/>
  <c r="AC833" i="19"/>
  <c r="AD833" i="19"/>
  <c r="AE833" i="19" s="1"/>
  <c r="AC834" i="19"/>
  <c r="AD834" i="19"/>
  <c r="AE834" i="19" s="1"/>
  <c r="AC835" i="19"/>
  <c r="AD835" i="19"/>
  <c r="AE835" i="19" s="1"/>
  <c r="AC836" i="19"/>
  <c r="AD836" i="19"/>
  <c r="AE836" i="19" s="1"/>
  <c r="AC837" i="19"/>
  <c r="AD837" i="19"/>
  <c r="AE837" i="19" s="1"/>
  <c r="AC838" i="19"/>
  <c r="AD838" i="19"/>
  <c r="AE838" i="19" s="1"/>
  <c r="AC839" i="19"/>
  <c r="AD839" i="19"/>
  <c r="AE839" i="19" s="1"/>
  <c r="AC840" i="19"/>
  <c r="AD840" i="19"/>
  <c r="AE840" i="19" s="1"/>
  <c r="AC841" i="19"/>
  <c r="AD841" i="19"/>
  <c r="AE841" i="19" s="1"/>
  <c r="AC842" i="19"/>
  <c r="AD842" i="19"/>
  <c r="AE842" i="19" s="1"/>
  <c r="AC843" i="19"/>
  <c r="AD843" i="19"/>
  <c r="AE843" i="19" s="1"/>
  <c r="AC844" i="19"/>
  <c r="AD844" i="19"/>
  <c r="AE844" i="19" s="1"/>
  <c r="AC845" i="19"/>
  <c r="AD845" i="19"/>
  <c r="AE845" i="19" s="1"/>
  <c r="AC846" i="19"/>
  <c r="AD846" i="19"/>
  <c r="AE846" i="19" s="1"/>
  <c r="AC847" i="19"/>
  <c r="AD847" i="19"/>
  <c r="AE847" i="19" s="1"/>
  <c r="AC848" i="19"/>
  <c r="AD848" i="19"/>
  <c r="AE848" i="19" s="1"/>
  <c r="AF848" i="19" s="1"/>
  <c r="AC849" i="19"/>
  <c r="AD849" i="19"/>
  <c r="AE849" i="19" s="1"/>
  <c r="AC850" i="19"/>
  <c r="AD850" i="19"/>
  <c r="AE850" i="19" s="1"/>
  <c r="AC851" i="19"/>
  <c r="AD851" i="19"/>
  <c r="AE851" i="19" s="1"/>
  <c r="AC852" i="19"/>
  <c r="AD852" i="19"/>
  <c r="AE852" i="19" s="1"/>
  <c r="AC853" i="19"/>
  <c r="AD853" i="19"/>
  <c r="AE853" i="19" s="1"/>
  <c r="AC854" i="19"/>
  <c r="AD854" i="19"/>
  <c r="AE854" i="19" s="1"/>
  <c r="AC855" i="19"/>
  <c r="AD855" i="19"/>
  <c r="AE855" i="19" s="1"/>
  <c r="AC856" i="19"/>
  <c r="AD856" i="19"/>
  <c r="AE856" i="19" s="1"/>
  <c r="AC857" i="19"/>
  <c r="AD857" i="19"/>
  <c r="AE857" i="19" s="1"/>
  <c r="AC858" i="19"/>
  <c r="AD858" i="19"/>
  <c r="AE858" i="19" s="1"/>
  <c r="AC859" i="19"/>
  <c r="AD859" i="19"/>
  <c r="AE859" i="19" s="1"/>
  <c r="AC860" i="19"/>
  <c r="AD860" i="19"/>
  <c r="AE860" i="19" s="1"/>
  <c r="AF860" i="19" s="1"/>
  <c r="AC861" i="19"/>
  <c r="AD861" i="19"/>
  <c r="AE861" i="19" s="1"/>
  <c r="AC862" i="19"/>
  <c r="AD862" i="19"/>
  <c r="AE862" i="19" s="1"/>
  <c r="AC863" i="19"/>
  <c r="AD863" i="19"/>
  <c r="AE863" i="19" s="1"/>
  <c r="AC864" i="19"/>
  <c r="AD864" i="19"/>
  <c r="AE864" i="19" s="1"/>
  <c r="AC865" i="19"/>
  <c r="AD865" i="19"/>
  <c r="AE865" i="19" s="1"/>
  <c r="AC866" i="19"/>
  <c r="AD866" i="19"/>
  <c r="AE866" i="19" s="1"/>
  <c r="AC867" i="19"/>
  <c r="AD867" i="19"/>
  <c r="AE867" i="19" s="1"/>
  <c r="AC868" i="19"/>
  <c r="AD868" i="19"/>
  <c r="AE868" i="19" s="1"/>
  <c r="AC869" i="19"/>
  <c r="AD869" i="19"/>
  <c r="AE869" i="19" s="1"/>
  <c r="AC870" i="19"/>
  <c r="AD870" i="19"/>
  <c r="AE870" i="19" s="1"/>
  <c r="AC871" i="19"/>
  <c r="AD871" i="19"/>
  <c r="AE871" i="19" s="1"/>
  <c r="AC872" i="19"/>
  <c r="AD872" i="19"/>
  <c r="AE872" i="19" s="1"/>
  <c r="AF872" i="19" s="1"/>
  <c r="AC873" i="19"/>
  <c r="AD873" i="19"/>
  <c r="AE873" i="19" s="1"/>
  <c r="AC874" i="19"/>
  <c r="AD874" i="19"/>
  <c r="AE874" i="19" s="1"/>
  <c r="AC875" i="19"/>
  <c r="AD875" i="19"/>
  <c r="AE875" i="19" s="1"/>
  <c r="AC876" i="19"/>
  <c r="AD876" i="19"/>
  <c r="AE876" i="19" s="1"/>
  <c r="AC877" i="19"/>
  <c r="AD877" i="19"/>
  <c r="AE877" i="19" s="1"/>
  <c r="AC878" i="19"/>
  <c r="AD878" i="19"/>
  <c r="AE878" i="19" s="1"/>
  <c r="AF878" i="19" s="1"/>
  <c r="AC879" i="19"/>
  <c r="AD879" i="19"/>
  <c r="AE879" i="19" s="1"/>
  <c r="AC880" i="19"/>
  <c r="AD880" i="19"/>
  <c r="AE880" i="19" s="1"/>
  <c r="AC881" i="19"/>
  <c r="AD881" i="19"/>
  <c r="AE881" i="19" s="1"/>
  <c r="AC882" i="19"/>
  <c r="AD882" i="19"/>
  <c r="AE882" i="19" s="1"/>
  <c r="AC883" i="19"/>
  <c r="AD883" i="19"/>
  <c r="AE883" i="19" s="1"/>
  <c r="AC884" i="19"/>
  <c r="AD884" i="19"/>
  <c r="AE884" i="19" s="1"/>
  <c r="AC885" i="19"/>
  <c r="AD885" i="19"/>
  <c r="AE885" i="19" s="1"/>
  <c r="AC886" i="19"/>
  <c r="AD886" i="19"/>
  <c r="AE886" i="19" s="1"/>
  <c r="AC887" i="19"/>
  <c r="AD887" i="19"/>
  <c r="AE887" i="19" s="1"/>
  <c r="AF887" i="19" s="1"/>
  <c r="AC888" i="19"/>
  <c r="AD888" i="19"/>
  <c r="AE888" i="19" s="1"/>
  <c r="AC889" i="19"/>
  <c r="AD889" i="19"/>
  <c r="AE889" i="19" s="1"/>
  <c r="AC890" i="19"/>
  <c r="AD890" i="19"/>
  <c r="AE890" i="19" s="1"/>
  <c r="AC891" i="19"/>
  <c r="AD891" i="19"/>
  <c r="AE891" i="19" s="1"/>
  <c r="AC892" i="19"/>
  <c r="AD892" i="19"/>
  <c r="AE892" i="19" s="1"/>
  <c r="AC893" i="19"/>
  <c r="AD893" i="19"/>
  <c r="AE893" i="19" s="1"/>
  <c r="AC894" i="19"/>
  <c r="AD894" i="19"/>
  <c r="AE894" i="19" s="1"/>
  <c r="AC895" i="19"/>
  <c r="AD895" i="19"/>
  <c r="AE895" i="19" s="1"/>
  <c r="AC896" i="19"/>
  <c r="AD896" i="19"/>
  <c r="AE896" i="19" s="1"/>
  <c r="AC897" i="19"/>
  <c r="AD897" i="19"/>
  <c r="AE897" i="19" s="1"/>
  <c r="AC898" i="19"/>
  <c r="AD898" i="19"/>
  <c r="AE898" i="19" s="1"/>
  <c r="AC899" i="19"/>
  <c r="AD899" i="19"/>
  <c r="AE899" i="19" s="1"/>
  <c r="AC900" i="19"/>
  <c r="AD900" i="19"/>
  <c r="AE900" i="19" s="1"/>
  <c r="AC901" i="19"/>
  <c r="AD901" i="19"/>
  <c r="AE901" i="19" s="1"/>
  <c r="AC902" i="19"/>
  <c r="AD902" i="19"/>
  <c r="AE902" i="19" s="1"/>
  <c r="AC903" i="19"/>
  <c r="AD903" i="19"/>
  <c r="AE903" i="19" s="1"/>
  <c r="AC904" i="19"/>
  <c r="AD904" i="19"/>
  <c r="AE904" i="19" s="1"/>
  <c r="AC905" i="19"/>
  <c r="AD905" i="19"/>
  <c r="AE905" i="19" s="1"/>
  <c r="AC906" i="19"/>
  <c r="AD906" i="19"/>
  <c r="AE906" i="19" s="1"/>
  <c r="AC907" i="19"/>
  <c r="AD907" i="19"/>
  <c r="AE907" i="19" s="1"/>
  <c r="AC908" i="19"/>
  <c r="AD908" i="19"/>
  <c r="AE908" i="19" s="1"/>
  <c r="AC909" i="19"/>
  <c r="AD909" i="19"/>
  <c r="AE909" i="19" s="1"/>
  <c r="AC910" i="19"/>
  <c r="AD910" i="19"/>
  <c r="AE910" i="19" s="1"/>
  <c r="AC911" i="19"/>
  <c r="AD911" i="19"/>
  <c r="AE911" i="19" s="1"/>
  <c r="AC912" i="19"/>
  <c r="AD912" i="19"/>
  <c r="AE912" i="19" s="1"/>
  <c r="AC913" i="19"/>
  <c r="AD913" i="19"/>
  <c r="AE913" i="19" s="1"/>
  <c r="AC914" i="19"/>
  <c r="AD914" i="19"/>
  <c r="AE914" i="19" s="1"/>
  <c r="AC915" i="19"/>
  <c r="AD915" i="19"/>
  <c r="AE915" i="19" s="1"/>
  <c r="AC916" i="19"/>
  <c r="AD916" i="19"/>
  <c r="AE916" i="19" s="1"/>
  <c r="AC917" i="19"/>
  <c r="AD917" i="19"/>
  <c r="AE917" i="19" s="1"/>
  <c r="AC918" i="19"/>
  <c r="AD918" i="19"/>
  <c r="AE918" i="19" s="1"/>
  <c r="AC919" i="19"/>
  <c r="AD919" i="19"/>
  <c r="AE919" i="19" s="1"/>
  <c r="AC920" i="19"/>
  <c r="AD920" i="19"/>
  <c r="AE920" i="19" s="1"/>
  <c r="AC921" i="19"/>
  <c r="AD921" i="19"/>
  <c r="AE921" i="19" s="1"/>
  <c r="AC922" i="19"/>
  <c r="AD922" i="19"/>
  <c r="AE922" i="19" s="1"/>
  <c r="AC923" i="19"/>
  <c r="AD923" i="19"/>
  <c r="AE923" i="19" s="1"/>
  <c r="AC924" i="19"/>
  <c r="AD924" i="19"/>
  <c r="AE924" i="19" s="1"/>
  <c r="AC925" i="19"/>
  <c r="AD925" i="19"/>
  <c r="AE925" i="19" s="1"/>
  <c r="AC926" i="19"/>
  <c r="AD926" i="19"/>
  <c r="AE926" i="19" s="1"/>
  <c r="AC927" i="19"/>
  <c r="AD927" i="19"/>
  <c r="AE927" i="19" s="1"/>
  <c r="AC928" i="19"/>
  <c r="AD928" i="19"/>
  <c r="AE928" i="19" s="1"/>
  <c r="AC929" i="19"/>
  <c r="AD929" i="19"/>
  <c r="AE929" i="19" s="1"/>
  <c r="AF929" i="19" s="1"/>
  <c r="AC930" i="19"/>
  <c r="AD930" i="19"/>
  <c r="AE930" i="19" s="1"/>
  <c r="AC931" i="19"/>
  <c r="AD931" i="19"/>
  <c r="AE931" i="19" s="1"/>
  <c r="AC932" i="19"/>
  <c r="AD932" i="19"/>
  <c r="AE932" i="19" s="1"/>
  <c r="AC933" i="19"/>
  <c r="AD933" i="19"/>
  <c r="AE933" i="19" s="1"/>
  <c r="AC934" i="19"/>
  <c r="AD934" i="19"/>
  <c r="AE934" i="19" s="1"/>
  <c r="AC935" i="19"/>
  <c r="AD935" i="19"/>
  <c r="AE935" i="19" s="1"/>
  <c r="AC936" i="19"/>
  <c r="AD936" i="19"/>
  <c r="AE936" i="19" s="1"/>
  <c r="AC937" i="19"/>
  <c r="AD937" i="19"/>
  <c r="AE937" i="19" s="1"/>
  <c r="AC938" i="19"/>
  <c r="AD938" i="19"/>
  <c r="AE938" i="19" s="1"/>
  <c r="AF938" i="19" s="1"/>
  <c r="AC939" i="19"/>
  <c r="AD939" i="19"/>
  <c r="AE939" i="19" s="1"/>
  <c r="AC940" i="19"/>
  <c r="AD940" i="19"/>
  <c r="AE940" i="19" s="1"/>
  <c r="AC941" i="19"/>
  <c r="AD941" i="19"/>
  <c r="AE941" i="19" s="1"/>
  <c r="AC942" i="19"/>
  <c r="AD942" i="19"/>
  <c r="AE942" i="19" s="1"/>
  <c r="AC943" i="19"/>
  <c r="AD943" i="19"/>
  <c r="AE943" i="19" s="1"/>
  <c r="AC944" i="19"/>
  <c r="AD944" i="19"/>
  <c r="AE944" i="19" s="1"/>
  <c r="AC945" i="19"/>
  <c r="AD945" i="19"/>
  <c r="AE945" i="19" s="1"/>
  <c r="AC946" i="19"/>
  <c r="AD946" i="19"/>
  <c r="AE946" i="19" s="1"/>
  <c r="AC947" i="19"/>
  <c r="AD947" i="19"/>
  <c r="AE947" i="19" s="1"/>
  <c r="AC948" i="19"/>
  <c r="AD948" i="19"/>
  <c r="AE948" i="19" s="1"/>
  <c r="AC949" i="19"/>
  <c r="AD949" i="19"/>
  <c r="AE949" i="19" s="1"/>
  <c r="AC950" i="19"/>
  <c r="AD950" i="19"/>
  <c r="AE950" i="19" s="1"/>
  <c r="AC951" i="19"/>
  <c r="AD951" i="19"/>
  <c r="AE951" i="19" s="1"/>
  <c r="AC952" i="19"/>
  <c r="AD952" i="19"/>
  <c r="AE952" i="19" s="1"/>
  <c r="AC953" i="19"/>
  <c r="AD953" i="19"/>
  <c r="AE953" i="19" s="1"/>
  <c r="AC954" i="19"/>
  <c r="AD954" i="19"/>
  <c r="AE954" i="19" s="1"/>
  <c r="AC955" i="19"/>
  <c r="AD955" i="19"/>
  <c r="AE955" i="19" s="1"/>
  <c r="AC956" i="19"/>
  <c r="AD956" i="19"/>
  <c r="AE956" i="19" s="1"/>
  <c r="AC957" i="19"/>
  <c r="AD957" i="19"/>
  <c r="AE957" i="19" s="1"/>
  <c r="AC958" i="19"/>
  <c r="AD958" i="19"/>
  <c r="AE958" i="19" s="1"/>
  <c r="AC959" i="19"/>
  <c r="AD959" i="19"/>
  <c r="AE959" i="19" s="1"/>
  <c r="AF959" i="19" s="1"/>
  <c r="AC960" i="19"/>
  <c r="AD960" i="19"/>
  <c r="AE960" i="19" s="1"/>
  <c r="AC961" i="19"/>
  <c r="AD961" i="19"/>
  <c r="AE961" i="19" s="1"/>
  <c r="AC962" i="19"/>
  <c r="AD962" i="19"/>
  <c r="AE962" i="19" s="1"/>
  <c r="AF962" i="19" s="1"/>
  <c r="AC963" i="19"/>
  <c r="AD963" i="19"/>
  <c r="AE963" i="19" s="1"/>
  <c r="AC964" i="19"/>
  <c r="AD964" i="19"/>
  <c r="AE964" i="19" s="1"/>
  <c r="AC965" i="19"/>
  <c r="AD965" i="19"/>
  <c r="AE965" i="19" s="1"/>
  <c r="AC966" i="19"/>
  <c r="AD966" i="19"/>
  <c r="AE966" i="19" s="1"/>
  <c r="AC967" i="19"/>
  <c r="AD967" i="19"/>
  <c r="AE967" i="19" s="1"/>
  <c r="AC968" i="19"/>
  <c r="AD968" i="19"/>
  <c r="AE968" i="19" s="1"/>
  <c r="AC969" i="19"/>
  <c r="AD969" i="19"/>
  <c r="AE969" i="19" s="1"/>
  <c r="AC970" i="19"/>
  <c r="AD970" i="19"/>
  <c r="AE970" i="19" s="1"/>
  <c r="AC971" i="19"/>
  <c r="AD971" i="19"/>
  <c r="AE971" i="19" s="1"/>
  <c r="AF971" i="19" s="1"/>
  <c r="AC972" i="19"/>
  <c r="AD972" i="19"/>
  <c r="AE972" i="19" s="1"/>
  <c r="AC973" i="19"/>
  <c r="AD973" i="19"/>
  <c r="AE973" i="19" s="1"/>
  <c r="AC974" i="19"/>
  <c r="AD974" i="19"/>
  <c r="AE974" i="19" s="1"/>
  <c r="AC975" i="19"/>
  <c r="AD975" i="19"/>
  <c r="AE975" i="19" s="1"/>
  <c r="AC976" i="19"/>
  <c r="AD976" i="19"/>
  <c r="AE976" i="19" s="1"/>
  <c r="AC977" i="19"/>
  <c r="AD977" i="19"/>
  <c r="AE977" i="19" s="1"/>
  <c r="AC978" i="19"/>
  <c r="AD978" i="19"/>
  <c r="AE978" i="19" s="1"/>
  <c r="AC979" i="19"/>
  <c r="AD979" i="19"/>
  <c r="AE979" i="19" s="1"/>
  <c r="AC980" i="19"/>
  <c r="AD980" i="19"/>
  <c r="AE980" i="19" s="1"/>
  <c r="AC981" i="19"/>
  <c r="AD981" i="19"/>
  <c r="AE981" i="19" s="1"/>
  <c r="AC982" i="19"/>
  <c r="AD982" i="19"/>
  <c r="AE982" i="19" s="1"/>
  <c r="AC983" i="19"/>
  <c r="AD983" i="19"/>
  <c r="AE983" i="19" s="1"/>
  <c r="AC984" i="19"/>
  <c r="AD984" i="19"/>
  <c r="AE984" i="19" s="1"/>
  <c r="AC985" i="19"/>
  <c r="AD985" i="19"/>
  <c r="AE985" i="19" s="1"/>
  <c r="AC986" i="19"/>
  <c r="AD986" i="19"/>
  <c r="AE986" i="19" s="1"/>
  <c r="AF986" i="19" s="1"/>
  <c r="AC987" i="19"/>
  <c r="AD987" i="19"/>
  <c r="AE987" i="19" s="1"/>
  <c r="AC988" i="19"/>
  <c r="AD988" i="19"/>
  <c r="AE988" i="19" s="1"/>
  <c r="AC989" i="19"/>
  <c r="AD989" i="19"/>
  <c r="AE989" i="19" s="1"/>
  <c r="AC990" i="19"/>
  <c r="AD990" i="19"/>
  <c r="AE990" i="19" s="1"/>
  <c r="AC991" i="19"/>
  <c r="AD991" i="19"/>
  <c r="AE991" i="19" s="1"/>
  <c r="AC992" i="19"/>
  <c r="AD992" i="19"/>
  <c r="AE992" i="19" s="1"/>
  <c r="AC993" i="19"/>
  <c r="AD993" i="19"/>
  <c r="AE993" i="19" s="1"/>
  <c r="AC994" i="19"/>
  <c r="AD994" i="19"/>
  <c r="AE994" i="19" s="1"/>
  <c r="AC995" i="19"/>
  <c r="AD995" i="19"/>
  <c r="AE995" i="19" s="1"/>
  <c r="AF995" i="19" s="1"/>
  <c r="AC996" i="19"/>
  <c r="AD996" i="19"/>
  <c r="AE996" i="19" s="1"/>
  <c r="AC997" i="19"/>
  <c r="AD997" i="19"/>
  <c r="AE997" i="19" s="1"/>
  <c r="AC998" i="19"/>
  <c r="AD998" i="19"/>
  <c r="AE998" i="19" s="1"/>
  <c r="AC999" i="19"/>
  <c r="AD999" i="19"/>
  <c r="AE999" i="19" s="1"/>
  <c r="AC1000" i="19"/>
  <c r="AD1000" i="19"/>
  <c r="AE1000" i="19" s="1"/>
  <c r="AC1001" i="19"/>
  <c r="AD1001" i="19"/>
  <c r="AE1001" i="19" s="1"/>
  <c r="AC2" i="19"/>
  <c r="M83" i="19"/>
  <c r="M84" i="19" s="1"/>
  <c r="M85" i="19" s="1"/>
  <c r="M86" i="19" s="1"/>
  <c r="M87" i="19" s="1"/>
  <c r="M88" i="19" s="1"/>
  <c r="M89" i="19" s="1"/>
  <c r="M90" i="19" s="1"/>
  <c r="M91" i="19"/>
  <c r="M92" i="19" s="1"/>
  <c r="M93" i="19" s="1"/>
  <c r="M94" i="19" s="1"/>
  <c r="M95" i="19" s="1"/>
  <c r="M96" i="19" s="1"/>
  <c r="M97" i="19" s="1"/>
  <c r="M98" i="19" s="1"/>
  <c r="M99" i="19" s="1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19" i="19" s="1"/>
  <c r="M120" i="19" s="1"/>
  <c r="M121" i="19" s="1"/>
  <c r="M122" i="19" s="1"/>
  <c r="M123" i="19" s="1"/>
  <c r="M124" i="19" s="1"/>
  <c r="M125" i="19" s="1"/>
  <c r="M126" i="19" s="1"/>
  <c r="M127" i="19" s="1"/>
  <c r="M128" i="19" s="1"/>
  <c r="M129" i="19" s="1"/>
  <c r="M130" i="19" s="1"/>
  <c r="M131" i="19" s="1"/>
  <c r="M132" i="19" s="1"/>
  <c r="M133" i="19" s="1"/>
  <c r="M134" i="19" s="1"/>
  <c r="M135" i="19" s="1"/>
  <c r="M136" i="19" s="1"/>
  <c r="M137" i="19" s="1"/>
  <c r="M138" i="19" s="1"/>
  <c r="M139" i="19" s="1"/>
  <c r="M140" i="19" s="1"/>
  <c r="M141" i="19" s="1"/>
  <c r="M142" i="19" s="1"/>
  <c r="M143" i="19" s="1"/>
  <c r="M144" i="19" s="1"/>
  <c r="M145" i="19" s="1"/>
  <c r="M4" i="19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AD2" i="19"/>
  <c r="AE2" i="19" s="1"/>
  <c r="A101" i="20"/>
  <c r="B101" i="20" s="1"/>
  <c r="C101" i="20" s="1"/>
  <c r="A102" i="20"/>
  <c r="B102" i="20" s="1"/>
  <c r="C102" i="20" s="1"/>
  <c r="A103" i="20"/>
  <c r="B103" i="20" s="1"/>
  <c r="C103" i="20" s="1"/>
  <c r="A104" i="20"/>
  <c r="B104" i="20" s="1"/>
  <c r="C104" i="20" s="1"/>
  <c r="A105" i="20"/>
  <c r="B105" i="20" s="1"/>
  <c r="C105" i="20" s="1"/>
  <c r="A106" i="20"/>
  <c r="B106" i="20" s="1"/>
  <c r="C106" i="20" s="1"/>
  <c r="A107" i="20"/>
  <c r="B107" i="20" s="1"/>
  <c r="C107" i="20" s="1"/>
  <c r="A108" i="20"/>
  <c r="B108" i="20" s="1"/>
  <c r="C108" i="20" s="1"/>
  <c r="A109" i="20"/>
  <c r="B109" i="20" s="1"/>
  <c r="C109" i="20" s="1"/>
  <c r="A110" i="20"/>
  <c r="B110" i="20" s="1"/>
  <c r="C110" i="20" s="1"/>
  <c r="A111" i="20"/>
  <c r="B111" i="20" s="1"/>
  <c r="C111" i="20" s="1"/>
  <c r="A112" i="20"/>
  <c r="B112" i="20" s="1"/>
  <c r="C112" i="20" s="1"/>
  <c r="A113" i="20"/>
  <c r="B113" i="20" s="1"/>
  <c r="C113" i="20" s="1"/>
  <c r="A114" i="20"/>
  <c r="B114" i="20" s="1"/>
  <c r="C114" i="20" s="1"/>
  <c r="A115" i="20"/>
  <c r="B115" i="20" s="1"/>
  <c r="C115" i="20" s="1"/>
  <c r="A116" i="20"/>
  <c r="B116" i="20" s="1"/>
  <c r="C116" i="20" s="1"/>
  <c r="A117" i="20"/>
  <c r="B117" i="20" s="1"/>
  <c r="C117" i="20" s="1"/>
  <c r="A118" i="20"/>
  <c r="B118" i="20" s="1"/>
  <c r="C118" i="20" s="1"/>
  <c r="A119" i="20"/>
  <c r="B119" i="20" s="1"/>
  <c r="C119" i="20" s="1"/>
  <c r="A120" i="20"/>
  <c r="B120" i="20" s="1"/>
  <c r="C120" i="20" s="1"/>
  <c r="A121" i="20"/>
  <c r="B121" i="20" s="1"/>
  <c r="C121" i="20" s="1"/>
  <c r="A122" i="20"/>
  <c r="B122" i="20" s="1"/>
  <c r="C122" i="20" s="1"/>
  <c r="A123" i="20"/>
  <c r="B123" i="20" s="1"/>
  <c r="C123" i="20" s="1"/>
  <c r="A124" i="20"/>
  <c r="B124" i="20" s="1"/>
  <c r="C124" i="20" s="1"/>
  <c r="A125" i="20"/>
  <c r="B125" i="20" s="1"/>
  <c r="C125" i="20" s="1"/>
  <c r="A126" i="20"/>
  <c r="B126" i="20" s="1"/>
  <c r="C126" i="20" s="1"/>
  <c r="A127" i="20"/>
  <c r="B127" i="20" s="1"/>
  <c r="C127" i="20" s="1"/>
  <c r="A128" i="20"/>
  <c r="B128" i="20" s="1"/>
  <c r="C128" i="20" s="1"/>
  <c r="A129" i="20"/>
  <c r="B129" i="20" s="1"/>
  <c r="C129" i="20" s="1"/>
  <c r="A130" i="20"/>
  <c r="B130" i="20" s="1"/>
  <c r="C130" i="20" s="1"/>
  <c r="A131" i="20"/>
  <c r="B131" i="20" s="1"/>
  <c r="C131" i="20" s="1"/>
  <c r="A132" i="20"/>
  <c r="B132" i="20" s="1"/>
  <c r="C132" i="20" s="1"/>
  <c r="A133" i="20"/>
  <c r="B133" i="20" s="1"/>
  <c r="C133" i="20" s="1"/>
  <c r="A134" i="20"/>
  <c r="B134" i="20" s="1"/>
  <c r="C134" i="20" s="1"/>
  <c r="A135" i="20"/>
  <c r="B135" i="20" s="1"/>
  <c r="C135" i="20" s="1"/>
  <c r="A136" i="20"/>
  <c r="B136" i="20" s="1"/>
  <c r="C136" i="20" s="1"/>
  <c r="A137" i="20"/>
  <c r="B137" i="20" s="1"/>
  <c r="C137" i="20" s="1"/>
  <c r="A138" i="20"/>
  <c r="B138" i="20" s="1"/>
  <c r="C138" i="20" s="1"/>
  <c r="A139" i="20"/>
  <c r="B139" i="20" s="1"/>
  <c r="C139" i="20" s="1"/>
  <c r="A140" i="20"/>
  <c r="B140" i="20" s="1"/>
  <c r="C140" i="20" s="1"/>
  <c r="A141" i="20"/>
  <c r="B141" i="20" s="1"/>
  <c r="C141" i="20" s="1"/>
  <c r="A142" i="20"/>
  <c r="B142" i="20" s="1"/>
  <c r="C142" i="20" s="1"/>
  <c r="A143" i="20"/>
  <c r="B143" i="20" s="1"/>
  <c r="C143" i="20" s="1"/>
  <c r="A144" i="20"/>
  <c r="B144" i="20" s="1"/>
  <c r="C144" i="20" s="1"/>
  <c r="A145" i="20"/>
  <c r="B145" i="20" s="1"/>
  <c r="C145" i="20" s="1"/>
  <c r="A146" i="20"/>
  <c r="B146" i="20" s="1"/>
  <c r="C146" i="20" s="1"/>
  <c r="A147" i="20"/>
  <c r="B147" i="20" s="1"/>
  <c r="C147" i="20" s="1"/>
  <c r="A148" i="20"/>
  <c r="B148" i="20" s="1"/>
  <c r="C148" i="20" s="1"/>
  <c r="A149" i="20"/>
  <c r="B149" i="20" s="1"/>
  <c r="C149" i="20" s="1"/>
  <c r="A150" i="20"/>
  <c r="B150" i="20" s="1"/>
  <c r="C150" i="20" s="1"/>
  <c r="A151" i="20"/>
  <c r="B151" i="20" s="1"/>
  <c r="C151" i="20" s="1"/>
  <c r="A152" i="20"/>
  <c r="B152" i="20" s="1"/>
  <c r="C152" i="20" s="1"/>
  <c r="A153" i="20"/>
  <c r="B153" i="20" s="1"/>
  <c r="C153" i="20" s="1"/>
  <c r="A154" i="20"/>
  <c r="B154" i="20" s="1"/>
  <c r="C154" i="20" s="1"/>
  <c r="A155" i="20"/>
  <c r="B155" i="20" s="1"/>
  <c r="C155" i="20" s="1"/>
  <c r="A156" i="20"/>
  <c r="B156" i="20" s="1"/>
  <c r="C156" i="20" s="1"/>
  <c r="A157" i="20"/>
  <c r="B157" i="20" s="1"/>
  <c r="C157" i="20" s="1"/>
  <c r="A158" i="20"/>
  <c r="B158" i="20" s="1"/>
  <c r="C158" i="20" s="1"/>
  <c r="A159" i="20"/>
  <c r="B159" i="20" s="1"/>
  <c r="C159" i="20" s="1"/>
  <c r="A160" i="20"/>
  <c r="B160" i="20" s="1"/>
  <c r="C160" i="20" s="1"/>
  <c r="A161" i="20"/>
  <c r="B161" i="20" s="1"/>
  <c r="C161" i="20" s="1"/>
  <c r="A162" i="20"/>
  <c r="B162" i="20" s="1"/>
  <c r="C162" i="20" s="1"/>
  <c r="A163" i="20"/>
  <c r="B163" i="20" s="1"/>
  <c r="C163" i="20" s="1"/>
  <c r="A164" i="20"/>
  <c r="B164" i="20" s="1"/>
  <c r="C164" i="20" s="1"/>
  <c r="A165" i="20"/>
  <c r="B165" i="20" s="1"/>
  <c r="C165" i="20" s="1"/>
  <c r="A166" i="20"/>
  <c r="B166" i="20" s="1"/>
  <c r="C166" i="20" s="1"/>
  <c r="A167" i="20"/>
  <c r="B167" i="20" s="1"/>
  <c r="C167" i="20" s="1"/>
  <c r="A168" i="20"/>
  <c r="B168" i="20" s="1"/>
  <c r="C168" i="20" s="1"/>
  <c r="A169" i="20"/>
  <c r="B169" i="20" s="1"/>
  <c r="C169" i="20" s="1"/>
  <c r="A170" i="20"/>
  <c r="B170" i="20" s="1"/>
  <c r="C170" i="20" s="1"/>
  <c r="A171" i="20"/>
  <c r="B171" i="20" s="1"/>
  <c r="C171" i="20" s="1"/>
  <c r="A172" i="20"/>
  <c r="B172" i="20" s="1"/>
  <c r="C172" i="20" s="1"/>
  <c r="A173" i="20"/>
  <c r="B173" i="20" s="1"/>
  <c r="C173" i="20" s="1"/>
  <c r="A174" i="20"/>
  <c r="B174" i="20" s="1"/>
  <c r="C174" i="20" s="1"/>
  <c r="A175" i="20"/>
  <c r="B175" i="20" s="1"/>
  <c r="C175" i="20" s="1"/>
  <c r="A176" i="20"/>
  <c r="B176" i="20" s="1"/>
  <c r="C176" i="20" s="1"/>
  <c r="A177" i="20"/>
  <c r="B177" i="20" s="1"/>
  <c r="C177" i="20" s="1"/>
  <c r="A178" i="20"/>
  <c r="B178" i="20" s="1"/>
  <c r="C178" i="20" s="1"/>
  <c r="A179" i="20"/>
  <c r="B179" i="20" s="1"/>
  <c r="C179" i="20" s="1"/>
  <c r="A180" i="20"/>
  <c r="B180" i="20" s="1"/>
  <c r="C180" i="20" s="1"/>
  <c r="A181" i="20"/>
  <c r="B181" i="20" s="1"/>
  <c r="C181" i="20" s="1"/>
  <c r="A182" i="20"/>
  <c r="B182" i="20" s="1"/>
  <c r="C182" i="20" s="1"/>
  <c r="A183" i="20"/>
  <c r="B183" i="20" s="1"/>
  <c r="C183" i="20" s="1"/>
  <c r="A184" i="20"/>
  <c r="B184" i="20" s="1"/>
  <c r="C184" i="20" s="1"/>
  <c r="A185" i="20"/>
  <c r="B185" i="20" s="1"/>
  <c r="C185" i="20" s="1"/>
  <c r="A186" i="20"/>
  <c r="B186" i="20" s="1"/>
  <c r="C186" i="20" s="1"/>
  <c r="A187" i="20"/>
  <c r="B187" i="20" s="1"/>
  <c r="C187" i="20" s="1"/>
  <c r="A188" i="20"/>
  <c r="B188" i="20" s="1"/>
  <c r="C188" i="20" s="1"/>
  <c r="A189" i="20"/>
  <c r="B189" i="20" s="1"/>
  <c r="C189" i="20" s="1"/>
  <c r="A190" i="20"/>
  <c r="B190" i="20" s="1"/>
  <c r="C190" i="20" s="1"/>
  <c r="A191" i="20"/>
  <c r="B191" i="20" s="1"/>
  <c r="C191" i="20" s="1"/>
  <c r="A192" i="20"/>
  <c r="B192" i="20" s="1"/>
  <c r="C192" i="20" s="1"/>
  <c r="A193" i="20"/>
  <c r="B193" i="20" s="1"/>
  <c r="C193" i="20" s="1"/>
  <c r="A194" i="20"/>
  <c r="B194" i="20" s="1"/>
  <c r="C194" i="20" s="1"/>
  <c r="A195" i="20"/>
  <c r="B195" i="20" s="1"/>
  <c r="C195" i="20" s="1"/>
  <c r="A196" i="20"/>
  <c r="B196" i="20" s="1"/>
  <c r="C196" i="20" s="1"/>
  <c r="A197" i="20"/>
  <c r="B197" i="20" s="1"/>
  <c r="C197" i="20" s="1"/>
  <c r="A198" i="20"/>
  <c r="B198" i="20" s="1"/>
  <c r="C198" i="20" s="1"/>
  <c r="A199" i="20"/>
  <c r="B199" i="20" s="1"/>
  <c r="C199" i="20" s="1"/>
  <c r="A200" i="20"/>
  <c r="B200" i="20" s="1"/>
  <c r="C200" i="20" s="1"/>
  <c r="A201" i="20"/>
  <c r="B201" i="20" s="1"/>
  <c r="C201" i="20" s="1"/>
  <c r="A202" i="20"/>
  <c r="B202" i="20" s="1"/>
  <c r="C202" i="20" s="1"/>
  <c r="A203" i="20"/>
  <c r="B203" i="20" s="1"/>
  <c r="C203" i="20" s="1"/>
  <c r="A204" i="20"/>
  <c r="B204" i="20" s="1"/>
  <c r="C204" i="20" s="1"/>
  <c r="A205" i="20"/>
  <c r="B205" i="20" s="1"/>
  <c r="C205" i="20" s="1"/>
  <c r="A206" i="20"/>
  <c r="B206" i="20" s="1"/>
  <c r="C206" i="20" s="1"/>
  <c r="A207" i="20"/>
  <c r="B207" i="20" s="1"/>
  <c r="C207" i="20" s="1"/>
  <c r="A208" i="20"/>
  <c r="B208" i="20" s="1"/>
  <c r="C208" i="20" s="1"/>
  <c r="A209" i="20"/>
  <c r="B209" i="20" s="1"/>
  <c r="C209" i="20" s="1"/>
  <c r="A210" i="20"/>
  <c r="B210" i="20" s="1"/>
  <c r="C210" i="20" s="1"/>
  <c r="A211" i="20"/>
  <c r="B211" i="20" s="1"/>
  <c r="C211" i="20" s="1"/>
  <c r="A212" i="20"/>
  <c r="B212" i="20" s="1"/>
  <c r="C212" i="20" s="1"/>
  <c r="A213" i="20"/>
  <c r="B213" i="20" s="1"/>
  <c r="C213" i="20" s="1"/>
  <c r="A214" i="20"/>
  <c r="B214" i="20" s="1"/>
  <c r="C214" i="20" s="1"/>
  <c r="A215" i="20"/>
  <c r="B215" i="20" s="1"/>
  <c r="C215" i="20" s="1"/>
  <c r="A216" i="20"/>
  <c r="B216" i="20" s="1"/>
  <c r="C216" i="20" s="1"/>
  <c r="A217" i="20"/>
  <c r="B217" i="20" s="1"/>
  <c r="C217" i="20" s="1"/>
  <c r="A218" i="20"/>
  <c r="B218" i="20" s="1"/>
  <c r="C218" i="20" s="1"/>
  <c r="A219" i="20"/>
  <c r="B219" i="20" s="1"/>
  <c r="C219" i="20" s="1"/>
  <c r="A220" i="20"/>
  <c r="B220" i="20" s="1"/>
  <c r="C220" i="20" s="1"/>
  <c r="A221" i="20"/>
  <c r="B221" i="20" s="1"/>
  <c r="C221" i="20" s="1"/>
  <c r="A222" i="20"/>
  <c r="B222" i="20" s="1"/>
  <c r="C222" i="20" s="1"/>
  <c r="A223" i="20"/>
  <c r="B223" i="20" s="1"/>
  <c r="C223" i="20" s="1"/>
  <c r="A224" i="20"/>
  <c r="B224" i="20" s="1"/>
  <c r="C224" i="20" s="1"/>
  <c r="A225" i="20"/>
  <c r="B225" i="20" s="1"/>
  <c r="C225" i="20" s="1"/>
  <c r="A226" i="20"/>
  <c r="B226" i="20" s="1"/>
  <c r="C226" i="20" s="1"/>
  <c r="A227" i="20"/>
  <c r="B227" i="20" s="1"/>
  <c r="C227" i="20" s="1"/>
  <c r="A228" i="20"/>
  <c r="B228" i="20" s="1"/>
  <c r="C228" i="20" s="1"/>
  <c r="A229" i="20"/>
  <c r="B229" i="20" s="1"/>
  <c r="C229" i="20" s="1"/>
  <c r="A230" i="20"/>
  <c r="B230" i="20" s="1"/>
  <c r="C230" i="20" s="1"/>
  <c r="A231" i="20"/>
  <c r="B231" i="20" s="1"/>
  <c r="C231" i="20" s="1"/>
  <c r="A232" i="20"/>
  <c r="B232" i="20" s="1"/>
  <c r="C232" i="20" s="1"/>
  <c r="A233" i="20"/>
  <c r="B233" i="20" s="1"/>
  <c r="C233" i="20" s="1"/>
  <c r="A234" i="20"/>
  <c r="B234" i="20" s="1"/>
  <c r="C234" i="20" s="1"/>
  <c r="A235" i="20"/>
  <c r="B235" i="20" s="1"/>
  <c r="C235" i="20" s="1"/>
  <c r="A236" i="20"/>
  <c r="B236" i="20" s="1"/>
  <c r="C236" i="20" s="1"/>
  <c r="A237" i="20"/>
  <c r="B237" i="20" s="1"/>
  <c r="C237" i="20" s="1"/>
  <c r="A238" i="20"/>
  <c r="B238" i="20" s="1"/>
  <c r="C238" i="20" s="1"/>
  <c r="A239" i="20"/>
  <c r="B239" i="20" s="1"/>
  <c r="C239" i="20" s="1"/>
  <c r="A240" i="20"/>
  <c r="B240" i="20" s="1"/>
  <c r="C240" i="20" s="1"/>
  <c r="A241" i="20"/>
  <c r="B241" i="20" s="1"/>
  <c r="C241" i="20" s="1"/>
  <c r="A242" i="20"/>
  <c r="B242" i="20" s="1"/>
  <c r="C242" i="20" s="1"/>
  <c r="A243" i="20"/>
  <c r="B243" i="20" s="1"/>
  <c r="C243" i="20" s="1"/>
  <c r="A244" i="20"/>
  <c r="B244" i="20" s="1"/>
  <c r="C244" i="20" s="1"/>
  <c r="A245" i="20"/>
  <c r="B245" i="20" s="1"/>
  <c r="C245" i="20" s="1"/>
  <c r="A246" i="20"/>
  <c r="B246" i="20" s="1"/>
  <c r="C246" i="20" s="1"/>
  <c r="A247" i="20"/>
  <c r="B247" i="20" s="1"/>
  <c r="C247" i="20" s="1"/>
  <c r="A248" i="20"/>
  <c r="B248" i="20" s="1"/>
  <c r="C248" i="20" s="1"/>
  <c r="A249" i="20"/>
  <c r="B249" i="20" s="1"/>
  <c r="C249" i="20" s="1"/>
  <c r="A250" i="20"/>
  <c r="B250" i="20" s="1"/>
  <c r="C250" i="20" s="1"/>
  <c r="A251" i="20"/>
  <c r="B251" i="20" s="1"/>
  <c r="C251" i="20" s="1"/>
  <c r="A252" i="20"/>
  <c r="B252" i="20" s="1"/>
  <c r="C252" i="20" s="1"/>
  <c r="A253" i="20"/>
  <c r="B253" i="20" s="1"/>
  <c r="C253" i="20" s="1"/>
  <c r="A254" i="20"/>
  <c r="B254" i="20" s="1"/>
  <c r="C254" i="20" s="1"/>
  <c r="A255" i="20"/>
  <c r="B255" i="20" s="1"/>
  <c r="C255" i="20" s="1"/>
  <c r="A256" i="20"/>
  <c r="B256" i="20" s="1"/>
  <c r="C256" i="20" s="1"/>
  <c r="A257" i="20"/>
  <c r="B257" i="20" s="1"/>
  <c r="C257" i="20" s="1"/>
  <c r="A258" i="20"/>
  <c r="B258" i="20" s="1"/>
  <c r="C258" i="20" s="1"/>
  <c r="A259" i="20"/>
  <c r="B259" i="20" s="1"/>
  <c r="C259" i="20" s="1"/>
  <c r="A260" i="20"/>
  <c r="B260" i="20" s="1"/>
  <c r="C260" i="20" s="1"/>
  <c r="A261" i="20"/>
  <c r="B261" i="20" s="1"/>
  <c r="C261" i="20" s="1"/>
  <c r="A262" i="20"/>
  <c r="B262" i="20" s="1"/>
  <c r="C262" i="20" s="1"/>
  <c r="A263" i="20"/>
  <c r="B263" i="20" s="1"/>
  <c r="C263" i="20" s="1"/>
  <c r="A264" i="20"/>
  <c r="B264" i="20" s="1"/>
  <c r="C264" i="20" s="1"/>
  <c r="A265" i="20"/>
  <c r="B265" i="20" s="1"/>
  <c r="C265" i="20" s="1"/>
  <c r="A266" i="20"/>
  <c r="B266" i="20" s="1"/>
  <c r="C266" i="20" s="1"/>
  <c r="A267" i="20"/>
  <c r="B267" i="20" s="1"/>
  <c r="C267" i="20" s="1"/>
  <c r="A268" i="20"/>
  <c r="B268" i="20" s="1"/>
  <c r="C268" i="20" s="1"/>
  <c r="A269" i="20"/>
  <c r="B269" i="20" s="1"/>
  <c r="C269" i="20" s="1"/>
  <c r="A270" i="20"/>
  <c r="B270" i="20" s="1"/>
  <c r="C270" i="20" s="1"/>
  <c r="A271" i="20"/>
  <c r="B271" i="20" s="1"/>
  <c r="C271" i="20" s="1"/>
  <c r="A272" i="20"/>
  <c r="B272" i="20" s="1"/>
  <c r="C272" i="20" s="1"/>
  <c r="A273" i="20"/>
  <c r="B273" i="20" s="1"/>
  <c r="C273" i="20" s="1"/>
  <c r="A274" i="20"/>
  <c r="B274" i="20" s="1"/>
  <c r="C274" i="20" s="1"/>
  <c r="A275" i="20"/>
  <c r="B275" i="20" s="1"/>
  <c r="C275" i="20" s="1"/>
  <c r="A276" i="20"/>
  <c r="B276" i="20" s="1"/>
  <c r="C276" i="20" s="1"/>
  <c r="A277" i="20"/>
  <c r="B277" i="20" s="1"/>
  <c r="C277" i="20" s="1"/>
  <c r="A278" i="20"/>
  <c r="B278" i="20" s="1"/>
  <c r="C278" i="20" s="1"/>
  <c r="A279" i="20"/>
  <c r="B279" i="20" s="1"/>
  <c r="C279" i="20" s="1"/>
  <c r="A280" i="20"/>
  <c r="B280" i="20" s="1"/>
  <c r="C280" i="20" s="1"/>
  <c r="A281" i="20"/>
  <c r="B281" i="20" s="1"/>
  <c r="C281" i="20" s="1"/>
  <c r="A282" i="20"/>
  <c r="B282" i="20" s="1"/>
  <c r="C282" i="20" s="1"/>
  <c r="A283" i="20"/>
  <c r="B283" i="20" s="1"/>
  <c r="C283" i="20" s="1"/>
  <c r="A284" i="20"/>
  <c r="B284" i="20" s="1"/>
  <c r="C284" i="20" s="1"/>
  <c r="A285" i="20"/>
  <c r="B285" i="20" s="1"/>
  <c r="C285" i="20" s="1"/>
  <c r="A286" i="20"/>
  <c r="B286" i="20" s="1"/>
  <c r="C286" i="20" s="1"/>
  <c r="A287" i="20"/>
  <c r="B287" i="20" s="1"/>
  <c r="C287" i="20" s="1"/>
  <c r="A288" i="20"/>
  <c r="B288" i="20" s="1"/>
  <c r="C288" i="20" s="1"/>
  <c r="A289" i="20"/>
  <c r="B289" i="20" s="1"/>
  <c r="C289" i="20" s="1"/>
  <c r="A290" i="20"/>
  <c r="B290" i="20" s="1"/>
  <c r="C290" i="20" s="1"/>
  <c r="A291" i="20"/>
  <c r="B291" i="20" s="1"/>
  <c r="C291" i="20" s="1"/>
  <c r="A292" i="20"/>
  <c r="B292" i="20" s="1"/>
  <c r="C292" i="20" s="1"/>
  <c r="A293" i="20"/>
  <c r="B293" i="20" s="1"/>
  <c r="C293" i="20" s="1"/>
  <c r="A294" i="20"/>
  <c r="B294" i="20" s="1"/>
  <c r="C294" i="20" s="1"/>
  <c r="A295" i="20"/>
  <c r="B295" i="20" s="1"/>
  <c r="C295" i="20" s="1"/>
  <c r="A296" i="20"/>
  <c r="B296" i="20" s="1"/>
  <c r="C296" i="20" s="1"/>
  <c r="A297" i="20"/>
  <c r="B297" i="20" s="1"/>
  <c r="C297" i="20" s="1"/>
  <c r="A298" i="20"/>
  <c r="B298" i="20" s="1"/>
  <c r="C298" i="20" s="1"/>
  <c r="A299" i="20"/>
  <c r="B299" i="20" s="1"/>
  <c r="C299" i="20" s="1"/>
  <c r="A300" i="20"/>
  <c r="B300" i="20" s="1"/>
  <c r="C300" i="20" s="1"/>
  <c r="A301" i="20"/>
  <c r="B301" i="20" s="1"/>
  <c r="C301" i="20" s="1"/>
  <c r="A302" i="20"/>
  <c r="B302" i="20" s="1"/>
  <c r="C302" i="20" s="1"/>
  <c r="A303" i="20"/>
  <c r="B303" i="20" s="1"/>
  <c r="C303" i="20" s="1"/>
  <c r="A304" i="20"/>
  <c r="B304" i="20" s="1"/>
  <c r="C304" i="20" s="1"/>
  <c r="A305" i="20"/>
  <c r="B305" i="20" s="1"/>
  <c r="C305" i="20" s="1"/>
  <c r="A306" i="20"/>
  <c r="B306" i="20" s="1"/>
  <c r="C306" i="20" s="1"/>
  <c r="A307" i="20"/>
  <c r="B307" i="20" s="1"/>
  <c r="C307" i="20" s="1"/>
  <c r="A308" i="20"/>
  <c r="B308" i="20" s="1"/>
  <c r="C308" i="20" s="1"/>
  <c r="A309" i="20"/>
  <c r="B309" i="20" s="1"/>
  <c r="C309" i="20" s="1"/>
  <c r="A310" i="20"/>
  <c r="B310" i="20" s="1"/>
  <c r="C310" i="20" s="1"/>
  <c r="A311" i="20"/>
  <c r="B311" i="20" s="1"/>
  <c r="C311" i="20" s="1"/>
  <c r="A312" i="20"/>
  <c r="B312" i="20" s="1"/>
  <c r="C312" i="20" s="1"/>
  <c r="A313" i="20"/>
  <c r="B313" i="20" s="1"/>
  <c r="C313" i="20" s="1"/>
  <c r="A314" i="20"/>
  <c r="B314" i="20" s="1"/>
  <c r="C314" i="20" s="1"/>
  <c r="A315" i="20"/>
  <c r="B315" i="20" s="1"/>
  <c r="C315" i="20" s="1"/>
  <c r="A316" i="20"/>
  <c r="B316" i="20" s="1"/>
  <c r="C316" i="20" s="1"/>
  <c r="A317" i="20"/>
  <c r="B317" i="20" s="1"/>
  <c r="C317" i="20" s="1"/>
  <c r="A318" i="20"/>
  <c r="B318" i="20" s="1"/>
  <c r="C318" i="20" s="1"/>
  <c r="A319" i="20"/>
  <c r="B319" i="20" s="1"/>
  <c r="C319" i="20" s="1"/>
  <c r="A320" i="20"/>
  <c r="B320" i="20" s="1"/>
  <c r="C320" i="20" s="1"/>
  <c r="A321" i="20"/>
  <c r="B321" i="20" s="1"/>
  <c r="C321" i="20" s="1"/>
  <c r="A322" i="20"/>
  <c r="B322" i="20" s="1"/>
  <c r="C322" i="20" s="1"/>
  <c r="A323" i="20"/>
  <c r="B323" i="20" s="1"/>
  <c r="C323" i="20" s="1"/>
  <c r="A324" i="20"/>
  <c r="B324" i="20" s="1"/>
  <c r="C324" i="20" s="1"/>
  <c r="A325" i="20"/>
  <c r="B325" i="20" s="1"/>
  <c r="C325" i="20" s="1"/>
  <c r="A326" i="20"/>
  <c r="B326" i="20" s="1"/>
  <c r="C326" i="20" s="1"/>
  <c r="A327" i="20"/>
  <c r="B327" i="20" s="1"/>
  <c r="C327" i="20" s="1"/>
  <c r="A328" i="20"/>
  <c r="B328" i="20" s="1"/>
  <c r="C328" i="20" s="1"/>
  <c r="A329" i="20"/>
  <c r="B329" i="20" s="1"/>
  <c r="C329" i="20" s="1"/>
  <c r="A330" i="20"/>
  <c r="B330" i="20" s="1"/>
  <c r="C330" i="20" s="1"/>
  <c r="A331" i="20"/>
  <c r="B331" i="20" s="1"/>
  <c r="C331" i="20" s="1"/>
  <c r="A332" i="20"/>
  <c r="B332" i="20" s="1"/>
  <c r="C332" i="20" s="1"/>
  <c r="A333" i="20"/>
  <c r="B333" i="20" s="1"/>
  <c r="C333" i="20" s="1"/>
  <c r="A334" i="20"/>
  <c r="B334" i="20" s="1"/>
  <c r="C334" i="20" s="1"/>
  <c r="A335" i="20"/>
  <c r="B335" i="20" s="1"/>
  <c r="C335" i="20" s="1"/>
  <c r="A336" i="20"/>
  <c r="B336" i="20" s="1"/>
  <c r="C336" i="20" s="1"/>
  <c r="A337" i="20"/>
  <c r="B337" i="20" s="1"/>
  <c r="C337" i="20" s="1"/>
  <c r="A338" i="20"/>
  <c r="B338" i="20" s="1"/>
  <c r="C338" i="20" s="1"/>
  <c r="A339" i="20"/>
  <c r="B339" i="20" s="1"/>
  <c r="C339" i="20" s="1"/>
  <c r="A340" i="20"/>
  <c r="B340" i="20" s="1"/>
  <c r="C340" i="20" s="1"/>
  <c r="A341" i="20"/>
  <c r="B341" i="20" s="1"/>
  <c r="C341" i="20" s="1"/>
  <c r="A342" i="20"/>
  <c r="B342" i="20" s="1"/>
  <c r="C342" i="20" s="1"/>
  <c r="A343" i="20"/>
  <c r="B343" i="20" s="1"/>
  <c r="C343" i="20" s="1"/>
  <c r="A344" i="20"/>
  <c r="B344" i="20" s="1"/>
  <c r="C344" i="20" s="1"/>
  <c r="A345" i="20"/>
  <c r="B345" i="20" s="1"/>
  <c r="C345" i="20" s="1"/>
  <c r="A346" i="20"/>
  <c r="B346" i="20" s="1"/>
  <c r="C346" i="20" s="1"/>
  <c r="A347" i="20"/>
  <c r="B347" i="20" s="1"/>
  <c r="C347" i="20" s="1"/>
  <c r="A348" i="20"/>
  <c r="B348" i="20" s="1"/>
  <c r="C348" i="20" s="1"/>
  <c r="A349" i="20"/>
  <c r="B349" i="20" s="1"/>
  <c r="C349" i="20" s="1"/>
  <c r="A350" i="20"/>
  <c r="B350" i="20" s="1"/>
  <c r="C350" i="20" s="1"/>
  <c r="A351" i="20"/>
  <c r="B351" i="20" s="1"/>
  <c r="C351" i="20" s="1"/>
  <c r="A352" i="20"/>
  <c r="B352" i="20" s="1"/>
  <c r="C352" i="20" s="1"/>
  <c r="A353" i="20"/>
  <c r="B353" i="20" s="1"/>
  <c r="C353" i="20" s="1"/>
  <c r="A354" i="20"/>
  <c r="B354" i="20" s="1"/>
  <c r="C354" i="20" s="1"/>
  <c r="A355" i="20"/>
  <c r="B355" i="20" s="1"/>
  <c r="C355" i="20" s="1"/>
  <c r="A356" i="20"/>
  <c r="B356" i="20" s="1"/>
  <c r="C356" i="20" s="1"/>
  <c r="A357" i="20"/>
  <c r="B357" i="20" s="1"/>
  <c r="C357" i="20" s="1"/>
  <c r="A358" i="20"/>
  <c r="B358" i="20" s="1"/>
  <c r="C358" i="20" s="1"/>
  <c r="A359" i="20"/>
  <c r="B359" i="20" s="1"/>
  <c r="C359" i="20" s="1"/>
  <c r="A360" i="20"/>
  <c r="B360" i="20" s="1"/>
  <c r="C360" i="20" s="1"/>
  <c r="A361" i="20"/>
  <c r="B361" i="20" s="1"/>
  <c r="C361" i="20" s="1"/>
  <c r="A362" i="20"/>
  <c r="B362" i="20" s="1"/>
  <c r="C362" i="20" s="1"/>
  <c r="A363" i="20"/>
  <c r="B363" i="20" s="1"/>
  <c r="C363" i="20" s="1"/>
  <c r="A364" i="20"/>
  <c r="B364" i="20" s="1"/>
  <c r="C364" i="20" s="1"/>
  <c r="A365" i="20"/>
  <c r="B365" i="20" s="1"/>
  <c r="C365" i="20" s="1"/>
  <c r="A366" i="20"/>
  <c r="B366" i="20" s="1"/>
  <c r="C366" i="20" s="1"/>
  <c r="A367" i="20"/>
  <c r="B367" i="20" s="1"/>
  <c r="C367" i="20" s="1"/>
  <c r="A368" i="20"/>
  <c r="B368" i="20" s="1"/>
  <c r="C368" i="20" s="1"/>
  <c r="A369" i="20"/>
  <c r="B369" i="20" s="1"/>
  <c r="C369" i="20" s="1"/>
  <c r="A370" i="20"/>
  <c r="B370" i="20" s="1"/>
  <c r="C370" i="20" s="1"/>
  <c r="A371" i="20"/>
  <c r="B371" i="20" s="1"/>
  <c r="C371" i="20" s="1"/>
  <c r="A372" i="20"/>
  <c r="B372" i="20" s="1"/>
  <c r="C372" i="20" s="1"/>
  <c r="A373" i="20"/>
  <c r="B373" i="20" s="1"/>
  <c r="C373" i="20" s="1"/>
  <c r="A374" i="20"/>
  <c r="B374" i="20" s="1"/>
  <c r="C374" i="20" s="1"/>
  <c r="A375" i="20"/>
  <c r="B375" i="20" s="1"/>
  <c r="C375" i="20" s="1"/>
  <c r="A376" i="20"/>
  <c r="B376" i="20" s="1"/>
  <c r="C376" i="20" s="1"/>
  <c r="A377" i="20"/>
  <c r="B377" i="20" s="1"/>
  <c r="C377" i="20" s="1"/>
  <c r="A378" i="20"/>
  <c r="B378" i="20" s="1"/>
  <c r="C378" i="20" s="1"/>
  <c r="A379" i="20"/>
  <c r="B379" i="20" s="1"/>
  <c r="C379" i="20" s="1"/>
  <c r="A380" i="20"/>
  <c r="B380" i="20" s="1"/>
  <c r="C380" i="20" s="1"/>
  <c r="A381" i="20"/>
  <c r="B381" i="20" s="1"/>
  <c r="C381" i="20" s="1"/>
  <c r="A382" i="20"/>
  <c r="B382" i="20" s="1"/>
  <c r="C382" i="20" s="1"/>
  <c r="A383" i="20"/>
  <c r="B383" i="20" s="1"/>
  <c r="C383" i="20" s="1"/>
  <c r="A384" i="20"/>
  <c r="B384" i="20" s="1"/>
  <c r="C384" i="20" s="1"/>
  <c r="A385" i="20"/>
  <c r="B385" i="20" s="1"/>
  <c r="C385" i="20" s="1"/>
  <c r="A386" i="20"/>
  <c r="B386" i="20" s="1"/>
  <c r="C386" i="20" s="1"/>
  <c r="A387" i="20"/>
  <c r="B387" i="20" s="1"/>
  <c r="C387" i="20" s="1"/>
  <c r="A388" i="20"/>
  <c r="B388" i="20" s="1"/>
  <c r="C388" i="20" s="1"/>
  <c r="A389" i="20"/>
  <c r="B389" i="20" s="1"/>
  <c r="C389" i="20" s="1"/>
  <c r="A390" i="20"/>
  <c r="B390" i="20" s="1"/>
  <c r="C390" i="20" s="1"/>
  <c r="A391" i="20"/>
  <c r="B391" i="20" s="1"/>
  <c r="C391" i="20" s="1"/>
  <c r="A392" i="20"/>
  <c r="B392" i="20" s="1"/>
  <c r="C392" i="20" s="1"/>
  <c r="A393" i="20"/>
  <c r="B393" i="20" s="1"/>
  <c r="C393" i="20" s="1"/>
  <c r="A394" i="20"/>
  <c r="B394" i="20" s="1"/>
  <c r="C394" i="20" s="1"/>
  <c r="A395" i="20"/>
  <c r="B395" i="20" s="1"/>
  <c r="C395" i="20" s="1"/>
  <c r="A396" i="20"/>
  <c r="B396" i="20" s="1"/>
  <c r="C396" i="20" s="1"/>
  <c r="A397" i="20"/>
  <c r="B397" i="20" s="1"/>
  <c r="C397" i="20" s="1"/>
  <c r="A398" i="20"/>
  <c r="B398" i="20" s="1"/>
  <c r="C398" i="20" s="1"/>
  <c r="A399" i="20"/>
  <c r="B399" i="20" s="1"/>
  <c r="C399" i="20" s="1"/>
  <c r="A400" i="20"/>
  <c r="B400" i="20" s="1"/>
  <c r="C400" i="20" s="1"/>
  <c r="A401" i="20"/>
  <c r="B401" i="20" s="1"/>
  <c r="C401" i="20" s="1"/>
  <c r="A402" i="20"/>
  <c r="B402" i="20" s="1"/>
  <c r="C402" i="20" s="1"/>
  <c r="A403" i="20"/>
  <c r="B403" i="20" s="1"/>
  <c r="C403" i="20" s="1"/>
  <c r="A404" i="20"/>
  <c r="B404" i="20" s="1"/>
  <c r="C404" i="20" s="1"/>
  <c r="A405" i="20"/>
  <c r="B405" i="20" s="1"/>
  <c r="C405" i="20" s="1"/>
  <c r="A406" i="20"/>
  <c r="B406" i="20" s="1"/>
  <c r="C406" i="20" s="1"/>
  <c r="A407" i="20"/>
  <c r="B407" i="20" s="1"/>
  <c r="C407" i="20" s="1"/>
  <c r="A408" i="20"/>
  <c r="B408" i="20" s="1"/>
  <c r="C408" i="20" s="1"/>
  <c r="A409" i="20"/>
  <c r="B409" i="20" s="1"/>
  <c r="C409" i="20" s="1"/>
  <c r="A410" i="20"/>
  <c r="B410" i="20" s="1"/>
  <c r="C410" i="20" s="1"/>
  <c r="A411" i="20"/>
  <c r="B411" i="20" s="1"/>
  <c r="C411" i="20" s="1"/>
  <c r="A412" i="20"/>
  <c r="B412" i="20" s="1"/>
  <c r="C412" i="20" s="1"/>
  <c r="A413" i="20"/>
  <c r="B413" i="20" s="1"/>
  <c r="C413" i="20" s="1"/>
  <c r="A414" i="20"/>
  <c r="B414" i="20" s="1"/>
  <c r="C414" i="20" s="1"/>
  <c r="A415" i="20"/>
  <c r="B415" i="20" s="1"/>
  <c r="C415" i="20" s="1"/>
  <c r="A416" i="20"/>
  <c r="B416" i="20" s="1"/>
  <c r="C416" i="20" s="1"/>
  <c r="A417" i="20"/>
  <c r="B417" i="20" s="1"/>
  <c r="C417" i="20" s="1"/>
  <c r="A418" i="20"/>
  <c r="B418" i="20" s="1"/>
  <c r="C418" i="20" s="1"/>
  <c r="A419" i="20"/>
  <c r="B419" i="20" s="1"/>
  <c r="C419" i="20" s="1"/>
  <c r="A420" i="20"/>
  <c r="B420" i="20" s="1"/>
  <c r="C420" i="20" s="1"/>
  <c r="A421" i="20"/>
  <c r="B421" i="20" s="1"/>
  <c r="C421" i="20" s="1"/>
  <c r="A422" i="20"/>
  <c r="B422" i="20" s="1"/>
  <c r="C422" i="20" s="1"/>
  <c r="A423" i="20"/>
  <c r="B423" i="20" s="1"/>
  <c r="C423" i="20" s="1"/>
  <c r="A424" i="20"/>
  <c r="B424" i="20" s="1"/>
  <c r="C424" i="20" s="1"/>
  <c r="A425" i="20"/>
  <c r="B425" i="20" s="1"/>
  <c r="C425" i="20" s="1"/>
  <c r="A426" i="20"/>
  <c r="B426" i="20" s="1"/>
  <c r="C426" i="20" s="1"/>
  <c r="A427" i="20"/>
  <c r="B427" i="20" s="1"/>
  <c r="C427" i="20" s="1"/>
  <c r="A428" i="20"/>
  <c r="B428" i="20" s="1"/>
  <c r="C428" i="20" s="1"/>
  <c r="A429" i="20"/>
  <c r="B429" i="20" s="1"/>
  <c r="C429" i="20" s="1"/>
  <c r="A430" i="20"/>
  <c r="B430" i="20" s="1"/>
  <c r="C430" i="20" s="1"/>
  <c r="A431" i="20"/>
  <c r="B431" i="20" s="1"/>
  <c r="C431" i="20" s="1"/>
  <c r="A432" i="20"/>
  <c r="B432" i="20" s="1"/>
  <c r="C432" i="20" s="1"/>
  <c r="A433" i="20"/>
  <c r="B433" i="20" s="1"/>
  <c r="C433" i="20" s="1"/>
  <c r="A434" i="20"/>
  <c r="B434" i="20" s="1"/>
  <c r="C434" i="20" s="1"/>
  <c r="A435" i="20"/>
  <c r="B435" i="20" s="1"/>
  <c r="C435" i="20" s="1"/>
  <c r="A436" i="20"/>
  <c r="B436" i="20" s="1"/>
  <c r="C436" i="20" s="1"/>
  <c r="A437" i="20"/>
  <c r="B437" i="20" s="1"/>
  <c r="C437" i="20" s="1"/>
  <c r="A438" i="20"/>
  <c r="B438" i="20" s="1"/>
  <c r="C438" i="20" s="1"/>
  <c r="A439" i="20"/>
  <c r="B439" i="20" s="1"/>
  <c r="C439" i="20" s="1"/>
  <c r="A440" i="20"/>
  <c r="B440" i="20" s="1"/>
  <c r="C440" i="20" s="1"/>
  <c r="A441" i="20"/>
  <c r="B441" i="20" s="1"/>
  <c r="C441" i="20" s="1"/>
  <c r="A442" i="20"/>
  <c r="B442" i="20" s="1"/>
  <c r="C442" i="20" s="1"/>
  <c r="A443" i="20"/>
  <c r="B443" i="20" s="1"/>
  <c r="C443" i="20" s="1"/>
  <c r="A444" i="20"/>
  <c r="B444" i="20" s="1"/>
  <c r="C444" i="20" s="1"/>
  <c r="A445" i="20"/>
  <c r="B445" i="20" s="1"/>
  <c r="C445" i="20" s="1"/>
  <c r="A446" i="20"/>
  <c r="B446" i="20" s="1"/>
  <c r="C446" i="20" s="1"/>
  <c r="A447" i="20"/>
  <c r="B447" i="20" s="1"/>
  <c r="C447" i="20" s="1"/>
  <c r="A448" i="20"/>
  <c r="B448" i="20" s="1"/>
  <c r="C448" i="20" s="1"/>
  <c r="A449" i="20"/>
  <c r="B449" i="20" s="1"/>
  <c r="C449" i="20" s="1"/>
  <c r="A450" i="20"/>
  <c r="B450" i="20" s="1"/>
  <c r="C450" i="20" s="1"/>
  <c r="A451" i="20"/>
  <c r="B451" i="20" s="1"/>
  <c r="C451" i="20" s="1"/>
  <c r="A452" i="20"/>
  <c r="B452" i="20" s="1"/>
  <c r="C452" i="20" s="1"/>
  <c r="A453" i="20"/>
  <c r="B453" i="20" s="1"/>
  <c r="C453" i="20" s="1"/>
  <c r="A454" i="20"/>
  <c r="B454" i="20" s="1"/>
  <c r="C454" i="20" s="1"/>
  <c r="A455" i="20"/>
  <c r="B455" i="20" s="1"/>
  <c r="C455" i="20" s="1"/>
  <c r="A456" i="20"/>
  <c r="B456" i="20" s="1"/>
  <c r="C456" i="20" s="1"/>
  <c r="A457" i="20"/>
  <c r="B457" i="20" s="1"/>
  <c r="C457" i="20" s="1"/>
  <c r="A458" i="20"/>
  <c r="B458" i="20" s="1"/>
  <c r="C458" i="20" s="1"/>
  <c r="A459" i="20"/>
  <c r="B459" i="20" s="1"/>
  <c r="C459" i="20" s="1"/>
  <c r="A460" i="20"/>
  <c r="B460" i="20" s="1"/>
  <c r="C460" i="20" s="1"/>
  <c r="A461" i="20"/>
  <c r="B461" i="20" s="1"/>
  <c r="C461" i="20" s="1"/>
  <c r="A462" i="20"/>
  <c r="B462" i="20" s="1"/>
  <c r="C462" i="20" s="1"/>
  <c r="A463" i="20"/>
  <c r="B463" i="20" s="1"/>
  <c r="C463" i="20" s="1"/>
  <c r="A464" i="20"/>
  <c r="B464" i="20" s="1"/>
  <c r="C464" i="20" s="1"/>
  <c r="A465" i="20"/>
  <c r="B465" i="20" s="1"/>
  <c r="C465" i="20" s="1"/>
  <c r="A466" i="20"/>
  <c r="B466" i="20" s="1"/>
  <c r="C466" i="20" s="1"/>
  <c r="A467" i="20"/>
  <c r="B467" i="20" s="1"/>
  <c r="C467" i="20" s="1"/>
  <c r="A468" i="20"/>
  <c r="B468" i="20" s="1"/>
  <c r="C468" i="20" s="1"/>
  <c r="A469" i="20"/>
  <c r="B469" i="20" s="1"/>
  <c r="C469" i="20" s="1"/>
  <c r="A470" i="20"/>
  <c r="B470" i="20" s="1"/>
  <c r="C470" i="20" s="1"/>
  <c r="A471" i="20"/>
  <c r="B471" i="20" s="1"/>
  <c r="C471" i="20" s="1"/>
  <c r="A472" i="20"/>
  <c r="B472" i="20" s="1"/>
  <c r="C472" i="20" s="1"/>
  <c r="A473" i="20"/>
  <c r="B473" i="20" s="1"/>
  <c r="C473" i="20" s="1"/>
  <c r="A474" i="20"/>
  <c r="B474" i="20" s="1"/>
  <c r="C474" i="20" s="1"/>
  <c r="A475" i="20"/>
  <c r="B475" i="20" s="1"/>
  <c r="C475" i="20" s="1"/>
  <c r="A476" i="20"/>
  <c r="B476" i="20" s="1"/>
  <c r="C476" i="20" s="1"/>
  <c r="A477" i="20"/>
  <c r="B477" i="20" s="1"/>
  <c r="C477" i="20" s="1"/>
  <c r="A478" i="20"/>
  <c r="B478" i="20" s="1"/>
  <c r="C478" i="20" s="1"/>
  <c r="A479" i="20"/>
  <c r="B479" i="20" s="1"/>
  <c r="C479" i="20" s="1"/>
  <c r="A480" i="20"/>
  <c r="B480" i="20" s="1"/>
  <c r="C480" i="20" s="1"/>
  <c r="A481" i="20"/>
  <c r="B481" i="20" s="1"/>
  <c r="C481" i="20" s="1"/>
  <c r="A482" i="20"/>
  <c r="B482" i="20" s="1"/>
  <c r="C482" i="20" s="1"/>
  <c r="A483" i="20"/>
  <c r="B483" i="20" s="1"/>
  <c r="C483" i="20" s="1"/>
  <c r="A484" i="20"/>
  <c r="B484" i="20" s="1"/>
  <c r="C484" i="20" s="1"/>
  <c r="A485" i="20"/>
  <c r="B485" i="20" s="1"/>
  <c r="C485" i="20" s="1"/>
  <c r="A486" i="20"/>
  <c r="B486" i="20" s="1"/>
  <c r="C486" i="20" s="1"/>
  <c r="A487" i="20"/>
  <c r="B487" i="20" s="1"/>
  <c r="C487" i="20" s="1"/>
  <c r="A488" i="20"/>
  <c r="B488" i="20" s="1"/>
  <c r="C488" i="20" s="1"/>
  <c r="A489" i="20"/>
  <c r="B489" i="20" s="1"/>
  <c r="C489" i="20" s="1"/>
  <c r="A490" i="20"/>
  <c r="B490" i="20" s="1"/>
  <c r="C490" i="20" s="1"/>
  <c r="A491" i="20"/>
  <c r="B491" i="20" s="1"/>
  <c r="C491" i="20" s="1"/>
  <c r="A492" i="20"/>
  <c r="B492" i="20" s="1"/>
  <c r="C492" i="20" s="1"/>
  <c r="A493" i="20"/>
  <c r="B493" i="20" s="1"/>
  <c r="C493" i="20" s="1"/>
  <c r="A494" i="20"/>
  <c r="B494" i="20" s="1"/>
  <c r="C494" i="20" s="1"/>
  <c r="A495" i="20"/>
  <c r="B495" i="20" s="1"/>
  <c r="C495" i="20" s="1"/>
  <c r="A496" i="20"/>
  <c r="B496" i="20" s="1"/>
  <c r="C496" i="20" s="1"/>
  <c r="A497" i="20"/>
  <c r="B497" i="20" s="1"/>
  <c r="C497" i="20" s="1"/>
  <c r="A498" i="20"/>
  <c r="B498" i="20" s="1"/>
  <c r="C498" i="20" s="1"/>
  <c r="A499" i="20"/>
  <c r="B499" i="20" s="1"/>
  <c r="C499" i="20" s="1"/>
  <c r="A500" i="20"/>
  <c r="B500" i="20" s="1"/>
  <c r="C500" i="20" s="1"/>
  <c r="P32" i="19"/>
  <c r="S19" i="19"/>
  <c r="R19" i="19"/>
  <c r="Q31" i="19"/>
  <c r="T31" i="19" s="1"/>
  <c r="A50" i="20"/>
  <c r="B50" i="20" s="1"/>
  <c r="C50" i="20" s="1"/>
  <c r="A51" i="20"/>
  <c r="B51" i="20" s="1"/>
  <c r="C51" i="20" s="1"/>
  <c r="A52" i="20"/>
  <c r="B52" i="20" s="1"/>
  <c r="C52" i="20" s="1"/>
  <c r="A53" i="20"/>
  <c r="B53" i="20" s="1"/>
  <c r="C53" i="20" s="1"/>
  <c r="A54" i="20"/>
  <c r="B54" i="20" s="1"/>
  <c r="C54" i="20" s="1"/>
  <c r="A55" i="20"/>
  <c r="B55" i="20" s="1"/>
  <c r="C55" i="20" s="1"/>
  <c r="A56" i="20"/>
  <c r="B56" i="20" s="1"/>
  <c r="C56" i="20" s="1"/>
  <c r="A57" i="20"/>
  <c r="B57" i="20" s="1"/>
  <c r="C57" i="20" s="1"/>
  <c r="A58" i="20"/>
  <c r="B58" i="20" s="1"/>
  <c r="C58" i="20" s="1"/>
  <c r="A59" i="20"/>
  <c r="B59" i="20" s="1"/>
  <c r="C59" i="20" s="1"/>
  <c r="A60" i="20"/>
  <c r="B60" i="20" s="1"/>
  <c r="C60" i="20" s="1"/>
  <c r="A61" i="20"/>
  <c r="B61" i="20" s="1"/>
  <c r="C61" i="20" s="1"/>
  <c r="A62" i="20"/>
  <c r="B62" i="20" s="1"/>
  <c r="C62" i="20" s="1"/>
  <c r="A63" i="20"/>
  <c r="B63" i="20" s="1"/>
  <c r="C63" i="20" s="1"/>
  <c r="A64" i="20"/>
  <c r="B64" i="20" s="1"/>
  <c r="C64" i="20" s="1"/>
  <c r="A65" i="20"/>
  <c r="B65" i="20" s="1"/>
  <c r="C65" i="20" s="1"/>
  <c r="A66" i="20"/>
  <c r="B66" i="20" s="1"/>
  <c r="C66" i="20" s="1"/>
  <c r="A67" i="20"/>
  <c r="B67" i="20" s="1"/>
  <c r="C67" i="20" s="1"/>
  <c r="A68" i="20"/>
  <c r="B68" i="20" s="1"/>
  <c r="C68" i="20" s="1"/>
  <c r="A69" i="20"/>
  <c r="B69" i="20" s="1"/>
  <c r="C69" i="20" s="1"/>
  <c r="A70" i="20"/>
  <c r="B70" i="20" s="1"/>
  <c r="C70" i="20" s="1"/>
  <c r="A71" i="20"/>
  <c r="B71" i="20" s="1"/>
  <c r="C71" i="20" s="1"/>
  <c r="A72" i="20"/>
  <c r="B72" i="20" s="1"/>
  <c r="C72" i="20" s="1"/>
  <c r="A73" i="20"/>
  <c r="B73" i="20" s="1"/>
  <c r="C73" i="20" s="1"/>
  <c r="A74" i="20"/>
  <c r="B74" i="20" s="1"/>
  <c r="C74" i="20" s="1"/>
  <c r="A75" i="20"/>
  <c r="B75" i="20" s="1"/>
  <c r="C75" i="20" s="1"/>
  <c r="A76" i="20"/>
  <c r="B76" i="20" s="1"/>
  <c r="C76" i="20" s="1"/>
  <c r="A77" i="20"/>
  <c r="B77" i="20" s="1"/>
  <c r="C77" i="20" s="1"/>
  <c r="A78" i="20"/>
  <c r="B78" i="20" s="1"/>
  <c r="C78" i="20" s="1"/>
  <c r="A79" i="20"/>
  <c r="B79" i="20" s="1"/>
  <c r="C79" i="20" s="1"/>
  <c r="A80" i="20"/>
  <c r="B80" i="20" s="1"/>
  <c r="C80" i="20" s="1"/>
  <c r="A81" i="20"/>
  <c r="B81" i="20" s="1"/>
  <c r="C81" i="20" s="1"/>
  <c r="A82" i="20"/>
  <c r="B82" i="20" s="1"/>
  <c r="C82" i="20" s="1"/>
  <c r="A83" i="20"/>
  <c r="B83" i="20" s="1"/>
  <c r="C83" i="20" s="1"/>
  <c r="A84" i="20"/>
  <c r="B84" i="20" s="1"/>
  <c r="C84" i="20" s="1"/>
  <c r="A85" i="20"/>
  <c r="B85" i="20" s="1"/>
  <c r="C85" i="20" s="1"/>
  <c r="A86" i="20"/>
  <c r="B86" i="20" s="1"/>
  <c r="C86" i="20" s="1"/>
  <c r="A87" i="20"/>
  <c r="B87" i="20" s="1"/>
  <c r="C87" i="20" s="1"/>
  <c r="A88" i="20"/>
  <c r="B88" i="20" s="1"/>
  <c r="C88" i="20" s="1"/>
  <c r="A89" i="20"/>
  <c r="B89" i="20" s="1"/>
  <c r="C89" i="20" s="1"/>
  <c r="A90" i="20"/>
  <c r="B90" i="20" s="1"/>
  <c r="C90" i="20" s="1"/>
  <c r="A91" i="20"/>
  <c r="B91" i="20" s="1"/>
  <c r="C91" i="20" s="1"/>
  <c r="A92" i="20"/>
  <c r="B92" i="20" s="1"/>
  <c r="C92" i="20" s="1"/>
  <c r="A93" i="20"/>
  <c r="B93" i="20" s="1"/>
  <c r="C93" i="20" s="1"/>
  <c r="A94" i="20"/>
  <c r="B94" i="20" s="1"/>
  <c r="C94" i="20" s="1"/>
  <c r="A95" i="20"/>
  <c r="B95" i="20" s="1"/>
  <c r="C95" i="20" s="1"/>
  <c r="A96" i="20"/>
  <c r="B96" i="20" s="1"/>
  <c r="C96" i="20" s="1"/>
  <c r="A97" i="20"/>
  <c r="B97" i="20" s="1"/>
  <c r="C97" i="20" s="1"/>
  <c r="A98" i="20"/>
  <c r="B98" i="20" s="1"/>
  <c r="C98" i="20" s="1"/>
  <c r="A99" i="20"/>
  <c r="B99" i="20" s="1"/>
  <c r="C99" i="20" s="1"/>
  <c r="A100" i="20"/>
  <c r="B100" i="20" s="1"/>
  <c r="C100" i="20" s="1"/>
  <c r="A2" i="20"/>
  <c r="B2" i="20" s="1"/>
  <c r="C2" i="20" s="1"/>
  <c r="A3" i="20"/>
  <c r="B3" i="20" s="1"/>
  <c r="C3" i="20" s="1"/>
  <c r="A4" i="20"/>
  <c r="B4" i="20" s="1"/>
  <c r="C4" i="20" s="1"/>
  <c r="A5" i="20"/>
  <c r="B5" i="20" s="1"/>
  <c r="C5" i="20" s="1"/>
  <c r="A6" i="20"/>
  <c r="B6" i="20" s="1"/>
  <c r="C6" i="20" s="1"/>
  <c r="A7" i="20"/>
  <c r="B7" i="20" s="1"/>
  <c r="C7" i="20" s="1"/>
  <c r="A8" i="20"/>
  <c r="B8" i="20" s="1"/>
  <c r="C8" i="20" s="1"/>
  <c r="A9" i="20"/>
  <c r="B9" i="20" s="1"/>
  <c r="C9" i="20" s="1"/>
  <c r="A10" i="20"/>
  <c r="B10" i="20" s="1"/>
  <c r="C10" i="20" s="1"/>
  <c r="A11" i="20"/>
  <c r="B11" i="20" s="1"/>
  <c r="C11" i="20" s="1"/>
  <c r="A12" i="20"/>
  <c r="B12" i="20" s="1"/>
  <c r="C12" i="20" s="1"/>
  <c r="A13" i="20"/>
  <c r="B13" i="20" s="1"/>
  <c r="C13" i="20" s="1"/>
  <c r="A14" i="20"/>
  <c r="B14" i="20" s="1"/>
  <c r="C14" i="20" s="1"/>
  <c r="A15" i="20"/>
  <c r="B15" i="20" s="1"/>
  <c r="C15" i="20" s="1"/>
  <c r="A16" i="20"/>
  <c r="B16" i="20" s="1"/>
  <c r="C16" i="20" s="1"/>
  <c r="A17" i="20"/>
  <c r="B17" i="20" s="1"/>
  <c r="C17" i="20" s="1"/>
  <c r="A18" i="20"/>
  <c r="B18" i="20" s="1"/>
  <c r="C18" i="20" s="1"/>
  <c r="A19" i="20"/>
  <c r="B19" i="20" s="1"/>
  <c r="C19" i="20" s="1"/>
  <c r="A20" i="20"/>
  <c r="B20" i="20" s="1"/>
  <c r="C20" i="20" s="1"/>
  <c r="A21" i="20"/>
  <c r="B21" i="20" s="1"/>
  <c r="C21" i="20" s="1"/>
  <c r="A22" i="20"/>
  <c r="B22" i="20" s="1"/>
  <c r="C22" i="20" s="1"/>
  <c r="A23" i="20"/>
  <c r="B23" i="20" s="1"/>
  <c r="C23" i="20" s="1"/>
  <c r="A24" i="20"/>
  <c r="B24" i="20" s="1"/>
  <c r="C24" i="20" s="1"/>
  <c r="A25" i="20"/>
  <c r="B25" i="20" s="1"/>
  <c r="C25" i="20" s="1"/>
  <c r="A26" i="20"/>
  <c r="B26" i="20" s="1"/>
  <c r="C26" i="20" s="1"/>
  <c r="A27" i="20"/>
  <c r="B27" i="20" s="1"/>
  <c r="C27" i="20" s="1"/>
  <c r="A28" i="20"/>
  <c r="B28" i="20" s="1"/>
  <c r="C28" i="20" s="1"/>
  <c r="A29" i="20"/>
  <c r="B29" i="20" s="1"/>
  <c r="C29" i="20" s="1"/>
  <c r="A30" i="20"/>
  <c r="B30" i="20" s="1"/>
  <c r="C30" i="20" s="1"/>
  <c r="A31" i="20"/>
  <c r="B31" i="20" s="1"/>
  <c r="C31" i="20" s="1"/>
  <c r="A32" i="20"/>
  <c r="B32" i="20" s="1"/>
  <c r="C32" i="20" s="1"/>
  <c r="A33" i="20"/>
  <c r="B33" i="20" s="1"/>
  <c r="C33" i="20" s="1"/>
  <c r="A34" i="20"/>
  <c r="B34" i="20" s="1"/>
  <c r="C34" i="20" s="1"/>
  <c r="A35" i="20"/>
  <c r="B35" i="20" s="1"/>
  <c r="C35" i="20" s="1"/>
  <c r="A36" i="20"/>
  <c r="B36" i="20" s="1"/>
  <c r="C36" i="20" s="1"/>
  <c r="A37" i="20"/>
  <c r="B37" i="20" s="1"/>
  <c r="C37" i="20" s="1"/>
  <c r="A38" i="20"/>
  <c r="B38" i="20" s="1"/>
  <c r="C38" i="20" s="1"/>
  <c r="A39" i="20"/>
  <c r="B39" i="20" s="1"/>
  <c r="C39" i="20" s="1"/>
  <c r="A40" i="20"/>
  <c r="B40" i="20" s="1"/>
  <c r="C40" i="20" s="1"/>
  <c r="A41" i="20"/>
  <c r="B41" i="20" s="1"/>
  <c r="C41" i="20" s="1"/>
  <c r="A42" i="20"/>
  <c r="B42" i="20" s="1"/>
  <c r="C42" i="20" s="1"/>
  <c r="A43" i="20"/>
  <c r="B43" i="20" s="1"/>
  <c r="C43" i="20" s="1"/>
  <c r="A44" i="20"/>
  <c r="B44" i="20" s="1"/>
  <c r="C44" i="20" s="1"/>
  <c r="A45" i="20"/>
  <c r="B45" i="20" s="1"/>
  <c r="C45" i="20" s="1"/>
  <c r="A46" i="20"/>
  <c r="B46" i="20" s="1"/>
  <c r="C46" i="20" s="1"/>
  <c r="A47" i="20"/>
  <c r="B47" i="20" s="1"/>
  <c r="C47" i="20" s="1"/>
  <c r="A48" i="20"/>
  <c r="B48" i="20" s="1"/>
  <c r="C48" i="20" s="1"/>
  <c r="A49" i="20"/>
  <c r="B49" i="20" s="1"/>
  <c r="C49" i="20" s="1"/>
  <c r="P490" i="19"/>
  <c r="P489" i="19"/>
  <c r="P488" i="19"/>
  <c r="J32" i="18"/>
  <c r="M31" i="18"/>
  <c r="L53" i="18"/>
  <c r="L54" i="18"/>
  <c r="L55" i="18"/>
  <c r="L52" i="18"/>
  <c r="L51" i="18"/>
  <c r="L47" i="18"/>
  <c r="L48" i="18"/>
  <c r="L49" i="18"/>
  <c r="L50" i="18"/>
  <c r="L46" i="18"/>
  <c r="L42" i="18"/>
  <c r="L43" i="18"/>
  <c r="L44" i="18"/>
  <c r="L45" i="18"/>
  <c r="L41" i="18"/>
  <c r="L37" i="18"/>
  <c r="L38" i="18"/>
  <c r="L39" i="18"/>
  <c r="L40" i="18"/>
  <c r="L36" i="18"/>
  <c r="L32" i="18"/>
  <c r="L33" i="18"/>
  <c r="L34" i="18"/>
  <c r="L35" i="18"/>
  <c r="H31" i="18"/>
  <c r="G5" i="18"/>
  <c r="G6" i="18"/>
  <c r="G7" i="18"/>
  <c r="G4" i="18"/>
  <c r="H4" i="18" s="1"/>
  <c r="E5" i="18" s="1"/>
  <c r="H5" i="18" s="1"/>
  <c r="E6" i="18" s="1"/>
  <c r="H6" i="18" s="1"/>
  <c r="E7" i="18" s="1"/>
  <c r="H7" i="18" s="1"/>
  <c r="H9" i="18" s="1"/>
  <c r="G3" i="18"/>
  <c r="H3" i="18" s="1"/>
  <c r="E4" i="18" s="1"/>
  <c r="R31" i="18"/>
  <c r="S31" i="18" s="1"/>
  <c r="L31" i="18"/>
  <c r="L12" i="4"/>
  <c r="M12" i="4" s="1"/>
  <c r="L2" i="4"/>
  <c r="M2" i="4" s="1"/>
  <c r="L4" i="4"/>
  <c r="M4" i="4" s="1"/>
  <c r="L6" i="4"/>
  <c r="M6" i="4" s="1"/>
  <c r="L3" i="4"/>
  <c r="L5" i="4"/>
  <c r="AB6" i="15"/>
  <c r="C7" i="15"/>
  <c r="N14" i="15"/>
  <c r="N25" i="15" s="1"/>
  <c r="N36" i="15" s="1"/>
  <c r="N47" i="15" s="1"/>
  <c r="N58" i="15" s="1"/>
  <c r="N69" i="15" s="1"/>
  <c r="N80" i="15" s="1"/>
  <c r="N91" i="15" s="1"/>
  <c r="O36" i="15"/>
  <c r="O47" i="15" s="1"/>
  <c r="O58" i="15" s="1"/>
  <c r="O69" i="15" s="1"/>
  <c r="O80" i="15" s="1"/>
  <c r="O91" i="15"/>
  <c r="O102" i="15" s="1"/>
  <c r="O113" i="15" s="1"/>
  <c r="O124" i="15" s="1"/>
  <c r="O135" i="15" s="1"/>
  <c r="O146" i="15" s="1"/>
  <c r="O157" i="15" s="1"/>
  <c r="N15" i="15"/>
  <c r="N26" i="15" s="1"/>
  <c r="N37" i="15" s="1"/>
  <c r="N48" i="15"/>
  <c r="N59" i="15" s="1"/>
  <c r="N70" i="15" s="1"/>
  <c r="N81" i="15" s="1"/>
  <c r="N92" i="15" s="1"/>
  <c r="N103" i="15" s="1"/>
  <c r="N114" i="15" s="1"/>
  <c r="N125" i="15" s="1"/>
  <c r="N136" i="15" s="1"/>
  <c r="N147" i="15" s="1"/>
  <c r="N158" i="15" s="1"/>
  <c r="O37" i="15"/>
  <c r="O48" i="15" s="1"/>
  <c r="O59" i="15" s="1"/>
  <c r="O70" i="15" s="1"/>
  <c r="O81" i="15" s="1"/>
  <c r="O92" i="15" s="1"/>
  <c r="O103" i="15" s="1"/>
  <c r="O114" i="15" s="1"/>
  <c r="O125" i="15" s="1"/>
  <c r="O136" i="15" s="1"/>
  <c r="O147" i="15" s="1"/>
  <c r="O158" i="15" s="1"/>
  <c r="N16" i="15"/>
  <c r="N27" i="15" s="1"/>
  <c r="N38" i="15" s="1"/>
  <c r="N49" i="15" s="1"/>
  <c r="N60" i="15" s="1"/>
  <c r="N71" i="15" s="1"/>
  <c r="N82" i="15" s="1"/>
  <c r="N93" i="15" s="1"/>
  <c r="N104" i="15" s="1"/>
  <c r="N115" i="15" s="1"/>
  <c r="N126" i="15" s="1"/>
  <c r="N137" i="15" s="1"/>
  <c r="N148" i="15" s="1"/>
  <c r="N159" i="15" s="1"/>
  <c r="O38" i="15"/>
  <c r="O49" i="15" s="1"/>
  <c r="O60" i="15" s="1"/>
  <c r="O71" i="15" s="1"/>
  <c r="O82" i="15" s="1"/>
  <c r="O93" i="15" s="1"/>
  <c r="O104" i="15" s="1"/>
  <c r="O115" i="15" s="1"/>
  <c r="O126" i="15" s="1"/>
  <c r="O137" i="15" s="1"/>
  <c r="O148" i="15" s="1"/>
  <c r="O159" i="15" s="1"/>
  <c r="N17" i="15"/>
  <c r="N28" i="15"/>
  <c r="N39" i="15" s="1"/>
  <c r="N50" i="15" s="1"/>
  <c r="N61" i="15" s="1"/>
  <c r="N72" i="15" s="1"/>
  <c r="N83" i="15" s="1"/>
  <c r="N94" i="15" s="1"/>
  <c r="N105" i="15" s="1"/>
  <c r="N116" i="15" s="1"/>
  <c r="N127" i="15" s="1"/>
  <c r="N138" i="15" s="1"/>
  <c r="N149" i="15" s="1"/>
  <c r="N160" i="15" s="1"/>
  <c r="O39" i="15"/>
  <c r="O50" i="15" s="1"/>
  <c r="O61" i="15" s="1"/>
  <c r="O72" i="15" s="1"/>
  <c r="O83" i="15" s="1"/>
  <c r="O94" i="15" s="1"/>
  <c r="O105" i="15" s="1"/>
  <c r="O116" i="15" s="1"/>
  <c r="O127" i="15" s="1"/>
  <c r="O138" i="15" s="1"/>
  <c r="O149" i="15" s="1"/>
  <c r="O160" i="15" s="1"/>
  <c r="N18" i="15"/>
  <c r="N29" i="15" s="1"/>
  <c r="N40" i="15" s="1"/>
  <c r="N51" i="15" s="1"/>
  <c r="N62" i="15" s="1"/>
  <c r="N73" i="15" s="1"/>
  <c r="N84" i="15" s="1"/>
  <c r="N95" i="15"/>
  <c r="N106" i="15" s="1"/>
  <c r="N117" i="15" s="1"/>
  <c r="N128" i="15" s="1"/>
  <c r="N139" i="15" s="1"/>
  <c r="N150" i="15" s="1"/>
  <c r="N161" i="15" s="1"/>
  <c r="N19" i="15"/>
  <c r="N30" i="15" s="1"/>
  <c r="N41" i="15"/>
  <c r="N52" i="15" s="1"/>
  <c r="N63" i="15" s="1"/>
  <c r="N74" i="15" s="1"/>
  <c r="N85" i="15" s="1"/>
  <c r="N96" i="15" s="1"/>
  <c r="N107" i="15" s="1"/>
  <c r="N118" i="15" s="1"/>
  <c r="N129" i="15" s="1"/>
  <c r="N140" i="15" s="1"/>
  <c r="N151" i="15" s="1"/>
  <c r="N162" i="15" s="1"/>
  <c r="O41" i="15"/>
  <c r="O52" i="15" s="1"/>
  <c r="O63" i="15" s="1"/>
  <c r="O74" i="15" s="1"/>
  <c r="O85" i="15" s="1"/>
  <c r="O96" i="15" s="1"/>
  <c r="O107" i="15" s="1"/>
  <c r="O118" i="15" s="1"/>
  <c r="O129" i="15" s="1"/>
  <c r="O140" i="15" s="1"/>
  <c r="O151" i="15" s="1"/>
  <c r="O162" i="15" s="1"/>
  <c r="N20" i="15"/>
  <c r="N31" i="15" s="1"/>
  <c r="N42" i="15" s="1"/>
  <c r="N53" i="15" s="1"/>
  <c r="N64" i="15" s="1"/>
  <c r="N75" i="15" s="1"/>
  <c r="N86" i="15" s="1"/>
  <c r="N97" i="15" s="1"/>
  <c r="N108" i="15" s="1"/>
  <c r="N119" i="15" s="1"/>
  <c r="N130" i="15" s="1"/>
  <c r="N141" i="15" s="1"/>
  <c r="N152" i="15" s="1"/>
  <c r="N163" i="15" s="1"/>
  <c r="O42" i="15"/>
  <c r="O53" i="15"/>
  <c r="O64" i="15" s="1"/>
  <c r="O75" i="15" s="1"/>
  <c r="O86" i="15" s="1"/>
  <c r="O97" i="15" s="1"/>
  <c r="O108" i="15" s="1"/>
  <c r="O119" i="15" s="1"/>
  <c r="O130" i="15" s="1"/>
  <c r="O141" i="15" s="1"/>
  <c r="O152" i="15" s="1"/>
  <c r="O163" i="15" s="1"/>
  <c r="N21" i="15"/>
  <c r="N32" i="15" s="1"/>
  <c r="N43" i="15" s="1"/>
  <c r="O43" i="15"/>
  <c r="O54" i="15" s="1"/>
  <c r="O65" i="15" s="1"/>
  <c r="O76" i="15" s="1"/>
  <c r="O87" i="15"/>
  <c r="O98" i="15" s="1"/>
  <c r="O109" i="15" s="1"/>
  <c r="O120" i="15" s="1"/>
  <c r="O131" i="15" s="1"/>
  <c r="O142" i="15" s="1"/>
  <c r="O153" i="15" s="1"/>
  <c r="O164" i="15" s="1"/>
  <c r="N22" i="15"/>
  <c r="N33" i="15"/>
  <c r="N44" i="15" s="1"/>
  <c r="N55" i="15" s="1"/>
  <c r="N66" i="15" s="1"/>
  <c r="N77" i="15" s="1"/>
  <c r="N88" i="15" s="1"/>
  <c r="N99" i="15" s="1"/>
  <c r="N110" i="15" s="1"/>
  <c r="N121" i="15" s="1"/>
  <c r="N132" i="15" s="1"/>
  <c r="N143" i="15" s="1"/>
  <c r="N154" i="15" s="1"/>
  <c r="N165" i="15" s="1"/>
  <c r="O44" i="15"/>
  <c r="O55" i="15" s="1"/>
  <c r="O66" i="15" s="1"/>
  <c r="O77" i="15" s="1"/>
  <c r="O88" i="15" s="1"/>
  <c r="O99" i="15" s="1"/>
  <c r="O110" i="15" s="1"/>
  <c r="O121" i="15" s="1"/>
  <c r="O132" i="15" s="1"/>
  <c r="O143" i="15" s="1"/>
  <c r="O154" i="15" s="1"/>
  <c r="O165" i="15" s="1"/>
  <c r="N23" i="15"/>
  <c r="N34" i="15" s="1"/>
  <c r="N45" i="15" s="1"/>
  <c r="N56" i="15" s="1"/>
  <c r="N67" i="15" s="1"/>
  <c r="N78" i="15" s="1"/>
  <c r="N89" i="15" s="1"/>
  <c r="N100" i="15" s="1"/>
  <c r="N111" i="15" s="1"/>
  <c r="N122" i="15" s="1"/>
  <c r="N133" i="15" s="1"/>
  <c r="N144" i="15" s="1"/>
  <c r="N155" i="15" s="1"/>
  <c r="N166" i="15" s="1"/>
  <c r="N54" i="15"/>
  <c r="N65" i="15" s="1"/>
  <c r="N76" i="15" s="1"/>
  <c r="N87" i="15" s="1"/>
  <c r="N98" i="15" s="1"/>
  <c r="N109" i="15" s="1"/>
  <c r="N120" i="15" s="1"/>
  <c r="N131" i="15" s="1"/>
  <c r="N142" i="15" s="1"/>
  <c r="N153" i="15" s="1"/>
  <c r="N164" i="15" s="1"/>
  <c r="O45" i="15"/>
  <c r="O56" i="15" s="1"/>
  <c r="O67" i="15" s="1"/>
  <c r="O78" i="15" s="1"/>
  <c r="O89" i="15" s="1"/>
  <c r="O100" i="15" s="1"/>
  <c r="O111" i="15" s="1"/>
  <c r="O122" i="15" s="1"/>
  <c r="O133" i="15" s="1"/>
  <c r="O144" i="15" s="1"/>
  <c r="O155" i="15" s="1"/>
  <c r="O166" i="15" s="1"/>
  <c r="O40" i="15"/>
  <c r="O51" i="15" s="1"/>
  <c r="O62" i="15" s="1"/>
  <c r="O73" i="15" s="1"/>
  <c r="O84" i="15" s="1"/>
  <c r="O95" i="15" s="1"/>
  <c r="O106" i="15" s="1"/>
  <c r="O117" i="15" s="1"/>
  <c r="O128" i="15" s="1"/>
  <c r="O139" i="15" s="1"/>
  <c r="O150" i="15" s="1"/>
  <c r="O161" i="15" s="1"/>
  <c r="N102" i="15"/>
  <c r="N113" i="15" s="1"/>
  <c r="N124" i="15" s="1"/>
  <c r="N135" i="15" s="1"/>
  <c r="N146" i="15" s="1"/>
  <c r="N157" i="15" s="1"/>
  <c r="O35" i="15"/>
  <c r="O46" i="15" s="1"/>
  <c r="O57" i="15" s="1"/>
  <c r="O68" i="15" s="1"/>
  <c r="O79" i="15"/>
  <c r="O90" i="15" s="1"/>
  <c r="O101" i="15" s="1"/>
  <c r="O112" i="15" s="1"/>
  <c r="O123" i="15" s="1"/>
  <c r="O134" i="15" s="1"/>
  <c r="O145" i="15" s="1"/>
  <c r="O156" i="15" s="1"/>
  <c r="N13" i="15"/>
  <c r="N24" i="15" s="1"/>
  <c r="N35" i="15" s="1"/>
  <c r="N46" i="15" s="1"/>
  <c r="N57" i="15"/>
  <c r="N68" i="15" s="1"/>
  <c r="N79" i="15"/>
  <c r="N90" i="15" s="1"/>
  <c r="N101" i="15" s="1"/>
  <c r="N112" i="15" s="1"/>
  <c r="N123" i="15" s="1"/>
  <c r="N134" i="15" s="1"/>
  <c r="N145" i="15" s="1"/>
  <c r="N156" i="15" s="1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J51" i="16" s="1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2" i="16"/>
  <c r="J1" i="16"/>
  <c r="G1" i="16"/>
  <c r="F3" i="16"/>
  <c r="H3" i="16" s="1"/>
  <c r="F4" i="16"/>
  <c r="H4" i="16" s="1"/>
  <c r="F5" i="16"/>
  <c r="H5" i="16"/>
  <c r="K5" i="16" s="1"/>
  <c r="F6" i="16"/>
  <c r="H6" i="16" s="1"/>
  <c r="F7" i="16"/>
  <c r="H7" i="16" s="1"/>
  <c r="F8" i="16"/>
  <c r="H8" i="16"/>
  <c r="F9" i="16"/>
  <c r="H9" i="16" s="1"/>
  <c r="F10" i="16"/>
  <c r="H10" i="16" s="1"/>
  <c r="J10" i="16" s="1"/>
  <c r="F11" i="16"/>
  <c r="H11" i="16"/>
  <c r="K11" i="16" s="1"/>
  <c r="F12" i="16"/>
  <c r="H12" i="16"/>
  <c r="F13" i="16"/>
  <c r="H13" i="16" s="1"/>
  <c r="K13" i="16" s="1"/>
  <c r="F14" i="16"/>
  <c r="H14" i="16" s="1"/>
  <c r="K14" i="16" s="1"/>
  <c r="F15" i="16"/>
  <c r="H15" i="16" s="1"/>
  <c r="F16" i="16"/>
  <c r="H16" i="16" s="1"/>
  <c r="K16" i="16" s="1"/>
  <c r="F17" i="16"/>
  <c r="H17" i="16" s="1"/>
  <c r="F18" i="16"/>
  <c r="H18" i="16" s="1"/>
  <c r="J18" i="16" s="1"/>
  <c r="F19" i="16"/>
  <c r="H19" i="16" s="1"/>
  <c r="F20" i="16"/>
  <c r="H20" i="16"/>
  <c r="F21" i="16"/>
  <c r="H21" i="16" s="1"/>
  <c r="F22" i="16"/>
  <c r="H22" i="16" s="1"/>
  <c r="K22" i="16" s="1"/>
  <c r="F23" i="16"/>
  <c r="H23" i="16"/>
  <c r="F24" i="16"/>
  <c r="H24" i="16"/>
  <c r="F25" i="16"/>
  <c r="H25" i="16" s="1"/>
  <c r="F26" i="16"/>
  <c r="H26" i="16" s="1"/>
  <c r="F27" i="16"/>
  <c r="H27" i="16" s="1"/>
  <c r="K27" i="16" s="1"/>
  <c r="F28" i="16"/>
  <c r="H28" i="16" s="1"/>
  <c r="F29" i="16"/>
  <c r="H29" i="16" s="1"/>
  <c r="K29" i="16" s="1"/>
  <c r="F30" i="16"/>
  <c r="H30" i="16" s="1"/>
  <c r="F31" i="16"/>
  <c r="H31" i="16" s="1"/>
  <c r="F32" i="16"/>
  <c r="H32" i="16"/>
  <c r="J32" i="16" s="1"/>
  <c r="F33" i="16"/>
  <c r="H33" i="16" s="1"/>
  <c r="F34" i="16"/>
  <c r="H34" i="16" s="1"/>
  <c r="F35" i="16"/>
  <c r="H35" i="16" s="1"/>
  <c r="F36" i="16"/>
  <c r="H36" i="16" s="1"/>
  <c r="F37" i="16"/>
  <c r="H37" i="16" s="1"/>
  <c r="F38" i="16"/>
  <c r="H38" i="16" s="1"/>
  <c r="F39" i="16"/>
  <c r="H39" i="16" s="1"/>
  <c r="F40" i="16"/>
  <c r="H40" i="16"/>
  <c r="K40" i="16" s="1"/>
  <c r="F41" i="16"/>
  <c r="H41" i="16" s="1"/>
  <c r="F42" i="16"/>
  <c r="H42" i="16" s="1"/>
  <c r="J42" i="16" s="1"/>
  <c r="F43" i="16"/>
  <c r="H43" i="16"/>
  <c r="F44" i="16"/>
  <c r="H44" i="16" s="1"/>
  <c r="F45" i="16"/>
  <c r="H45" i="16" s="1"/>
  <c r="F46" i="16"/>
  <c r="H46" i="16"/>
  <c r="J46" i="16" s="1"/>
  <c r="F47" i="16"/>
  <c r="H47" i="16" s="1"/>
  <c r="K47" i="16" s="1"/>
  <c r="F48" i="16"/>
  <c r="H48" i="16" s="1"/>
  <c r="K48" i="16" s="1"/>
  <c r="F49" i="16"/>
  <c r="H49" i="16"/>
  <c r="J49" i="16" s="1"/>
  <c r="F50" i="16"/>
  <c r="H50" i="16" s="1"/>
  <c r="J50" i="16" s="1"/>
  <c r="F51" i="16"/>
  <c r="H51" i="16"/>
  <c r="K51" i="16" s="1"/>
  <c r="F52" i="16"/>
  <c r="H52" i="16" s="1"/>
  <c r="F53" i="16"/>
  <c r="H53" i="16" s="1"/>
  <c r="K53" i="16" s="1"/>
  <c r="F54" i="16"/>
  <c r="H54" i="16"/>
  <c r="F55" i="16"/>
  <c r="H55" i="16"/>
  <c r="F56" i="16"/>
  <c r="H56" i="16" s="1"/>
  <c r="F57" i="16"/>
  <c r="H57" i="16" s="1"/>
  <c r="F58" i="16"/>
  <c r="H58" i="16" s="1"/>
  <c r="J58" i="16" s="1"/>
  <c r="F59" i="16"/>
  <c r="H59" i="16" s="1"/>
  <c r="F60" i="16"/>
  <c r="H60" i="16" s="1"/>
  <c r="F61" i="16"/>
  <c r="H61" i="16" s="1"/>
  <c r="F62" i="16"/>
  <c r="H62" i="16" s="1"/>
  <c r="F63" i="16"/>
  <c r="H63" i="16" s="1"/>
  <c r="K63" i="16" s="1"/>
  <c r="F64" i="16"/>
  <c r="H64" i="16" s="1"/>
  <c r="K64" i="16" s="1"/>
  <c r="F65" i="16"/>
  <c r="H65" i="16" s="1"/>
  <c r="K65" i="16" s="1"/>
  <c r="F66" i="16"/>
  <c r="H66" i="16" s="1"/>
  <c r="F67" i="16"/>
  <c r="H67" i="16" s="1"/>
  <c r="F68" i="16"/>
  <c r="H68" i="16" s="1"/>
  <c r="F69" i="16"/>
  <c r="H69" i="16" s="1"/>
  <c r="F70" i="16"/>
  <c r="H70" i="16" s="1"/>
  <c r="F71" i="16"/>
  <c r="H71" i="16"/>
  <c r="K71" i="16" s="1"/>
  <c r="F72" i="16"/>
  <c r="H72" i="16"/>
  <c r="K72" i="16" s="1"/>
  <c r="F73" i="16"/>
  <c r="H73" i="16" s="1"/>
  <c r="K73" i="16" s="1"/>
  <c r="F2" i="16"/>
  <c r="H2" i="16" s="1"/>
  <c r="K18" i="16"/>
  <c r="K35" i="16"/>
  <c r="J64" i="16"/>
  <c r="K32" i="16"/>
  <c r="J13" i="16"/>
  <c r="E3" i="15"/>
  <c r="E4" i="15"/>
  <c r="E5" i="15"/>
  <c r="E6" i="15"/>
  <c r="E7" i="15"/>
  <c r="E8" i="15"/>
  <c r="E9" i="15"/>
  <c r="E10" i="15"/>
  <c r="E11" i="15"/>
  <c r="E12" i="15"/>
  <c r="E13" i="15"/>
  <c r="E2" i="15"/>
  <c r="C3" i="15"/>
  <c r="C4" i="15"/>
  <c r="C5" i="15"/>
  <c r="H5" i="15" s="1"/>
  <c r="G5" i="15"/>
  <c r="C6" i="15"/>
  <c r="G7" i="15"/>
  <c r="C8" i="15"/>
  <c r="C9" i="15"/>
  <c r="C10" i="15"/>
  <c r="C11" i="15"/>
  <c r="C12" i="15"/>
  <c r="C13" i="15"/>
  <c r="C2" i="15"/>
  <c r="H7" i="15"/>
  <c r="AO3" i="5"/>
  <c r="AN4" i="5"/>
  <c r="AO4" i="5" s="1"/>
  <c r="AN5" i="5"/>
  <c r="AL26" i="5"/>
  <c r="AL27" i="5"/>
  <c r="AL28" i="5"/>
  <c r="AL29" i="5"/>
  <c r="AL30" i="5"/>
  <c r="AL31" i="5"/>
  <c r="AL32" i="5"/>
  <c r="AL33" i="5"/>
  <c r="AL25" i="5"/>
  <c r="AK25" i="5"/>
  <c r="AK26" i="5"/>
  <c r="AK27" i="5"/>
  <c r="AK28" i="5"/>
  <c r="AK29" i="5"/>
  <c r="AK30" i="5"/>
  <c r="AK31" i="5"/>
  <c r="AK32" i="5"/>
  <c r="AK3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3" i="5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3" i="5"/>
  <c r="S15" i="5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R3" i="5"/>
  <c r="D2" i="4"/>
  <c r="I97" i="14"/>
  <c r="U76" i="14"/>
  <c r="U66" i="14"/>
  <c r="U56" i="14"/>
  <c r="U46" i="14"/>
  <c r="U36" i="14"/>
  <c r="U26" i="14"/>
  <c r="C9" i="14"/>
  <c r="C11" i="14" s="1"/>
  <c r="C12" i="14" s="1"/>
  <c r="AE77" i="14"/>
  <c r="AE67" i="14"/>
  <c r="AE54" i="14"/>
  <c r="AE57" i="14"/>
  <c r="AE18" i="14"/>
  <c r="AE41" i="14"/>
  <c r="AE44" i="14"/>
  <c r="AE64" i="14"/>
  <c r="AE80" i="14"/>
  <c r="AE51" i="14"/>
  <c r="AE61" i="14"/>
  <c r="AE48" i="14"/>
  <c r="AE22" i="14"/>
  <c r="AE32" i="14"/>
  <c r="AE19" i="14"/>
  <c r="AE26" i="14"/>
  <c r="AE78" i="14"/>
  <c r="AE56" i="14"/>
  <c r="AE53" i="14"/>
  <c r="AE55" i="14"/>
  <c r="AE42" i="14"/>
  <c r="AE49" i="14"/>
  <c r="AE63" i="14"/>
  <c r="AE27" i="14"/>
  <c r="AE47" i="14"/>
  <c r="AD11" i="14" s="1"/>
  <c r="AE70" i="14"/>
  <c r="AE34" i="14"/>
  <c r="AD5" i="14"/>
  <c r="AD6" i="14"/>
  <c r="AD10" i="14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V34" i="10"/>
  <c r="V33" i="10"/>
  <c r="V32" i="10"/>
  <c r="V30" i="10"/>
  <c r="V105" i="10"/>
  <c r="V106" i="10"/>
  <c r="V107" i="10"/>
  <c r="V109" i="10"/>
  <c r="V74" i="10"/>
  <c r="V73" i="10"/>
  <c r="V13" i="10"/>
  <c r="V9" i="10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257" i="13"/>
  <c r="N258" i="13"/>
  <c r="O258" i="13" s="1"/>
  <c r="N259" i="13"/>
  <c r="O259" i="13" s="1"/>
  <c r="N260" i="13"/>
  <c r="O260" i="13" s="1"/>
  <c r="N261" i="13"/>
  <c r="O261" i="13" s="1"/>
  <c r="N262" i="13"/>
  <c r="O262" i="13"/>
  <c r="N263" i="13"/>
  <c r="O263" i="13" s="1"/>
  <c r="N264" i="13"/>
  <c r="O264" i="13" s="1"/>
  <c r="N265" i="13"/>
  <c r="O265" i="13"/>
  <c r="N266" i="13"/>
  <c r="O266" i="13" s="1"/>
  <c r="N267" i="13"/>
  <c r="O267" i="13" s="1"/>
  <c r="N268" i="13"/>
  <c r="O268" i="13" s="1"/>
  <c r="N269" i="13"/>
  <c r="O269" i="13" s="1"/>
  <c r="N270" i="13"/>
  <c r="O270" i="13"/>
  <c r="N271" i="13"/>
  <c r="O271" i="13" s="1"/>
  <c r="N272" i="13"/>
  <c r="O272" i="13" s="1"/>
  <c r="N273" i="13"/>
  <c r="O273" i="13"/>
  <c r="N274" i="13"/>
  <c r="O274" i="13" s="1"/>
  <c r="N275" i="13"/>
  <c r="O275" i="13" s="1"/>
  <c r="N276" i="13"/>
  <c r="O276" i="13"/>
  <c r="N277" i="13"/>
  <c r="O277" i="13" s="1"/>
  <c r="N278" i="13"/>
  <c r="O278" i="13" s="1"/>
  <c r="N279" i="13"/>
  <c r="O279" i="13" s="1"/>
  <c r="N280" i="13"/>
  <c r="O280" i="13" s="1"/>
  <c r="N281" i="13"/>
  <c r="O281" i="13" s="1"/>
  <c r="N282" i="13"/>
  <c r="O282" i="13" s="1"/>
  <c r="N283" i="13"/>
  <c r="O283" i="13"/>
  <c r="N284" i="13"/>
  <c r="O284" i="13" s="1"/>
  <c r="N285" i="13"/>
  <c r="O285" i="13" s="1"/>
  <c r="N286" i="13"/>
  <c r="O286" i="13" s="1"/>
  <c r="N287" i="13"/>
  <c r="O287" i="13" s="1"/>
  <c r="N288" i="13"/>
  <c r="O288" i="13"/>
  <c r="N289" i="13"/>
  <c r="O289" i="13" s="1"/>
  <c r="N290" i="13"/>
  <c r="O290" i="13" s="1"/>
  <c r="N291" i="13"/>
  <c r="O291" i="13"/>
  <c r="N292" i="13"/>
  <c r="O292" i="13" s="1"/>
  <c r="N293" i="13"/>
  <c r="O293" i="13" s="1"/>
  <c r="N294" i="13"/>
  <c r="O294" i="13" s="1"/>
  <c r="N295" i="13"/>
  <c r="O295" i="13" s="1"/>
  <c r="N296" i="13"/>
  <c r="O296" i="13" s="1"/>
  <c r="N297" i="13"/>
  <c r="O297" i="13" s="1"/>
  <c r="N298" i="13"/>
  <c r="O298" i="13"/>
  <c r="N299" i="13"/>
  <c r="O299" i="13" s="1"/>
  <c r="N300" i="13"/>
  <c r="O300" i="13" s="1"/>
  <c r="N301" i="13"/>
  <c r="O301" i="13"/>
  <c r="N302" i="13"/>
  <c r="O302" i="13" s="1"/>
  <c r="N303" i="13"/>
  <c r="O303" i="13" s="1"/>
  <c r="N304" i="13"/>
  <c r="O304" i="13" s="1"/>
  <c r="N305" i="13"/>
  <c r="O305" i="13" s="1"/>
  <c r="N306" i="13"/>
  <c r="O306" i="13"/>
  <c r="N307" i="13"/>
  <c r="O307" i="13" s="1"/>
  <c r="N308" i="13"/>
  <c r="O308" i="13" s="1"/>
  <c r="N309" i="13"/>
  <c r="O309" i="13"/>
  <c r="N310" i="13"/>
  <c r="O310" i="13" s="1"/>
  <c r="N311" i="13"/>
  <c r="O311" i="13" s="1"/>
  <c r="N312" i="13"/>
  <c r="O312" i="13"/>
  <c r="N313" i="13"/>
  <c r="O313" i="13" s="1"/>
  <c r="N314" i="13"/>
  <c r="O314" i="13" s="1"/>
  <c r="N315" i="13"/>
  <c r="O315" i="13" s="1"/>
  <c r="N316" i="13"/>
  <c r="O316" i="13" s="1"/>
  <c r="N317" i="13"/>
  <c r="O317" i="13" s="1"/>
  <c r="N318" i="13"/>
  <c r="O318" i="13" s="1"/>
  <c r="N319" i="13"/>
  <c r="O319" i="13" s="1"/>
  <c r="N320" i="13"/>
  <c r="O320" i="13" s="1"/>
  <c r="N321" i="13"/>
  <c r="O321" i="13" s="1"/>
  <c r="N322" i="13"/>
  <c r="O322" i="13" s="1"/>
  <c r="N323" i="13"/>
  <c r="O323" i="13" s="1"/>
  <c r="N324" i="13"/>
  <c r="O324" i="13" s="1"/>
  <c r="N325" i="13"/>
  <c r="O325" i="13" s="1"/>
  <c r="N326" i="13"/>
  <c r="O326" i="13" s="1"/>
  <c r="N327" i="13"/>
  <c r="O327" i="13" s="1"/>
  <c r="N328" i="13"/>
  <c r="O328" i="13" s="1"/>
  <c r="N329" i="13"/>
  <c r="O329" i="13" s="1"/>
  <c r="N330" i="13"/>
  <c r="O330" i="13"/>
  <c r="N331" i="13"/>
  <c r="O331" i="13" s="1"/>
  <c r="N332" i="13"/>
  <c r="O332" i="13" s="1"/>
  <c r="N333" i="13"/>
  <c r="O333" i="13" s="1"/>
  <c r="N334" i="13"/>
  <c r="O334" i="13" s="1"/>
  <c r="N335" i="13"/>
  <c r="O335" i="13" s="1"/>
  <c r="N336" i="13"/>
  <c r="O336" i="13" s="1"/>
  <c r="N337" i="13"/>
  <c r="O337" i="13"/>
  <c r="N338" i="13"/>
  <c r="O338" i="13" s="1"/>
  <c r="N339" i="13"/>
  <c r="O339" i="13" s="1"/>
  <c r="N340" i="13"/>
  <c r="O340" i="13" s="1"/>
  <c r="N341" i="13"/>
  <c r="O341" i="13" s="1"/>
  <c r="N342" i="13"/>
  <c r="O342" i="13"/>
  <c r="N343" i="13"/>
  <c r="O343" i="13" s="1"/>
  <c r="N344" i="13"/>
  <c r="O344" i="13" s="1"/>
  <c r="N345" i="13"/>
  <c r="O345" i="13" s="1"/>
  <c r="N346" i="13"/>
  <c r="O346" i="13" s="1"/>
  <c r="N347" i="13"/>
  <c r="O347" i="13" s="1"/>
  <c r="N348" i="13"/>
  <c r="O348" i="13" s="1"/>
  <c r="N349" i="13"/>
  <c r="O349" i="13" s="1"/>
  <c r="N350" i="13"/>
  <c r="O350" i="13" s="1"/>
  <c r="N351" i="13"/>
  <c r="O351" i="13" s="1"/>
  <c r="N352" i="13"/>
  <c r="O352" i="13"/>
  <c r="N353" i="13"/>
  <c r="O353" i="13" s="1"/>
  <c r="N354" i="13"/>
  <c r="O354" i="13" s="1"/>
  <c r="N355" i="13"/>
  <c r="O355" i="13" s="1"/>
  <c r="N356" i="13"/>
  <c r="O356" i="13" s="1"/>
  <c r="N357" i="13"/>
  <c r="O357" i="13" s="1"/>
  <c r="N358" i="13"/>
  <c r="O358" i="13" s="1"/>
  <c r="N359" i="13"/>
  <c r="O359" i="13" s="1"/>
  <c r="N360" i="13"/>
  <c r="O360" i="13" s="1"/>
  <c r="N361" i="13"/>
  <c r="O361" i="13" s="1"/>
  <c r="N362" i="13"/>
  <c r="O362" i="13" s="1"/>
  <c r="N363" i="13"/>
  <c r="O363" i="13"/>
  <c r="N364" i="13"/>
  <c r="O364" i="13" s="1"/>
  <c r="N365" i="13"/>
  <c r="O365" i="13" s="1"/>
  <c r="N366" i="13"/>
  <c r="O366" i="13"/>
  <c r="N367" i="13"/>
  <c r="O367" i="13" s="1"/>
  <c r="N368" i="13"/>
  <c r="O368" i="13" s="1"/>
  <c r="N369" i="13"/>
  <c r="O369" i="13" s="1"/>
  <c r="N370" i="13"/>
  <c r="O370" i="13"/>
  <c r="N371" i="13"/>
  <c r="O371" i="13" s="1"/>
  <c r="N372" i="13"/>
  <c r="O372" i="13" s="1"/>
  <c r="N373" i="13"/>
  <c r="O373" i="13" s="1"/>
  <c r="N374" i="13"/>
  <c r="O374" i="13" s="1"/>
  <c r="N375" i="13"/>
  <c r="O375" i="13" s="1"/>
  <c r="N376" i="13"/>
  <c r="O376" i="13" s="1"/>
  <c r="N377" i="13"/>
  <c r="O377" i="13" s="1"/>
  <c r="N378" i="13"/>
  <c r="O378" i="13" s="1"/>
  <c r="N379" i="13"/>
  <c r="O379" i="13" s="1"/>
  <c r="N380" i="13"/>
  <c r="O380" i="13" s="1"/>
  <c r="N381" i="13"/>
  <c r="O381" i="13" s="1"/>
  <c r="N382" i="13"/>
  <c r="O382" i="13" s="1"/>
  <c r="N383" i="13"/>
  <c r="O383" i="13" s="1"/>
  <c r="N384" i="13"/>
  <c r="O384" i="13"/>
  <c r="N385" i="13"/>
  <c r="O385" i="13" s="1"/>
  <c r="N386" i="13"/>
  <c r="O386" i="13" s="1"/>
  <c r="N387" i="13"/>
  <c r="O387" i="13" s="1"/>
  <c r="N388" i="13"/>
  <c r="O388" i="13" s="1"/>
  <c r="N389" i="13"/>
  <c r="O389" i="13" s="1"/>
  <c r="N390" i="13"/>
  <c r="O390" i="13" s="1"/>
  <c r="N391" i="13"/>
  <c r="O391" i="13" s="1"/>
  <c r="N392" i="13"/>
  <c r="O392" i="13" s="1"/>
  <c r="N393" i="13"/>
  <c r="O393" i="13" s="1"/>
  <c r="N394" i="13"/>
  <c r="O394" i="13" s="1"/>
  <c r="N395" i="13"/>
  <c r="O395" i="13" s="1"/>
  <c r="N396" i="13"/>
  <c r="O396" i="13" s="1"/>
  <c r="N397" i="13"/>
  <c r="O397" i="13" s="1"/>
  <c r="N398" i="13"/>
  <c r="O398" i="13" s="1"/>
  <c r="N399" i="13"/>
  <c r="O399" i="13" s="1"/>
  <c r="N400" i="13"/>
  <c r="O400" i="13" s="1"/>
  <c r="N401" i="13"/>
  <c r="O401" i="13" s="1"/>
  <c r="N402" i="13"/>
  <c r="O402" i="13" s="1"/>
  <c r="N403" i="13"/>
  <c r="O403" i="13" s="1"/>
  <c r="N404" i="13"/>
  <c r="O404" i="13" s="1"/>
  <c r="N405" i="13"/>
  <c r="O405" i="13" s="1"/>
  <c r="N406" i="13"/>
  <c r="O406" i="13" s="1"/>
  <c r="N407" i="13"/>
  <c r="O407" i="13" s="1"/>
  <c r="N408" i="13"/>
  <c r="O408" i="13" s="1"/>
  <c r="N409" i="13"/>
  <c r="O409" i="13" s="1"/>
  <c r="N410" i="13"/>
  <c r="O410" i="13" s="1"/>
  <c r="N411" i="13"/>
  <c r="O411" i="13" s="1"/>
  <c r="N412" i="13"/>
  <c r="O412" i="13" s="1"/>
  <c r="N413" i="13"/>
  <c r="O413" i="13" s="1"/>
  <c r="N414" i="13"/>
  <c r="O414" i="13" s="1"/>
  <c r="N415" i="13"/>
  <c r="O415" i="13" s="1"/>
  <c r="N416" i="13"/>
  <c r="O416" i="13" s="1"/>
  <c r="N417" i="13"/>
  <c r="O417" i="13"/>
  <c r="N418" i="13"/>
  <c r="O418" i="13" s="1"/>
  <c r="N419" i="13"/>
  <c r="O419" i="13" s="1"/>
  <c r="N420" i="13"/>
  <c r="O420" i="13" s="1"/>
  <c r="N421" i="13"/>
  <c r="O421" i="13" s="1"/>
  <c r="N422" i="13"/>
  <c r="O422" i="13" s="1"/>
  <c r="N423" i="13"/>
  <c r="O423" i="13" s="1"/>
  <c r="N424" i="13"/>
  <c r="O424" i="13"/>
  <c r="N425" i="13"/>
  <c r="O425" i="13" s="1"/>
  <c r="N426" i="13"/>
  <c r="O426" i="13" s="1"/>
  <c r="N427" i="13"/>
  <c r="O427" i="13"/>
  <c r="N428" i="13"/>
  <c r="O428" i="13" s="1"/>
  <c r="N429" i="13"/>
  <c r="O429" i="13" s="1"/>
  <c r="N430" i="13"/>
  <c r="O430" i="13" s="1"/>
  <c r="N431" i="13"/>
  <c r="O431" i="13" s="1"/>
  <c r="N432" i="13"/>
  <c r="O432" i="13"/>
  <c r="N433" i="13"/>
  <c r="O433" i="13" s="1"/>
  <c r="N434" i="13"/>
  <c r="O434" i="13" s="1"/>
  <c r="N435" i="13"/>
  <c r="O435" i="13" s="1"/>
  <c r="N436" i="13"/>
  <c r="O436" i="13" s="1"/>
  <c r="N437" i="13"/>
  <c r="O437" i="13" s="1"/>
  <c r="N438" i="13"/>
  <c r="O438" i="13" s="1"/>
  <c r="N439" i="13"/>
  <c r="O439" i="13" s="1"/>
  <c r="N440" i="13"/>
  <c r="O440" i="13" s="1"/>
  <c r="N441" i="13"/>
  <c r="O441" i="13" s="1"/>
  <c r="N442" i="13"/>
  <c r="O442" i="13"/>
  <c r="N443" i="13"/>
  <c r="O443" i="13" s="1"/>
  <c r="N444" i="13"/>
  <c r="O444" i="13" s="1"/>
  <c r="N445" i="13"/>
  <c r="O445" i="13"/>
  <c r="N446" i="13"/>
  <c r="O446" i="13" s="1"/>
  <c r="N447" i="13"/>
  <c r="O447" i="13" s="1"/>
  <c r="N448" i="13"/>
  <c r="O448" i="13" s="1"/>
  <c r="N449" i="13"/>
  <c r="O449" i="13" s="1"/>
  <c r="N450" i="13"/>
  <c r="O450" i="13"/>
  <c r="N451" i="13"/>
  <c r="O451" i="13" s="1"/>
  <c r="N452" i="13"/>
  <c r="O452" i="13" s="1"/>
  <c r="N453" i="13"/>
  <c r="O453" i="13"/>
  <c r="N454" i="13"/>
  <c r="O454" i="13" s="1"/>
  <c r="N455" i="13"/>
  <c r="O455" i="13" s="1"/>
  <c r="N456" i="13"/>
  <c r="O456" i="13"/>
  <c r="N457" i="13"/>
  <c r="O457" i="13" s="1"/>
  <c r="N458" i="13"/>
  <c r="O458" i="13" s="1"/>
  <c r="N459" i="13"/>
  <c r="O459" i="13" s="1"/>
  <c r="N460" i="13"/>
  <c r="O460" i="13" s="1"/>
  <c r="N461" i="13"/>
  <c r="O461" i="13" s="1"/>
  <c r="N462" i="13"/>
  <c r="O462" i="13" s="1"/>
  <c r="N463" i="13"/>
  <c r="O463" i="13" s="1"/>
  <c r="N464" i="13"/>
  <c r="O464" i="13" s="1"/>
  <c r="N465" i="13"/>
  <c r="O465" i="13" s="1"/>
  <c r="N466" i="13"/>
  <c r="O466" i="13" s="1"/>
  <c r="N467" i="13"/>
  <c r="O467" i="13" s="1"/>
  <c r="N468" i="13"/>
  <c r="O468" i="13" s="1"/>
  <c r="N469" i="13"/>
  <c r="O469" i="13" s="1"/>
  <c r="N470" i="13"/>
  <c r="O470" i="13" s="1"/>
  <c r="N471" i="13"/>
  <c r="O471" i="13" s="1"/>
  <c r="N472" i="13"/>
  <c r="O472" i="13" s="1"/>
  <c r="N473" i="13"/>
  <c r="O473" i="13" s="1"/>
  <c r="N474" i="13"/>
  <c r="O474" i="13" s="1"/>
  <c r="N475" i="13"/>
  <c r="O475" i="13" s="1"/>
  <c r="N476" i="13"/>
  <c r="O476" i="13" s="1"/>
  <c r="N477" i="13"/>
  <c r="O477" i="13" s="1"/>
  <c r="N478" i="13"/>
  <c r="O478" i="13"/>
  <c r="N479" i="13"/>
  <c r="O479" i="13" s="1"/>
  <c r="N480" i="13"/>
  <c r="O480" i="13" s="1"/>
  <c r="N481" i="13"/>
  <c r="O481" i="13"/>
  <c r="N482" i="13"/>
  <c r="O482" i="13" s="1"/>
  <c r="N483" i="13"/>
  <c r="O483" i="13" s="1"/>
  <c r="N484" i="13"/>
  <c r="O484" i="13" s="1"/>
  <c r="N485" i="13"/>
  <c r="O485" i="13" s="1"/>
  <c r="N486" i="13"/>
  <c r="O486" i="13"/>
  <c r="N487" i="13"/>
  <c r="O487" i="13" s="1"/>
  <c r="N488" i="13"/>
  <c r="O488" i="13" s="1"/>
  <c r="N489" i="13"/>
  <c r="O489" i="13"/>
  <c r="N490" i="13"/>
  <c r="O490" i="13" s="1"/>
  <c r="N491" i="13"/>
  <c r="O491" i="13" s="1"/>
  <c r="N492" i="13"/>
  <c r="O492" i="13"/>
  <c r="N493" i="13"/>
  <c r="O493" i="13" s="1"/>
  <c r="N494" i="13"/>
  <c r="O494" i="13" s="1"/>
  <c r="N495" i="13"/>
  <c r="O495" i="13" s="1"/>
  <c r="N496" i="13"/>
  <c r="O496" i="13" s="1"/>
  <c r="N497" i="13"/>
  <c r="O497" i="13" s="1"/>
  <c r="N498" i="13"/>
  <c r="O498" i="13" s="1"/>
  <c r="N499" i="13"/>
  <c r="O499" i="13"/>
  <c r="N500" i="13"/>
  <c r="O500" i="13" s="1"/>
  <c r="N501" i="13"/>
  <c r="O501" i="13" s="1"/>
  <c r="N502" i="13"/>
  <c r="O502" i="13" s="1"/>
  <c r="N503" i="13"/>
  <c r="O503" i="13" s="1"/>
  <c r="N504" i="13"/>
  <c r="O504" i="13"/>
  <c r="N505" i="13"/>
  <c r="O505" i="13" s="1"/>
  <c r="N506" i="13"/>
  <c r="O506" i="13" s="1"/>
  <c r="N507" i="13"/>
  <c r="O507" i="13"/>
  <c r="N508" i="13"/>
  <c r="O508" i="13" s="1"/>
  <c r="N509" i="13"/>
  <c r="O509" i="13" s="1"/>
  <c r="N510" i="13"/>
  <c r="O510" i="13" s="1"/>
  <c r="N511" i="13"/>
  <c r="O511" i="13" s="1"/>
  <c r="N257" i="13"/>
  <c r="O257" i="13" s="1"/>
  <c r="AR51" i="13"/>
  <c r="AR46" i="13"/>
  <c r="AR41" i="13"/>
  <c r="AR36" i="13"/>
  <c r="AR31" i="13"/>
  <c r="AR26" i="13"/>
  <c r="AR21" i="13"/>
  <c r="AR16" i="13"/>
  <c r="AR11" i="13"/>
  <c r="AR6" i="13"/>
  <c r="BK53" i="13"/>
  <c r="BK55" i="13" s="1"/>
  <c r="BG53" i="13"/>
  <c r="BC53" i="13"/>
  <c r="AY53" i="13"/>
  <c r="AU53" i="13"/>
  <c r="AO53" i="13"/>
  <c r="AJ53" i="13"/>
  <c r="AE53" i="13"/>
  <c r="Z53" i="13"/>
  <c r="U53" i="13"/>
  <c r="S2" i="13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R3" i="13"/>
  <c r="R4" i="13"/>
  <c r="X4" i="13" s="1"/>
  <c r="R5" i="13"/>
  <c r="R6" i="13"/>
  <c r="AC6" i="13" s="1"/>
  <c r="R7" i="13"/>
  <c r="AR7" i="13" s="1"/>
  <c r="R8" i="13"/>
  <c r="X8" i="13" s="1"/>
  <c r="R9" i="13"/>
  <c r="R10" i="13"/>
  <c r="X10" i="13" s="1"/>
  <c r="R11" i="13"/>
  <c r="R12" i="13"/>
  <c r="R13" i="13"/>
  <c r="R14" i="13"/>
  <c r="X14" i="13" s="1"/>
  <c r="R15" i="13"/>
  <c r="X15" i="13" s="1"/>
  <c r="R16" i="13"/>
  <c r="AC16" i="13" s="1"/>
  <c r="R17" i="13"/>
  <c r="R18" i="13"/>
  <c r="AH18" i="13" s="1"/>
  <c r="R19" i="13"/>
  <c r="X19" i="13" s="1"/>
  <c r="R20" i="13"/>
  <c r="X20" i="13" s="1"/>
  <c r="R21" i="13"/>
  <c r="R22" i="13"/>
  <c r="AC22" i="13" s="1"/>
  <c r="R23" i="13"/>
  <c r="R24" i="13"/>
  <c r="AM24" i="13" s="1"/>
  <c r="R25" i="13"/>
  <c r="AC25" i="13" s="1"/>
  <c r="R26" i="13"/>
  <c r="AC26" i="13" s="1"/>
  <c r="R27" i="13"/>
  <c r="X27" i="13" s="1"/>
  <c r="R28" i="13"/>
  <c r="AR28" i="13" s="1"/>
  <c r="R29" i="13"/>
  <c r="X29" i="13" s="1"/>
  <c r="R30" i="13"/>
  <c r="AH30" i="13" s="1"/>
  <c r="R31" i="13"/>
  <c r="R32" i="13"/>
  <c r="AM32" i="13" s="1"/>
  <c r="R33" i="13"/>
  <c r="AC33" i="13" s="1"/>
  <c r="R34" i="13"/>
  <c r="X34" i="13" s="1"/>
  <c r="R35" i="13"/>
  <c r="R36" i="13"/>
  <c r="X36" i="13" s="1"/>
  <c r="R37" i="13"/>
  <c r="AR37" i="13" s="1"/>
  <c r="R38" i="13"/>
  <c r="R39" i="13"/>
  <c r="R40" i="13"/>
  <c r="X40" i="13" s="1"/>
  <c r="R41" i="13"/>
  <c r="X41" i="13" s="1"/>
  <c r="R42" i="13"/>
  <c r="AM42" i="13" s="1"/>
  <c r="R43" i="13"/>
  <c r="AM43" i="13" s="1"/>
  <c r="R44" i="13"/>
  <c r="R45" i="13"/>
  <c r="R46" i="13"/>
  <c r="AC46" i="13" s="1"/>
  <c r="R47" i="13"/>
  <c r="R48" i="13"/>
  <c r="X48" i="13" s="1"/>
  <c r="R49" i="13"/>
  <c r="AR49" i="13" s="1"/>
  <c r="R50" i="13"/>
  <c r="AR50" i="13" s="1"/>
  <c r="R51" i="13"/>
  <c r="AM51" i="13" s="1"/>
  <c r="R52" i="13"/>
  <c r="R2" i="13"/>
  <c r="AQ121" i="13"/>
  <c r="AL121" i="13"/>
  <c r="AG121" i="13"/>
  <c r="AB121" i="13"/>
  <c r="W121" i="13"/>
  <c r="AQ120" i="13"/>
  <c r="AO120" i="13"/>
  <c r="AL120" i="13"/>
  <c r="AJ120" i="13"/>
  <c r="AG120" i="13"/>
  <c r="AE120" i="13"/>
  <c r="AB120" i="13"/>
  <c r="Z120" i="13"/>
  <c r="W120" i="13"/>
  <c r="U120" i="13"/>
  <c r="AQ54" i="13"/>
  <c r="AR54" i="13" s="1"/>
  <c r="AL54" i="13"/>
  <c r="AN54" i="13" s="1"/>
  <c r="AG54" i="13"/>
  <c r="AI54" i="13" s="1"/>
  <c r="AB54" i="13"/>
  <c r="AD54" i="13" s="1"/>
  <c r="W54" i="13"/>
  <c r="Y54" i="13" s="1"/>
  <c r="AQ53" i="13"/>
  <c r="AL53" i="13"/>
  <c r="AG53" i="13"/>
  <c r="AB53" i="13"/>
  <c r="W53" i="13"/>
  <c r="AB1" i="13"/>
  <c r="AG1" i="13" s="1"/>
  <c r="AL1" i="13" s="1"/>
  <c r="AQ1" i="13" s="1"/>
  <c r="AA1" i="13"/>
  <c r="AF1" i="13" s="1"/>
  <c r="AK1" i="13" s="1"/>
  <c r="AP1" i="13" s="1"/>
  <c r="Z1" i="13"/>
  <c r="AE1" i="13" s="1"/>
  <c r="AJ1" i="13" s="1"/>
  <c r="AO1" i="13" s="1"/>
  <c r="Y1" i="13"/>
  <c r="AD1" i="13" s="1"/>
  <c r="AI1" i="13" s="1"/>
  <c r="AN1" i="13" s="1"/>
  <c r="BM121" i="13"/>
  <c r="BI121" i="13"/>
  <c r="BE121" i="13"/>
  <c r="BA121" i="13"/>
  <c r="AW121" i="13"/>
  <c r="BM120" i="13"/>
  <c r="BK120" i="13"/>
  <c r="BI120" i="13"/>
  <c r="BG120" i="13"/>
  <c r="BE120" i="13"/>
  <c r="BC120" i="13"/>
  <c r="BA120" i="13"/>
  <c r="AY120" i="13"/>
  <c r="AW120" i="13"/>
  <c r="AU120" i="13"/>
  <c r="BM54" i="13"/>
  <c r="BK54" i="13" s="1"/>
  <c r="BM53" i="13"/>
  <c r="BI54" i="13"/>
  <c r="BJ54" i="13" s="1"/>
  <c r="BI53" i="13"/>
  <c r="BE54" i="13"/>
  <c r="BC54" i="13" s="1"/>
  <c r="BE53" i="13"/>
  <c r="BA54" i="13"/>
  <c r="AY54" i="13"/>
  <c r="BA53" i="13"/>
  <c r="AW54" i="13"/>
  <c r="AU54" i="13" s="1"/>
  <c r="AW53" i="13"/>
  <c r="AX1" i="13"/>
  <c r="BB1" i="13"/>
  <c r="BF1" i="13" s="1"/>
  <c r="BJ1" i="13" s="1"/>
  <c r="AY1" i="13"/>
  <c r="BC1" i="13" s="1"/>
  <c r="BG1" i="13" s="1"/>
  <c r="BK1" i="13" s="1"/>
  <c r="AZ1" i="13"/>
  <c r="BD1" i="13" s="1"/>
  <c r="BH1" i="13" s="1"/>
  <c r="BL1" i="13" s="1"/>
  <c r="BA1" i="13"/>
  <c r="BE1" i="13"/>
  <c r="BI1" i="13"/>
  <c r="BM1" i="13" s="1"/>
  <c r="AH44" i="13"/>
  <c r="AC32" i="13"/>
  <c r="AC14" i="13"/>
  <c r="AH43" i="13"/>
  <c r="X43" i="13"/>
  <c r="AH31" i="13"/>
  <c r="AC31" i="13"/>
  <c r="AH19" i="13"/>
  <c r="AC19" i="13"/>
  <c r="AM19" i="13"/>
  <c r="AH7" i="13"/>
  <c r="AM7" i="13"/>
  <c r="X7" i="13"/>
  <c r="AC7" i="13"/>
  <c r="X42" i="13"/>
  <c r="AR24" i="13"/>
  <c r="AM6" i="13"/>
  <c r="X47" i="13"/>
  <c r="AH41" i="13"/>
  <c r="AH29" i="13"/>
  <c r="AM17" i="13"/>
  <c r="AM5" i="13"/>
  <c r="AR5" i="13"/>
  <c r="X46" i="13"/>
  <c r="AC40" i="13"/>
  <c r="AH40" i="13"/>
  <c r="AC34" i="13"/>
  <c r="AM34" i="13"/>
  <c r="AC28" i="13"/>
  <c r="AM28" i="13"/>
  <c r="AR22" i="13"/>
  <c r="AM22" i="13"/>
  <c r="AH22" i="13"/>
  <c r="X16" i="13"/>
  <c r="AC10" i="13"/>
  <c r="AR10" i="13"/>
  <c r="AC4" i="13"/>
  <c r="AM4" i="13"/>
  <c r="X51" i="13"/>
  <c r="AH51" i="13"/>
  <c r="AC51" i="13"/>
  <c r="AH45" i="13"/>
  <c r="X45" i="13"/>
  <c r="AC45" i="13"/>
  <c r="AM39" i="13"/>
  <c r="X39" i="13"/>
  <c r="AR39" i="13"/>
  <c r="AM33" i="13"/>
  <c r="X33" i="13"/>
  <c r="AH33" i="13"/>
  <c r="AR33" i="13"/>
  <c r="AM27" i="13"/>
  <c r="AR27" i="13"/>
  <c r="AH27" i="13"/>
  <c r="AC27" i="13"/>
  <c r="X21" i="13"/>
  <c r="AH21" i="13"/>
  <c r="AR15" i="13"/>
  <c r="AM15" i="13"/>
  <c r="AH15" i="13"/>
  <c r="AC15" i="13"/>
  <c r="AM9" i="13"/>
  <c r="AR9" i="13"/>
  <c r="AC9" i="13"/>
  <c r="AM3" i="13"/>
  <c r="X3" i="13"/>
  <c r="AR3" i="13"/>
  <c r="X50" i="13"/>
  <c r="AH38" i="13"/>
  <c r="AH26" i="13"/>
  <c r="AM8" i="13"/>
  <c r="AR8" i="13"/>
  <c r="AH49" i="13"/>
  <c r="AM49" i="13"/>
  <c r="AC49" i="13"/>
  <c r="AC37" i="13"/>
  <c r="AH37" i="13"/>
  <c r="AM37" i="13"/>
  <c r="X37" i="13"/>
  <c r="AM25" i="13"/>
  <c r="X25" i="13"/>
  <c r="AH13" i="13"/>
  <c r="AM13" i="13"/>
  <c r="X13" i="13"/>
  <c r="AC18" i="13"/>
  <c r="BB54" i="13"/>
  <c r="BF54" i="13"/>
  <c r="BF56" i="13" s="1"/>
  <c r="V14" i="10"/>
  <c r="V11" i="10"/>
  <c r="V10" i="10"/>
  <c r="V29" i="10"/>
  <c r="V28" i="10"/>
  <c r="V6" i="10"/>
  <c r="V5" i="10"/>
  <c r="V7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38" i="10"/>
  <c r="A36" i="10"/>
  <c r="A35" i="10"/>
  <c r="A25" i="10"/>
  <c r="A26" i="10"/>
  <c r="A27" i="10"/>
  <c r="A28" i="10"/>
  <c r="A29" i="10"/>
  <c r="A30" i="10"/>
  <c r="A31" i="10"/>
  <c r="A32" i="10"/>
  <c r="A33" i="10"/>
  <c r="A24" i="10"/>
  <c r="E14" i="4"/>
  <c r="E26" i="4" s="1"/>
  <c r="E15" i="4"/>
  <c r="E27" i="4" s="1"/>
  <c r="L27" i="4" s="1"/>
  <c r="E51" i="4"/>
  <c r="E63" i="4" s="1"/>
  <c r="E16" i="4"/>
  <c r="E28" i="4" s="1"/>
  <c r="E52" i="4"/>
  <c r="E17" i="4"/>
  <c r="E29" i="4" s="1"/>
  <c r="L29" i="4" s="1"/>
  <c r="M29" i="4" s="1"/>
  <c r="E53" i="4"/>
  <c r="F53" i="4" s="1"/>
  <c r="E18" i="4"/>
  <c r="E30" i="4" s="1"/>
  <c r="F30" i="4" s="1"/>
  <c r="E54" i="4"/>
  <c r="L54" i="4" s="1"/>
  <c r="M54" i="4" s="1"/>
  <c r="E19" i="4"/>
  <c r="E31" i="4" s="1"/>
  <c r="E43" i="4" s="1"/>
  <c r="E20" i="4"/>
  <c r="E32" i="4" s="1"/>
  <c r="E44" i="4" s="1"/>
  <c r="E56" i="4" s="1"/>
  <c r="E68" i="4" s="1"/>
  <c r="L68" i="4" s="1"/>
  <c r="M68" i="4" s="1"/>
  <c r="E21" i="4"/>
  <c r="L21" i="4" s="1"/>
  <c r="E22" i="4"/>
  <c r="E34" i="4" s="1"/>
  <c r="E23" i="4"/>
  <c r="E35" i="4" s="1"/>
  <c r="E47" i="4" s="1"/>
  <c r="E59" i="4" s="1"/>
  <c r="E71" i="4" s="1"/>
  <c r="E24" i="4"/>
  <c r="E36" i="4" s="1"/>
  <c r="L36" i="4" s="1"/>
  <c r="M36" i="4" s="1"/>
  <c r="E25" i="4"/>
  <c r="E37" i="4" s="1"/>
  <c r="BG19" i="4"/>
  <c r="BG20" i="4"/>
  <c r="BG21" i="4"/>
  <c r="BG22" i="4"/>
  <c r="BG23" i="4"/>
  <c r="BG24" i="4"/>
  <c r="BG25" i="4"/>
  <c r="BG26" i="4"/>
  <c r="BG27" i="4"/>
  <c r="BG28" i="4"/>
  <c r="BG29" i="4"/>
  <c r="BG18" i="4"/>
  <c r="BI19" i="4"/>
  <c r="BI20" i="4" s="1"/>
  <c r="BI21" i="4" s="1"/>
  <c r="BI22" i="4" s="1"/>
  <c r="BI23" i="4" s="1"/>
  <c r="BI24" i="4" s="1"/>
  <c r="BI25" i="4" s="1"/>
  <c r="BI26" i="4" s="1"/>
  <c r="BI27" i="4" s="1"/>
  <c r="BI28" i="4" s="1"/>
  <c r="BI29" i="4" s="1"/>
  <c r="BI30" i="4" s="1"/>
  <c r="BI31" i="4" s="1"/>
  <c r="BI32" i="4" s="1"/>
  <c r="BI33" i="4" s="1"/>
  <c r="BI34" i="4" s="1"/>
  <c r="BI35" i="4" s="1"/>
  <c r="BI36" i="4" s="1"/>
  <c r="BI37" i="4" s="1"/>
  <c r="BI38" i="4" s="1"/>
  <c r="BI39" i="4" s="1"/>
  <c r="BI40" i="4" s="1"/>
  <c r="BI41" i="4" s="1"/>
  <c r="BI42" i="4" s="1"/>
  <c r="BI43" i="4" s="1"/>
  <c r="BI44" i="4" s="1"/>
  <c r="BI45" i="4" s="1"/>
  <c r="BI46" i="4" s="1"/>
  <c r="BI47" i="4" s="1"/>
  <c r="BI48" i="4" s="1"/>
  <c r="BI49" i="4" s="1"/>
  <c r="BI50" i="4" s="1"/>
  <c r="BI51" i="4" s="1"/>
  <c r="BI52" i="4" s="1"/>
  <c r="BI53" i="4" s="1"/>
  <c r="BC19" i="4"/>
  <c r="BC20" i="4"/>
  <c r="BC21" i="4"/>
  <c r="BC22" i="4"/>
  <c r="BC23" i="4"/>
  <c r="BC24" i="4"/>
  <c r="BC25" i="4"/>
  <c r="BC26" i="4"/>
  <c r="BC27" i="4"/>
  <c r="BC28" i="4"/>
  <c r="BC29" i="4"/>
  <c r="BC18" i="4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E31" i="8"/>
  <c r="E59" i="8" s="1"/>
  <c r="F31" i="8"/>
  <c r="F59" i="8" s="1"/>
  <c r="F87" i="8" s="1"/>
  <c r="E32" i="8"/>
  <c r="E60" i="8" s="1"/>
  <c r="F32" i="8"/>
  <c r="F60" i="8"/>
  <c r="F88" i="8" s="1"/>
  <c r="F116" i="8" s="1"/>
  <c r="E33" i="8"/>
  <c r="F33" i="8"/>
  <c r="F61" i="8" s="1"/>
  <c r="F89" i="8" s="1"/>
  <c r="F117" i="8" s="1"/>
  <c r="E34" i="8"/>
  <c r="E62" i="8" s="1"/>
  <c r="E90" i="8" s="1"/>
  <c r="E118" i="8" s="1"/>
  <c r="F34" i="8"/>
  <c r="F62" i="8"/>
  <c r="F90" i="8" s="1"/>
  <c r="F118" i="8" s="1"/>
  <c r="E35" i="8"/>
  <c r="E63" i="8" s="1"/>
  <c r="F35" i="8"/>
  <c r="F63" i="8" s="1"/>
  <c r="F91" i="8" s="1"/>
  <c r="F119" i="8" s="1"/>
  <c r="E36" i="8"/>
  <c r="E64" i="8"/>
  <c r="E92" i="8" s="1"/>
  <c r="F36" i="8"/>
  <c r="F64" i="8" s="1"/>
  <c r="E37" i="8"/>
  <c r="E65" i="8" s="1"/>
  <c r="E93" i="8" s="1"/>
  <c r="F37" i="8"/>
  <c r="F65" i="8" s="1"/>
  <c r="F93" i="8" s="1"/>
  <c r="F121" i="8" s="1"/>
  <c r="E38" i="8"/>
  <c r="E66" i="8"/>
  <c r="E94" i="8" s="1"/>
  <c r="E122" i="8" s="1"/>
  <c r="F38" i="8"/>
  <c r="F66" i="8" s="1"/>
  <c r="F94" i="8"/>
  <c r="F122" i="8" s="1"/>
  <c r="E39" i="8"/>
  <c r="E67" i="8" s="1"/>
  <c r="F39" i="8"/>
  <c r="L39" i="8" s="1"/>
  <c r="E40" i="8"/>
  <c r="L40" i="8" s="1"/>
  <c r="F40" i="8"/>
  <c r="E41" i="8"/>
  <c r="E69" i="8" s="1"/>
  <c r="F41" i="8"/>
  <c r="F69" i="8"/>
  <c r="F97" i="8" s="1"/>
  <c r="F125" i="8" s="1"/>
  <c r="E42" i="8"/>
  <c r="E70" i="8" s="1"/>
  <c r="E98" i="8" s="1"/>
  <c r="E126" i="8" s="1"/>
  <c r="F42" i="8"/>
  <c r="F70" i="8"/>
  <c r="F98" i="8" s="1"/>
  <c r="F126" i="8" s="1"/>
  <c r="E43" i="8"/>
  <c r="E71" i="8"/>
  <c r="E99" i="8" s="1"/>
  <c r="F43" i="8"/>
  <c r="F71" i="8" s="1"/>
  <c r="F99" i="8" s="1"/>
  <c r="F127" i="8" s="1"/>
  <c r="E44" i="8"/>
  <c r="E72" i="8" s="1"/>
  <c r="F44" i="8"/>
  <c r="F72" i="8" s="1"/>
  <c r="F100" i="8" s="1"/>
  <c r="F128" i="8" s="1"/>
  <c r="E45" i="8"/>
  <c r="E73" i="8" s="1"/>
  <c r="F45" i="8"/>
  <c r="F73" i="8" s="1"/>
  <c r="F101" i="8" s="1"/>
  <c r="F129" i="8" s="1"/>
  <c r="E46" i="8"/>
  <c r="E74" i="8" s="1"/>
  <c r="F46" i="8"/>
  <c r="E47" i="8"/>
  <c r="E75" i="8" s="1"/>
  <c r="F47" i="8"/>
  <c r="F75" i="8" s="1"/>
  <c r="F103" i="8" s="1"/>
  <c r="F131" i="8" s="1"/>
  <c r="E48" i="8"/>
  <c r="E76" i="8" s="1"/>
  <c r="E104" i="8" s="1"/>
  <c r="E132" i="8" s="1"/>
  <c r="F48" i="8"/>
  <c r="F76" i="8" s="1"/>
  <c r="F104" i="8" s="1"/>
  <c r="F132" i="8" s="1"/>
  <c r="E49" i="8"/>
  <c r="E77" i="8" s="1"/>
  <c r="F49" i="8"/>
  <c r="F77" i="8" s="1"/>
  <c r="F105" i="8" s="1"/>
  <c r="F133" i="8" s="1"/>
  <c r="E50" i="8"/>
  <c r="E78" i="8" s="1"/>
  <c r="E106" i="8" s="1"/>
  <c r="E134" i="8" s="1"/>
  <c r="L134" i="8" s="1"/>
  <c r="F50" i="8"/>
  <c r="F78" i="8" s="1"/>
  <c r="F106" i="8" s="1"/>
  <c r="F134" i="8" s="1"/>
  <c r="E51" i="8"/>
  <c r="E79" i="8"/>
  <c r="E107" i="8" s="1"/>
  <c r="F51" i="8"/>
  <c r="F79" i="8" s="1"/>
  <c r="F107" i="8" s="1"/>
  <c r="E52" i="8"/>
  <c r="L52" i="8" s="1"/>
  <c r="F52" i="8"/>
  <c r="F80" i="8" s="1"/>
  <c r="F108" i="8" s="1"/>
  <c r="F136" i="8" s="1"/>
  <c r="E53" i="8"/>
  <c r="E81" i="8" s="1"/>
  <c r="F53" i="8"/>
  <c r="F81" i="8"/>
  <c r="F109" i="8" s="1"/>
  <c r="F137" i="8" s="1"/>
  <c r="E54" i="8"/>
  <c r="E82" i="8" s="1"/>
  <c r="E110" i="8" s="1"/>
  <c r="E138" i="8" s="1"/>
  <c r="F54" i="8"/>
  <c r="F82" i="8"/>
  <c r="F110" i="8" s="1"/>
  <c r="F138" i="8" s="1"/>
  <c r="L138" i="8" s="1"/>
  <c r="E55" i="8"/>
  <c r="E83" i="8" s="1"/>
  <c r="F55" i="8"/>
  <c r="F83" i="8" s="1"/>
  <c r="F111" i="8" s="1"/>
  <c r="F139" i="8" s="1"/>
  <c r="E56" i="8"/>
  <c r="E84" i="8" s="1"/>
  <c r="E112" i="8" s="1"/>
  <c r="E140" i="8" s="1"/>
  <c r="F56" i="8"/>
  <c r="F84" i="8" s="1"/>
  <c r="F112" i="8" s="1"/>
  <c r="F140" i="8" s="1"/>
  <c r="E57" i="8"/>
  <c r="E85" i="8" s="1"/>
  <c r="F57" i="8"/>
  <c r="F85" i="8" s="1"/>
  <c r="F113" i="8" s="1"/>
  <c r="F141" i="8" s="1"/>
  <c r="F115" i="8"/>
  <c r="E68" i="8"/>
  <c r="E96" i="8" s="1"/>
  <c r="E124" i="8" s="1"/>
  <c r="F68" i="8"/>
  <c r="F96" i="8"/>
  <c r="F124" i="8" s="1"/>
  <c r="E102" i="8"/>
  <c r="E130" i="8"/>
  <c r="F135" i="8"/>
  <c r="H31" i="8"/>
  <c r="H59" i="8" s="1"/>
  <c r="H87" i="8" s="1"/>
  <c r="H115" i="8" s="1"/>
  <c r="H32" i="8"/>
  <c r="H60" i="8"/>
  <c r="H88" i="8" s="1"/>
  <c r="H116" i="8" s="1"/>
  <c r="H33" i="8"/>
  <c r="H61" i="8" s="1"/>
  <c r="H89" i="8" s="1"/>
  <c r="H117" i="8" s="1"/>
  <c r="H34" i="8"/>
  <c r="H62" i="8" s="1"/>
  <c r="H90" i="8" s="1"/>
  <c r="H118" i="8" s="1"/>
  <c r="H35" i="8"/>
  <c r="H36" i="8"/>
  <c r="H64" i="8" s="1"/>
  <c r="H92" i="8" s="1"/>
  <c r="H120" i="8" s="1"/>
  <c r="H37" i="8"/>
  <c r="H65" i="8" s="1"/>
  <c r="H93" i="8" s="1"/>
  <c r="H121" i="8" s="1"/>
  <c r="H38" i="8"/>
  <c r="H66" i="8" s="1"/>
  <c r="H94" i="8" s="1"/>
  <c r="H122" i="8" s="1"/>
  <c r="H39" i="8"/>
  <c r="H67" i="8" s="1"/>
  <c r="H95" i="8" s="1"/>
  <c r="H123" i="8" s="1"/>
  <c r="H40" i="8"/>
  <c r="H68" i="8"/>
  <c r="H96" i="8" s="1"/>
  <c r="H124" i="8" s="1"/>
  <c r="H41" i="8"/>
  <c r="H69" i="8" s="1"/>
  <c r="H97" i="8" s="1"/>
  <c r="H125" i="8" s="1"/>
  <c r="H42" i="8"/>
  <c r="H70" i="8" s="1"/>
  <c r="H98" i="8" s="1"/>
  <c r="H126" i="8" s="1"/>
  <c r="H43" i="8"/>
  <c r="H71" i="8" s="1"/>
  <c r="H99" i="8" s="1"/>
  <c r="H127" i="8" s="1"/>
  <c r="H44" i="8"/>
  <c r="H72" i="8"/>
  <c r="H100" i="8" s="1"/>
  <c r="H128" i="8" s="1"/>
  <c r="H45" i="8"/>
  <c r="H73" i="8" s="1"/>
  <c r="H101" i="8" s="1"/>
  <c r="H129" i="8" s="1"/>
  <c r="H46" i="8"/>
  <c r="H74" i="8" s="1"/>
  <c r="H102" i="8" s="1"/>
  <c r="H130" i="8" s="1"/>
  <c r="H47" i="8"/>
  <c r="H75" i="8" s="1"/>
  <c r="H103" i="8" s="1"/>
  <c r="H131" i="8" s="1"/>
  <c r="H48" i="8"/>
  <c r="H49" i="8"/>
  <c r="H77" i="8" s="1"/>
  <c r="H105" i="8" s="1"/>
  <c r="H133" i="8" s="1"/>
  <c r="H50" i="8"/>
  <c r="H51" i="8"/>
  <c r="H79" i="8" s="1"/>
  <c r="H107" i="8" s="1"/>
  <c r="H135" i="8" s="1"/>
  <c r="H52" i="8"/>
  <c r="H80" i="8" s="1"/>
  <c r="H108" i="8" s="1"/>
  <c r="H136" i="8" s="1"/>
  <c r="H53" i="8"/>
  <c r="H54" i="8"/>
  <c r="H82" i="8" s="1"/>
  <c r="H110" i="8" s="1"/>
  <c r="H138" i="8" s="1"/>
  <c r="H55" i="8"/>
  <c r="H83" i="8" s="1"/>
  <c r="H56" i="8"/>
  <c r="H84" i="8" s="1"/>
  <c r="H112" i="8" s="1"/>
  <c r="H57" i="8"/>
  <c r="H85" i="8" s="1"/>
  <c r="H113" i="8" s="1"/>
  <c r="H141" i="8" s="1"/>
  <c r="H63" i="8"/>
  <c r="H91" i="8" s="1"/>
  <c r="H119" i="8" s="1"/>
  <c r="H76" i="8"/>
  <c r="H104" i="8" s="1"/>
  <c r="H132" i="8" s="1"/>
  <c r="H78" i="8"/>
  <c r="H106" i="8" s="1"/>
  <c r="H134" i="8" s="1"/>
  <c r="H81" i="8"/>
  <c r="H109" i="8" s="1"/>
  <c r="H137" i="8" s="1"/>
  <c r="H111" i="8"/>
  <c r="H139" i="8" s="1"/>
  <c r="H140" i="8"/>
  <c r="H30" i="8"/>
  <c r="H58" i="8" s="1"/>
  <c r="H86" i="8" s="1"/>
  <c r="H114" i="8" s="1"/>
  <c r="F30" i="8"/>
  <c r="F58" i="8" s="1"/>
  <c r="F86" i="8" s="1"/>
  <c r="F114" i="8" s="1"/>
  <c r="E30" i="8"/>
  <c r="E58" i="8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4" i="8"/>
  <c r="L35" i="8"/>
  <c r="L36" i="8"/>
  <c r="L37" i="8"/>
  <c r="L38" i="8"/>
  <c r="L41" i="8"/>
  <c r="L42" i="8"/>
  <c r="L43" i="8"/>
  <c r="L44" i="8"/>
  <c r="L45" i="8"/>
  <c r="L47" i="8"/>
  <c r="L48" i="8"/>
  <c r="L49" i="8"/>
  <c r="L50" i="8"/>
  <c r="L51" i="8"/>
  <c r="L53" i="8"/>
  <c r="L54" i="8"/>
  <c r="L55" i="8"/>
  <c r="L56" i="8"/>
  <c r="L57" i="8"/>
  <c r="L62" i="8"/>
  <c r="L65" i="8"/>
  <c r="L66" i="8"/>
  <c r="L68" i="8"/>
  <c r="L70" i="8"/>
  <c r="L71" i="8"/>
  <c r="L76" i="8"/>
  <c r="L78" i="8"/>
  <c r="L79" i="8"/>
  <c r="L82" i="8"/>
  <c r="L84" i="8"/>
  <c r="L90" i="8"/>
  <c r="L94" i="8"/>
  <c r="L96" i="8"/>
  <c r="L98" i="8"/>
  <c r="L104" i="8"/>
  <c r="L106" i="8"/>
  <c r="L112" i="8"/>
  <c r="L118" i="8"/>
  <c r="L122" i="8"/>
  <c r="L124" i="8"/>
  <c r="L126" i="8"/>
  <c r="L132" i="8"/>
  <c r="L140" i="8"/>
  <c r="L2" i="8"/>
  <c r="E2" i="7"/>
  <c r="G2" i="7"/>
  <c r="H2" i="7"/>
  <c r="J2" i="7"/>
  <c r="K2" i="7"/>
  <c r="D2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L103" i="7"/>
  <c r="I103" i="7"/>
  <c r="F103" i="7"/>
  <c r="L102" i="7"/>
  <c r="I102" i="7"/>
  <c r="F102" i="7"/>
  <c r="L101" i="7"/>
  <c r="I101" i="7"/>
  <c r="F101" i="7"/>
  <c r="L100" i="7"/>
  <c r="I100" i="7"/>
  <c r="F100" i="7"/>
  <c r="L99" i="7"/>
  <c r="I99" i="7"/>
  <c r="F99" i="7"/>
  <c r="L98" i="7"/>
  <c r="I98" i="7"/>
  <c r="F98" i="7"/>
  <c r="L97" i="7"/>
  <c r="I97" i="7"/>
  <c r="F97" i="7"/>
  <c r="L96" i="7"/>
  <c r="I96" i="7"/>
  <c r="F96" i="7"/>
  <c r="L95" i="7"/>
  <c r="I95" i="7"/>
  <c r="F95" i="7"/>
  <c r="L94" i="7"/>
  <c r="I94" i="7"/>
  <c r="F94" i="7"/>
  <c r="L93" i="7"/>
  <c r="I93" i="7"/>
  <c r="F93" i="7"/>
  <c r="L92" i="7"/>
  <c r="I92" i="7"/>
  <c r="F92" i="7"/>
  <c r="L91" i="7"/>
  <c r="I91" i="7"/>
  <c r="F91" i="7"/>
  <c r="L90" i="7"/>
  <c r="I90" i="7"/>
  <c r="F90" i="7"/>
  <c r="L89" i="7"/>
  <c r="I89" i="7"/>
  <c r="F89" i="7"/>
  <c r="L88" i="7"/>
  <c r="I88" i="7"/>
  <c r="F88" i="7"/>
  <c r="L87" i="7"/>
  <c r="I87" i="7"/>
  <c r="F87" i="7"/>
  <c r="L86" i="7"/>
  <c r="I86" i="7"/>
  <c r="F86" i="7"/>
  <c r="L85" i="7"/>
  <c r="I85" i="7"/>
  <c r="F85" i="7"/>
  <c r="L84" i="7"/>
  <c r="I84" i="7"/>
  <c r="F84" i="7"/>
  <c r="L83" i="7"/>
  <c r="L2" i="7" s="1"/>
  <c r="I83" i="7"/>
  <c r="I2" i="7" s="1"/>
  <c r="F83" i="7"/>
  <c r="F2" i="7" s="1"/>
  <c r="L82" i="7"/>
  <c r="I82" i="7"/>
  <c r="F82" i="7"/>
  <c r="L81" i="7"/>
  <c r="I81" i="7"/>
  <c r="F81" i="7"/>
  <c r="L80" i="7"/>
  <c r="I80" i="7"/>
  <c r="F80" i="7"/>
  <c r="L79" i="7"/>
  <c r="I79" i="7"/>
  <c r="F79" i="7"/>
  <c r="L78" i="7"/>
  <c r="I78" i="7"/>
  <c r="F78" i="7"/>
  <c r="L77" i="7"/>
  <c r="I77" i="7"/>
  <c r="F77" i="7"/>
  <c r="L76" i="7"/>
  <c r="I76" i="7"/>
  <c r="F76" i="7"/>
  <c r="L75" i="7"/>
  <c r="I75" i="7"/>
  <c r="F75" i="7"/>
  <c r="L74" i="7"/>
  <c r="I74" i="7"/>
  <c r="F74" i="7"/>
  <c r="L73" i="7"/>
  <c r="I73" i="7"/>
  <c r="F73" i="7"/>
  <c r="L72" i="7"/>
  <c r="I72" i="7"/>
  <c r="F72" i="7"/>
  <c r="L71" i="7"/>
  <c r="I71" i="7"/>
  <c r="F71" i="7"/>
  <c r="L70" i="7"/>
  <c r="I70" i="7"/>
  <c r="F70" i="7"/>
  <c r="L69" i="7"/>
  <c r="I69" i="7"/>
  <c r="F69" i="7"/>
  <c r="L68" i="7"/>
  <c r="I68" i="7"/>
  <c r="F68" i="7"/>
  <c r="L67" i="7"/>
  <c r="I67" i="7"/>
  <c r="F67" i="7"/>
  <c r="L66" i="7"/>
  <c r="I66" i="7"/>
  <c r="F66" i="7"/>
  <c r="L65" i="7"/>
  <c r="I65" i="7"/>
  <c r="F65" i="7"/>
  <c r="L64" i="7"/>
  <c r="I64" i="7"/>
  <c r="F64" i="7"/>
  <c r="L63" i="7"/>
  <c r="I63" i="7"/>
  <c r="F63" i="7"/>
  <c r="L62" i="7"/>
  <c r="I62" i="7"/>
  <c r="F62" i="7"/>
  <c r="L61" i="7"/>
  <c r="I61" i="7"/>
  <c r="F61" i="7"/>
  <c r="L60" i="7"/>
  <c r="I60" i="7"/>
  <c r="F60" i="7"/>
  <c r="L59" i="7"/>
  <c r="I59" i="7"/>
  <c r="F59" i="7"/>
  <c r="L58" i="7"/>
  <c r="I58" i="7"/>
  <c r="F58" i="7"/>
  <c r="L57" i="7"/>
  <c r="I57" i="7"/>
  <c r="F57" i="7"/>
  <c r="L56" i="7"/>
  <c r="I56" i="7"/>
  <c r="F56" i="7"/>
  <c r="L55" i="7"/>
  <c r="I55" i="7"/>
  <c r="F55" i="7"/>
  <c r="L54" i="7"/>
  <c r="I54" i="7"/>
  <c r="F54" i="7"/>
  <c r="L53" i="7"/>
  <c r="I53" i="7"/>
  <c r="F53" i="7"/>
  <c r="L52" i="7"/>
  <c r="I52" i="7"/>
  <c r="F52" i="7"/>
  <c r="L51" i="7"/>
  <c r="I51" i="7"/>
  <c r="F51" i="7"/>
  <c r="L50" i="7"/>
  <c r="I50" i="7"/>
  <c r="F50" i="7"/>
  <c r="L49" i="7"/>
  <c r="I49" i="7"/>
  <c r="F49" i="7"/>
  <c r="L48" i="7"/>
  <c r="I48" i="7"/>
  <c r="F48" i="7"/>
  <c r="L47" i="7"/>
  <c r="I47" i="7"/>
  <c r="F47" i="7"/>
  <c r="L46" i="7"/>
  <c r="I46" i="7"/>
  <c r="F46" i="7"/>
  <c r="L45" i="7"/>
  <c r="I45" i="7"/>
  <c r="F45" i="7"/>
  <c r="L44" i="7"/>
  <c r="I44" i="7"/>
  <c r="F44" i="7"/>
  <c r="L43" i="7"/>
  <c r="I43" i="7"/>
  <c r="F43" i="7"/>
  <c r="L42" i="7"/>
  <c r="I42" i="7"/>
  <c r="F42" i="7"/>
  <c r="L41" i="7"/>
  <c r="I41" i="7"/>
  <c r="F41" i="7"/>
  <c r="L40" i="7"/>
  <c r="I40" i="7"/>
  <c r="F40" i="7"/>
  <c r="L39" i="7"/>
  <c r="I39" i="7"/>
  <c r="F39" i="7"/>
  <c r="L38" i="7"/>
  <c r="I38" i="7"/>
  <c r="F38" i="7"/>
  <c r="L37" i="7"/>
  <c r="I37" i="7"/>
  <c r="F37" i="7"/>
  <c r="L36" i="7"/>
  <c r="I36" i="7"/>
  <c r="F36" i="7"/>
  <c r="L35" i="7"/>
  <c r="I35" i="7"/>
  <c r="F35" i="7"/>
  <c r="L34" i="7"/>
  <c r="I34" i="7"/>
  <c r="F34" i="7"/>
  <c r="L33" i="7"/>
  <c r="I33" i="7"/>
  <c r="F33" i="7"/>
  <c r="L32" i="7"/>
  <c r="I32" i="7"/>
  <c r="F32" i="7"/>
  <c r="L31" i="7"/>
  <c r="I31" i="7"/>
  <c r="F31" i="7"/>
  <c r="L30" i="7"/>
  <c r="I30" i="7"/>
  <c r="F30" i="7"/>
  <c r="L29" i="7"/>
  <c r="I29" i="7"/>
  <c r="F29" i="7"/>
  <c r="L28" i="7"/>
  <c r="I28" i="7"/>
  <c r="F28" i="7"/>
  <c r="L27" i="7"/>
  <c r="I27" i="7"/>
  <c r="F27" i="7"/>
  <c r="L26" i="7"/>
  <c r="I26" i="7"/>
  <c r="F26" i="7"/>
  <c r="L25" i="7"/>
  <c r="I25" i="7"/>
  <c r="F25" i="7"/>
  <c r="L24" i="7"/>
  <c r="I24" i="7"/>
  <c r="F24" i="7"/>
  <c r="L23" i="7"/>
  <c r="I23" i="7"/>
  <c r="F23" i="7"/>
  <c r="L22" i="7"/>
  <c r="I22" i="7"/>
  <c r="F22" i="7"/>
  <c r="L21" i="7"/>
  <c r="I21" i="7"/>
  <c r="F21" i="7"/>
  <c r="L20" i="7"/>
  <c r="I20" i="7"/>
  <c r="F20" i="7"/>
  <c r="L19" i="7"/>
  <c r="I19" i="7"/>
  <c r="F19" i="7"/>
  <c r="L18" i="7"/>
  <c r="I18" i="7"/>
  <c r="F18" i="7"/>
  <c r="L17" i="7"/>
  <c r="I17" i="7"/>
  <c r="F17" i="7"/>
  <c r="L16" i="7"/>
  <c r="I16" i="7"/>
  <c r="F16" i="7"/>
  <c r="L15" i="7"/>
  <c r="I15" i="7"/>
  <c r="F15" i="7"/>
  <c r="L14" i="7"/>
  <c r="I14" i="7"/>
  <c r="F14" i="7"/>
  <c r="L13" i="7"/>
  <c r="I13" i="7"/>
  <c r="F13" i="7"/>
  <c r="L12" i="7"/>
  <c r="I12" i="7"/>
  <c r="F12" i="7"/>
  <c r="L11" i="7"/>
  <c r="I11" i="7"/>
  <c r="F11" i="7"/>
  <c r="L10" i="7"/>
  <c r="I10" i="7"/>
  <c r="F10" i="7"/>
  <c r="L9" i="7"/>
  <c r="I9" i="7"/>
  <c r="F9" i="7"/>
  <c r="L8" i="7"/>
  <c r="I8" i="7"/>
  <c r="F8" i="7"/>
  <c r="L7" i="7"/>
  <c r="I7" i="7"/>
  <c r="F7" i="7"/>
  <c r="L6" i="7"/>
  <c r="I6" i="7"/>
  <c r="F6" i="7"/>
  <c r="L5" i="7"/>
  <c r="I5" i="7"/>
  <c r="F5" i="7"/>
  <c r="L4" i="7"/>
  <c r="I4" i="7"/>
  <c r="F4" i="7"/>
  <c r="L2" i="6"/>
  <c r="L10" i="6"/>
  <c r="L26" i="6"/>
  <c r="L42" i="6"/>
  <c r="L58" i="6"/>
  <c r="L74" i="6"/>
  <c r="L96" i="6"/>
  <c r="L118" i="6"/>
  <c r="L146" i="6"/>
  <c r="L182" i="6"/>
  <c r="L224" i="6"/>
  <c r="L266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N182" i="6" s="1"/>
  <c r="M183" i="6"/>
  <c r="M182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3" i="6"/>
  <c r="N2" i="6" s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2" i="6"/>
  <c r="Q4" i="6"/>
  <c r="F5" i="4"/>
  <c r="G3" i="6"/>
  <c r="G4" i="6"/>
  <c r="G5" i="6"/>
  <c r="G6" i="6"/>
  <c r="G7" i="6"/>
  <c r="G8" i="6"/>
  <c r="G9" i="6"/>
  <c r="G2" i="6"/>
  <c r="F2" i="4"/>
  <c r="F3" i="4"/>
  <c r="F4" i="4"/>
  <c r="F6" i="4"/>
  <c r="F7" i="4"/>
  <c r="L7" i="4"/>
  <c r="M7" i="4" s="1"/>
  <c r="F8" i="4"/>
  <c r="L8" i="4"/>
  <c r="M8" i="4" s="1"/>
  <c r="F9" i="4"/>
  <c r="L9" i="4"/>
  <c r="F10" i="4"/>
  <c r="L10" i="4"/>
  <c r="M10" i="4" s="1"/>
  <c r="F11" i="4"/>
  <c r="L11" i="4"/>
  <c r="M11" i="4" s="1"/>
  <c r="F12" i="4"/>
  <c r="F13" i="4"/>
  <c r="L13" i="4"/>
  <c r="M13" i="4" s="1"/>
  <c r="F16" i="4"/>
  <c r="F17" i="4"/>
  <c r="L19" i="4"/>
  <c r="M19" i="4" s="1"/>
  <c r="L25" i="4"/>
  <c r="N25" i="4" s="1"/>
  <c r="O25" i="4" s="1"/>
  <c r="L31" i="4"/>
  <c r="M31" i="4" s="1"/>
  <c r="L37" i="4"/>
  <c r="M37" i="4" s="1"/>
  <c r="F39" i="4"/>
  <c r="L39" i="4"/>
  <c r="M39" i="4" s="1"/>
  <c r="F40" i="4"/>
  <c r="L40" i="4"/>
  <c r="M40" i="4" s="1"/>
  <c r="F41" i="4"/>
  <c r="L41" i="4"/>
  <c r="F42" i="4"/>
  <c r="L42" i="4"/>
  <c r="M42" i="4" s="1"/>
  <c r="L43" i="4"/>
  <c r="N43" i="4" s="1"/>
  <c r="O43" i="4" s="1"/>
  <c r="L49" i="4"/>
  <c r="M49" i="4" s="1"/>
  <c r="AH50" i="4"/>
  <c r="AI50" i="4"/>
  <c r="AJ50" i="4"/>
  <c r="AK50" i="4"/>
  <c r="AL50" i="4"/>
  <c r="AH52" i="4"/>
  <c r="AI52" i="4"/>
  <c r="AJ52" i="4"/>
  <c r="AK52" i="4"/>
  <c r="AL52" i="4"/>
  <c r="L55" i="4"/>
  <c r="M55" i="4" s="1"/>
  <c r="L61" i="4"/>
  <c r="N61" i="4" s="1"/>
  <c r="O61" i="4" s="1"/>
  <c r="L67" i="4"/>
  <c r="L73" i="4"/>
  <c r="N73" i="4" s="1"/>
  <c r="O73" i="4" s="1"/>
  <c r="Y84" i="4"/>
  <c r="Y86" i="4" s="1"/>
  <c r="Y110" i="4"/>
  <c r="Y133" i="4" s="1"/>
  <c r="M5" i="4"/>
  <c r="L17" i="4"/>
  <c r="L16" i="4"/>
  <c r="M16" i="4" s="1"/>
  <c r="AH5" i="1"/>
  <c r="AI5" i="1" s="1"/>
  <c r="F27" i="4"/>
  <c r="J19" i="16" l="1"/>
  <c r="K19" i="16"/>
  <c r="E88" i="8"/>
  <c r="L60" i="8"/>
  <c r="L85" i="8"/>
  <c r="E113" i="8"/>
  <c r="BJ56" i="13"/>
  <c r="J57" i="16"/>
  <c r="K57" i="16"/>
  <c r="K26" i="16"/>
  <c r="J26" i="16"/>
  <c r="E127" i="8"/>
  <c r="L127" i="8" s="1"/>
  <c r="L99" i="8"/>
  <c r="K68" i="16"/>
  <c r="J68" i="16"/>
  <c r="E111" i="8"/>
  <c r="L83" i="8"/>
  <c r="N58" i="6"/>
  <c r="N10" i="6"/>
  <c r="N74" i="6"/>
  <c r="E61" i="8"/>
  <c r="L33" i="8"/>
  <c r="X24" i="13"/>
  <c r="AH36" i="13"/>
  <c r="AC44" i="13"/>
  <c r="X44" i="13"/>
  <c r="AM38" i="13"/>
  <c r="AR38" i="13"/>
  <c r="J14" i="16"/>
  <c r="J54" i="16"/>
  <c r="K54" i="16"/>
  <c r="E86" i="8"/>
  <c r="L58" i="8"/>
  <c r="E105" i="8"/>
  <c r="E133" i="8" s="1"/>
  <c r="L133" i="8" s="1"/>
  <c r="L77" i="8"/>
  <c r="E95" i="8"/>
  <c r="AC38" i="13"/>
  <c r="AM50" i="13"/>
  <c r="AH4" i="13"/>
  <c r="AM10" i="13"/>
  <c r="X22" i="13"/>
  <c r="AH28" i="13"/>
  <c r="AR40" i="13"/>
  <c r="AM46" i="13"/>
  <c r="AC24" i="13"/>
  <c r="X32" i="13"/>
  <c r="J27" i="16"/>
  <c r="K58" i="16"/>
  <c r="J48" i="16"/>
  <c r="K62" i="16"/>
  <c r="J62" i="16"/>
  <c r="K49" i="16"/>
  <c r="J37" i="16"/>
  <c r="J16" i="16"/>
  <c r="AG998" i="19"/>
  <c r="AG992" i="19"/>
  <c r="AG965" i="19"/>
  <c r="AG944" i="19"/>
  <c r="AG935" i="19"/>
  <c r="AG932" i="19"/>
  <c r="AG923" i="19"/>
  <c r="AG917" i="19"/>
  <c r="AG914" i="19"/>
  <c r="AG911" i="19"/>
  <c r="AG908" i="19"/>
  <c r="AG902" i="19"/>
  <c r="AG896" i="19"/>
  <c r="AG893" i="19"/>
  <c r="AG890" i="19"/>
  <c r="AG884" i="19"/>
  <c r="AG881" i="19"/>
  <c r="AG857" i="19"/>
  <c r="AG851" i="19"/>
  <c r="AG842" i="19"/>
  <c r="AG839" i="19"/>
  <c r="AG809" i="19"/>
  <c r="AG788" i="19"/>
  <c r="AG785" i="19"/>
  <c r="AG770" i="19"/>
  <c r="AG767" i="19"/>
  <c r="AG764" i="19"/>
  <c r="AG761" i="19"/>
  <c r="AG755" i="19"/>
  <c r="AG752" i="19"/>
  <c r="AG749" i="19"/>
  <c r="AF746" i="19"/>
  <c r="AG743" i="19"/>
  <c r="AF740" i="19"/>
  <c r="AF737" i="19"/>
  <c r="AG731" i="19"/>
  <c r="AG725" i="19"/>
  <c r="AG716" i="19"/>
  <c r="AG713" i="19"/>
  <c r="AG710" i="19"/>
  <c r="AG707" i="19"/>
  <c r="AG704" i="19"/>
  <c r="AG701" i="19"/>
  <c r="AF692" i="19"/>
  <c r="AG689" i="19"/>
  <c r="AG686" i="19"/>
  <c r="AG683" i="19"/>
  <c r="AF680" i="19"/>
  <c r="AG677" i="19"/>
  <c r="AF668" i="19"/>
  <c r="AG665" i="19"/>
  <c r="AG659" i="19"/>
  <c r="AG656" i="19"/>
  <c r="AG653" i="19"/>
  <c r="AF644" i="19"/>
  <c r="AF641" i="19"/>
  <c r="AG635" i="19"/>
  <c r="AF632" i="19"/>
  <c r="AG623" i="19"/>
  <c r="AG605" i="19"/>
  <c r="AG584" i="19"/>
  <c r="AF578" i="19"/>
  <c r="AG572" i="19"/>
  <c r="AG554" i="19"/>
  <c r="AG542" i="19"/>
  <c r="AG536" i="19"/>
  <c r="AG530" i="19"/>
  <c r="AG515" i="19"/>
  <c r="AG509" i="19"/>
  <c r="AG506" i="19"/>
  <c r="AF503" i="19"/>
  <c r="AG500" i="19"/>
  <c r="AG497" i="19"/>
  <c r="AF494" i="19"/>
  <c r="AF491" i="19"/>
  <c r="AG485" i="19"/>
  <c r="AG482" i="19"/>
  <c r="AF479" i="19"/>
  <c r="AG476" i="19"/>
  <c r="AF473" i="19"/>
  <c r="AF470" i="19"/>
  <c r="AG467" i="19"/>
  <c r="AG461" i="19"/>
  <c r="AG458" i="19"/>
  <c r="AG455" i="19"/>
  <c r="AG452" i="19"/>
  <c r="AF449" i="19"/>
  <c r="AF446" i="19"/>
  <c r="AG443" i="19"/>
  <c r="AG434" i="19"/>
  <c r="AG431" i="19"/>
  <c r="AG428" i="19"/>
  <c r="AF425" i="19"/>
  <c r="AG422" i="19"/>
  <c r="AF419" i="19"/>
  <c r="AG413" i="19"/>
  <c r="AG410" i="19"/>
  <c r="AF407" i="19"/>
  <c r="AF404" i="19"/>
  <c r="AG401" i="19"/>
  <c r="AG398" i="19"/>
  <c r="AF395" i="19"/>
  <c r="AF389" i="19"/>
  <c r="AF386" i="19"/>
  <c r="AF383" i="19"/>
  <c r="AG380" i="19"/>
  <c r="AF377" i="19"/>
  <c r="AG374" i="19"/>
  <c r="AF365" i="19"/>
  <c r="N96" i="6"/>
  <c r="F74" i="8"/>
  <c r="L46" i="8"/>
  <c r="AH12" i="13"/>
  <c r="AM12" i="13"/>
  <c r="U19" i="19"/>
  <c r="V19" i="19"/>
  <c r="AM18" i="13"/>
  <c r="AR20" i="13"/>
  <c r="X38" i="13"/>
  <c r="AR4" i="13"/>
  <c r="AH16" i="13"/>
  <c r="AH34" i="13"/>
  <c r="AM40" i="13"/>
  <c r="AH24" i="13"/>
  <c r="AH14" i="13"/>
  <c r="AM44" i="13"/>
  <c r="BC55" i="13"/>
  <c r="AY55" i="13"/>
  <c r="K37" i="16"/>
  <c r="K50" i="16"/>
  <c r="J63" i="16"/>
  <c r="AG775" i="19"/>
  <c r="BG54" i="13"/>
  <c r="BG55" i="13" s="1"/>
  <c r="AM20" i="13"/>
  <c r="AC50" i="13"/>
  <c r="AR12" i="13"/>
  <c r="AR30" i="13"/>
  <c r="AH32" i="13"/>
  <c r="AR44" i="13"/>
  <c r="K10" i="16"/>
  <c r="J43" i="16"/>
  <c r="K43" i="16"/>
  <c r="K8" i="16"/>
  <c r="J8" i="16"/>
  <c r="J4" i="16"/>
  <c r="K4" i="16"/>
  <c r="E80" i="8"/>
  <c r="F67" i="8"/>
  <c r="F95" i="8" s="1"/>
  <c r="F123" i="8" s="1"/>
  <c r="AM48" i="13"/>
  <c r="AH50" i="13"/>
  <c r="AH10" i="13"/>
  <c r="AM16" i="13"/>
  <c r="X28" i="13"/>
  <c r="AR34" i="13"/>
  <c r="AH46" i="13"/>
  <c r="X12" i="13"/>
  <c r="AR32" i="13"/>
  <c r="BB56" i="13"/>
  <c r="AM45" i="13"/>
  <c r="AR45" i="13"/>
  <c r="AH39" i="13"/>
  <c r="AC39" i="13"/>
  <c r="AM21" i="13"/>
  <c r="AC21" i="13"/>
  <c r="AH9" i="13"/>
  <c r="X9" i="13"/>
  <c r="AC3" i="13"/>
  <c r="AH3" i="13"/>
  <c r="K42" i="16"/>
  <c r="S31" i="19"/>
  <c r="AF362" i="19"/>
  <c r="AG359" i="19"/>
  <c r="AG356" i="19"/>
  <c r="AG353" i="19"/>
  <c r="AF350" i="19"/>
  <c r="AF347" i="19"/>
  <c r="AG341" i="19"/>
  <c r="AG338" i="19"/>
  <c r="AG335" i="19"/>
  <c r="AG332" i="19"/>
  <c r="AF329" i="19"/>
  <c r="AF326" i="19"/>
  <c r="AG323" i="19"/>
  <c r="AG320" i="19"/>
  <c r="AG317" i="19"/>
  <c r="AF314" i="19"/>
  <c r="AG311" i="19"/>
  <c r="AF308" i="19"/>
  <c r="AG302" i="19"/>
  <c r="AG299" i="19"/>
  <c r="AG293" i="19"/>
  <c r="AG287" i="19"/>
  <c r="AG284" i="19"/>
  <c r="AF281" i="19"/>
  <c r="AG278" i="19"/>
  <c r="AG275" i="19"/>
  <c r="AG269" i="19"/>
  <c r="AG266" i="19"/>
  <c r="AF263" i="19"/>
  <c r="AF260" i="19"/>
  <c r="AG257" i="19"/>
  <c r="AG254" i="19"/>
  <c r="AG251" i="19"/>
  <c r="AF245" i="19"/>
  <c r="AF242" i="19"/>
  <c r="AG239" i="19"/>
  <c r="AG233" i="19"/>
  <c r="AG230" i="19"/>
  <c r="AF227" i="19"/>
  <c r="AG224" i="19"/>
  <c r="AG221" i="19"/>
  <c r="AF218" i="19"/>
  <c r="AG212" i="19"/>
  <c r="AG209" i="19"/>
  <c r="AG203" i="19"/>
  <c r="AG197" i="19"/>
  <c r="AG191" i="19"/>
  <c r="AG188" i="19"/>
  <c r="AG185" i="19"/>
  <c r="AF179" i="19"/>
  <c r="AF170" i="19"/>
  <c r="AF164" i="19"/>
  <c r="AG161" i="19"/>
  <c r="AG152" i="19"/>
  <c r="AG149" i="19"/>
  <c r="AG143" i="19"/>
  <c r="AF140" i="19"/>
  <c r="AG134" i="19"/>
  <c r="AG131" i="19"/>
  <c r="AF125" i="19"/>
  <c r="AG113" i="19"/>
  <c r="AG104" i="19"/>
  <c r="AG98" i="19"/>
  <c r="AG95" i="19"/>
  <c r="AG89" i="19"/>
  <c r="AF86" i="19"/>
  <c r="AG80" i="19"/>
  <c r="AG77" i="19"/>
  <c r="AG74" i="19"/>
  <c r="AG71" i="19"/>
  <c r="AG68" i="19"/>
  <c r="AG59" i="19"/>
  <c r="AF56" i="19"/>
  <c r="AG53" i="19"/>
  <c r="AG41" i="19"/>
  <c r="AG35" i="19"/>
  <c r="AF32" i="19"/>
  <c r="AG23" i="19"/>
  <c r="AG17" i="19"/>
  <c r="AG14" i="19"/>
  <c r="AF364" i="19"/>
  <c r="AF361" i="19"/>
  <c r="AF283" i="19"/>
  <c r="AF274" i="19"/>
  <c r="AF259" i="19"/>
  <c r="AF253" i="19"/>
  <c r="AF229" i="19"/>
  <c r="AF217" i="19"/>
  <c r="AF193" i="19"/>
  <c r="AF181" i="19"/>
  <c r="AF157" i="19"/>
  <c r="AF151" i="19"/>
  <c r="AF148" i="19"/>
  <c r="AF130" i="19"/>
  <c r="AF127" i="19"/>
  <c r="AF91" i="19"/>
  <c r="AF76" i="19"/>
  <c r="AF43" i="19"/>
  <c r="AF7" i="19"/>
  <c r="AF18" i="25"/>
  <c r="AE18" i="25" s="1"/>
  <c r="AF34" i="25"/>
  <c r="AE34" i="25" s="1"/>
  <c r="AF43" i="25"/>
  <c r="AE43" i="25" s="1"/>
  <c r="AF52" i="25"/>
  <c r="AE52" i="25" s="1"/>
  <c r="AF64" i="25"/>
  <c r="AE64" i="25" s="1"/>
  <c r="AF78" i="25"/>
  <c r="AE78" i="25" s="1"/>
  <c r="AF20" i="25"/>
  <c r="AE20" i="25" s="1"/>
  <c r="AF65" i="25"/>
  <c r="AE65" i="25" s="1"/>
  <c r="AF81" i="25"/>
  <c r="AE81" i="25" s="1"/>
  <c r="AF37" i="25"/>
  <c r="AE37" i="25" s="1"/>
  <c r="AF46" i="25"/>
  <c r="AE46" i="25" s="1"/>
  <c r="AF55" i="25"/>
  <c r="AE55" i="25" s="1"/>
  <c r="AF68" i="25"/>
  <c r="AE68" i="25" s="1"/>
  <c r="AF84" i="25"/>
  <c r="AE84" i="25" s="1"/>
  <c r="AF24" i="25"/>
  <c r="AE24" i="25" s="1"/>
  <c r="AF69" i="25"/>
  <c r="AE69" i="25" s="1"/>
  <c r="AF26" i="25"/>
  <c r="AE26" i="25" s="1"/>
  <c r="AF31" i="25"/>
  <c r="AE31" i="25" s="1"/>
  <c r="AF40" i="25"/>
  <c r="AE40" i="25" s="1"/>
  <c r="AF49" i="25"/>
  <c r="AE49" i="25" s="1"/>
  <c r="AF58" i="25"/>
  <c r="AE58" i="25" s="1"/>
  <c r="AF73" i="25"/>
  <c r="AE73" i="25" s="1"/>
  <c r="AF29" i="25"/>
  <c r="AE29" i="25" s="1"/>
  <c r="AF59" i="25"/>
  <c r="AE59" i="25" s="1"/>
  <c r="AF74" i="25"/>
  <c r="AE74" i="25" s="1"/>
  <c r="D61" i="21"/>
  <c r="D73" i="21"/>
  <c r="J65" i="16"/>
  <c r="J53" i="16"/>
  <c r="J47" i="16"/>
  <c r="J29" i="16"/>
  <c r="J11" i="16"/>
  <c r="J5" i="16"/>
  <c r="D55" i="21"/>
  <c r="P33" i="19"/>
  <c r="D57" i="21"/>
  <c r="AF52" i="14"/>
  <c r="AE52" i="14" s="1"/>
  <c r="AF62" i="14"/>
  <c r="AE62" i="14" s="1"/>
  <c r="L63" i="4"/>
  <c r="M63" i="4" s="1"/>
  <c r="E75" i="4"/>
  <c r="L24" i="4"/>
  <c r="M24" i="4" s="1"/>
  <c r="F19" i="4"/>
  <c r="F25" i="4"/>
  <c r="N2" i="4"/>
  <c r="N37" i="4"/>
  <c r="O37" i="4" s="1"/>
  <c r="F29" i="4"/>
  <c r="L15" i="4"/>
  <c r="N6" i="4"/>
  <c r="O6" i="4" s="1"/>
  <c r="L30" i="4"/>
  <c r="M30" i="4" s="1"/>
  <c r="Y101" i="4"/>
  <c r="F24" i="4"/>
  <c r="F32" i="4"/>
  <c r="F44" i="4"/>
  <c r="F20" i="4"/>
  <c r="F56" i="4"/>
  <c r="N4" i="4"/>
  <c r="O4" i="4" s="1"/>
  <c r="M73" i="4"/>
  <c r="F68" i="4"/>
  <c r="L32" i="4"/>
  <c r="M32" i="4" s="1"/>
  <c r="L53" i="4"/>
  <c r="M53" i="4" s="1"/>
  <c r="L44" i="4"/>
  <c r="M44" i="4" s="1"/>
  <c r="L18" i="4"/>
  <c r="M18" i="4" s="1"/>
  <c r="L20" i="4"/>
  <c r="M20" i="4" s="1"/>
  <c r="L56" i="4"/>
  <c r="M56" i="4" s="1"/>
  <c r="E46" i="4"/>
  <c r="E58" i="4" s="1"/>
  <c r="F34" i="4"/>
  <c r="L34" i="4"/>
  <c r="M34" i="4" s="1"/>
  <c r="L35" i="4"/>
  <c r="M35" i="4" s="1"/>
  <c r="M3" i="4"/>
  <c r="F22" i="4"/>
  <c r="M43" i="4"/>
  <c r="N55" i="4"/>
  <c r="O55" i="4" s="1"/>
  <c r="L14" i="4"/>
  <c r="M14" i="4" s="1"/>
  <c r="E33" i="4"/>
  <c r="L33" i="4" s="1"/>
  <c r="M33" i="4" s="1"/>
  <c r="E65" i="4"/>
  <c r="N3" i="4"/>
  <c r="O3" i="4" s="1"/>
  <c r="P3" i="4" s="1"/>
  <c r="Y95" i="4"/>
  <c r="N31" i="4"/>
  <c r="O31" i="4" s="1"/>
  <c r="L22" i="4"/>
  <c r="M22" i="4" s="1"/>
  <c r="F18" i="4"/>
  <c r="F21" i="4"/>
  <c r="M61" i="4"/>
  <c r="F63" i="4"/>
  <c r="N5" i="4"/>
  <c r="O5" i="4" s="1"/>
  <c r="F14" i="4"/>
  <c r="E49" i="4"/>
  <c r="F37" i="4"/>
  <c r="M21" i="4"/>
  <c r="L26" i="4"/>
  <c r="M26" i="4" s="1"/>
  <c r="F26" i="4"/>
  <c r="E38" i="4"/>
  <c r="F71" i="4"/>
  <c r="L71" i="4"/>
  <c r="M71" i="4" s="1"/>
  <c r="F28" i="4"/>
  <c r="L28" i="4"/>
  <c r="F47" i="4"/>
  <c r="N19" i="4"/>
  <c r="O19" i="4" s="1"/>
  <c r="N13" i="4"/>
  <c r="O13" i="4" s="1"/>
  <c r="L59" i="4"/>
  <c r="M59" i="4" s="1"/>
  <c r="L51" i="4"/>
  <c r="M51" i="4" s="1"/>
  <c r="F15" i="4"/>
  <c r="F23" i="4"/>
  <c r="N11" i="4"/>
  <c r="O11" i="4" s="1"/>
  <c r="M25" i="4"/>
  <c r="F59" i="4"/>
  <c r="F51" i="4"/>
  <c r="N49" i="4"/>
  <c r="O49" i="4" s="1"/>
  <c r="F35" i="4"/>
  <c r="L23" i="4"/>
  <c r="L47" i="4"/>
  <c r="M47" i="4" s="1"/>
  <c r="G12" i="4"/>
  <c r="D32" i="21"/>
  <c r="D44" i="21"/>
  <c r="D26" i="21"/>
  <c r="E8" i="21"/>
  <c r="D21" i="21"/>
  <c r="D50" i="21"/>
  <c r="D27" i="21"/>
  <c r="D54" i="21"/>
  <c r="D62" i="21"/>
  <c r="D68" i="21"/>
  <c r="D25" i="21"/>
  <c r="D41" i="21"/>
  <c r="E64" i="21"/>
  <c r="D63" i="21"/>
  <c r="D3" i="21"/>
  <c r="D52" i="21"/>
  <c r="D30" i="21"/>
  <c r="G2" i="4"/>
  <c r="D36" i="21"/>
  <c r="D53" i="21"/>
  <c r="D18" i="21"/>
  <c r="D14" i="21"/>
  <c r="E70" i="21"/>
  <c r="D28" i="21"/>
  <c r="G3" i="4"/>
  <c r="D43" i="21"/>
  <c r="D65" i="21"/>
  <c r="D71" i="21"/>
  <c r="D48" i="21"/>
  <c r="D4" i="21"/>
  <c r="E67" i="21"/>
  <c r="G5" i="4"/>
  <c r="E55" i="4"/>
  <c r="F43" i="4"/>
  <c r="N67" i="4"/>
  <c r="O67" i="4" s="1"/>
  <c r="M67" i="4"/>
  <c r="E120" i="8"/>
  <c r="E101" i="8"/>
  <c r="L73" i="8"/>
  <c r="AG290" i="19"/>
  <c r="AF290" i="19"/>
  <c r="J21" i="16"/>
  <c r="K21" i="16"/>
  <c r="G13" i="4"/>
  <c r="G7" i="4"/>
  <c r="G4" i="4"/>
  <c r="G10" i="4"/>
  <c r="G6" i="4"/>
  <c r="N224" i="6"/>
  <c r="E64" i="4"/>
  <c r="E76" i="4" s="1"/>
  <c r="L52" i="4"/>
  <c r="F52" i="4"/>
  <c r="P4" i="4"/>
  <c r="Y124" i="4"/>
  <c r="Y121" i="4"/>
  <c r="Y127" i="4"/>
  <c r="Y112" i="4"/>
  <c r="Y115" i="4"/>
  <c r="Y130" i="4"/>
  <c r="Y118" i="4"/>
  <c r="M17" i="4"/>
  <c r="G11" i="4"/>
  <c r="M41" i="4"/>
  <c r="F31" i="4"/>
  <c r="N9" i="4"/>
  <c r="O9" i="4" s="1"/>
  <c r="M9" i="4"/>
  <c r="N12" i="4"/>
  <c r="O12" i="4" s="1"/>
  <c r="S18" i="14"/>
  <c r="R18" i="14" s="1"/>
  <c r="S90" i="14"/>
  <c r="R90" i="14" s="1"/>
  <c r="S71" i="14"/>
  <c r="R71" i="14" s="1"/>
  <c r="S25" i="14"/>
  <c r="R25" i="14" s="1"/>
  <c r="Q7" i="14" s="1"/>
  <c r="S33" i="14"/>
  <c r="R33" i="14" s="1"/>
  <c r="S93" i="14"/>
  <c r="R93" i="14" s="1"/>
  <c r="S20" i="14"/>
  <c r="R20" i="14" s="1"/>
  <c r="S44" i="14"/>
  <c r="R44" i="14" s="1"/>
  <c r="S92" i="14"/>
  <c r="R92" i="14" s="1"/>
  <c r="S63" i="14"/>
  <c r="R63" i="14" s="1"/>
  <c r="S58" i="14"/>
  <c r="R58" i="14" s="1"/>
  <c r="S24" i="14"/>
  <c r="R24" i="14" s="1"/>
  <c r="S48" i="14"/>
  <c r="R48" i="14" s="1"/>
  <c r="S72" i="14"/>
  <c r="R72" i="14" s="1"/>
  <c r="S96" i="14"/>
  <c r="R96" i="14" s="1"/>
  <c r="S57" i="14"/>
  <c r="R57" i="14" s="1"/>
  <c r="Q11" i="14" s="1"/>
  <c r="S76" i="14"/>
  <c r="R76" i="14" s="1"/>
  <c r="S31" i="14"/>
  <c r="R31" i="14" s="1"/>
  <c r="S55" i="14"/>
  <c r="R55" i="14" s="1"/>
  <c r="S79" i="14"/>
  <c r="R79" i="14" s="1"/>
  <c r="S51" i="14"/>
  <c r="R51" i="14" s="1"/>
  <c r="S35" i="14"/>
  <c r="R35" i="14" s="1"/>
  <c r="S26" i="14"/>
  <c r="R26" i="14" s="1"/>
  <c r="S74" i="14"/>
  <c r="R74" i="14" s="1"/>
  <c r="S21" i="14"/>
  <c r="R21" i="14" s="1"/>
  <c r="Q12" i="14" s="1"/>
  <c r="S29" i="14"/>
  <c r="R29" i="14" s="1"/>
  <c r="S30" i="14"/>
  <c r="R30" i="14" s="1"/>
  <c r="S54" i="14"/>
  <c r="R54" i="14" s="1"/>
  <c r="S78" i="14"/>
  <c r="R78" i="14" s="1"/>
  <c r="S91" i="14"/>
  <c r="R91" i="14" s="1"/>
  <c r="S23" i="14"/>
  <c r="R23" i="14" s="1"/>
  <c r="S89" i="14"/>
  <c r="R89" i="14" s="1"/>
  <c r="S37" i="14"/>
  <c r="R37" i="14" s="1"/>
  <c r="S61" i="14"/>
  <c r="R61" i="14" s="1"/>
  <c r="S69" i="14"/>
  <c r="R69" i="14" s="1"/>
  <c r="S22" i="14"/>
  <c r="R22" i="14" s="1"/>
  <c r="S50" i="14"/>
  <c r="R50" i="14" s="1"/>
  <c r="S87" i="14"/>
  <c r="R87" i="14" s="1"/>
  <c r="S70" i="14"/>
  <c r="R70" i="14" s="1"/>
  <c r="S53" i="14"/>
  <c r="R53" i="14" s="1"/>
  <c r="S66" i="14"/>
  <c r="R66" i="14" s="1"/>
  <c r="S45" i="14"/>
  <c r="R45" i="14" s="1"/>
  <c r="S65" i="14"/>
  <c r="R65" i="14" s="1"/>
  <c r="S49" i="14"/>
  <c r="R49" i="14" s="1"/>
  <c r="S17" i="14"/>
  <c r="R17" i="14" s="1"/>
  <c r="S88" i="14"/>
  <c r="R88" i="14" s="1"/>
  <c r="S38" i="14"/>
  <c r="R38" i="14" s="1"/>
  <c r="S86" i="14"/>
  <c r="R86" i="14" s="1"/>
  <c r="S40" i="14"/>
  <c r="R40" i="14" s="1"/>
  <c r="S75" i="14"/>
  <c r="R75" i="14" s="1"/>
  <c r="S95" i="14"/>
  <c r="R95" i="14" s="1"/>
  <c r="S59" i="14"/>
  <c r="R59" i="14" s="1"/>
  <c r="S56" i="14"/>
  <c r="R56" i="14" s="1"/>
  <c r="S82" i="14"/>
  <c r="R82" i="14" s="1"/>
  <c r="S36" i="14"/>
  <c r="R36" i="14" s="1"/>
  <c r="S84" i="14"/>
  <c r="R84" i="14" s="1"/>
  <c r="S28" i="14"/>
  <c r="R28" i="14" s="1"/>
  <c r="S67" i="14"/>
  <c r="R67" i="14" s="1"/>
  <c r="S81" i="14"/>
  <c r="R81" i="14" s="1"/>
  <c r="S62" i="14"/>
  <c r="R62" i="14" s="1"/>
  <c r="S39" i="14"/>
  <c r="R39" i="14" s="1"/>
  <c r="S27" i="14"/>
  <c r="R27" i="14" s="1"/>
  <c r="S47" i="14"/>
  <c r="R47" i="14" s="1"/>
  <c r="S43" i="14"/>
  <c r="R43" i="14" s="1"/>
  <c r="S64" i="14"/>
  <c r="R64" i="14" s="1"/>
  <c r="S34" i="14"/>
  <c r="R34" i="14" s="1"/>
  <c r="S83" i="14"/>
  <c r="R83" i="14" s="1"/>
  <c r="S85" i="14"/>
  <c r="R85" i="14" s="1"/>
  <c r="S80" i="14"/>
  <c r="R80" i="14" s="1"/>
  <c r="S52" i="14"/>
  <c r="R52" i="14" s="1"/>
  <c r="S41" i="14"/>
  <c r="R41" i="14" s="1"/>
  <c r="S46" i="14"/>
  <c r="R46" i="14" s="1"/>
  <c r="S73" i="14"/>
  <c r="R73" i="14" s="1"/>
  <c r="S68" i="14"/>
  <c r="R68" i="14" s="1"/>
  <c r="S42" i="14"/>
  <c r="R42" i="14" s="1"/>
  <c r="S94" i="14"/>
  <c r="R94" i="14" s="1"/>
  <c r="S60" i="14"/>
  <c r="R60" i="14" s="1"/>
  <c r="S19" i="14"/>
  <c r="R19" i="14" s="1"/>
  <c r="S77" i="14"/>
  <c r="R77" i="14" s="1"/>
  <c r="S32" i="14"/>
  <c r="R32" i="14" s="1"/>
  <c r="M27" i="4"/>
  <c r="G9" i="4"/>
  <c r="N118" i="6"/>
  <c r="Y89" i="4"/>
  <c r="Y104" i="4"/>
  <c r="Y92" i="4"/>
  <c r="Y98" i="4"/>
  <c r="Y107" i="4"/>
  <c r="N266" i="6"/>
  <c r="L110" i="8"/>
  <c r="E139" i="8"/>
  <c r="L139" i="8" s="1"/>
  <c r="L111" i="8"/>
  <c r="E116" i="8"/>
  <c r="L116" i="8" s="1"/>
  <c r="L88" i="8"/>
  <c r="G8" i="4"/>
  <c r="E135" i="8"/>
  <c r="L135" i="8" s="1"/>
  <c r="L107" i="8"/>
  <c r="N14" i="4"/>
  <c r="O14" i="4" s="1"/>
  <c r="N10" i="4"/>
  <c r="O10" i="4" s="1"/>
  <c r="N7" i="4"/>
  <c r="N8" i="4"/>
  <c r="O8" i="4" s="1"/>
  <c r="N146" i="6"/>
  <c r="N26" i="6"/>
  <c r="E100" i="8"/>
  <c r="L72" i="8"/>
  <c r="F92" i="8"/>
  <c r="F120" i="8" s="1"/>
  <c r="L64" i="8"/>
  <c r="L59" i="8"/>
  <c r="E87" i="8"/>
  <c r="AG236" i="19"/>
  <c r="AF236" i="19"/>
  <c r="AG215" i="19"/>
  <c r="AG206" i="19"/>
  <c r="AG194" i="19"/>
  <c r="AF194" i="19"/>
  <c r="AG182" i="19"/>
  <c r="AF182" i="19"/>
  <c r="AF173" i="19"/>
  <c r="AG173" i="19"/>
  <c r="AF155" i="19"/>
  <c r="AG155" i="19"/>
  <c r="AF137" i="19"/>
  <c r="AG137" i="19"/>
  <c r="AG122" i="19"/>
  <c r="AF122" i="19"/>
  <c r="AF119" i="19"/>
  <c r="AG119" i="19"/>
  <c r="AG116" i="19"/>
  <c r="AF116" i="19"/>
  <c r="AG110" i="19"/>
  <c r="AF110" i="19"/>
  <c r="AG101" i="19"/>
  <c r="AF101" i="19"/>
  <c r="AG92" i="19"/>
  <c r="AF92" i="19"/>
  <c r="AF83" i="19"/>
  <c r="AG83" i="19"/>
  <c r="AG65" i="19"/>
  <c r="AG50" i="19"/>
  <c r="AF50" i="19"/>
  <c r="AG47" i="19"/>
  <c r="AF29" i="19"/>
  <c r="AG29" i="19"/>
  <c r="AG26" i="19"/>
  <c r="AF26" i="19"/>
  <c r="AG20" i="19"/>
  <c r="AF20" i="19"/>
  <c r="N42" i="6"/>
  <c r="E109" i="8"/>
  <c r="L81" i="8"/>
  <c r="E48" i="4"/>
  <c r="F36" i="4"/>
  <c r="E66" i="4"/>
  <c r="E78" i="4" s="1"/>
  <c r="F54" i="4"/>
  <c r="K6" i="16"/>
  <c r="J6" i="16"/>
  <c r="M146" i="19"/>
  <c r="M147" i="19" s="1"/>
  <c r="M148" i="19" s="1"/>
  <c r="M149" i="19" s="1"/>
  <c r="M150" i="19" s="1"/>
  <c r="M151" i="19" s="1"/>
  <c r="M152" i="19" s="1"/>
  <c r="M153" i="19" s="1"/>
  <c r="M154" i="19" s="1"/>
  <c r="M155" i="19" s="1"/>
  <c r="M156" i="19" s="1"/>
  <c r="M157" i="19" s="1"/>
  <c r="M158" i="19" s="1"/>
  <c r="M159" i="19" s="1"/>
  <c r="M160" i="19" s="1"/>
  <c r="M161" i="19" s="1"/>
  <c r="M162" i="19" s="1"/>
  <c r="M163" i="19" s="1"/>
  <c r="M164" i="19" s="1"/>
  <c r="M165" i="19" s="1"/>
  <c r="M166" i="19" s="1"/>
  <c r="M167" i="19" s="1"/>
  <c r="M168" i="19" s="1"/>
  <c r="M169" i="19" s="1"/>
  <c r="M170" i="19" s="1"/>
  <c r="M171" i="19" s="1"/>
  <c r="M172" i="19" s="1"/>
  <c r="M173" i="19" s="1"/>
  <c r="M174" i="19" s="1"/>
  <c r="M175" i="19" s="1"/>
  <c r="M176" i="19" s="1"/>
  <c r="M177" i="19" s="1"/>
  <c r="M178" i="19" s="1"/>
  <c r="M179" i="19" s="1"/>
  <c r="M180" i="19" s="1"/>
  <c r="M181" i="19" s="1"/>
  <c r="M182" i="19" s="1"/>
  <c r="M183" i="19" s="1"/>
  <c r="M184" i="19" s="1"/>
  <c r="M185" i="19" s="1"/>
  <c r="M186" i="19" s="1"/>
  <c r="M187" i="19" s="1"/>
  <c r="M188" i="19" s="1"/>
  <c r="M189" i="19" s="1"/>
  <c r="M190" i="19" s="1"/>
  <c r="M191" i="19" s="1"/>
  <c r="M192" i="19" s="1"/>
  <c r="M193" i="19" s="1"/>
  <c r="M194" i="19" s="1"/>
  <c r="M195" i="19" s="1"/>
  <c r="M196" i="19" s="1"/>
  <c r="M197" i="19" s="1"/>
  <c r="M198" i="19" s="1"/>
  <c r="M199" i="19" s="1"/>
  <c r="M200" i="19" s="1"/>
  <c r="M201" i="19" s="1"/>
  <c r="M202" i="19" s="1"/>
  <c r="M203" i="19" s="1"/>
  <c r="M204" i="19" s="1"/>
  <c r="M205" i="19" s="1"/>
  <c r="M206" i="19" s="1"/>
  <c r="M207" i="19" s="1"/>
  <c r="M208" i="19" s="1"/>
  <c r="M209" i="19" s="1"/>
  <c r="AG295" i="19"/>
  <c r="AG235" i="19"/>
  <c r="AG199" i="19"/>
  <c r="AG166" i="19"/>
  <c r="AG139" i="19"/>
  <c r="AG118" i="19"/>
  <c r="AG67" i="19"/>
  <c r="AG43" i="19"/>
  <c r="AG19" i="19"/>
  <c r="AG226" i="19"/>
  <c r="AG193" i="19"/>
  <c r="AG160" i="19"/>
  <c r="AG136" i="19"/>
  <c r="AG115" i="19"/>
  <c r="AG88" i="19"/>
  <c r="AG61" i="19"/>
  <c r="AG37" i="19"/>
  <c r="AG16" i="19"/>
  <c r="AG97" i="19"/>
  <c r="AG265" i="19"/>
  <c r="AG130" i="19"/>
  <c r="AG100" i="19"/>
  <c r="AG22" i="19"/>
  <c r="AG70" i="19"/>
  <c r="AG253" i="19"/>
  <c r="AG202" i="19"/>
  <c r="AG154" i="19"/>
  <c r="AG121" i="19"/>
  <c r="AG79" i="19"/>
  <c r="AG49" i="19"/>
  <c r="AG10" i="19"/>
  <c r="AG244" i="19"/>
  <c r="AG157" i="19"/>
  <c r="AG52" i="19"/>
  <c r="AG331" i="19"/>
  <c r="AG178" i="19"/>
  <c r="AG34" i="19"/>
  <c r="AG271" i="19"/>
  <c r="AG103" i="19"/>
  <c r="AG31" i="19"/>
  <c r="AG259" i="19"/>
  <c r="AG247" i="19"/>
  <c r="AG148" i="19"/>
  <c r="AG82" i="19"/>
  <c r="AG28" i="19"/>
  <c r="AG223" i="19"/>
  <c r="AG142" i="19"/>
  <c r="AG76" i="19"/>
  <c r="AG13" i="19"/>
  <c r="AG91" i="19"/>
  <c r="AG124" i="19"/>
  <c r="AG73" i="19"/>
  <c r="AG58" i="19"/>
  <c r="AG211" i="19"/>
  <c r="AG187" i="19"/>
  <c r="AG133" i="19"/>
  <c r="AG4" i="19"/>
  <c r="L105" i="8"/>
  <c r="E103" i="8"/>
  <c r="L75" i="8"/>
  <c r="J66" i="16"/>
  <c r="K66" i="16"/>
  <c r="J9" i="16"/>
  <c r="K9" i="16"/>
  <c r="E97" i="8"/>
  <c r="L69" i="8"/>
  <c r="E121" i="8"/>
  <c r="L121" i="8" s="1"/>
  <c r="L93" i="8"/>
  <c r="E91" i="8"/>
  <c r="L63" i="8"/>
  <c r="K17" i="16"/>
  <c r="J17" i="16"/>
  <c r="K69" i="16"/>
  <c r="J69" i="16"/>
  <c r="K52" i="16"/>
  <c r="J52" i="16"/>
  <c r="J45" i="16"/>
  <c r="K45" i="16"/>
  <c r="K41" i="16"/>
  <c r="J41" i="16"/>
  <c r="K25" i="16"/>
  <c r="J25" i="16"/>
  <c r="AH2" i="13"/>
  <c r="AM2" i="13"/>
  <c r="AR2" i="13"/>
  <c r="AC2" i="13"/>
  <c r="AM47" i="13"/>
  <c r="AH47" i="13"/>
  <c r="AR47" i="13"/>
  <c r="AC47" i="13"/>
  <c r="AC41" i="13"/>
  <c r="AM41" i="13"/>
  <c r="AC35" i="13"/>
  <c r="X35" i="13"/>
  <c r="AR35" i="13"/>
  <c r="AH35" i="13"/>
  <c r="AM35" i="13"/>
  <c r="AC29" i="13"/>
  <c r="AM29" i="13"/>
  <c r="AR29" i="13"/>
  <c r="AC23" i="13"/>
  <c r="AM23" i="13"/>
  <c r="AR23" i="13"/>
  <c r="AH23" i="13"/>
  <c r="X23" i="13"/>
  <c r="X17" i="13"/>
  <c r="AH17" i="13"/>
  <c r="AC17" i="13"/>
  <c r="X11" i="13"/>
  <c r="AM11" i="13"/>
  <c r="AH11" i="13"/>
  <c r="AC11" i="13"/>
  <c r="AC5" i="13"/>
  <c r="X5" i="13"/>
  <c r="AH5" i="13"/>
  <c r="AN6" i="5"/>
  <c r="AO5" i="5"/>
  <c r="J55" i="16"/>
  <c r="K55" i="16"/>
  <c r="K44" i="16"/>
  <c r="J44" i="16"/>
  <c r="K36" i="16"/>
  <c r="J36" i="16"/>
  <c r="K28" i="16"/>
  <c r="J28" i="16"/>
  <c r="J24" i="16"/>
  <c r="K24" i="16"/>
  <c r="J12" i="16"/>
  <c r="K12" i="16"/>
  <c r="AR17" i="13"/>
  <c r="X2" i="13"/>
  <c r="J73" i="16"/>
  <c r="J2" i="16"/>
  <c r="K2" i="16"/>
  <c r="K70" i="16"/>
  <c r="J70" i="16"/>
  <c r="AC48" i="13"/>
  <c r="AR48" i="13"/>
  <c r="AH42" i="13"/>
  <c r="AC42" i="13"/>
  <c r="AC36" i="13"/>
  <c r="AM36" i="13"/>
  <c r="AC30" i="13"/>
  <c r="AM30" i="13"/>
  <c r="AR18" i="13"/>
  <c r="X18" i="13"/>
  <c r="AH6" i="13"/>
  <c r="X6" i="13"/>
  <c r="AU55" i="13"/>
  <c r="K46" i="16"/>
  <c r="K59" i="16"/>
  <c r="J59" i="16"/>
  <c r="J61" i="16"/>
  <c r="K61" i="16"/>
  <c r="J35" i="16"/>
  <c r="J20" i="16"/>
  <c r="K20" i="16"/>
  <c r="AH48" i="13"/>
  <c r="X49" i="13"/>
  <c r="AC12" i="13"/>
  <c r="X30" i="13"/>
  <c r="AR42" i="13"/>
  <c r="AR19" i="13"/>
  <c r="AX54" i="13"/>
  <c r="AX56" i="13" s="1"/>
  <c r="BN54" i="13"/>
  <c r="BN56" i="13" s="1"/>
  <c r="AM26" i="13"/>
  <c r="X26" i="13"/>
  <c r="AH20" i="13"/>
  <c r="AC20" i="13"/>
  <c r="AR14" i="13"/>
  <c r="AM14" i="13"/>
  <c r="AH8" i="13"/>
  <c r="AC8" i="13"/>
  <c r="J39" i="16"/>
  <c r="K39" i="16"/>
  <c r="K31" i="16"/>
  <c r="J31" i="16"/>
  <c r="AC43" i="13"/>
  <c r="AR43" i="13"/>
  <c r="AM31" i="13"/>
  <c r="X31" i="13"/>
  <c r="AH25" i="13"/>
  <c r="AR25" i="13"/>
  <c r="AC13" i="13"/>
  <c r="AR13" i="13"/>
  <c r="J72" i="16"/>
  <c r="J71" i="16"/>
  <c r="J56" i="16"/>
  <c r="K56" i="16"/>
  <c r="J38" i="16"/>
  <c r="K38" i="16"/>
  <c r="K30" i="16"/>
  <c r="J30" i="16"/>
  <c r="J3" i="16"/>
  <c r="K3" i="16"/>
  <c r="AF11" i="19"/>
  <c r="AG11" i="19"/>
  <c r="K34" i="16"/>
  <c r="J34" i="16"/>
  <c r="K23" i="16"/>
  <c r="J23" i="16"/>
  <c r="N31" i="18"/>
  <c r="O31" i="18"/>
  <c r="K33" i="16"/>
  <c r="J33" i="16"/>
  <c r="K15" i="16"/>
  <c r="J15" i="16"/>
  <c r="H32" i="18"/>
  <c r="R32" i="18"/>
  <c r="S32" i="18" s="1"/>
  <c r="M32" i="18"/>
  <c r="J33" i="18"/>
  <c r="G6" i="15"/>
  <c r="H6" i="15"/>
  <c r="J67" i="16"/>
  <c r="K67" i="16"/>
  <c r="J60" i="16"/>
  <c r="K60" i="16"/>
  <c r="J40" i="16"/>
  <c r="J22" i="16"/>
  <c r="K7" i="16"/>
  <c r="J7" i="16"/>
  <c r="AF97" i="19"/>
  <c r="AF40" i="19"/>
  <c r="AF136" i="19"/>
  <c r="AF370" i="19"/>
  <c r="AF58" i="19"/>
  <c r="AF124" i="19"/>
  <c r="AF187" i="19"/>
  <c r="AF397" i="19"/>
  <c r="AF169" i="19"/>
  <c r="AF79" i="19"/>
  <c r="AF49" i="19"/>
  <c r="AF94" i="19"/>
  <c r="AF121" i="19"/>
  <c r="AF343" i="19"/>
  <c r="AF160" i="19"/>
  <c r="AF34" i="19"/>
  <c r="AF205" i="19"/>
  <c r="AF301" i="19"/>
  <c r="AF85" i="19"/>
  <c r="AF379" i="19"/>
  <c r="AF31" i="19"/>
  <c r="M42" i="19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AF596" i="19" s="1"/>
  <c r="AF235" i="19"/>
  <c r="AF52" i="19"/>
  <c r="AF82" i="19"/>
  <c r="AF13" i="19"/>
  <c r="AF163" i="19"/>
  <c r="AF100" i="19"/>
  <c r="AF223" i="19"/>
  <c r="AF178" i="19"/>
  <c r="AF16" i="19"/>
  <c r="AF70" i="19"/>
  <c r="AF331" i="19"/>
  <c r="AF10" i="19"/>
  <c r="AF64" i="19"/>
  <c r="AF337" i="19"/>
  <c r="AF265" i="19"/>
  <c r="AF61" i="19"/>
  <c r="AG1000" i="19"/>
  <c r="AG997" i="19"/>
  <c r="AF991" i="19"/>
  <c r="AG988" i="19"/>
  <c r="AF982" i="19"/>
  <c r="AF979" i="19"/>
  <c r="AG976" i="19"/>
  <c r="AG973" i="19"/>
  <c r="AF970" i="19"/>
  <c r="AF964" i="19"/>
  <c r="AG961" i="19"/>
  <c r="AG958" i="19"/>
  <c r="AG955" i="19"/>
  <c r="AF952" i="19"/>
  <c r="AG946" i="19"/>
  <c r="AG940" i="19"/>
  <c r="AG937" i="19"/>
  <c r="AG931" i="19"/>
  <c r="AG928" i="19"/>
  <c r="AG925" i="19"/>
  <c r="AF910" i="19"/>
  <c r="AG907" i="19"/>
  <c r="AF904" i="19"/>
  <c r="AG898" i="19"/>
  <c r="AG895" i="19"/>
  <c r="AG892" i="19"/>
  <c r="AG889" i="19"/>
  <c r="AF886" i="19"/>
  <c r="AG883" i="19"/>
  <c r="AG880" i="19"/>
  <c r="AG871" i="19"/>
  <c r="AG865" i="19"/>
  <c r="AG862" i="19"/>
  <c r="AG859" i="19"/>
  <c r="AF856" i="19"/>
  <c r="AG853" i="19"/>
  <c r="AF844" i="19"/>
  <c r="AF4" i="19"/>
  <c r="AF211" i="19"/>
  <c r="AF226" i="19"/>
  <c r="AF28" i="19"/>
  <c r="AF118" i="19"/>
  <c r="AF25" i="19"/>
  <c r="AF166" i="19"/>
  <c r="AF145" i="19"/>
  <c r="AF88" i="19"/>
  <c r="AF154" i="19"/>
  <c r="U31" i="19"/>
  <c r="V31" i="19"/>
  <c r="AG841" i="19"/>
  <c r="AG838" i="19"/>
  <c r="AG826" i="19"/>
  <c r="AG823" i="19"/>
  <c r="AG820" i="19"/>
  <c r="AG817" i="19"/>
  <c r="AF814" i="19"/>
  <c r="AG811" i="19"/>
  <c r="AG808" i="19"/>
  <c r="AG805" i="19"/>
  <c r="AF802" i="19"/>
  <c r="AG799" i="19"/>
  <c r="AG796" i="19"/>
  <c r="AG793" i="19"/>
  <c r="AG790" i="19"/>
  <c r="AG787" i="19"/>
  <c r="AG784" i="19"/>
  <c r="AG772" i="19"/>
  <c r="AG769" i="19"/>
  <c r="AG766" i="19"/>
  <c r="AG763" i="19"/>
  <c r="AF760" i="19"/>
  <c r="AG754" i="19"/>
  <c r="AG751" i="19"/>
  <c r="AF748" i="19"/>
  <c r="AG745" i="19"/>
  <c r="AG736" i="19"/>
  <c r="AG724" i="19"/>
  <c r="AF721" i="19"/>
  <c r="AG718" i="19"/>
  <c r="AF715" i="19"/>
  <c r="AF712" i="19"/>
  <c r="AG706" i="19"/>
  <c r="AG697" i="19"/>
  <c r="AG691" i="19"/>
  <c r="AG688" i="19"/>
  <c r="AG685" i="19"/>
  <c r="AF682" i="19"/>
  <c r="AG676" i="19"/>
  <c r="AF673" i="19"/>
  <c r="AG670" i="19"/>
  <c r="AG667" i="19"/>
  <c r="AG664" i="19"/>
  <c r="AF661" i="19"/>
  <c r="AG658" i="19"/>
  <c r="AG652" i="19"/>
  <c r="AF643" i="19"/>
  <c r="AF640" i="19"/>
  <c r="AG637" i="19"/>
  <c r="AF634" i="19"/>
  <c r="AG628" i="19"/>
  <c r="AF622" i="19"/>
  <c r="AG619" i="19"/>
  <c r="AF616" i="19"/>
  <c r="AG610" i="19"/>
  <c r="AG607" i="19"/>
  <c r="AF604" i="19"/>
  <c r="AG601" i="19"/>
  <c r="AG598" i="19"/>
  <c r="AF595" i="19"/>
  <c r="AG592" i="19"/>
  <c r="AG589" i="19"/>
  <c r="AG586" i="19"/>
  <c r="AG583" i="19"/>
  <c r="AG580" i="19"/>
  <c r="AF577" i="19"/>
  <c r="AG574" i="19"/>
  <c r="AG571" i="19"/>
  <c r="AG568" i="19"/>
  <c r="AF565" i="19"/>
  <c r="AF562" i="19"/>
  <c r="AF559" i="19"/>
  <c r="AG556" i="19"/>
  <c r="AG553" i="19"/>
  <c r="AG547" i="19"/>
  <c r="AF544" i="19"/>
  <c r="AF541" i="19"/>
  <c r="AG538" i="19"/>
  <c r="AG535" i="19"/>
  <c r="AG532" i="19"/>
  <c r="AF526" i="19"/>
  <c r="AG520" i="19"/>
  <c r="AG517" i="19"/>
  <c r="AF514" i="19"/>
  <c r="AF511" i="19"/>
  <c r="AF508" i="19"/>
  <c r="AG505" i="19"/>
  <c r="AF496" i="19"/>
  <c r="E69" i="21"/>
  <c r="D69" i="21"/>
  <c r="E31" i="21"/>
  <c r="D31" i="21"/>
  <c r="AF999" i="19"/>
  <c r="AG990" i="19"/>
  <c r="AF984" i="19"/>
  <c r="AG981" i="19"/>
  <c r="AF978" i="19"/>
  <c r="AF975" i="19"/>
  <c r="AG969" i="19"/>
  <c r="AF966" i="19"/>
  <c r="AG957" i="19"/>
  <c r="AG951" i="19"/>
  <c r="AG948" i="19"/>
  <c r="AF942" i="19"/>
  <c r="AG936" i="19"/>
  <c r="AG933" i="19"/>
  <c r="AG918" i="19"/>
  <c r="AG906" i="19"/>
  <c r="AF903" i="19"/>
  <c r="AG900" i="19"/>
  <c r="AF894" i="19"/>
  <c r="AG891" i="19"/>
  <c r="AF888" i="19"/>
  <c r="AG879" i="19"/>
  <c r="AG876" i="19"/>
  <c r="AF873" i="19"/>
  <c r="AG870" i="19"/>
  <c r="AG867" i="19"/>
  <c r="AF861" i="19"/>
  <c r="AF858" i="19"/>
  <c r="AG852" i="19"/>
  <c r="AG846" i="19"/>
  <c r="AG840" i="19"/>
  <c r="AF837" i="19"/>
  <c r="AG825" i="19"/>
  <c r="AG822" i="19"/>
  <c r="AF816" i="19"/>
  <c r="AG810" i="19"/>
  <c r="AG804" i="19"/>
  <c r="AF798" i="19"/>
  <c r="AG795" i="19"/>
  <c r="AG792" i="19"/>
  <c r="AF786" i="19"/>
  <c r="AG783" i="19"/>
  <c r="AG780" i="19"/>
  <c r="AG774" i="19"/>
  <c r="AF771" i="19"/>
  <c r="AG768" i="19"/>
  <c r="AG765" i="19"/>
  <c r="AF762" i="19"/>
  <c r="AF756" i="19"/>
  <c r="AG747" i="19"/>
  <c r="AF744" i="19"/>
  <c r="AG738" i="19"/>
  <c r="AG735" i="19"/>
  <c r="AF732" i="19"/>
  <c r="AF726" i="19"/>
  <c r="AG720" i="19"/>
  <c r="AG717" i="19"/>
  <c r="AG711" i="19"/>
  <c r="AG708" i="19"/>
  <c r="AG702" i="19"/>
  <c r="AG699" i="19"/>
  <c r="AG696" i="19"/>
  <c r="AF690" i="19"/>
  <c r="AG687" i="19"/>
  <c r="AF684" i="19"/>
  <c r="AF681" i="19"/>
  <c r="AG678" i="19"/>
  <c r="AG675" i="19"/>
  <c r="AG672" i="19"/>
  <c r="AG669" i="19"/>
  <c r="AG666" i="19"/>
  <c r="AG663" i="19"/>
  <c r="AF660" i="19"/>
  <c r="AG657" i="19"/>
  <c r="AG651" i="19"/>
  <c r="AF648" i="19"/>
  <c r="AG642" i="19"/>
  <c r="AF636" i="19"/>
  <c r="AG633" i="19"/>
  <c r="AF630" i="19"/>
  <c r="AG627" i="19"/>
  <c r="AF624" i="19"/>
  <c r="AG621" i="19"/>
  <c r="AF618" i="19"/>
  <c r="AG615" i="19"/>
  <c r="AG612" i="19"/>
  <c r="AF609" i="19"/>
  <c r="AG606" i="19"/>
  <c r="AF603" i="19"/>
  <c r="AF600" i="19"/>
  <c r="AG597" i="19"/>
  <c r="AG594" i="19"/>
  <c r="AG591" i="19"/>
  <c r="AG588" i="19"/>
  <c r="AF585" i="19"/>
  <c r="AG582" i="19"/>
  <c r="AF579" i="19"/>
  <c r="AF576" i="19"/>
  <c r="AG570" i="19"/>
  <c r="AF564" i="19"/>
  <c r="AF561" i="19"/>
  <c r="AF558" i="19"/>
  <c r="AG555" i="19"/>
  <c r="AG552" i="19"/>
  <c r="AF543" i="19"/>
  <c r="AG540" i="19"/>
  <c r="AG537" i="19"/>
  <c r="AG534" i="19"/>
  <c r="AF531" i="19"/>
  <c r="AF528" i="19"/>
  <c r="AG525" i="19"/>
  <c r="AG522" i="19"/>
  <c r="AG519" i="19"/>
  <c r="AG516" i="19"/>
  <c r="AG513" i="19"/>
  <c r="AG510" i="19"/>
  <c r="AG504" i="19"/>
  <c r="AG501" i="19"/>
  <c r="AF498" i="19"/>
  <c r="AF495" i="19"/>
  <c r="AG492" i="19"/>
  <c r="AG489" i="19"/>
  <c r="AG480" i="19"/>
  <c r="AG477" i="19"/>
  <c r="AG474" i="19"/>
  <c r="AG471" i="19"/>
  <c r="AG468" i="19"/>
  <c r="AG465" i="19"/>
  <c r="AF462" i="19"/>
  <c r="AG453" i="19"/>
  <c r="AG450" i="19"/>
  <c r="AG447" i="19"/>
  <c r="AG444" i="19"/>
  <c r="AG441" i="19"/>
  <c r="AG432" i="19"/>
  <c r="AG429" i="19"/>
  <c r="AG426" i="19"/>
  <c r="AF423" i="19"/>
  <c r="AG420" i="19"/>
  <c r="AG417" i="19"/>
  <c r="AG414" i="19"/>
  <c r="AG408" i="19"/>
  <c r="AF399" i="19"/>
  <c r="AF396" i="19"/>
  <c r="AF393" i="19"/>
  <c r="AG381" i="19"/>
  <c r="AG378" i="19"/>
  <c r="AG375" i="19"/>
  <c r="AG372" i="19"/>
  <c r="AF369" i="19"/>
  <c r="AG366" i="19"/>
  <c r="AF357" i="19"/>
  <c r="AG354" i="19"/>
  <c r="AG351" i="19"/>
  <c r="AG348" i="19"/>
  <c r="AG345" i="19"/>
  <c r="AF339" i="19"/>
  <c r="AG336" i="19"/>
  <c r="AF333" i="19"/>
  <c r="AF330" i="19"/>
  <c r="AF327" i="19"/>
  <c r="AG324" i="19"/>
  <c r="AG321" i="19"/>
  <c r="AF318" i="19"/>
  <c r="AG309" i="19"/>
  <c r="AF303" i="19"/>
  <c r="AF300" i="19"/>
  <c r="AG297" i="19"/>
  <c r="AF285" i="19"/>
  <c r="AF282" i="19"/>
  <c r="E22" i="21"/>
  <c r="D22" i="21"/>
  <c r="E40" i="21"/>
  <c r="D40" i="21"/>
  <c r="E72" i="21"/>
  <c r="D72" i="21"/>
  <c r="E49" i="21"/>
  <c r="D49" i="21"/>
  <c r="AG493" i="19"/>
  <c r="AF490" i="19"/>
  <c r="AG487" i="19"/>
  <c r="AG484" i="19"/>
  <c r="AF481" i="19"/>
  <c r="AF478" i="19"/>
  <c r="AG475" i="19"/>
  <c r="AF469" i="19"/>
  <c r="AG466" i="19"/>
  <c r="AF463" i="19"/>
  <c r="AF451" i="19"/>
  <c r="AG445" i="19"/>
  <c r="AF439" i="19"/>
  <c r="AG433" i="19"/>
  <c r="AG427" i="19"/>
  <c r="AG421" i="19"/>
  <c r="AG415" i="19"/>
  <c r="AG412" i="19"/>
  <c r="AG403" i="19"/>
  <c r="AG397" i="19"/>
  <c r="AF394" i="19"/>
  <c r="AG391" i="19"/>
  <c r="AG388" i="19"/>
  <c r="AG385" i="19"/>
  <c r="AF385" i="19"/>
  <c r="AG382" i="19"/>
  <c r="AF382" i="19"/>
  <c r="AG379" i="19"/>
  <c r="AG373" i="19"/>
  <c r="AF373" i="19"/>
  <c r="AG370" i="19"/>
  <c r="AG367" i="19"/>
  <c r="AG364" i="19"/>
  <c r="AG361" i="19"/>
  <c r="AG355" i="19"/>
  <c r="AG349" i="19"/>
  <c r="AF349" i="19"/>
  <c r="AG346" i="19"/>
  <c r="AG343" i="19"/>
  <c r="AG337" i="19"/>
  <c r="AG334" i="19"/>
  <c r="AF325" i="19"/>
  <c r="AF322" i="19"/>
  <c r="AG319" i="19"/>
  <c r="AG316" i="19"/>
  <c r="AG313" i="19"/>
  <c r="AF307" i="19"/>
  <c r="AG301" i="19"/>
  <c r="AG298" i="19"/>
  <c r="AF295" i="19"/>
  <c r="AG292" i="19"/>
  <c r="AG289" i="19"/>
  <c r="AG286" i="19"/>
  <c r="AG283" i="19"/>
  <c r="AG274" i="19"/>
  <c r="AF271" i="19"/>
  <c r="AG268" i="19"/>
  <c r="AG256" i="19"/>
  <c r="AG250" i="19"/>
  <c r="AF250" i="19"/>
  <c r="AF244" i="19"/>
  <c r="AG241" i="19"/>
  <c r="AG238" i="19"/>
  <c r="AG229" i="19"/>
  <c r="AG217" i="19"/>
  <c r="AG205" i="19"/>
  <c r="AF202" i="19"/>
  <c r="AF199" i="19"/>
  <c r="AF190" i="19"/>
  <c r="AG190" i="19"/>
  <c r="AG181" i="19"/>
  <c r="AG169" i="19"/>
  <c r="AG163" i="19"/>
  <c r="AG151" i="19"/>
  <c r="AG145" i="19"/>
  <c r="AF142" i="19"/>
  <c r="AF133" i="19"/>
  <c r="AG127" i="19"/>
  <c r="AG109" i="19"/>
  <c r="AF103" i="19"/>
  <c r="AG94" i="19"/>
  <c r="AG85" i="19"/>
  <c r="AG64" i="19"/>
  <c r="AG46" i="19"/>
  <c r="AF46" i="19"/>
  <c r="AG40" i="19"/>
  <c r="AG25" i="19"/>
  <c r="AG7" i="19"/>
  <c r="E58" i="21"/>
  <c r="D58" i="21"/>
  <c r="E66" i="21"/>
  <c r="D66" i="21"/>
  <c r="E13" i="21"/>
  <c r="D13" i="21"/>
  <c r="G6" i="22"/>
  <c r="AG279" i="19"/>
  <c r="AG276" i="19"/>
  <c r="AF273" i="19"/>
  <c r="AF267" i="19"/>
  <c r="AG261" i="19"/>
  <c r="AG258" i="19"/>
  <c r="AG255" i="19"/>
  <c r="AG249" i="19"/>
  <c r="AG240" i="19"/>
  <c r="AG237" i="19"/>
  <c r="AF234" i="19"/>
  <c r="AF228" i="19"/>
  <c r="AG225" i="19"/>
  <c r="AF222" i="19"/>
  <c r="AF216" i="19"/>
  <c r="AG213" i="19"/>
  <c r="AG210" i="19"/>
  <c r="AG189" i="19"/>
  <c r="AG186" i="19"/>
  <c r="AF183" i="19"/>
  <c r="AF180" i="19"/>
  <c r="AG177" i="19"/>
  <c r="AG174" i="19"/>
  <c r="AG168" i="19"/>
  <c r="AF165" i="19"/>
  <c r="AG159" i="19"/>
  <c r="AF147" i="19"/>
  <c r="AG144" i="19"/>
  <c r="AG132" i="19"/>
  <c r="AG111" i="19"/>
  <c r="AG93" i="19"/>
  <c r="AG87" i="19"/>
  <c r="AF75" i="19"/>
  <c r="AG72" i="19"/>
  <c r="AG60" i="19"/>
  <c r="AF57" i="19"/>
  <c r="AF39" i="19"/>
  <c r="AG30" i="19"/>
  <c r="AF21" i="19"/>
  <c r="AG15" i="19"/>
  <c r="AG12" i="19"/>
  <c r="AG9" i="19"/>
  <c r="D15" i="21"/>
  <c r="D51" i="21"/>
  <c r="D19" i="21"/>
  <c r="D29" i="21"/>
  <c r="D24" i="21"/>
  <c r="D60" i="21"/>
  <c r="D20" i="21"/>
  <c r="D56" i="21"/>
  <c r="E47" i="21"/>
  <c r="E38" i="21"/>
  <c r="E11" i="21"/>
  <c r="O4" i="22"/>
  <c r="N4" i="22" s="1" a="1"/>
  <c r="N4" i="22" s="1"/>
  <c r="AG5" i="19"/>
  <c r="D33" i="21"/>
  <c r="D6" i="21"/>
  <c r="D42" i="21"/>
  <c r="D2" i="21"/>
  <c r="AF83" i="14"/>
  <c r="AE83" i="14" s="1"/>
  <c r="AF84" i="14"/>
  <c r="AE84" i="14" s="1"/>
  <c r="AF21" i="14"/>
  <c r="AE21" i="14" s="1"/>
  <c r="AF17" i="14"/>
  <c r="AE17" i="14" s="1"/>
  <c r="AF74" i="14"/>
  <c r="AE74" i="14" s="1"/>
  <c r="F3" i="22"/>
  <c r="E3" i="22" s="1" a="1"/>
  <c r="E3" i="22" s="1"/>
  <c r="S71" i="25"/>
  <c r="R71" i="25" s="1"/>
  <c r="S35" i="25"/>
  <c r="R35" i="25" s="1"/>
  <c r="S26" i="25"/>
  <c r="R26" i="25" s="1"/>
  <c r="S23" i="25"/>
  <c r="R23" i="25" s="1"/>
  <c r="S20" i="25"/>
  <c r="R20" i="25" s="1"/>
  <c r="S17" i="25"/>
  <c r="R17" i="25" s="1"/>
  <c r="S86" i="25"/>
  <c r="R86" i="25" s="1"/>
  <c r="S83" i="25"/>
  <c r="R83" i="25" s="1"/>
  <c r="S80" i="25"/>
  <c r="R80" i="25" s="1"/>
  <c r="S77" i="25"/>
  <c r="R77" i="25" s="1"/>
  <c r="S74" i="25"/>
  <c r="R74" i="25" s="1"/>
  <c r="S67" i="25"/>
  <c r="R67" i="25" s="1"/>
  <c r="Q5" i="25" s="1"/>
  <c r="S64" i="25"/>
  <c r="R64" i="25" s="1"/>
  <c r="S61" i="25"/>
  <c r="R61" i="25" s="1"/>
  <c r="S58" i="25"/>
  <c r="R58" i="25" s="1"/>
  <c r="S55" i="25"/>
  <c r="R55" i="25" s="1"/>
  <c r="S52" i="25"/>
  <c r="R52" i="25" s="1"/>
  <c r="S49" i="25"/>
  <c r="R49" i="25" s="1"/>
  <c r="S46" i="25"/>
  <c r="R46" i="25" s="1"/>
  <c r="S43" i="25"/>
  <c r="R43" i="25" s="1"/>
  <c r="S40" i="25"/>
  <c r="R40" i="25" s="1"/>
  <c r="S37" i="25"/>
  <c r="R37" i="25" s="1"/>
  <c r="S31" i="25"/>
  <c r="R31" i="25" s="1"/>
  <c r="S28" i="25"/>
  <c r="R28" i="25" s="1"/>
  <c r="S70" i="25"/>
  <c r="R70" i="25" s="1"/>
  <c r="S34" i="25"/>
  <c r="R34" i="25" s="1"/>
  <c r="S25" i="25"/>
  <c r="R25" i="25" s="1"/>
  <c r="S22" i="25"/>
  <c r="R22" i="25" s="1"/>
  <c r="S19" i="25"/>
  <c r="R19" i="25" s="1"/>
  <c r="S85" i="25"/>
  <c r="R85" i="25" s="1"/>
  <c r="S82" i="25"/>
  <c r="R82" i="25" s="1"/>
  <c r="S79" i="25"/>
  <c r="R79" i="25" s="1"/>
  <c r="S73" i="25"/>
  <c r="R73" i="25" s="1"/>
  <c r="S69" i="25"/>
  <c r="R69" i="25" s="1"/>
  <c r="S66" i="25"/>
  <c r="R66" i="25" s="1"/>
  <c r="S63" i="25"/>
  <c r="R63" i="25" s="1"/>
  <c r="S60" i="25"/>
  <c r="R60" i="25" s="1"/>
  <c r="S57" i="25"/>
  <c r="R57" i="25" s="1"/>
  <c r="S54" i="25"/>
  <c r="R54" i="25" s="1"/>
  <c r="S51" i="25"/>
  <c r="R51" i="25" s="1"/>
  <c r="S48" i="25"/>
  <c r="R48" i="25" s="1"/>
  <c r="Q10" i="25" s="1"/>
  <c r="S45" i="25"/>
  <c r="R45" i="25" s="1"/>
  <c r="S42" i="25"/>
  <c r="R42" i="25" s="1"/>
  <c r="S39" i="25"/>
  <c r="R39" i="25" s="1"/>
  <c r="S33" i="25"/>
  <c r="R33" i="25" s="1"/>
  <c r="S30" i="25"/>
  <c r="R30" i="25" s="1"/>
  <c r="S27" i="25"/>
  <c r="R27" i="25" s="1"/>
  <c r="S76" i="25"/>
  <c r="R76" i="25" s="1"/>
  <c r="S72" i="25"/>
  <c r="R72" i="25" s="1"/>
  <c r="S36" i="25"/>
  <c r="R36" i="25" s="1"/>
  <c r="S24" i="25"/>
  <c r="R24" i="25" s="1"/>
  <c r="S21" i="25"/>
  <c r="R21" i="25" s="1"/>
  <c r="S18" i="25"/>
  <c r="R18" i="25" s="1"/>
  <c r="S84" i="25"/>
  <c r="R84" i="25" s="1"/>
  <c r="S81" i="25"/>
  <c r="R81" i="25" s="1"/>
  <c r="S78" i="25"/>
  <c r="R78" i="25" s="1"/>
  <c r="S75" i="25"/>
  <c r="R75" i="25" s="1"/>
  <c r="S68" i="25"/>
  <c r="R68" i="25" s="1"/>
  <c r="S65" i="25"/>
  <c r="R65" i="25" s="1"/>
  <c r="S62" i="25"/>
  <c r="R62" i="25" s="1"/>
  <c r="S59" i="25"/>
  <c r="R59" i="25" s="1"/>
  <c r="S56" i="25"/>
  <c r="R56" i="25" s="1"/>
  <c r="S53" i="25"/>
  <c r="R53" i="25" s="1"/>
  <c r="S50" i="25"/>
  <c r="R50" i="25" s="1"/>
  <c r="S47" i="25"/>
  <c r="R47" i="25" s="1"/>
  <c r="Q11" i="25" s="1"/>
  <c r="S44" i="25"/>
  <c r="R44" i="25" s="1"/>
  <c r="S41" i="25"/>
  <c r="R41" i="25" s="1"/>
  <c r="S38" i="25"/>
  <c r="R38" i="25" s="1"/>
  <c r="S32" i="25"/>
  <c r="R32" i="25" s="1"/>
  <c r="S29" i="25"/>
  <c r="R29" i="25" s="1"/>
  <c r="D34" i="21"/>
  <c r="AF46" i="14"/>
  <c r="AE46" i="14" s="1"/>
  <c r="AF76" i="14"/>
  <c r="AE76" i="14" s="1"/>
  <c r="AF38" i="14"/>
  <c r="AE38" i="14" s="1"/>
  <c r="AF82" i="14"/>
  <c r="AE82" i="14" s="1"/>
  <c r="AF81" i="14"/>
  <c r="AE81" i="14" s="1"/>
  <c r="AF45" i="14"/>
  <c r="AE45" i="14" s="1"/>
  <c r="AF37" i="14"/>
  <c r="AE37" i="14" s="1"/>
  <c r="AF43" i="14"/>
  <c r="AE43" i="14" s="1"/>
  <c r="AF72" i="14"/>
  <c r="AE72" i="14" s="1"/>
  <c r="AF36" i="14"/>
  <c r="AE36" i="14" s="1"/>
  <c r="AF71" i="14"/>
  <c r="AE71" i="14" s="1"/>
  <c r="AF35" i="14"/>
  <c r="AE35" i="14" s="1"/>
  <c r="AF28" i="14"/>
  <c r="AE28" i="14" s="1"/>
  <c r="AF58" i="14"/>
  <c r="AE58" i="14" s="1"/>
  <c r="AF20" i="14"/>
  <c r="AE20" i="14" s="1"/>
  <c r="AF68" i="14"/>
  <c r="AE68" i="14" s="1"/>
  <c r="AF75" i="14"/>
  <c r="AE75" i="14" s="1"/>
  <c r="AF39" i="14"/>
  <c r="AE39" i="14" s="1"/>
  <c r="AD3" i="14" s="1"/>
  <c r="AF85" i="14"/>
  <c r="AE85" i="14" s="1"/>
  <c r="AF31" i="14"/>
  <c r="AE31" i="14" s="1"/>
  <c r="AF66" i="14"/>
  <c r="AE66" i="14" s="1"/>
  <c r="AF30" i="14"/>
  <c r="AE30" i="14" s="1"/>
  <c r="AF65" i="14"/>
  <c r="AE65" i="14" s="1"/>
  <c r="AF29" i="14"/>
  <c r="AE29" i="14" s="1"/>
  <c r="AF79" i="14"/>
  <c r="AE79" i="14" s="1"/>
  <c r="AF40" i="14"/>
  <c r="AE40" i="14" s="1"/>
  <c r="AF86" i="14"/>
  <c r="AE86" i="14" s="1"/>
  <c r="AF50" i="14"/>
  <c r="AE50" i="14" s="1"/>
  <c r="AF69" i="14"/>
  <c r="AE69" i="14" s="1"/>
  <c r="AF33" i="14"/>
  <c r="AE33" i="14" s="1"/>
  <c r="AF73" i="14"/>
  <c r="AE73" i="14" s="1"/>
  <c r="AF25" i="14"/>
  <c r="AE25" i="14" s="1"/>
  <c r="AD7" i="14" s="1"/>
  <c r="AF60" i="14"/>
  <c r="AE60" i="14" s="1"/>
  <c r="AF24" i="14"/>
  <c r="AE24" i="14" s="1"/>
  <c r="AD9" i="14" s="1"/>
  <c r="AF59" i="14"/>
  <c r="AE59" i="14" s="1"/>
  <c r="AF23" i="14"/>
  <c r="AE23" i="14" s="1"/>
  <c r="P5" i="22"/>
  <c r="AF75" i="25"/>
  <c r="AE75" i="25" s="1"/>
  <c r="AF70" i="25"/>
  <c r="AE70" i="25" s="1"/>
  <c r="AF66" i="25"/>
  <c r="AE66" i="25" s="1"/>
  <c r="AF60" i="25"/>
  <c r="AE60" i="25" s="1"/>
  <c r="AF56" i="25"/>
  <c r="AE56" i="25" s="1"/>
  <c r="AF53" i="25"/>
  <c r="AE53" i="25" s="1"/>
  <c r="AF50" i="25"/>
  <c r="AE50" i="25" s="1"/>
  <c r="AF47" i="25"/>
  <c r="AE47" i="25" s="1"/>
  <c r="AF44" i="25"/>
  <c r="AE44" i="25" s="1"/>
  <c r="AF41" i="25"/>
  <c r="AE41" i="25" s="1"/>
  <c r="AF38" i="25"/>
  <c r="AE38" i="25" s="1"/>
  <c r="AF35" i="25"/>
  <c r="AE35" i="25" s="1"/>
  <c r="AF32" i="25"/>
  <c r="AE32" i="25" s="1"/>
  <c r="AF21" i="25"/>
  <c r="AE21" i="25" s="1"/>
  <c r="AF17" i="25"/>
  <c r="AE17" i="25" s="1"/>
  <c r="AF27" i="25"/>
  <c r="AE27" i="25" s="1"/>
  <c r="AF86" i="25"/>
  <c r="AE86" i="25" s="1"/>
  <c r="AF83" i="25"/>
  <c r="AE83" i="25" s="1"/>
  <c r="AF80" i="25"/>
  <c r="AE80" i="25" s="1"/>
  <c r="AF77" i="25"/>
  <c r="AE77" i="25" s="1"/>
  <c r="AF63" i="25"/>
  <c r="AE63" i="25" s="1"/>
  <c r="AF23" i="25"/>
  <c r="AE23" i="25" s="1"/>
  <c r="AF19" i="25"/>
  <c r="AE19" i="25" s="1"/>
  <c r="AF76" i="25"/>
  <c r="AE76" i="25" s="1"/>
  <c r="AD5" i="25" s="1"/>
  <c r="AF72" i="25"/>
  <c r="AE72" i="25" s="1"/>
  <c r="AF67" i="25"/>
  <c r="AE67" i="25" s="1"/>
  <c r="AF62" i="25"/>
  <c r="AE62" i="25" s="1"/>
  <c r="AF57" i="25"/>
  <c r="AE57" i="25" s="1"/>
  <c r="AF54" i="25"/>
  <c r="AE54" i="25" s="1"/>
  <c r="AF51" i="25"/>
  <c r="AE51" i="25" s="1"/>
  <c r="AF48" i="25"/>
  <c r="AE48" i="25" s="1"/>
  <c r="AF45" i="25"/>
  <c r="AE45" i="25" s="1"/>
  <c r="AF42" i="25"/>
  <c r="AE42" i="25" s="1"/>
  <c r="AF39" i="25"/>
  <c r="AE39" i="25" s="1"/>
  <c r="AF36" i="25"/>
  <c r="AE36" i="25" s="1"/>
  <c r="AF33" i="25"/>
  <c r="AE33" i="25" s="1"/>
  <c r="AF30" i="25"/>
  <c r="AE30" i="25" s="1"/>
  <c r="AF22" i="25"/>
  <c r="AE22" i="25" s="1"/>
  <c r="AF28" i="25"/>
  <c r="AE28" i="25" s="1"/>
  <c r="AF85" i="25"/>
  <c r="AE85" i="25" s="1"/>
  <c r="AF82" i="25"/>
  <c r="AE82" i="25" s="1"/>
  <c r="AF79" i="25"/>
  <c r="AE79" i="25" s="1"/>
  <c r="AF71" i="25"/>
  <c r="AE71" i="25" s="1"/>
  <c r="AF61" i="25"/>
  <c r="AE61" i="25" s="1"/>
  <c r="AF25" i="25"/>
  <c r="AE25" i="25" s="1"/>
  <c r="AF98" i="19"/>
  <c r="AF269" i="19"/>
  <c r="AF191" i="19"/>
  <c r="AF185" i="19"/>
  <c r="AG38" i="19"/>
  <c r="AG146" i="19"/>
  <c r="AF74" i="19"/>
  <c r="AF278" i="19"/>
  <c r="AF293" i="19"/>
  <c r="AF221" i="19"/>
  <c r="AG56" i="19"/>
  <c r="AG164" i="19"/>
  <c r="AG227" i="19"/>
  <c r="AF80" i="19"/>
  <c r="AF104" i="19"/>
  <c r="AF152" i="19"/>
  <c r="AF53" i="19"/>
  <c r="AF17" i="19"/>
  <c r="AG128" i="19"/>
  <c r="AF266" i="19"/>
  <c r="AF134" i="19"/>
  <c r="AF212" i="19"/>
  <c r="AF233" i="19"/>
  <c r="AF113" i="19"/>
  <c r="AF197" i="19"/>
  <c r="AF14" i="19"/>
  <c r="AF35" i="19"/>
  <c r="AG32" i="19"/>
  <c r="AG62" i="19"/>
  <c r="AG86" i="19"/>
  <c r="AG140" i="19"/>
  <c r="AG170" i="19"/>
  <c r="AG263" i="19"/>
  <c r="AF68" i="19"/>
  <c r="AF230" i="19"/>
  <c r="AF284" i="19"/>
  <c r="AF59" i="19"/>
  <c r="AG179" i="19"/>
  <c r="AF275" i="19"/>
  <c r="AF41" i="19"/>
  <c r="AF287" i="19"/>
  <c r="AF71" i="19"/>
  <c r="AF149" i="19"/>
  <c r="AG158" i="19"/>
  <c r="AG218" i="19"/>
  <c r="AF367" i="19"/>
  <c r="AF391" i="19"/>
  <c r="AG463" i="19"/>
  <c r="AG260" i="19"/>
  <c r="AG322" i="19"/>
  <c r="AF415" i="19"/>
  <c r="AF412" i="19"/>
  <c r="AF421" i="19"/>
  <c r="AF374" i="19"/>
  <c r="AF380" i="19"/>
  <c r="AF445" i="19"/>
  <c r="AG281" i="19"/>
  <c r="AF403" i="19"/>
  <c r="AF427" i="19"/>
  <c r="AF355" i="19"/>
  <c r="AF493" i="19"/>
  <c r="AF413" i="19"/>
  <c r="AF398" i="19"/>
  <c r="AF467" i="19"/>
  <c r="AF410" i="19"/>
  <c r="AF5" i="19"/>
  <c r="AF209" i="19"/>
  <c r="AF434" i="19"/>
  <c r="AF203" i="19"/>
  <c r="AF89" i="19"/>
  <c r="AF161" i="19"/>
  <c r="AG125" i="19"/>
  <c r="AF251" i="19"/>
  <c r="AF422" i="19"/>
  <c r="AF23" i="19"/>
  <c r="AF95" i="19"/>
  <c r="AG362" i="19"/>
  <c r="AF532" i="19"/>
  <c r="AF538" i="19"/>
  <c r="AF535" i="19"/>
  <c r="AG383" i="19"/>
  <c r="AF580" i="19"/>
  <c r="AF556" i="19"/>
  <c r="AF324" i="19"/>
  <c r="AF426" i="19"/>
  <c r="AG404" i="19"/>
  <c r="AF455" i="19"/>
  <c r="AG365" i="19"/>
  <c r="AF465" i="19"/>
  <c r="AG558" i="19"/>
  <c r="AF902" i="19"/>
  <c r="AF480" i="19"/>
  <c r="AF720" i="19"/>
  <c r="AF699" i="19"/>
  <c r="AF471" i="19"/>
  <c r="AF906" i="19"/>
  <c r="AF468" i="19"/>
  <c r="AF708" i="19"/>
  <c r="AG543" i="19"/>
  <c r="AG300" i="19"/>
  <c r="AG978" i="19"/>
  <c r="AF477" i="19"/>
  <c r="AF510" i="19"/>
  <c r="AF444" i="19"/>
  <c r="AF474" i="19"/>
  <c r="AG327" i="19"/>
  <c r="AF497" i="19"/>
  <c r="AG386" i="19"/>
  <c r="AG833" i="19"/>
  <c r="AF501" i="19"/>
  <c r="AF706" i="19"/>
  <c r="AF764" i="19"/>
  <c r="AG962" i="19"/>
  <c r="AG609" i="19"/>
  <c r="AG682" i="19"/>
  <c r="AF489" i="19"/>
  <c r="AF825" i="19"/>
  <c r="AG636" i="19"/>
  <c r="AF667" i="19"/>
  <c r="AF597" i="19"/>
  <c r="AG999" i="19"/>
  <c r="AG585" i="19"/>
  <c r="AG681" i="19"/>
  <c r="AG613" i="19"/>
  <c r="AF766" i="19"/>
  <c r="AF735" i="19"/>
  <c r="AF787" i="19"/>
  <c r="AF917" i="19"/>
  <c r="AF441" i="19"/>
  <c r="AG531" i="19"/>
  <c r="AG491" i="19"/>
  <c r="AG779" i="19"/>
  <c r="AG478" i="19"/>
  <c r="AG798" i="19"/>
  <c r="AG721" i="19"/>
  <c r="AF965" i="19"/>
  <c r="AF911" i="19"/>
  <c r="AG959" i="19"/>
  <c r="AG894" i="19"/>
  <c r="AF717" i="19"/>
  <c r="AF867" i="19"/>
  <c r="AF540" i="19"/>
  <c r="AF914" i="19"/>
  <c r="AF923" i="19"/>
  <c r="AG815" i="19"/>
  <c r="AG573" i="19"/>
  <c r="AG872" i="19"/>
  <c r="AG660" i="19"/>
  <c r="AF822" i="19"/>
  <c r="AG541" i="19"/>
  <c r="AG739" i="19"/>
  <c r="AF534" i="19"/>
  <c r="AF676" i="19"/>
  <c r="AF606" i="19"/>
  <c r="AF743" i="19"/>
  <c r="AF552" i="19"/>
  <c r="AF881" i="19"/>
  <c r="AF627" i="19"/>
  <c r="AG816" i="19"/>
  <c r="AG732" i="19"/>
  <c r="AG561" i="19"/>
  <c r="AG462" i="19"/>
  <c r="AG929" i="19"/>
  <c r="AG873" i="19"/>
  <c r="AF892" i="19"/>
  <c r="AF537" i="19"/>
  <c r="AF736" i="19"/>
  <c r="AF683" i="19"/>
  <c r="AF900" i="19"/>
  <c r="AF666" i="19"/>
  <c r="AF785" i="19"/>
  <c r="AF519" i="19"/>
  <c r="AG836" i="19"/>
  <c r="AG728" i="19"/>
  <c r="AG624" i="19"/>
  <c r="AG709" i="19"/>
  <c r="AF513" i="19"/>
  <c r="AF582" i="19"/>
  <c r="AF642" i="19"/>
  <c r="AF784" i="19"/>
  <c r="AF691" i="19"/>
  <c r="AF570" i="19"/>
  <c r="AF918" i="19"/>
  <c r="AF516" i="19"/>
  <c r="AF755" i="19"/>
  <c r="AF752" i="19"/>
  <c r="AF555" i="19"/>
  <c r="AG776" i="19"/>
  <c r="AG662" i="19"/>
  <c r="AG827" i="19"/>
  <c r="AG528" i="19"/>
  <c r="AG579" i="19"/>
  <c r="AG630" i="19"/>
  <c r="AG690" i="19"/>
  <c r="AF792" i="19"/>
  <c r="AG858" i="19"/>
  <c r="AG942" i="19"/>
  <c r="AG661" i="19"/>
  <c r="AG715" i="19"/>
  <c r="AF664" i="19"/>
  <c r="AF621" i="19"/>
  <c r="AF961" i="19"/>
  <c r="AF583" i="19"/>
  <c r="AF763" i="19"/>
  <c r="AF656" i="19"/>
  <c r="AG828" i="19"/>
  <c r="AG975" i="19"/>
  <c r="AG982" i="19"/>
  <c r="AG495" i="19"/>
  <c r="AG824" i="19"/>
  <c r="AG425" i="19"/>
  <c r="AG546" i="19"/>
  <c r="AG523" i="19"/>
  <c r="AG938" i="19"/>
  <c r="AG648" i="19"/>
  <c r="AG714" i="19"/>
  <c r="AG807" i="19"/>
  <c r="AG888" i="19"/>
  <c r="AG984" i="19"/>
  <c r="AG673" i="19"/>
  <c r="AF525" i="19"/>
  <c r="AF688" i="19"/>
  <c r="AF793" i="19"/>
  <c r="AF675" i="19"/>
  <c r="AF672" i="19"/>
  <c r="AF893" i="19"/>
  <c r="AF615" i="19"/>
  <c r="AF429" i="19"/>
  <c r="AF453" i="19"/>
  <c r="AG549" i="19"/>
  <c r="AF788" i="19"/>
  <c r="AG567" i="19"/>
  <c r="AG603" i="19"/>
  <c r="AG618" i="19"/>
  <c r="AG726" i="19"/>
  <c r="AG903" i="19"/>
  <c r="AG577" i="19"/>
  <c r="AG700" i="19"/>
  <c r="AG748" i="19"/>
  <c r="AF772" i="19"/>
  <c r="AF612" i="19"/>
  <c r="AF707" i="19"/>
  <c r="AF891" i="19"/>
  <c r="AF981" i="19"/>
  <c r="AF637" i="19"/>
  <c r="AF633" i="19"/>
  <c r="AF890" i="19"/>
  <c r="AF702" i="19"/>
  <c r="AF651" i="19"/>
  <c r="AG927" i="19"/>
  <c r="AG874" i="19"/>
  <c r="AG638" i="19"/>
  <c r="AG576" i="19"/>
  <c r="AG860" i="19"/>
  <c r="AG684" i="19"/>
  <c r="AG759" i="19"/>
  <c r="AG634" i="19"/>
  <c r="AG712" i="19"/>
  <c r="AF670" i="19"/>
  <c r="AF653" i="19"/>
  <c r="AF685" i="19"/>
  <c r="AF990" i="19"/>
  <c r="AF804" i="19"/>
  <c r="AF678" i="19"/>
  <c r="AF738" i="19"/>
  <c r="AF811" i="19"/>
  <c r="AG407" i="19"/>
  <c r="AG692" i="19"/>
  <c r="AG564" i="19"/>
  <c r="AG600" i="19"/>
  <c r="AG451" i="19"/>
  <c r="AG878" i="19"/>
  <c r="AF696" i="19"/>
  <c r="AG559" i="19"/>
  <c r="AF724" i="19"/>
  <c r="AF697" i="19"/>
  <c r="AF876" i="19"/>
  <c r="AF969" i="19"/>
  <c r="AG812" i="19"/>
  <c r="AG470" i="19"/>
  <c r="AG357" i="19"/>
  <c r="AG791" i="19"/>
  <c r="AG499" i="19"/>
  <c r="AG595" i="19"/>
  <c r="AF345" i="19"/>
  <c r="AF992" i="19"/>
  <c r="AF414" i="19"/>
  <c r="AF381" i="19"/>
  <c r="AG393" i="19"/>
  <c r="AG303" i="19"/>
  <c r="AG330" i="19"/>
  <c r="AG396" i="19"/>
  <c r="AF420" i="19"/>
  <c r="AF321" i="19"/>
  <c r="AF309" i="19"/>
  <c r="AF351" i="19"/>
  <c r="AG405" i="19"/>
  <c r="AG333" i="19"/>
  <c r="AG399" i="19"/>
  <c r="AF348" i="19"/>
  <c r="AF354" i="19"/>
  <c r="AG423" i="19"/>
  <c r="AG986" i="19"/>
  <c r="AG252" i="19"/>
  <c r="AG318" i="19"/>
  <c r="AG282" i="19"/>
  <c r="AF998" i="19"/>
  <c r="AF458" i="19"/>
  <c r="AG473" i="19"/>
  <c r="AF335" i="19"/>
  <c r="AF509" i="19"/>
  <c r="AF485" i="19"/>
  <c r="AF689" i="19"/>
  <c r="AF713" i="19"/>
  <c r="AF731" i="19"/>
  <c r="AF865" i="19"/>
  <c r="AF710" i="19"/>
  <c r="AF808" i="19"/>
  <c r="AF937" i="19"/>
  <c r="AF704" i="19"/>
  <c r="AF823" i="19"/>
  <c r="AF686" i="19"/>
  <c r="AF261" i="19"/>
  <c r="AG991" i="19"/>
  <c r="AG305" i="19"/>
  <c r="AG371" i="19"/>
  <c r="AG389" i="19"/>
  <c r="AG270" i="19"/>
  <c r="AG644" i="19"/>
  <c r="AG668" i="19"/>
  <c r="AG737" i="19"/>
  <c r="AF958" i="19"/>
  <c r="AF255" i="19"/>
  <c r="AG494" i="19"/>
  <c r="AG285" i="19"/>
  <c r="AF276" i="19"/>
  <c r="AF506" i="19"/>
  <c r="AF946" i="19"/>
  <c r="AF925" i="19"/>
  <c r="AF279" i="19"/>
  <c r="AF237" i="19"/>
  <c r="AF820" i="19"/>
  <c r="AF213" i="19"/>
  <c r="AF482" i="19"/>
  <c r="AG503" i="19"/>
  <c r="AG326" i="19"/>
  <c r="AG395" i="19"/>
  <c r="AG479" i="19"/>
  <c r="AG234" i="19"/>
  <c r="AG273" i="19"/>
  <c r="AG740" i="19"/>
  <c r="AG760" i="19"/>
  <c r="AF258" i="19"/>
  <c r="AG979" i="19"/>
  <c r="AG994" i="19"/>
  <c r="AG641" i="19"/>
  <c r="AF359" i="19"/>
  <c r="AF461" i="19"/>
  <c r="AF871" i="19"/>
  <c r="AF973" i="19"/>
  <c r="AF249" i="19"/>
  <c r="AG964" i="19"/>
  <c r="AG347" i="19"/>
  <c r="AG377" i="19"/>
  <c r="AG419" i="19"/>
  <c r="AG814" i="19"/>
  <c r="AG446" i="19"/>
  <c r="AF332" i="19"/>
  <c r="AF659" i="19"/>
  <c r="AF299" i="19"/>
  <c r="AF716" i="19"/>
  <c r="AF862" i="19"/>
  <c r="AF976" i="19"/>
  <c r="AG204" i="19"/>
  <c r="AG970" i="19"/>
  <c r="AG934" i="19"/>
  <c r="AF934" i="19"/>
  <c r="AG915" i="19"/>
  <c r="AG882" i="19"/>
  <c r="AF882" i="19"/>
  <c r="AG358" i="19"/>
  <c r="AF358" i="19"/>
  <c r="AG486" i="19"/>
  <c r="AF486" i="19"/>
  <c r="AG869" i="19"/>
  <c r="AF341" i="19"/>
  <c r="AF356" i="19"/>
  <c r="AF353" i="19"/>
  <c r="AF883" i="19"/>
  <c r="AF311" i="19"/>
  <c r="AF338" i="19"/>
  <c r="AF898" i="19"/>
  <c r="AG904" i="19"/>
  <c r="AG308" i="19"/>
  <c r="AG329" i="19"/>
  <c r="AG350" i="19"/>
  <c r="AG201" i="19"/>
  <c r="AG481" i="19"/>
  <c r="AF768" i="19"/>
  <c r="AF957" i="19"/>
  <c r="AF895" i="19"/>
  <c r="AF323" i="19"/>
  <c r="AG910" i="19"/>
  <c r="AG228" i="19"/>
  <c r="AG207" i="19"/>
  <c r="AG460" i="19"/>
  <c r="AG771" i="19"/>
  <c r="AG966" i="19"/>
  <c r="AF433" i="19"/>
  <c r="AF783" i="19"/>
  <c r="AF907" i="19"/>
  <c r="AF317" i="19"/>
  <c r="AF780" i="19"/>
  <c r="AG744" i="19"/>
  <c r="AG848" i="19"/>
  <c r="AG314" i="19"/>
  <c r="AF774" i="19"/>
  <c r="AF302" i="19"/>
  <c r="AF842" i="19"/>
  <c r="AG756" i="19"/>
  <c r="AG439" i="19"/>
  <c r="AG180" i="19"/>
  <c r="AG222" i="19"/>
  <c r="AG469" i="19"/>
  <c r="AF857" i="19"/>
  <c r="AG886" i="19"/>
  <c r="AG995" i="19"/>
  <c r="AF454" i="19"/>
  <c r="AG454" i="19"/>
  <c r="AF956" i="19"/>
  <c r="AG956" i="19"/>
  <c r="AF1001" i="19"/>
  <c r="AG1001" i="19"/>
  <c r="AG901" i="19"/>
  <c r="AF901" i="19"/>
  <c r="AG390" i="19"/>
  <c r="AF262" i="19"/>
  <c r="AG262" i="19"/>
  <c r="AG198" i="19"/>
  <c r="AF198" i="19"/>
  <c r="AG924" i="19"/>
  <c r="AF924" i="19"/>
  <c r="AG855" i="19"/>
  <c r="AF855" i="19"/>
  <c r="AF875" i="19"/>
  <c r="AG875" i="19"/>
  <c r="AF428" i="19"/>
  <c r="AF568" i="19"/>
  <c r="AF747" i="19"/>
  <c r="AF948" i="19"/>
  <c r="AF319" i="19"/>
  <c r="AF896" i="19"/>
  <c r="AF601" i="19"/>
  <c r="AF378" i="19"/>
  <c r="AF239" i="19"/>
  <c r="AF375" i="19"/>
  <c r="AF547" i="19"/>
  <c r="AF598" i="19"/>
  <c r="AF589" i="19"/>
  <c r="AG750" i="19"/>
  <c r="AG511" i="19"/>
  <c r="AG183" i="19"/>
  <c r="AG449" i="19"/>
  <c r="AG800" i="19"/>
  <c r="AG325" i="19"/>
  <c r="AG526" i="19"/>
  <c r="AG971" i="19"/>
  <c r="AG544" i="19"/>
  <c r="AG562" i="19"/>
  <c r="AG616" i="19"/>
  <c r="AF257" i="19"/>
  <c r="AF443" i="19"/>
  <c r="AF841" i="19"/>
  <c r="AF997" i="19"/>
  <c r="AF372" i="19"/>
  <c r="AF452" i="19"/>
  <c r="AF177" i="19"/>
  <c r="AF313" i="19"/>
  <c r="AF517" i="19"/>
  <c r="AF838" i="19"/>
  <c r="AF619" i="19"/>
  <c r="AG245" i="19"/>
  <c r="AG369" i="19"/>
  <c r="AG803" i="19"/>
  <c r="AG307" i="19"/>
  <c r="AG508" i="19"/>
  <c r="AG565" i="19"/>
  <c r="AG640" i="19"/>
  <c r="AF186" i="19"/>
  <c r="AF628" i="19"/>
  <c r="AF936" i="19"/>
  <c r="AF553" i="19"/>
  <c r="AF586" i="19"/>
  <c r="AF610" i="19"/>
  <c r="AG514" i="19"/>
  <c r="AG604" i="19"/>
  <c r="AG622" i="19"/>
  <c r="AG643" i="19"/>
  <c r="AF592" i="19"/>
  <c r="AF853" i="19"/>
  <c r="AF870" i="19"/>
  <c r="AF189" i="19"/>
  <c r="AF571" i="19"/>
  <c r="AF607" i="19"/>
  <c r="AF487" i="19"/>
  <c r="AG242" i="19"/>
  <c r="AG437" i="19"/>
  <c r="AF658" i="19"/>
  <c r="AF520" i="19"/>
  <c r="AF574" i="19"/>
  <c r="AG887" i="19"/>
  <c r="AF850" i="19"/>
  <c r="AG850" i="19"/>
  <c r="AF310" i="19"/>
  <c r="AG310" i="19"/>
  <c r="AG930" i="19"/>
  <c r="AF930" i="19"/>
  <c r="AG693" i="19"/>
  <c r="AG342" i="19"/>
  <c r="AF342" i="19"/>
  <c r="AF502" i="19"/>
  <c r="AG502" i="19"/>
  <c r="AG996" i="19"/>
  <c r="AF996" i="19"/>
  <c r="AG950" i="19"/>
  <c r="AF950" i="19"/>
  <c r="AG843" i="19"/>
  <c r="AF843" i="19"/>
  <c r="AG645" i="19"/>
  <c r="AF645" i="19"/>
  <c r="AF863" i="19"/>
  <c r="AG863" i="19"/>
  <c r="AF834" i="19"/>
  <c r="AG834" i="19"/>
  <c r="AG406" i="19"/>
  <c r="AF406" i="19"/>
  <c r="AF214" i="19"/>
  <c r="AG214" i="19"/>
  <c r="AG920" i="19"/>
  <c r="AF920" i="19"/>
  <c r="AG438" i="19"/>
  <c r="AF438" i="19"/>
  <c r="AF246" i="19"/>
  <c r="AG246" i="19"/>
  <c r="AG939" i="19"/>
  <c r="AF963" i="19"/>
  <c r="AG963" i="19"/>
  <c r="AF701" i="19"/>
  <c r="AF669" i="19"/>
  <c r="AF809" i="19"/>
  <c r="AF334" i="19"/>
  <c r="AG952" i="19"/>
  <c r="AF859" i="19"/>
  <c r="AF817" i="19"/>
  <c r="AF366" i="19"/>
  <c r="AF174" i="19"/>
  <c r="AF238" i="19"/>
  <c r="AG967" i="19"/>
  <c r="AF967" i="19"/>
  <c r="AF864" i="19"/>
  <c r="AG864" i="19"/>
  <c r="AG845" i="19"/>
  <c r="AF845" i="19"/>
  <c r="AG797" i="19"/>
  <c r="AG781" i="19"/>
  <c r="AF781" i="19"/>
  <c r="AF757" i="19"/>
  <c r="AG757" i="19"/>
  <c r="AG733" i="19"/>
  <c r="AF733" i="19"/>
  <c r="AG649" i="19"/>
  <c r="AF649" i="19"/>
  <c r="AF889" i="19"/>
  <c r="AG972" i="19"/>
  <c r="AF972" i="19"/>
  <c r="AG905" i="19"/>
  <c r="AF905" i="19"/>
  <c r="AG866" i="19"/>
  <c r="AF866" i="19"/>
  <c r="AG778" i="19"/>
  <c r="AF778" i="19"/>
  <c r="AG560" i="19"/>
  <c r="AG436" i="19"/>
  <c r="AF436" i="19"/>
  <c r="AG196" i="19"/>
  <c r="AF196" i="19"/>
  <c r="AF60" i="19"/>
  <c r="AF805" i="19"/>
  <c r="AF928" i="19"/>
  <c r="AF388" i="19"/>
  <c r="AF292" i="19"/>
  <c r="AG632" i="19"/>
  <c r="AG954" i="19"/>
  <c r="AF954" i="19"/>
  <c r="AG789" i="19"/>
  <c r="AF789" i="19"/>
  <c r="AG773" i="19"/>
  <c r="AG694" i="19"/>
  <c r="AF694" i="19"/>
  <c r="AF171" i="19"/>
  <c r="AG171" i="19"/>
  <c r="AG949" i="19"/>
  <c r="AF949" i="19"/>
  <c r="AG829" i="19"/>
  <c r="AG705" i="19"/>
  <c r="AF705" i="19"/>
  <c r="AF340" i="19"/>
  <c r="AG340" i="19"/>
  <c r="AF657" i="19"/>
  <c r="AF749" i="19"/>
  <c r="AF346" i="19"/>
  <c r="AF908" i="19"/>
  <c r="AG786" i="19"/>
  <c r="AG21" i="19"/>
  <c r="AG498" i="19"/>
  <c r="AF810" i="19"/>
  <c r="AG837" i="19"/>
  <c r="AG835" i="19"/>
  <c r="AF835" i="19"/>
  <c r="AF646" i="19"/>
  <c r="AG646" i="19"/>
  <c r="AG629" i="19"/>
  <c r="AG490" i="19"/>
  <c r="AG985" i="19"/>
  <c r="AG306" i="19"/>
  <c r="AF484" i="19"/>
  <c r="AF754" i="19"/>
  <c r="AF879" i="19"/>
  <c r="AF988" i="19"/>
  <c r="AG129" i="19"/>
  <c r="AG821" i="19"/>
  <c r="AG394" i="19"/>
  <c r="AG762" i="19"/>
  <c r="AG861" i="19"/>
  <c r="AF941" i="19"/>
  <c r="AG941" i="19"/>
  <c r="AG442" i="19"/>
  <c r="AG411" i="19"/>
  <c r="AF411" i="19"/>
  <c r="AG153" i="19"/>
  <c r="AF153" i="19"/>
  <c r="AG51" i="19"/>
  <c r="AF3" i="19"/>
  <c r="AG3" i="19"/>
  <c r="AF298" i="19"/>
  <c r="AF931" i="19"/>
  <c r="AG856" i="19"/>
  <c r="AG680" i="19"/>
  <c r="AG913" i="19"/>
  <c r="AF913" i="19"/>
  <c r="AG897" i="19"/>
  <c r="AF897" i="19"/>
  <c r="AF654" i="19"/>
  <c r="AG654" i="19"/>
  <c r="AF677" i="19"/>
  <c r="AF711" i="19"/>
  <c r="AF725" i="19"/>
  <c r="AG802" i="19"/>
  <c r="AF993" i="19"/>
  <c r="AG993" i="19"/>
  <c r="AG968" i="19"/>
  <c r="AF968" i="19"/>
  <c r="AG847" i="19"/>
  <c r="AF734" i="19"/>
  <c r="AG734" i="19"/>
  <c r="AG729" i="19"/>
  <c r="AF729" i="19"/>
  <c r="AG719" i="19"/>
  <c r="AF719" i="19"/>
  <c r="AG674" i="19"/>
  <c r="AF671" i="19"/>
  <c r="AG671" i="19"/>
  <c r="AG655" i="19"/>
  <c r="AG631" i="19"/>
  <c r="AF631" i="19"/>
  <c r="AG626" i="19"/>
  <c r="AF617" i="19"/>
  <c r="AG617" i="19"/>
  <c r="AF599" i="19"/>
  <c r="AG599" i="19"/>
  <c r="AF590" i="19"/>
  <c r="AG590" i="19"/>
  <c r="AG569" i="19"/>
  <c r="AF569" i="19"/>
  <c r="AF563" i="19"/>
  <c r="AG563" i="19"/>
  <c r="AF557" i="19"/>
  <c r="AG557" i="19"/>
  <c r="AG488" i="19"/>
  <c r="AF488" i="19"/>
  <c r="AF464" i="19"/>
  <c r="AG464" i="19"/>
  <c r="AG424" i="19"/>
  <c r="AF387" i="19"/>
  <c r="AG387" i="19"/>
  <c r="AG376" i="19"/>
  <c r="AF360" i="19"/>
  <c r="AG360" i="19"/>
  <c r="AG328" i="19"/>
  <c r="AF288" i="19"/>
  <c r="AG288" i="19"/>
  <c r="AG280" i="19"/>
  <c r="AF280" i="19"/>
  <c r="AG272" i="19"/>
  <c r="AG264" i="19"/>
  <c r="AF264" i="19"/>
  <c r="AF248" i="19"/>
  <c r="AG248" i="19"/>
  <c r="AG243" i="19"/>
  <c r="AF243" i="19"/>
  <c r="AG219" i="19"/>
  <c r="AF219" i="19"/>
  <c r="AG208" i="19"/>
  <c r="AF195" i="19"/>
  <c r="AG195" i="19"/>
  <c r="AF192" i="19"/>
  <c r="AG192" i="19"/>
  <c r="AF176" i="19"/>
  <c r="AG176" i="19"/>
  <c r="AG162" i="19"/>
  <c r="AF162" i="19"/>
  <c r="AG141" i="19"/>
  <c r="AG135" i="19"/>
  <c r="AF135" i="19"/>
  <c r="AF117" i="19"/>
  <c r="AG117" i="19"/>
  <c r="AG105" i="19"/>
  <c r="AF105" i="19"/>
  <c r="AG99" i="19"/>
  <c r="AF99" i="19"/>
  <c r="AF84" i="19"/>
  <c r="AG84" i="19"/>
  <c r="AF78" i="19"/>
  <c r="AG78" i="19"/>
  <c r="AG66" i="19"/>
  <c r="AF66" i="19"/>
  <c r="AG63" i="19"/>
  <c r="AG54" i="19"/>
  <c r="AF54" i="19"/>
  <c r="AG48" i="19"/>
  <c r="AF48" i="19"/>
  <c r="AF27" i="19"/>
  <c r="AG27" i="19"/>
  <c r="AF24" i="19"/>
  <c r="AG24" i="19"/>
  <c r="AG18" i="19"/>
  <c r="AF18" i="19"/>
  <c r="AF240" i="19"/>
  <c r="AF320" i="19"/>
  <c r="AF159" i="19"/>
  <c r="AF542" i="19"/>
  <c r="AG147" i="19"/>
  <c r="AG440" i="19"/>
  <c r="AG578" i="19"/>
  <c r="AF945" i="19"/>
  <c r="AG945" i="19"/>
  <c r="AG877" i="19"/>
  <c r="AF868" i="19"/>
  <c r="AG868" i="19"/>
  <c r="AF849" i="19"/>
  <c r="AG849" i="19"/>
  <c r="AG989" i="19"/>
  <c r="AF989" i="19"/>
  <c r="AG831" i="19"/>
  <c r="AG813" i="19"/>
  <c r="AF813" i="19"/>
  <c r="AG794" i="19"/>
  <c r="AF794" i="19"/>
  <c r="AF758" i="19"/>
  <c r="AG758" i="19"/>
  <c r="AG741" i="19"/>
  <c r="AF722" i="19"/>
  <c r="AG722" i="19"/>
  <c r="AG703" i="19"/>
  <c r="AF703" i="19"/>
  <c r="AF679" i="19"/>
  <c r="AG679" i="19"/>
  <c r="AG620" i="19"/>
  <c r="AF620" i="19"/>
  <c r="AG611" i="19"/>
  <c r="AF611" i="19"/>
  <c r="AG593" i="19"/>
  <c r="AF593" i="19"/>
  <c r="AF587" i="19"/>
  <c r="AG587" i="19"/>
  <c r="AG581" i="19"/>
  <c r="AF581" i="19"/>
  <c r="AG575" i="19"/>
  <c r="AF575" i="19"/>
  <c r="AF566" i="19"/>
  <c r="AG566" i="19"/>
  <c r="AG548" i="19"/>
  <c r="AF548" i="19"/>
  <c r="AG539" i="19"/>
  <c r="AG524" i="19"/>
  <c r="AF524" i="19"/>
  <c r="AF518" i="19"/>
  <c r="AG518" i="19"/>
  <c r="AG512" i="19"/>
  <c r="AF512" i="19"/>
  <c r="AG483" i="19"/>
  <c r="AF483" i="19"/>
  <c r="AG472" i="19"/>
  <c r="AF472" i="19"/>
  <c r="AG456" i="19"/>
  <c r="AG416" i="19"/>
  <c r="AF416" i="19"/>
  <c r="AG400" i="19"/>
  <c r="AF400" i="19"/>
  <c r="AG344" i="19"/>
  <c r="AF344" i="19"/>
  <c r="AF312" i="19"/>
  <c r="AG312" i="19"/>
  <c r="AG304" i="19"/>
  <c r="AF304" i="19"/>
  <c r="AF200" i="19"/>
  <c r="AG200" i="19"/>
  <c r="AF184" i="19"/>
  <c r="AG184" i="19"/>
  <c r="AG156" i="19"/>
  <c r="AF156" i="19"/>
  <c r="AG150" i="19"/>
  <c r="AG138" i="19"/>
  <c r="AF138" i="19"/>
  <c r="AG126" i="19"/>
  <c r="AG120" i="19"/>
  <c r="AF120" i="19"/>
  <c r="AF114" i="19"/>
  <c r="AG114" i="19"/>
  <c r="AG108" i="19"/>
  <c r="AF108" i="19"/>
  <c r="AG102" i="19"/>
  <c r="AF102" i="19"/>
  <c r="AG81" i="19"/>
  <c r="AF81" i="19"/>
  <c r="AG69" i="19"/>
  <c r="AG45" i="19"/>
  <c r="AF45" i="19"/>
  <c r="AF42" i="19"/>
  <c r="AG42" i="19"/>
  <c r="AG36" i="19"/>
  <c r="AF36" i="19"/>
  <c r="AF408" i="19"/>
  <c r="AF605" i="19"/>
  <c r="AG39" i="19"/>
  <c r="AG267" i="19"/>
  <c r="AF336" i="19"/>
  <c r="AF530" i="19"/>
  <c r="AF504" i="19"/>
  <c r="AF584" i="19"/>
  <c r="AF765" i="19"/>
  <c r="AF951" i="19"/>
  <c r="AG507" i="19"/>
  <c r="AG216" i="19"/>
  <c r="AG746" i="19"/>
  <c r="AG57" i="19"/>
  <c r="AG165" i="19"/>
  <c r="AG339" i="19"/>
  <c r="AG596" i="19"/>
  <c r="AG496" i="19"/>
  <c r="AF922" i="19"/>
  <c r="AG922" i="19"/>
  <c r="AF916" i="19"/>
  <c r="AG916" i="19"/>
  <c r="AG909" i="19"/>
  <c r="AF909" i="19"/>
  <c r="AF885" i="19"/>
  <c r="AG885" i="19"/>
  <c r="AF256" i="19"/>
  <c r="AF168" i="19"/>
  <c r="AF87" i="19"/>
  <c r="AF536" i="19"/>
  <c r="AG232" i="19"/>
  <c r="AG75" i="19"/>
  <c r="AG368" i="19"/>
  <c r="AG614" i="19"/>
  <c r="AG960" i="19"/>
  <c r="AF960" i="19"/>
  <c r="AG953" i="19"/>
  <c r="AF953" i="19"/>
  <c r="AG947" i="19"/>
  <c r="AF947" i="19"/>
  <c r="AG926" i="19"/>
  <c r="AF926" i="19"/>
  <c r="AF93" i="19"/>
  <c r="AF663" i="19"/>
  <c r="AF955" i="19"/>
  <c r="AF770" i="19"/>
  <c r="AG844" i="19"/>
  <c r="AF515" i="19"/>
  <c r="AG650" i="19"/>
  <c r="AG987" i="19"/>
  <c r="AF987" i="19"/>
  <c r="AG818" i="19"/>
  <c r="AF818" i="19"/>
  <c r="AG806" i="19"/>
  <c r="AF806" i="19"/>
  <c r="AG801" i="19"/>
  <c r="AF801" i="19"/>
  <c r="AG782" i="19"/>
  <c r="AF782" i="19"/>
  <c r="AF777" i="19"/>
  <c r="AG777" i="19"/>
  <c r="AF698" i="19"/>
  <c r="AG698" i="19"/>
  <c r="AG647" i="19"/>
  <c r="AF647" i="19"/>
  <c r="AG639" i="19"/>
  <c r="AF639" i="19"/>
  <c r="AG608" i="19"/>
  <c r="AF608" i="19"/>
  <c r="AF602" i="19"/>
  <c r="AG602" i="19"/>
  <c r="AF551" i="19"/>
  <c r="AG551" i="19"/>
  <c r="AG545" i="19"/>
  <c r="AF545" i="19"/>
  <c r="AF527" i="19"/>
  <c r="AG527" i="19"/>
  <c r="AG521" i="19"/>
  <c r="AF521" i="19"/>
  <c r="AF459" i="19"/>
  <c r="AG459" i="19"/>
  <c r="AF448" i="19"/>
  <c r="AG448" i="19"/>
  <c r="AF435" i="19"/>
  <c r="AG435" i="19"/>
  <c r="AG384" i="19"/>
  <c r="AF384" i="19"/>
  <c r="AF363" i="19"/>
  <c r="AG363" i="19"/>
  <c r="AG352" i="19"/>
  <c r="AF352" i="19"/>
  <c r="AG315" i="19"/>
  <c r="AF315" i="19"/>
  <c r="AG291" i="19"/>
  <c r="AG2" i="19"/>
  <c r="AF432" i="19"/>
  <c r="AF572" i="19"/>
  <c r="AF72" i="19"/>
  <c r="AF623" i="19"/>
  <c r="AG296" i="19"/>
  <c r="AG533" i="19"/>
  <c r="AG943" i="19"/>
  <c r="AF943" i="19"/>
  <c r="AG6" i="19"/>
  <c r="AF9" i="19"/>
  <c r="AF15" i="19"/>
  <c r="AG112" i="19" l="1"/>
  <c r="AG220" i="19"/>
  <c r="AG277" i="19"/>
  <c r="X19" i="19"/>
  <c r="W19" i="19"/>
  <c r="AF728" i="19"/>
  <c r="E123" i="8"/>
  <c r="L95" i="8"/>
  <c r="E141" i="8"/>
  <c r="L141" i="8" s="1"/>
  <c r="L113" i="8"/>
  <c r="AD14" i="25"/>
  <c r="F14" i="14"/>
  <c r="AF206" i="19"/>
  <c r="Q4" i="14"/>
  <c r="AF22" i="19"/>
  <c r="AF146" i="19"/>
  <c r="AF638" i="19"/>
  <c r="AF779" i="19"/>
  <c r="AD13" i="14"/>
  <c r="Q13" i="25"/>
  <c r="AF62" i="19"/>
  <c r="AG977" i="19"/>
  <c r="AD14" i="14"/>
  <c r="Q3" i="25"/>
  <c r="Q4" i="25"/>
  <c r="AF268" i="19"/>
  <c r="AF247" i="19"/>
  <c r="AF38" i="19"/>
  <c r="L123" i="8"/>
  <c r="AF440" i="19"/>
  <c r="AG899" i="19"/>
  <c r="E89" i="8"/>
  <c r="L61" i="8"/>
  <c r="F14" i="25"/>
  <c r="AF215" i="19"/>
  <c r="AF158" i="19"/>
  <c r="AF305" i="19"/>
  <c r="E108" i="8"/>
  <c r="L80" i="8"/>
  <c r="F102" i="8"/>
  <c r="L74" i="8"/>
  <c r="AF650" i="19"/>
  <c r="E114" i="8"/>
  <c r="L114" i="8" s="1"/>
  <c r="L86" i="8"/>
  <c r="AF73" i="19"/>
  <c r="AG172" i="19"/>
  <c r="AF65" i="19"/>
  <c r="L67" i="8"/>
  <c r="L78" i="4"/>
  <c r="F78" i="4"/>
  <c r="L76" i="4"/>
  <c r="F76" i="4"/>
  <c r="N17" i="4"/>
  <c r="O17" i="4" s="1"/>
  <c r="F65" i="4"/>
  <c r="E77" i="4"/>
  <c r="L75" i="4"/>
  <c r="F75" i="4"/>
  <c r="O2" i="4"/>
  <c r="P2" i="4" s="1"/>
  <c r="N16" i="4"/>
  <c r="O16" i="4" s="1"/>
  <c r="M15" i="4"/>
  <c r="N18" i="4"/>
  <c r="O18" i="4" s="1"/>
  <c r="L65" i="4"/>
  <c r="M65" i="4" s="1"/>
  <c r="N26" i="4"/>
  <c r="O26" i="4" s="1"/>
  <c r="G22" i="4"/>
  <c r="L46" i="4"/>
  <c r="M46" i="4" s="1"/>
  <c r="P5" i="4"/>
  <c r="F46" i="4"/>
  <c r="N21" i="4"/>
  <c r="O21" i="4" s="1"/>
  <c r="N22" i="4"/>
  <c r="O22" i="4" s="1"/>
  <c r="N15" i="4"/>
  <c r="O15" i="4" s="1"/>
  <c r="P15" i="4" s="1"/>
  <c r="G14" i="4"/>
  <c r="N27" i="4"/>
  <c r="O27" i="4" s="1"/>
  <c r="G16" i="4"/>
  <c r="G21" i="4"/>
  <c r="G17" i="4"/>
  <c r="N36" i="4"/>
  <c r="O36" i="4" s="1"/>
  <c r="G19" i="4"/>
  <c r="G18" i="4"/>
  <c r="N20" i="4"/>
  <c r="O20" i="4" s="1"/>
  <c r="G24" i="4"/>
  <c r="G15" i="4"/>
  <c r="N29" i="4"/>
  <c r="O29" i="4" s="1"/>
  <c r="N24" i="4"/>
  <c r="O24" i="4" s="1"/>
  <c r="G23" i="4"/>
  <c r="N34" i="4"/>
  <c r="O34" i="4" s="1"/>
  <c r="G20" i="4"/>
  <c r="G25" i="4"/>
  <c r="E45" i="4"/>
  <c r="F33" i="4"/>
  <c r="G33" i="4" s="1"/>
  <c r="G28" i="4"/>
  <c r="G26" i="4"/>
  <c r="G30" i="4"/>
  <c r="P10" i="4"/>
  <c r="N28" i="4"/>
  <c r="O28" i="4" s="1"/>
  <c r="M28" i="4"/>
  <c r="P14" i="4"/>
  <c r="G27" i="4"/>
  <c r="N23" i="4"/>
  <c r="O23" i="4" s="1"/>
  <c r="M23" i="4"/>
  <c r="E50" i="4"/>
  <c r="L38" i="4"/>
  <c r="N44" i="4" s="1"/>
  <c r="O44" i="4" s="1"/>
  <c r="F38" i="4"/>
  <c r="E61" i="4"/>
  <c r="F49" i="4"/>
  <c r="G29" i="4"/>
  <c r="N33" i="4"/>
  <c r="O33" i="4" s="1"/>
  <c r="P8" i="4"/>
  <c r="N32" i="4"/>
  <c r="O32" i="4" s="1"/>
  <c r="N30" i="4"/>
  <c r="O30" i="4" s="1"/>
  <c r="N35" i="4"/>
  <c r="O35" i="4" s="1"/>
  <c r="E70" i="4"/>
  <c r="F58" i="4"/>
  <c r="L58" i="4"/>
  <c r="M58" i="4" s="1"/>
  <c r="E128" i="8"/>
  <c r="L128" i="8" s="1"/>
  <c r="L100" i="8"/>
  <c r="M52" i="4"/>
  <c r="E129" i="8"/>
  <c r="L129" i="8" s="1"/>
  <c r="L101" i="8"/>
  <c r="P6" i="22"/>
  <c r="O5" i="22"/>
  <c r="N5" i="22" s="1" a="1"/>
  <c r="N5" i="22" s="1"/>
  <c r="AF47" i="19"/>
  <c r="AG392" i="19"/>
  <c r="AG529" i="19"/>
  <c r="AG231" i="19"/>
  <c r="AG727" i="19"/>
  <c r="Q14" i="25"/>
  <c r="C14" i="25"/>
  <c r="C13" i="25"/>
  <c r="AF139" i="19"/>
  <c r="AG8" i="19"/>
  <c r="AF546" i="19"/>
  <c r="AG723" i="19"/>
  <c r="AF927" i="19"/>
  <c r="AG550" i="19"/>
  <c r="AG919" i="19"/>
  <c r="AM53" i="13"/>
  <c r="F13" i="14"/>
  <c r="Q3" i="14"/>
  <c r="Q5" i="14"/>
  <c r="Q9" i="14"/>
  <c r="AG830" i="19"/>
  <c r="AG854" i="19"/>
  <c r="M62" i="19"/>
  <c r="M63" i="19" s="1"/>
  <c r="M64" i="19" s="1"/>
  <c r="M65" i="19" s="1"/>
  <c r="M66" i="19" s="1"/>
  <c r="M67" i="19" s="1"/>
  <c r="M68" i="19" s="1"/>
  <c r="M69" i="19" s="1"/>
  <c r="M70" i="19" s="1"/>
  <c r="M71" i="19" s="1"/>
  <c r="AN7" i="5"/>
  <c r="AO6" i="5"/>
  <c r="AF522" i="19"/>
  <c r="AF131" i="19"/>
  <c r="AF507" i="19"/>
  <c r="AR53" i="13"/>
  <c r="E131" i="8"/>
  <c r="L131" i="8" s="1"/>
  <c r="L103" i="8"/>
  <c r="E60" i="4"/>
  <c r="F48" i="4"/>
  <c r="L48" i="4"/>
  <c r="E115" i="8"/>
  <c r="L115" i="8" s="1"/>
  <c r="L87" i="8"/>
  <c r="Q14" i="14"/>
  <c r="C14" i="14"/>
  <c r="AF296" i="19"/>
  <c r="AG695" i="19"/>
  <c r="AG832" i="19"/>
  <c r="AF741" i="19"/>
  <c r="AF376" i="19"/>
  <c r="AF674" i="19"/>
  <c r="AG921" i="19"/>
  <c r="AF769" i="19"/>
  <c r="AF401" i="19"/>
  <c r="AG294" i="19"/>
  <c r="AF417" i="19"/>
  <c r="AF935" i="19"/>
  <c r="Q12" i="25"/>
  <c r="AG409" i="19"/>
  <c r="AG430" i="19"/>
  <c r="AF460" i="19"/>
  <c r="AG402" i="19"/>
  <c r="AF549" i="19"/>
  <c r="AG819" i="19"/>
  <c r="AG625" i="19"/>
  <c r="AF739" i="19"/>
  <c r="X31" i="19"/>
  <c r="W31" i="19"/>
  <c r="AF994" i="19"/>
  <c r="AF19" i="19"/>
  <c r="J34" i="18"/>
  <c r="R33" i="18"/>
  <c r="S33" i="18" s="1"/>
  <c r="M33" i="18"/>
  <c r="H33" i="18"/>
  <c r="X53" i="13"/>
  <c r="AH53" i="13"/>
  <c r="E125" i="8"/>
  <c r="L125" i="8" s="1"/>
  <c r="L97" i="8"/>
  <c r="E137" i="8"/>
  <c r="L137" i="8" s="1"/>
  <c r="L109" i="8"/>
  <c r="AG167" i="19"/>
  <c r="C13" i="14"/>
  <c r="Q13" i="14"/>
  <c r="Q10" i="14"/>
  <c r="P13" i="4"/>
  <c r="AG974" i="19"/>
  <c r="G32" i="4"/>
  <c r="E67" i="4"/>
  <c r="F55" i="4"/>
  <c r="AF63" i="19"/>
  <c r="AF933" i="19"/>
  <c r="F4" i="22"/>
  <c r="F64" i="4"/>
  <c r="L64" i="4"/>
  <c r="AF2" i="19"/>
  <c r="AF560" i="19"/>
  <c r="AG33" i="19"/>
  <c r="AG123" i="19"/>
  <c r="AF272" i="19"/>
  <c r="AG753" i="19"/>
  <c r="AF629" i="19"/>
  <c r="AF635" i="19"/>
  <c r="AF447" i="19"/>
  <c r="AG418" i="19"/>
  <c r="Q9" i="25"/>
  <c r="AD12" i="14"/>
  <c r="AF700" i="19"/>
  <c r="AG742" i="19"/>
  <c r="N32" i="18"/>
  <c r="O32" i="18"/>
  <c r="AG175" i="19"/>
  <c r="Q6" i="14"/>
  <c r="P9" i="4"/>
  <c r="AG980" i="19"/>
  <c r="AF437" i="19"/>
  <c r="AF776" i="19"/>
  <c r="L92" i="8"/>
  <c r="AC53" i="13"/>
  <c r="AF693" i="19"/>
  <c r="AF204" i="19"/>
  <c r="AG107" i="19"/>
  <c r="AG90" i="19"/>
  <c r="AG96" i="19"/>
  <c r="AG983" i="19"/>
  <c r="AG730" i="19"/>
  <c r="AF761" i="19"/>
  <c r="AF839" i="19"/>
  <c r="AG457" i="19"/>
  <c r="AF915" i="19"/>
  <c r="AG912" i="19"/>
  <c r="AF944" i="19"/>
  <c r="AF188" i="19"/>
  <c r="AD4" i="14"/>
  <c r="AF129" i="19"/>
  <c r="G7" i="22"/>
  <c r="AF714" i="19"/>
  <c r="AF523" i="19"/>
  <c r="AF286" i="19"/>
  <c r="AF241" i="19"/>
  <c r="E119" i="8"/>
  <c r="L119" i="8" s="1"/>
  <c r="L91" i="8"/>
  <c r="AG106" i="19"/>
  <c r="AG55" i="19"/>
  <c r="F66" i="4"/>
  <c r="L66" i="4"/>
  <c r="AG44" i="19"/>
  <c r="O7" i="4"/>
  <c r="P12" i="4"/>
  <c r="G31" i="4"/>
  <c r="P6" i="4"/>
  <c r="L120" i="8"/>
  <c r="P11" i="4"/>
  <c r="E136" i="8" l="1"/>
  <c r="L136" i="8" s="1"/>
  <c r="L108" i="8"/>
  <c r="AF368" i="19"/>
  <c r="AF466" i="19"/>
  <c r="AF505" i="19"/>
  <c r="AF306" i="19"/>
  <c r="AF799" i="19"/>
  <c r="AF224" i="19"/>
  <c r="AF828" i="19"/>
  <c r="AF51" i="19"/>
  <c r="AF316" i="19"/>
  <c r="AA19" i="19"/>
  <c r="F130" i="8"/>
  <c r="L130" i="8" s="1"/>
  <c r="L102" i="8"/>
  <c r="E117" i="8"/>
  <c r="L117" i="8" s="1"/>
  <c r="L89" i="8"/>
  <c r="Z19" i="19"/>
  <c r="Y19" i="19"/>
  <c r="P17" i="4"/>
  <c r="F67" i="4"/>
  <c r="E79" i="4"/>
  <c r="F79" i="4" s="1"/>
  <c r="M75" i="4"/>
  <c r="M76" i="4"/>
  <c r="L77" i="4"/>
  <c r="F77" i="4"/>
  <c r="M78" i="4"/>
  <c r="P18" i="4"/>
  <c r="P19" i="4"/>
  <c r="P20" i="4"/>
  <c r="P16" i="4"/>
  <c r="G38" i="4"/>
  <c r="P22" i="4"/>
  <c r="P23" i="4"/>
  <c r="P25" i="4"/>
  <c r="P21" i="4"/>
  <c r="G42" i="4"/>
  <c r="P24" i="4"/>
  <c r="P33" i="4"/>
  <c r="G39" i="4"/>
  <c r="G37" i="4"/>
  <c r="G41" i="4"/>
  <c r="G34" i="4"/>
  <c r="G40" i="4"/>
  <c r="G36" i="4"/>
  <c r="P27" i="4"/>
  <c r="P36" i="4"/>
  <c r="G43" i="4"/>
  <c r="G35" i="4"/>
  <c r="P32" i="4"/>
  <c r="P35" i="4"/>
  <c r="F45" i="4"/>
  <c r="L45" i="4"/>
  <c r="N48" i="4" s="1"/>
  <c r="E57" i="4"/>
  <c r="P31" i="4"/>
  <c r="G44" i="4"/>
  <c r="M38" i="4"/>
  <c r="N42" i="4"/>
  <c r="O42" i="4" s="1"/>
  <c r="N41" i="4"/>
  <c r="O41" i="4" s="1"/>
  <c r="N39" i="4"/>
  <c r="O39" i="4" s="1"/>
  <c r="N38" i="4"/>
  <c r="E62" i="4"/>
  <c r="E74" i="4" s="1"/>
  <c r="F50" i="4"/>
  <c r="L50" i="4"/>
  <c r="P30" i="4"/>
  <c r="N40" i="4"/>
  <c r="O40" i="4" s="1"/>
  <c r="P34" i="4"/>
  <c r="P28" i="4"/>
  <c r="P37" i="4"/>
  <c r="P29" i="4"/>
  <c r="P26" i="4"/>
  <c r="F70" i="4"/>
  <c r="L70" i="4"/>
  <c r="M70" i="4" s="1"/>
  <c r="E73" i="4"/>
  <c r="F73" i="4" s="1"/>
  <c r="F61" i="4"/>
  <c r="AM2" i="19"/>
  <c r="AM4" i="19"/>
  <c r="AM3" i="19"/>
  <c r="AM1" i="19"/>
  <c r="M66" i="4"/>
  <c r="E4" i="22" a="1"/>
  <c r="E4" i="22" s="1"/>
  <c r="F5" i="22"/>
  <c r="O33" i="18"/>
  <c r="N33" i="18"/>
  <c r="AF797" i="19"/>
  <c r="M48" i="4"/>
  <c r="N53" i="4"/>
  <c r="O53" i="4" s="1"/>
  <c r="N56" i="4"/>
  <c r="O56" i="4" s="1"/>
  <c r="O6" i="22"/>
  <c r="N6" i="22" s="1" a="1"/>
  <c r="N6" i="22" s="1"/>
  <c r="P7" i="22"/>
  <c r="G48" i="4"/>
  <c r="G49" i="4"/>
  <c r="M72" i="19"/>
  <c r="M73" i="19" s="1"/>
  <c r="M74" i="19" s="1"/>
  <c r="M75" i="19" s="1"/>
  <c r="M76" i="19" s="1"/>
  <c r="AF807" i="19"/>
  <c r="AF554" i="19"/>
  <c r="AF69" i="19"/>
  <c r="AM5" i="19"/>
  <c r="P7" i="4"/>
  <c r="AF767" i="19"/>
  <c r="AF831" i="19"/>
  <c r="H34" i="18"/>
  <c r="J35" i="18"/>
  <c r="R34" i="18"/>
  <c r="S34" i="18" s="1"/>
  <c r="M34" i="18"/>
  <c r="E72" i="4"/>
  <c r="L60" i="4"/>
  <c r="F60" i="4"/>
  <c r="AF884" i="19"/>
  <c r="G50" i="4"/>
  <c r="G8" i="22"/>
  <c r="AF289" i="19"/>
  <c r="M64" i="4"/>
  <c r="AF252" i="19"/>
  <c r="AF852" i="19"/>
  <c r="AF932" i="19"/>
  <c r="AM6" i="19"/>
  <c r="AF613" i="19"/>
  <c r="AF851" i="19"/>
  <c r="AF687" i="19"/>
  <c r="AF128" i="19"/>
  <c r="AF840" i="19"/>
  <c r="Y31" i="19"/>
  <c r="Z31" i="19"/>
  <c r="AA31" i="19" s="1"/>
  <c r="AF751" i="19"/>
  <c r="AN8" i="5"/>
  <c r="AO7" i="5"/>
  <c r="AF207" i="19"/>
  <c r="Q20" i="19" l="1"/>
  <c r="R20" i="19"/>
  <c r="AF6" i="19"/>
  <c r="AF67" i="19"/>
  <c r="AF254" i="19"/>
  <c r="AF940" i="19"/>
  <c r="AF405" i="19"/>
  <c r="AF115" i="19"/>
  <c r="AF225" i="19"/>
  <c r="AF442" i="19"/>
  <c r="AF431" i="19"/>
  <c r="M77" i="4"/>
  <c r="L74" i="4"/>
  <c r="F74" i="4"/>
  <c r="G51" i="4"/>
  <c r="G56" i="4"/>
  <c r="G52" i="4"/>
  <c r="G53" i="4"/>
  <c r="N51" i="4"/>
  <c r="O51" i="4" s="1"/>
  <c r="N46" i="4"/>
  <c r="O46" i="4" s="1"/>
  <c r="G54" i="4"/>
  <c r="G55" i="4"/>
  <c r="P40" i="4"/>
  <c r="P39" i="4"/>
  <c r="P41" i="4"/>
  <c r="F57" i="4"/>
  <c r="G61" i="4" s="1"/>
  <c r="L57" i="4"/>
  <c r="N59" i="4" s="1"/>
  <c r="O59" i="4" s="1"/>
  <c r="E69" i="4"/>
  <c r="N45" i="4"/>
  <c r="O45" i="4" s="1"/>
  <c r="P45" i="4" s="1"/>
  <c r="N47" i="4"/>
  <c r="O47" i="4" s="1"/>
  <c r="M45" i="4"/>
  <c r="P44" i="4"/>
  <c r="G45" i="4"/>
  <c r="G46" i="4"/>
  <c r="G47" i="4"/>
  <c r="M50" i="4"/>
  <c r="N50" i="4"/>
  <c r="O50" i="4" s="1"/>
  <c r="P42" i="4"/>
  <c r="N54" i="4"/>
  <c r="O54" i="4" s="1"/>
  <c r="F62" i="4"/>
  <c r="L62" i="4"/>
  <c r="M62" i="4" s="1"/>
  <c r="N52" i="4"/>
  <c r="O52" i="4" s="1"/>
  <c r="P43" i="4"/>
  <c r="O38" i="4"/>
  <c r="P38" i="4" s="1"/>
  <c r="AN6" i="19"/>
  <c r="AN5" i="19"/>
  <c r="AN3" i="19"/>
  <c r="M35" i="18"/>
  <c r="J36" i="18"/>
  <c r="H35" i="18"/>
  <c r="R35" i="18"/>
  <c r="S35" i="18" s="1"/>
  <c r="R32" i="19"/>
  <c r="Q32" i="19"/>
  <c r="G9" i="22"/>
  <c r="L72" i="4"/>
  <c r="F72" i="4"/>
  <c r="AN4" i="19"/>
  <c r="AN2" i="19"/>
  <c r="N34" i="18"/>
  <c r="O34" i="18"/>
  <c r="AF475" i="19"/>
  <c r="P8" i="22"/>
  <c r="O7" i="22"/>
  <c r="N7" i="22" s="1" a="1"/>
  <c r="N7" i="22" s="1"/>
  <c r="AO8" i="5"/>
  <c r="AN9" i="5"/>
  <c r="M77" i="19"/>
  <c r="M78" i="19" s="1"/>
  <c r="M79" i="19" s="1"/>
  <c r="AF591" i="19"/>
  <c r="AF759" i="19"/>
  <c r="AF143" i="19"/>
  <c r="O48" i="4"/>
  <c r="AF745" i="19"/>
  <c r="M60" i="4"/>
  <c r="AF476" i="19"/>
  <c r="E5" i="22" a="1"/>
  <c r="E5" i="22" s="1"/>
  <c r="F6" i="22"/>
  <c r="AF456" i="19" l="1"/>
  <c r="AF111" i="19"/>
  <c r="AF500" i="19"/>
  <c r="AF210" i="19"/>
  <c r="S20" i="19"/>
  <c r="T20" i="19"/>
  <c r="M74" i="4"/>
  <c r="P54" i="4"/>
  <c r="P49" i="4"/>
  <c r="G60" i="4"/>
  <c r="N60" i="4"/>
  <c r="O60" i="4" s="1"/>
  <c r="P47" i="4"/>
  <c r="P52" i="4"/>
  <c r="P55" i="4"/>
  <c r="G67" i="4"/>
  <c r="N68" i="4"/>
  <c r="O68" i="4" s="1"/>
  <c r="G68" i="4"/>
  <c r="G66" i="4"/>
  <c r="N65" i="4"/>
  <c r="O65" i="4" s="1"/>
  <c r="G65" i="4"/>
  <c r="N63" i="4"/>
  <c r="O63" i="4" s="1"/>
  <c r="N62" i="4"/>
  <c r="O62" i="4" s="1"/>
  <c r="P46" i="4"/>
  <c r="P50" i="4"/>
  <c r="F69" i="4"/>
  <c r="AF31" i="4" s="1"/>
  <c r="L69" i="4"/>
  <c r="N75" i="4" s="1"/>
  <c r="O75" i="4" s="1"/>
  <c r="M57" i="4"/>
  <c r="N58" i="4"/>
  <c r="O58" i="4" s="1"/>
  <c r="N57" i="4"/>
  <c r="P56" i="4"/>
  <c r="G62" i="4"/>
  <c r="N66" i="4"/>
  <c r="O66" i="4" s="1"/>
  <c r="P51" i="4"/>
  <c r="G58" i="4"/>
  <c r="G57" i="4"/>
  <c r="G59" i="4"/>
  <c r="G63" i="4"/>
  <c r="G64" i="4"/>
  <c r="AF23" i="4"/>
  <c r="P53" i="4"/>
  <c r="N64" i="4"/>
  <c r="O64" i="4" s="1"/>
  <c r="M80" i="19"/>
  <c r="AF665" i="19"/>
  <c r="AF27" i="4"/>
  <c r="AF533" i="19"/>
  <c r="E6" i="22" a="1"/>
  <c r="E6" i="22" s="1"/>
  <c r="F7" i="22"/>
  <c r="AN10" i="5"/>
  <c r="AO9" i="5"/>
  <c r="AF880" i="19"/>
  <c r="M36" i="18"/>
  <c r="H36" i="18"/>
  <c r="J37" i="18"/>
  <c r="R36" i="18"/>
  <c r="S36" i="18" s="1"/>
  <c r="AF9" i="4"/>
  <c r="AF21" i="4"/>
  <c r="AF19" i="4"/>
  <c r="AF22" i="4"/>
  <c r="AF7" i="4"/>
  <c r="G10" i="22"/>
  <c r="O35" i="18"/>
  <c r="N35" i="18"/>
  <c r="AF833" i="19"/>
  <c r="P9" i="22"/>
  <c r="O8" i="22"/>
  <c r="N8" i="22" s="1" a="1"/>
  <c r="N8" i="22" s="1"/>
  <c r="P48" i="4"/>
  <c r="G72" i="4"/>
  <c r="AF5" i="4"/>
  <c r="AF17" i="4"/>
  <c r="AF25" i="4"/>
  <c r="AF29" i="4"/>
  <c r="T32" i="19"/>
  <c r="S32" i="19"/>
  <c r="AF13" i="4"/>
  <c r="AF32" i="4"/>
  <c r="AF20" i="4"/>
  <c r="AF34" i="4"/>
  <c r="N72" i="4"/>
  <c r="O72" i="4" s="1"/>
  <c r="M72" i="4"/>
  <c r="Y3" i="4"/>
  <c r="Y5" i="4"/>
  <c r="AF12" i="4"/>
  <c r="G73" i="4" l="1"/>
  <c r="U20" i="19"/>
  <c r="V20" i="19"/>
  <c r="AF775" i="19"/>
  <c r="G77" i="4"/>
  <c r="AF588" i="19"/>
  <c r="N77" i="4"/>
  <c r="O77" i="4" s="1"/>
  <c r="AF652" i="19"/>
  <c r="G74" i="4"/>
  <c r="AF977" i="19"/>
  <c r="AF1000" i="19"/>
  <c r="AF869" i="19"/>
  <c r="N71" i="4"/>
  <c r="O71" i="4" s="1"/>
  <c r="G75" i="4"/>
  <c r="G79" i="4"/>
  <c r="G78" i="4"/>
  <c r="G76" i="4"/>
  <c r="N78" i="4"/>
  <c r="N76" i="4"/>
  <c r="O76" i="4" s="1"/>
  <c r="N74" i="4"/>
  <c r="O74" i="4" s="1"/>
  <c r="AF11" i="4"/>
  <c r="AF30" i="4"/>
  <c r="AF14" i="4"/>
  <c r="P63" i="4"/>
  <c r="P62" i="4"/>
  <c r="P64" i="4"/>
  <c r="P68" i="4"/>
  <c r="P65" i="4"/>
  <c r="O57" i="4"/>
  <c r="P59" i="4"/>
  <c r="AF15" i="4"/>
  <c r="P58" i="4"/>
  <c r="AF26" i="4"/>
  <c r="AF10" i="4"/>
  <c r="M69" i="4"/>
  <c r="Y4" i="4"/>
  <c r="AA4" i="4" s="1"/>
  <c r="N70" i="4"/>
  <c r="O70" i="4" s="1"/>
  <c r="N69" i="4"/>
  <c r="P75" i="4" s="1"/>
  <c r="P60" i="4"/>
  <c r="AF4" i="4"/>
  <c r="AF8" i="4"/>
  <c r="AF28" i="4"/>
  <c r="G70" i="4"/>
  <c r="G69" i="4"/>
  <c r="AF16" i="4"/>
  <c r="AF18" i="4"/>
  <c r="AF3" i="4"/>
  <c r="AF33" i="4"/>
  <c r="AF24" i="4"/>
  <c r="AF6" i="4"/>
  <c r="P66" i="4"/>
  <c r="P61" i="4"/>
  <c r="G71" i="4"/>
  <c r="P67" i="4"/>
  <c r="AA3" i="4"/>
  <c r="G11" i="22"/>
  <c r="AO10" i="5"/>
  <c r="AN11" i="5"/>
  <c r="M81" i="19"/>
  <c r="AF847" i="19"/>
  <c r="AF96" i="19"/>
  <c r="AF974" i="19"/>
  <c r="AF297" i="19"/>
  <c r="AF550" i="19"/>
  <c r="AF830" i="19"/>
  <c r="H37" i="18"/>
  <c r="M37" i="18"/>
  <c r="J38" i="18"/>
  <c r="R37" i="18"/>
  <c r="S37" i="18" s="1"/>
  <c r="P10" i="22"/>
  <c r="O9" i="22"/>
  <c r="N9" i="22" s="1" a="1"/>
  <c r="N9" i="22" s="1"/>
  <c r="AF402" i="19"/>
  <c r="E7" i="22" a="1"/>
  <c r="E7" i="22" s="1"/>
  <c r="F8" i="22"/>
  <c r="AF90" i="19"/>
  <c r="AF846" i="19"/>
  <c r="AF409" i="19"/>
  <c r="AF12" i="19"/>
  <c r="AF144" i="19"/>
  <c r="AF499" i="19"/>
  <c r="V32" i="19"/>
  <c r="U32" i="19"/>
  <c r="AA5" i="4"/>
  <c r="AF983" i="19"/>
  <c r="N36" i="18"/>
  <c r="O36" i="18"/>
  <c r="AF457" i="19"/>
  <c r="AF854" i="19"/>
  <c r="AF791" i="19"/>
  <c r="AF921" i="19"/>
  <c r="AF201" i="19"/>
  <c r="AF662" i="19" l="1"/>
  <c r="AF126" i="19"/>
  <c r="AF836" i="19"/>
  <c r="AF390" i="19"/>
  <c r="AF30" i="19"/>
  <c r="AF141" i="19"/>
  <c r="AF328" i="19"/>
  <c r="AF132" i="19"/>
  <c r="AF150" i="19"/>
  <c r="AF939" i="19"/>
  <c r="AF172" i="19"/>
  <c r="AF655" i="19"/>
  <c r="AF874" i="19"/>
  <c r="AF985" i="19"/>
  <c r="AF594" i="19"/>
  <c r="AF826" i="19"/>
  <c r="AF424" i="19"/>
  <c r="W20" i="19"/>
  <c r="X20" i="19"/>
  <c r="AF829" i="19"/>
  <c r="AF750" i="19"/>
  <c r="AF790" i="19"/>
  <c r="AF232" i="19"/>
  <c r="AF877" i="19"/>
  <c r="AF573" i="19"/>
  <c r="AF220" i="19"/>
  <c r="AF709" i="19"/>
  <c r="AF899" i="19"/>
  <c r="AF795" i="19"/>
  <c r="AF208" i="19"/>
  <c r="AF109" i="19"/>
  <c r="AF112" i="19"/>
  <c r="AF614" i="19"/>
  <c r="AF718" i="19"/>
  <c r="AF37" i="19"/>
  <c r="AF371" i="19"/>
  <c r="AF77" i="19"/>
  <c r="AF796" i="19"/>
  <c r="AF450" i="19"/>
  <c r="AF277" i="19"/>
  <c r="Z5" i="4"/>
  <c r="P74" i="4"/>
  <c r="P76" i="4"/>
  <c r="O78" i="4"/>
  <c r="P78" i="4" s="1"/>
  <c r="P79" i="4"/>
  <c r="P73" i="4"/>
  <c r="P77" i="4"/>
  <c r="Z19" i="4"/>
  <c r="Z13" i="4"/>
  <c r="Z3" i="4"/>
  <c r="Z20" i="4"/>
  <c r="Z22" i="4"/>
  <c r="Z9" i="4"/>
  <c r="Z4" i="4"/>
  <c r="P70" i="4"/>
  <c r="Z12" i="4"/>
  <c r="Z14" i="4"/>
  <c r="Z21" i="4"/>
  <c r="P72" i="4"/>
  <c r="Z11" i="4"/>
  <c r="Z23" i="4"/>
  <c r="Z10" i="4"/>
  <c r="Z18" i="4"/>
  <c r="O69" i="4"/>
  <c r="AG28" i="4" s="1"/>
  <c r="P71" i="4"/>
  <c r="P57" i="4"/>
  <c r="AO11" i="5"/>
  <c r="AN12" i="5"/>
  <c r="P11" i="22"/>
  <c r="O10" i="22"/>
  <c r="N10" i="22" s="1" a="1"/>
  <c r="N10" i="22" s="1"/>
  <c r="E8" i="22" a="1"/>
  <c r="E8" i="22" s="1"/>
  <c r="F9" i="22"/>
  <c r="G12" i="22"/>
  <c r="J39" i="18"/>
  <c r="M38" i="18"/>
  <c r="R38" i="18"/>
  <c r="S38" i="18" s="1"/>
  <c r="H38" i="18"/>
  <c r="AF695" i="19"/>
  <c r="AF625" i="19"/>
  <c r="AF912" i="19"/>
  <c r="AF294" i="19"/>
  <c r="AF8" i="19"/>
  <c r="AF44" i="19"/>
  <c r="AF626" i="19"/>
  <c r="AF919" i="19"/>
  <c r="AF33" i="19"/>
  <c r="AF529" i="19"/>
  <c r="AF492" i="19"/>
  <c r="AF832" i="19"/>
  <c r="AF567" i="19"/>
  <c r="AF55" i="19"/>
  <c r="AF123" i="19"/>
  <c r="AF753" i="19"/>
  <c r="AF773" i="19"/>
  <c r="AF742" i="19"/>
  <c r="AF107" i="19"/>
  <c r="AF819" i="19"/>
  <c r="AF392" i="19"/>
  <c r="AF175" i="19"/>
  <c r="AF106" i="19"/>
  <c r="AF270" i="19"/>
  <c r="AF418" i="19"/>
  <c r="AF430" i="19"/>
  <c r="AF730" i="19"/>
  <c r="AF291" i="19"/>
  <c r="AF727" i="19"/>
  <c r="AF539" i="19"/>
  <c r="AF980" i="19"/>
  <c r="AF723" i="19"/>
  <c r="AF231" i="19"/>
  <c r="AF167" i="19"/>
  <c r="X32" i="19"/>
  <c r="W32" i="19"/>
  <c r="N37" i="18"/>
  <c r="O37" i="18"/>
  <c r="Z20" i="19" l="1"/>
  <c r="AA20" i="19" s="1"/>
  <c r="Y20" i="19"/>
  <c r="AG18" i="4"/>
  <c r="AG6" i="4"/>
  <c r="AG31" i="4"/>
  <c r="AG5" i="4"/>
  <c r="AG21" i="4"/>
  <c r="AG12" i="4"/>
  <c r="AG15" i="4"/>
  <c r="AG14" i="4"/>
  <c r="AG7" i="4"/>
  <c r="AG34" i="4"/>
  <c r="AG17" i="4"/>
  <c r="AG13" i="4"/>
  <c r="AG3" i="4"/>
  <c r="AG29" i="4"/>
  <c r="AG20" i="4"/>
  <c r="AG27" i="4"/>
  <c r="AG22" i="4"/>
  <c r="AG8" i="4"/>
  <c r="AG23" i="4"/>
  <c r="AG32" i="4"/>
  <c r="AG30" i="4"/>
  <c r="AG25" i="4"/>
  <c r="AG10" i="4"/>
  <c r="AG16" i="4"/>
  <c r="AG24" i="4"/>
  <c r="P69" i="4"/>
  <c r="AG4" i="4"/>
  <c r="AG11" i="4"/>
  <c r="AG26" i="4"/>
  <c r="AG33" i="4"/>
  <c r="AG9" i="4"/>
  <c r="AG19" i="4"/>
  <c r="E9" i="22" a="1"/>
  <c r="E9" i="22" s="1"/>
  <c r="F10" i="22"/>
  <c r="J40" i="18"/>
  <c r="H39" i="18"/>
  <c r="R39" i="18"/>
  <c r="S39" i="18" s="1"/>
  <c r="M39" i="18"/>
  <c r="P12" i="22"/>
  <c r="O11" i="22"/>
  <c r="N11" i="22" s="1" a="1"/>
  <c r="N11" i="22" s="1"/>
  <c r="G13" i="22"/>
  <c r="AO12" i="5"/>
  <c r="AN13" i="5"/>
  <c r="Y32" i="19"/>
  <c r="Z32" i="19"/>
  <c r="AA32" i="19" s="1"/>
  <c r="AJ4" i="19"/>
  <c r="AJ5" i="19"/>
  <c r="AJ2" i="19"/>
  <c r="AJ3" i="19"/>
  <c r="AJ1" i="19"/>
  <c r="AJ6" i="19"/>
  <c r="O38" i="18"/>
  <c r="N38" i="18"/>
  <c r="Q21" i="19" l="1"/>
  <c r="R21" i="19"/>
  <c r="AK3" i="19"/>
  <c r="AN14" i="5"/>
  <c r="AO13" i="5"/>
  <c r="O39" i="18"/>
  <c r="N39" i="18"/>
  <c r="AK5" i="19"/>
  <c r="AK4" i="19"/>
  <c r="G14" i="22"/>
  <c r="H40" i="18"/>
  <c r="J41" i="18"/>
  <c r="M40" i="18"/>
  <c r="R40" i="18"/>
  <c r="S40" i="18" s="1"/>
  <c r="AK2" i="19"/>
  <c r="AK6" i="19"/>
  <c r="R33" i="19"/>
  <c r="Q33" i="19"/>
  <c r="E10" i="22" a="1"/>
  <c r="E10" i="22" s="1"/>
  <c r="F11" i="22"/>
  <c r="P13" i="22"/>
  <c r="O12" i="22"/>
  <c r="N12" i="22" s="1" a="1"/>
  <c r="N12" i="22" s="1"/>
  <c r="S21" i="19" l="1"/>
  <c r="T21" i="19"/>
  <c r="S33" i="19"/>
  <c r="T33" i="19"/>
  <c r="O40" i="18"/>
  <c r="N40" i="18"/>
  <c r="R41" i="18"/>
  <c r="S41" i="18" s="1"/>
  <c r="J42" i="18"/>
  <c r="M41" i="18"/>
  <c r="H41" i="18"/>
  <c r="P14" i="22"/>
  <c r="O13" i="22"/>
  <c r="N13" i="22" s="1" a="1"/>
  <c r="N13" i="22" s="1"/>
  <c r="E11" i="22" a="1"/>
  <c r="E11" i="22" s="1"/>
  <c r="F12" i="22"/>
  <c r="G15" i="22"/>
  <c r="AO14" i="5"/>
  <c r="AN15" i="5"/>
  <c r="U21" i="19" l="1"/>
  <c r="V21" i="19"/>
  <c r="AN16" i="5"/>
  <c r="AO15" i="5"/>
  <c r="E12" i="22" a="1"/>
  <c r="E12" i="22" s="1"/>
  <c r="F13" i="22"/>
  <c r="O41" i="18"/>
  <c r="N41" i="18"/>
  <c r="R42" i="18"/>
  <c r="S42" i="18" s="1"/>
  <c r="M42" i="18"/>
  <c r="J43" i="18"/>
  <c r="U33" i="19"/>
  <c r="V33" i="19"/>
  <c r="G16" i="22"/>
  <c r="P15" i="22"/>
  <c r="O14" i="22"/>
  <c r="N14" i="22" s="1" a="1"/>
  <c r="N14" i="22" s="1"/>
  <c r="W21" i="19" l="1"/>
  <c r="X21" i="19"/>
  <c r="W33" i="19"/>
  <c r="X33" i="19"/>
  <c r="M43" i="18"/>
  <c r="J44" i="18"/>
  <c r="R43" i="18"/>
  <c r="S43" i="18" s="1"/>
  <c r="N42" i="18"/>
  <c r="O42" i="18"/>
  <c r="AN17" i="5"/>
  <c r="AO16" i="5"/>
  <c r="E13" i="22" a="1"/>
  <c r="E13" i="22" s="1"/>
  <c r="F14" i="22"/>
  <c r="P16" i="22"/>
  <c r="O15" i="22"/>
  <c r="N15" i="22" s="1" a="1"/>
  <c r="N15" i="22" s="1"/>
  <c r="G17" i="22"/>
  <c r="AA21" i="19" l="1"/>
  <c r="Z21" i="19"/>
  <c r="Y21" i="19"/>
  <c r="Z33" i="19"/>
  <c r="AA33" i="19" s="1"/>
  <c r="Y33" i="19"/>
  <c r="P17" i="22"/>
  <c r="O16" i="22"/>
  <c r="N16" i="22" s="1" a="1"/>
  <c r="N16" i="22" s="1"/>
  <c r="E14" i="22" a="1"/>
  <c r="E14" i="22" s="1"/>
  <c r="F15" i="22"/>
  <c r="M44" i="18"/>
  <c r="R44" i="18"/>
  <c r="S44" i="18" s="1"/>
  <c r="J45" i="18"/>
  <c r="G18" i="22"/>
  <c r="N43" i="18"/>
  <c r="O43" i="18"/>
  <c r="AO17" i="5"/>
  <c r="AN18" i="5"/>
  <c r="N44" i="18" l="1"/>
  <c r="O44" i="18"/>
  <c r="E15" i="22" a="1"/>
  <c r="E15" i="22" s="1"/>
  <c r="F16" i="22"/>
  <c r="G19" i="22"/>
  <c r="AN19" i="5"/>
  <c r="AO18" i="5"/>
  <c r="J46" i="18"/>
  <c r="M45" i="18"/>
  <c r="R45" i="18"/>
  <c r="S45" i="18" s="1"/>
  <c r="P18" i="22"/>
  <c r="O17" i="22"/>
  <c r="N17" i="22" s="1" a="1"/>
  <c r="N17" i="22" s="1"/>
  <c r="O18" i="22" l="1"/>
  <c r="N18" i="22" s="1" a="1"/>
  <c r="N18" i="22" s="1"/>
  <c r="P19" i="22"/>
  <c r="O45" i="18"/>
  <c r="N45" i="18"/>
  <c r="E16" i="22" a="1"/>
  <c r="E16" i="22" s="1"/>
  <c r="F17" i="22"/>
  <c r="J47" i="18"/>
  <c r="M46" i="18"/>
  <c r="R46" i="18"/>
  <c r="S46" i="18" s="1"/>
  <c r="G20" i="22"/>
  <c r="AO19" i="5"/>
  <c r="AN20" i="5"/>
  <c r="E17" i="22" l="1" a="1"/>
  <c r="E17" i="22" s="1"/>
  <c r="F18" i="22"/>
  <c r="G21" i="22"/>
  <c r="O46" i="18"/>
  <c r="N46" i="18"/>
  <c r="P20" i="22"/>
  <c r="O19" i="22"/>
  <c r="N19" i="22" s="1" a="1"/>
  <c r="N19" i="22" s="1"/>
  <c r="AO20" i="5"/>
  <c r="AN21" i="5"/>
  <c r="AO21" i="5" s="1"/>
  <c r="M47" i="18"/>
  <c r="R47" i="18"/>
  <c r="S47" i="18" s="1"/>
  <c r="J48" i="18"/>
  <c r="E18" i="22" l="1" a="1"/>
  <c r="E18" i="22" s="1"/>
  <c r="F19" i="22"/>
  <c r="J49" i="18"/>
  <c r="R48" i="18"/>
  <c r="S48" i="18" s="1"/>
  <c r="M48" i="18"/>
  <c r="O47" i="18"/>
  <c r="N47" i="18"/>
  <c r="G22" i="22"/>
  <c r="P21" i="22"/>
  <c r="O20" i="22"/>
  <c r="N20" i="22" s="1" a="1"/>
  <c r="N20" i="22" s="1"/>
  <c r="N48" i="18" l="1"/>
  <c r="O48" i="18"/>
  <c r="P22" i="22"/>
  <c r="O21" i="22"/>
  <c r="N21" i="22" s="1" a="1"/>
  <c r="N21" i="22" s="1"/>
  <c r="R49" i="18"/>
  <c r="S49" i="18" s="1"/>
  <c r="J50" i="18"/>
  <c r="M49" i="18"/>
  <c r="G23" i="22"/>
  <c r="E19" i="22" a="1"/>
  <c r="E19" i="22" s="1"/>
  <c r="F20" i="22"/>
  <c r="M50" i="18" l="1"/>
  <c r="R50" i="18"/>
  <c r="S50" i="18" s="1"/>
  <c r="J51" i="18"/>
  <c r="E20" i="22" a="1"/>
  <c r="E20" i="22" s="1"/>
  <c r="F21" i="22"/>
  <c r="P23" i="22"/>
  <c r="O22" i="22"/>
  <c r="N22" i="22" s="1" a="1"/>
  <c r="N22" i="22" s="1"/>
  <c r="G24" i="22"/>
  <c r="O49" i="18"/>
  <c r="N49" i="18"/>
  <c r="P24" i="22" l="1"/>
  <c r="O23" i="22"/>
  <c r="N23" i="22" s="1" a="1"/>
  <c r="N23" i="22" s="1"/>
  <c r="E21" i="22" a="1"/>
  <c r="E21" i="22" s="1"/>
  <c r="F22" i="22"/>
  <c r="G25" i="22"/>
  <c r="J52" i="18"/>
  <c r="M51" i="18"/>
  <c r="R51" i="18"/>
  <c r="S51" i="18" s="1"/>
  <c r="O50" i="18"/>
  <c r="N50" i="18"/>
  <c r="G26" i="22" l="1"/>
  <c r="E22" i="22" a="1"/>
  <c r="E22" i="22" s="1"/>
  <c r="F23" i="22"/>
  <c r="N51" i="18"/>
  <c r="O51" i="18"/>
  <c r="M52" i="18"/>
  <c r="J53" i="18"/>
  <c r="R52" i="18"/>
  <c r="S52" i="18" s="1"/>
  <c r="P25" i="22"/>
  <c r="O24" i="22"/>
  <c r="N24" i="22" s="1" a="1"/>
  <c r="N24" i="22" s="1"/>
  <c r="P26" i="22" l="1"/>
  <c r="O25" i="22"/>
  <c r="N25" i="22" s="1" a="1"/>
  <c r="N25" i="22" s="1"/>
  <c r="E23" i="22" a="1"/>
  <c r="E23" i="22" s="1"/>
  <c r="F24" i="22"/>
  <c r="J54" i="18"/>
  <c r="M53" i="18"/>
  <c r="R53" i="18"/>
  <c r="S53" i="18" s="1"/>
  <c r="G27" i="22"/>
  <c r="N52" i="18"/>
  <c r="O52" i="18"/>
  <c r="P52" i="18" s="1"/>
  <c r="O53" i="18" l="1"/>
  <c r="N53" i="18"/>
  <c r="R54" i="18"/>
  <c r="S54" i="18" s="1"/>
  <c r="M54" i="18"/>
  <c r="J55" i="18"/>
  <c r="E24" i="22" a="1"/>
  <c r="E24" i="22" s="1"/>
  <c r="F25" i="22"/>
  <c r="G28" i="22"/>
  <c r="O26" i="22"/>
  <c r="N26" i="22" s="1" a="1"/>
  <c r="N26" i="22" s="1"/>
  <c r="P27" i="22"/>
  <c r="N54" i="18" l="1"/>
  <c r="O54" i="18"/>
  <c r="P28" i="22"/>
  <c r="O27" i="22"/>
  <c r="N27" i="22" s="1" a="1"/>
  <c r="N27" i="22" s="1"/>
  <c r="R55" i="18"/>
  <c r="S55" i="18" s="1"/>
  <c r="J56" i="18"/>
  <c r="M55" i="18"/>
  <c r="G29" i="22"/>
  <c r="E25" i="22" a="1"/>
  <c r="E25" i="22" s="1"/>
  <c r="F26" i="22"/>
  <c r="G30" i="22" l="1"/>
  <c r="O28" i="22"/>
  <c r="N28" i="22" s="1" a="1"/>
  <c r="N28" i="22" s="1"/>
  <c r="P29" i="22"/>
  <c r="R56" i="18"/>
  <c r="S56" i="18" s="1"/>
  <c r="M56" i="18"/>
  <c r="J57" i="18"/>
  <c r="E26" i="22" a="1"/>
  <c r="E26" i="22" s="1"/>
  <c r="F27" i="22"/>
  <c r="O55" i="18"/>
  <c r="N55" i="18"/>
  <c r="J58" i="18" l="1"/>
  <c r="R57" i="18"/>
  <c r="S57" i="18" s="1"/>
  <c r="M57" i="18"/>
  <c r="O29" i="22"/>
  <c r="N29" i="22" s="1" a="1"/>
  <c r="N29" i="22" s="1"/>
  <c r="P30" i="22"/>
  <c r="G31" i="22"/>
  <c r="O56" i="18"/>
  <c r="N56" i="18"/>
  <c r="E27" i="22" a="1"/>
  <c r="E27" i="22" s="1"/>
  <c r="F28" i="22"/>
  <c r="G32" i="22" l="1"/>
  <c r="E28" i="22" a="1"/>
  <c r="E28" i="22" s="1"/>
  <c r="F29" i="22"/>
  <c r="P31" i="22"/>
  <c r="O30" i="22"/>
  <c r="N30" i="22" s="1" a="1"/>
  <c r="N30" i="22" s="1"/>
  <c r="N57" i="18"/>
  <c r="O57" i="18"/>
  <c r="R58" i="18"/>
  <c r="S58" i="18" s="1"/>
  <c r="J59" i="18"/>
  <c r="M58" i="18"/>
  <c r="N58" i="18" l="1"/>
  <c r="O58" i="18"/>
  <c r="P32" i="22"/>
  <c r="O31" i="22"/>
  <c r="N31" i="22" s="1" a="1"/>
  <c r="N31" i="22" s="1"/>
  <c r="J60" i="18"/>
  <c r="M59" i="18"/>
  <c r="R59" i="18"/>
  <c r="S59" i="18" s="1"/>
  <c r="E29" i="22" a="1"/>
  <c r="E29" i="22" s="1"/>
  <c r="F30" i="22"/>
  <c r="G33" i="22"/>
  <c r="O59" i="18" l="1"/>
  <c r="N59" i="18"/>
  <c r="G34" i="22"/>
  <c r="E30" i="22" a="1"/>
  <c r="E30" i="22" s="1"/>
  <c r="F31" i="22"/>
  <c r="P33" i="22"/>
  <c r="O32" i="22"/>
  <c r="N32" i="22" s="1" a="1"/>
  <c r="N32" i="22" s="1"/>
  <c r="R60" i="18"/>
  <c r="S60" i="18" s="1"/>
  <c r="J61" i="18"/>
  <c r="M60" i="18"/>
  <c r="E31" i="22" l="1" a="1"/>
  <c r="E31" i="22" s="1"/>
  <c r="F32" i="22"/>
  <c r="O60" i="18"/>
  <c r="N60" i="18"/>
  <c r="R61" i="18"/>
  <c r="S61" i="18" s="1"/>
  <c r="J62" i="18"/>
  <c r="M61" i="18"/>
  <c r="G35" i="22"/>
  <c r="P34" i="22"/>
  <c r="O33" i="22"/>
  <c r="N33" i="22" s="1" a="1"/>
  <c r="N33" i="22" s="1"/>
  <c r="N61" i="18" l="1"/>
  <c r="O61" i="18"/>
  <c r="R62" i="18"/>
  <c r="S62" i="18" s="1"/>
  <c r="M62" i="18"/>
  <c r="J63" i="18"/>
  <c r="O34" i="22"/>
  <c r="N34" i="22" s="1" a="1"/>
  <c r="N34" i="22" s="1"/>
  <c r="P35" i="22"/>
  <c r="G36" i="22"/>
  <c r="E32" i="22" a="1"/>
  <c r="E32" i="22" s="1"/>
  <c r="F33" i="22"/>
  <c r="R63" i="18" l="1"/>
  <c r="S63" i="18" s="1"/>
  <c r="M63" i="18"/>
  <c r="J64" i="18"/>
  <c r="E33" i="22" a="1"/>
  <c r="E33" i="22" s="1"/>
  <c r="F34" i="22"/>
  <c r="N62" i="18"/>
  <c r="O62" i="18"/>
  <c r="G37" i="22"/>
  <c r="O35" i="22"/>
  <c r="N35" i="22" s="1" a="1"/>
  <c r="N35" i="22" s="1"/>
  <c r="P36" i="22"/>
  <c r="O36" i="22" l="1"/>
  <c r="N36" i="22" s="1" a="1"/>
  <c r="N36" i="22" s="1"/>
  <c r="P37" i="22"/>
  <c r="E34" i="22" a="1"/>
  <c r="E34" i="22" s="1"/>
  <c r="F35" i="22"/>
  <c r="G38" i="22"/>
  <c r="R64" i="18"/>
  <c r="S64" i="18" s="1"/>
  <c r="J65" i="18"/>
  <c r="M64" i="18"/>
  <c r="N63" i="18"/>
  <c r="O63" i="18"/>
  <c r="E35" i="22" l="1" a="1"/>
  <c r="E35" i="22" s="1"/>
  <c r="F36" i="22"/>
  <c r="G39" i="22"/>
  <c r="O64" i="18"/>
  <c r="N64" i="18"/>
  <c r="J66" i="18"/>
  <c r="R65" i="18"/>
  <c r="S65" i="18" s="1"/>
  <c r="M65" i="18"/>
  <c r="P38" i="22"/>
  <c r="O37" i="22"/>
  <c r="N37" i="22" s="1" a="1"/>
  <c r="N37" i="22" s="1"/>
  <c r="O38" i="22" l="1"/>
  <c r="N38" i="22" s="1" a="1"/>
  <c r="N38" i="22" s="1"/>
  <c r="P39" i="22"/>
  <c r="G40" i="22"/>
  <c r="O65" i="18"/>
  <c r="N65" i="18"/>
  <c r="J67" i="18"/>
  <c r="M66" i="18"/>
  <c r="R66" i="18"/>
  <c r="S66" i="18" s="1"/>
  <c r="E36" i="22" a="1"/>
  <c r="E36" i="22" s="1"/>
  <c r="F37" i="22"/>
  <c r="R67" i="18" l="1"/>
  <c r="S67" i="18" s="1"/>
  <c r="M67" i="18"/>
  <c r="J68" i="18"/>
  <c r="G41" i="22"/>
  <c r="E37" i="22" a="1"/>
  <c r="E37" i="22" s="1"/>
  <c r="F38" i="22"/>
  <c r="N66" i="18"/>
  <c r="O66" i="18"/>
  <c r="P40" i="22"/>
  <c r="O39" i="22"/>
  <c r="N39" i="22" s="1" a="1"/>
  <c r="N39" i="22" s="1"/>
  <c r="G42" i="22" l="1"/>
  <c r="R68" i="18"/>
  <c r="S68" i="18" s="1"/>
  <c r="M68" i="18"/>
  <c r="J69" i="18"/>
  <c r="O67" i="18"/>
  <c r="N67" i="18"/>
  <c r="O40" i="22"/>
  <c r="N40" i="22" s="1" a="1"/>
  <c r="N40" i="22" s="1"/>
  <c r="P41" i="22"/>
  <c r="E38" i="22" a="1"/>
  <c r="E38" i="22" s="1"/>
  <c r="F39" i="22"/>
  <c r="E39" i="22" l="1" a="1"/>
  <c r="E39" i="22" s="1"/>
  <c r="F40" i="22"/>
  <c r="R69" i="18"/>
  <c r="S69" i="18" s="1"/>
  <c r="J70" i="18"/>
  <c r="M69" i="18"/>
  <c r="N68" i="18"/>
  <c r="O68" i="18"/>
  <c r="P42" i="22"/>
  <c r="O41" i="22"/>
  <c r="N41" i="22" s="1" a="1"/>
  <c r="N41" i="22" s="1"/>
  <c r="G43" i="22"/>
  <c r="O69" i="18" l="1"/>
  <c r="N69" i="18"/>
  <c r="G44" i="22"/>
  <c r="R70" i="18"/>
  <c r="S70" i="18" s="1"/>
  <c r="J71" i="18"/>
  <c r="M70" i="18"/>
  <c r="O42" i="22"/>
  <c r="N42" i="22" s="1" a="1"/>
  <c r="N42" i="22" s="1"/>
  <c r="P43" i="22"/>
  <c r="E40" i="22" a="1"/>
  <c r="E40" i="22" s="1"/>
  <c r="F41" i="22"/>
  <c r="M71" i="18" l="1"/>
  <c r="R71" i="18"/>
  <c r="S71" i="18" s="1"/>
  <c r="J72" i="18"/>
  <c r="E41" i="22" a="1"/>
  <c r="E41" i="22" s="1"/>
  <c r="F42" i="22"/>
  <c r="G45" i="22"/>
  <c r="P44" i="22"/>
  <c r="O43" i="22"/>
  <c r="N43" i="22" s="1" a="1"/>
  <c r="N43" i="22" s="1"/>
  <c r="O70" i="18"/>
  <c r="N70" i="18"/>
  <c r="R72" i="18" l="1"/>
  <c r="S72" i="18" s="1"/>
  <c r="M72" i="18"/>
  <c r="J73" i="18"/>
  <c r="E42" i="22" a="1"/>
  <c r="E42" i="22" s="1"/>
  <c r="F43" i="22"/>
  <c r="P45" i="22"/>
  <c r="O44" i="22"/>
  <c r="N44" i="22" s="1" a="1"/>
  <c r="N44" i="22" s="1"/>
  <c r="G46" i="22"/>
  <c r="N71" i="18"/>
  <c r="O71" i="18"/>
  <c r="P46" i="22" l="1"/>
  <c r="O45" i="22"/>
  <c r="N45" i="22" s="1" a="1"/>
  <c r="N45" i="22" s="1"/>
  <c r="E43" i="22" a="1"/>
  <c r="E43" i="22" s="1"/>
  <c r="F44" i="22"/>
  <c r="R73" i="18"/>
  <c r="S73" i="18" s="1"/>
  <c r="M73" i="18"/>
  <c r="J74" i="18"/>
  <c r="G47" i="22"/>
  <c r="O72" i="18"/>
  <c r="N72" i="18"/>
  <c r="O73" i="18" l="1"/>
  <c r="N73" i="18"/>
  <c r="E44" i="22" a="1"/>
  <c r="E44" i="22" s="1"/>
  <c r="F45" i="22"/>
  <c r="G48" i="22"/>
  <c r="M74" i="18"/>
  <c r="J75" i="18"/>
  <c r="R74" i="18"/>
  <c r="S74" i="18" s="1"/>
  <c r="O46" i="22"/>
  <c r="N46" i="22" s="1" a="1"/>
  <c r="N46" i="22" s="1"/>
  <c r="P47" i="22"/>
  <c r="O47" i="22" l="1"/>
  <c r="N47" i="22" s="1" a="1"/>
  <c r="N47" i="22" s="1"/>
  <c r="P48" i="22"/>
  <c r="G49" i="22"/>
  <c r="E45" i="22" a="1"/>
  <c r="E45" i="22" s="1"/>
  <c r="F46" i="22"/>
  <c r="J76" i="18"/>
  <c r="R75" i="18"/>
  <c r="S75" i="18" s="1"/>
  <c r="M75" i="18"/>
  <c r="N74" i="18"/>
  <c r="O74" i="18"/>
  <c r="M76" i="18" l="1"/>
  <c r="J77" i="18"/>
  <c r="R76" i="18"/>
  <c r="S76" i="18" s="1"/>
  <c r="E46" i="22" a="1"/>
  <c r="E46" i="22" s="1"/>
  <c r="F47" i="22"/>
  <c r="N75" i="18"/>
  <c r="O75" i="18"/>
  <c r="G50" i="22"/>
  <c r="P49" i="22"/>
  <c r="O48" i="22"/>
  <c r="N48" i="22" s="1" a="1"/>
  <c r="N48" i="22" s="1"/>
  <c r="P50" i="22" l="1"/>
  <c r="O49" i="22"/>
  <c r="N49" i="22" s="1" a="1"/>
  <c r="N49" i="22" s="1"/>
  <c r="E47" i="22" a="1"/>
  <c r="E47" i="22" s="1"/>
  <c r="F48" i="22"/>
  <c r="G51" i="22"/>
  <c r="M77" i="18"/>
  <c r="R77" i="18"/>
  <c r="S77" i="18" s="1"/>
  <c r="J78" i="18"/>
  <c r="N76" i="18"/>
  <c r="O76" i="18"/>
  <c r="G52" i="22" l="1"/>
  <c r="E48" i="22" a="1"/>
  <c r="E48" i="22" s="1"/>
  <c r="F49" i="22"/>
  <c r="R78" i="18"/>
  <c r="S78" i="18" s="1"/>
  <c r="M78" i="18"/>
  <c r="J79" i="18"/>
  <c r="O77" i="18"/>
  <c r="N77" i="18"/>
  <c r="P51" i="22"/>
  <c r="O50" i="22"/>
  <c r="N50" i="22" s="1" a="1"/>
  <c r="N50" i="22" s="1"/>
  <c r="E49" i="22" l="1" a="1"/>
  <c r="E49" i="22" s="1"/>
  <c r="F50" i="22"/>
  <c r="N78" i="18"/>
  <c r="O78" i="18"/>
  <c r="P52" i="22"/>
  <c r="O51" i="22"/>
  <c r="N51" i="22" s="1" a="1"/>
  <c r="N51" i="22" s="1"/>
  <c r="J80" i="18"/>
  <c r="R79" i="18"/>
  <c r="S79" i="18" s="1"/>
  <c r="M79" i="18"/>
  <c r="G53" i="22"/>
  <c r="P53" i="22" l="1"/>
  <c r="O52" i="22"/>
  <c r="N52" i="22" s="1" a="1"/>
  <c r="N52" i="22" s="1"/>
  <c r="R80" i="18"/>
  <c r="S80" i="18" s="1"/>
  <c r="M80" i="18"/>
  <c r="J81" i="18"/>
  <c r="G54" i="22"/>
  <c r="N79" i="18"/>
  <c r="O79" i="18"/>
  <c r="E50" i="22" a="1"/>
  <c r="E50" i="22" s="1"/>
  <c r="F51" i="22"/>
  <c r="G55" i="22" l="1"/>
  <c r="J82" i="18"/>
  <c r="R81" i="18"/>
  <c r="S81" i="18" s="1"/>
  <c r="M81" i="18"/>
  <c r="O80" i="18"/>
  <c r="N80" i="18"/>
  <c r="E51" i="22" a="1"/>
  <c r="E51" i="22" s="1"/>
  <c r="F52" i="22"/>
  <c r="P54" i="22"/>
  <c r="O53" i="22"/>
  <c r="N53" i="22" s="1" a="1"/>
  <c r="N53" i="22" s="1"/>
  <c r="O81" i="18" l="1"/>
  <c r="N81" i="18"/>
  <c r="O54" i="22"/>
  <c r="N54" i="22" s="1" a="1"/>
  <c r="N54" i="22" s="1"/>
  <c r="P55" i="22"/>
  <c r="R82" i="18"/>
  <c r="S82" i="18" s="1"/>
  <c r="J83" i="18"/>
  <c r="M82" i="18"/>
  <c r="E52" i="22" a="1"/>
  <c r="E52" i="22" s="1"/>
  <c r="F53" i="22"/>
  <c r="G56" i="22"/>
  <c r="M83" i="18" l="1"/>
  <c r="R83" i="18"/>
  <c r="S83" i="18" s="1"/>
  <c r="J84" i="18"/>
  <c r="G57" i="22"/>
  <c r="P56" i="22"/>
  <c r="O55" i="22"/>
  <c r="N55" i="22" s="1" a="1"/>
  <c r="N55" i="22" s="1"/>
  <c r="E53" i="22" a="1"/>
  <c r="E53" i="22" s="1"/>
  <c r="F54" i="22"/>
  <c r="N82" i="18"/>
  <c r="O82" i="18"/>
  <c r="P57" i="22" l="1"/>
  <c r="O56" i="22"/>
  <c r="N56" i="22" s="1" a="1"/>
  <c r="N56" i="22" s="1"/>
  <c r="G58" i="22"/>
  <c r="E54" i="22" a="1"/>
  <c r="E54" i="22" s="1"/>
  <c r="F55" i="22"/>
  <c r="J85" i="18"/>
  <c r="M84" i="18"/>
  <c r="R84" i="18"/>
  <c r="S84" i="18" s="1"/>
  <c r="N83" i="18"/>
  <c r="O83" i="18"/>
  <c r="E55" i="22" l="1" a="1"/>
  <c r="E55" i="22" s="1"/>
  <c r="F56" i="22"/>
  <c r="G59" i="22"/>
  <c r="O84" i="18"/>
  <c r="N84" i="18"/>
  <c r="M85" i="18"/>
  <c r="J86" i="18"/>
  <c r="R85" i="18"/>
  <c r="S85" i="18" s="1"/>
  <c r="P58" i="22"/>
  <c r="O57" i="22"/>
  <c r="N57" i="22" s="1" a="1"/>
  <c r="N57" i="22" s="1"/>
  <c r="N85" i="18" l="1"/>
  <c r="O85" i="18"/>
  <c r="P59" i="22"/>
  <c r="O58" i="22"/>
  <c r="N58" i="22" s="1" a="1"/>
  <c r="N58" i="22" s="1"/>
  <c r="G60" i="22"/>
  <c r="J87" i="18"/>
  <c r="R86" i="18"/>
  <c r="S86" i="18" s="1"/>
  <c r="M86" i="18"/>
  <c r="E56" i="22" a="1"/>
  <c r="E56" i="22" s="1"/>
  <c r="F57" i="22"/>
  <c r="O59" i="22" l="1"/>
  <c r="N59" i="22" s="1" a="1"/>
  <c r="N59" i="22" s="1"/>
  <c r="P60" i="22"/>
  <c r="O86" i="18"/>
  <c r="N86" i="18"/>
  <c r="E57" i="22" a="1"/>
  <c r="E57" i="22" s="1"/>
  <c r="F58" i="22"/>
  <c r="G61" i="22"/>
  <c r="R87" i="18"/>
  <c r="S87" i="18" s="1"/>
  <c r="M87" i="18"/>
  <c r="J88" i="18"/>
  <c r="J89" i="18" l="1"/>
  <c r="R88" i="18"/>
  <c r="S88" i="18" s="1"/>
  <c r="M88" i="18"/>
  <c r="E58" i="22" a="1"/>
  <c r="E58" i="22" s="1"/>
  <c r="F59" i="22"/>
  <c r="N87" i="18"/>
  <c r="O87" i="18"/>
  <c r="G62" i="22"/>
  <c r="P61" i="22"/>
  <c r="O60" i="22"/>
  <c r="N60" i="22" s="1" a="1"/>
  <c r="N60" i="22" s="1"/>
  <c r="P62" i="22" l="1"/>
  <c r="O61" i="22"/>
  <c r="N61" i="22" s="1" a="1"/>
  <c r="N61" i="22" s="1"/>
  <c r="E59" i="22" a="1"/>
  <c r="E59" i="22" s="1"/>
  <c r="F60" i="22"/>
  <c r="N88" i="18"/>
  <c r="O88" i="18"/>
  <c r="G63" i="22"/>
  <c r="J90" i="18"/>
  <c r="M89" i="18"/>
  <c r="R89" i="18"/>
  <c r="S89" i="18" s="1"/>
  <c r="N89" i="18" l="1"/>
  <c r="O89" i="18"/>
  <c r="E60" i="22" a="1"/>
  <c r="E60" i="22" s="1"/>
  <c r="F61" i="22"/>
  <c r="J91" i="18"/>
  <c r="R90" i="18"/>
  <c r="S90" i="18" s="1"/>
  <c r="M90" i="18"/>
  <c r="G64" i="22"/>
  <c r="P63" i="22"/>
  <c r="O62" i="22"/>
  <c r="N62" i="22" s="1" a="1"/>
  <c r="N62" i="22" s="1"/>
  <c r="P64" i="22" l="1"/>
  <c r="O63" i="22"/>
  <c r="N63" i="22" s="1" a="1"/>
  <c r="N63" i="22" s="1"/>
  <c r="E61" i="22" a="1"/>
  <c r="E61" i="22" s="1"/>
  <c r="F62" i="22"/>
  <c r="R91" i="18"/>
  <c r="S91" i="18" s="1"/>
  <c r="J92" i="18"/>
  <c r="M91" i="18"/>
  <c r="G65" i="22"/>
  <c r="O90" i="18"/>
  <c r="N90" i="18"/>
  <c r="J93" i="18" l="1"/>
  <c r="R92" i="18"/>
  <c r="S92" i="18" s="1"/>
  <c r="M92" i="18"/>
  <c r="E62" i="22" a="1"/>
  <c r="E62" i="22" s="1"/>
  <c r="F63" i="22"/>
  <c r="G66" i="22"/>
  <c r="O91" i="18"/>
  <c r="N91" i="18"/>
  <c r="P65" i="22"/>
  <c r="O64" i="22"/>
  <c r="N64" i="22" s="1" a="1"/>
  <c r="N64" i="22" s="1"/>
  <c r="E63" i="22" l="1" a="1"/>
  <c r="E63" i="22" s="1"/>
  <c r="F64" i="22"/>
  <c r="G67" i="22"/>
  <c r="P66" i="22"/>
  <c r="O65" i="22"/>
  <c r="N65" i="22" s="1" a="1"/>
  <c r="N65" i="22" s="1"/>
  <c r="R93" i="18"/>
  <c r="S93" i="18" s="1"/>
  <c r="J94" i="18"/>
  <c r="M93" i="18"/>
  <c r="N92" i="18"/>
  <c r="O92" i="18"/>
  <c r="P67" i="22" l="1"/>
  <c r="O66" i="22"/>
  <c r="N66" i="22" s="1" a="1"/>
  <c r="N66" i="22" s="1"/>
  <c r="G68" i="22"/>
  <c r="O93" i="18"/>
  <c r="N93" i="18"/>
  <c r="J95" i="18"/>
  <c r="R94" i="18"/>
  <c r="S94" i="18" s="1"/>
  <c r="M94" i="18"/>
  <c r="E64" i="22" a="1"/>
  <c r="E64" i="22" s="1"/>
  <c r="F65" i="22"/>
  <c r="E65" i="22" l="1" a="1"/>
  <c r="E65" i="22" s="1"/>
  <c r="F66" i="22"/>
  <c r="G69" i="22"/>
  <c r="N94" i="18"/>
  <c r="O94" i="18"/>
  <c r="M95" i="18"/>
  <c r="J96" i="18"/>
  <c r="R95" i="18"/>
  <c r="S95" i="18" s="1"/>
  <c r="P68" i="22"/>
  <c r="O67" i="22"/>
  <c r="N67" i="22" s="1" a="1"/>
  <c r="N67" i="22" s="1"/>
  <c r="P69" i="22" l="1"/>
  <c r="O68" i="22"/>
  <c r="N68" i="22" s="1" a="1"/>
  <c r="N68" i="22" s="1"/>
  <c r="G70" i="22"/>
  <c r="O95" i="18"/>
  <c r="N95" i="18"/>
  <c r="R96" i="18"/>
  <c r="S96" i="18" s="1"/>
  <c r="J97" i="18"/>
  <c r="M96" i="18"/>
  <c r="E66" i="22" a="1"/>
  <c r="E66" i="22" s="1"/>
  <c r="F67" i="22"/>
  <c r="E67" i="22" l="1" a="1"/>
  <c r="E67" i="22" s="1"/>
  <c r="F68" i="22"/>
  <c r="G71" i="22"/>
  <c r="N96" i="18"/>
  <c r="O96" i="18"/>
  <c r="J98" i="18"/>
  <c r="R97" i="18"/>
  <c r="S97" i="18" s="1"/>
  <c r="M97" i="18"/>
  <c r="P70" i="22"/>
  <c r="O69" i="22"/>
  <c r="N69" i="22" s="1" a="1"/>
  <c r="N69" i="22" s="1"/>
  <c r="P71" i="22" l="1"/>
  <c r="O70" i="22"/>
  <c r="N70" i="22" s="1" a="1"/>
  <c r="N70" i="22" s="1"/>
  <c r="G72" i="22"/>
  <c r="O97" i="18"/>
  <c r="N97" i="18"/>
  <c r="E68" i="22" a="1"/>
  <c r="E68" i="22" s="1"/>
  <c r="F69" i="22"/>
  <c r="J99" i="18"/>
  <c r="R98" i="18"/>
  <c r="S98" i="18" s="1"/>
  <c r="M98" i="18"/>
  <c r="G73" i="22" l="1"/>
  <c r="J100" i="18"/>
  <c r="M99" i="18"/>
  <c r="R99" i="18"/>
  <c r="S99" i="18" s="1"/>
  <c r="O98" i="18"/>
  <c r="N98" i="18"/>
  <c r="E69" i="22" a="1"/>
  <c r="E69" i="22" s="1"/>
  <c r="F70" i="22"/>
  <c r="P72" i="22"/>
  <c r="O71" i="22"/>
  <c r="N71" i="22" s="1" a="1"/>
  <c r="N71" i="22" s="1"/>
  <c r="P73" i="22" l="1"/>
  <c r="O72" i="22"/>
  <c r="N72" i="22" s="1" a="1"/>
  <c r="N72" i="22" s="1"/>
  <c r="O99" i="18"/>
  <c r="N99" i="18"/>
  <c r="E70" i="22" a="1"/>
  <c r="E70" i="22" s="1"/>
  <c r="F71" i="22"/>
  <c r="M100" i="18"/>
  <c r="R100" i="18"/>
  <c r="S100" i="18" s="1"/>
  <c r="J101" i="18"/>
  <c r="G74" i="22"/>
  <c r="E71" i="22" l="1" a="1"/>
  <c r="E71" i="22" s="1"/>
  <c r="F72" i="22"/>
  <c r="G75" i="22"/>
  <c r="J102" i="18"/>
  <c r="R101" i="18"/>
  <c r="S101" i="18" s="1"/>
  <c r="M101" i="18"/>
  <c r="O100" i="18"/>
  <c r="N100" i="18"/>
  <c r="O73" i="22"/>
  <c r="N73" i="22" s="1" a="1"/>
  <c r="N73" i="22" s="1"/>
  <c r="P74" i="22"/>
  <c r="N101" i="18" l="1"/>
  <c r="O101" i="18"/>
  <c r="P75" i="22"/>
  <c r="O74" i="22"/>
  <c r="N74" i="22" s="1" a="1"/>
  <c r="N74" i="22" s="1"/>
  <c r="J103" i="18"/>
  <c r="R102" i="18"/>
  <c r="S102" i="18" s="1"/>
  <c r="M102" i="18"/>
  <c r="G76" i="22"/>
  <c r="E72" i="22" a="1"/>
  <c r="E72" i="22" s="1"/>
  <c r="F73" i="22"/>
  <c r="O75" i="22" l="1"/>
  <c r="N75" i="22" s="1" a="1"/>
  <c r="N75" i="22" s="1"/>
  <c r="P76" i="22"/>
  <c r="E73" i="22" a="1"/>
  <c r="E73" i="22" s="1"/>
  <c r="F74" i="22"/>
  <c r="M103" i="18"/>
  <c r="J104" i="18"/>
  <c r="R103" i="18"/>
  <c r="S103" i="18" s="1"/>
  <c r="G77" i="22"/>
  <c r="N102" i="18"/>
  <c r="O102" i="18"/>
  <c r="N103" i="18" l="1"/>
  <c r="O103" i="18"/>
  <c r="J105" i="18"/>
  <c r="R104" i="18"/>
  <c r="S104" i="18" s="1"/>
  <c r="M104" i="18"/>
  <c r="E74" i="22" a="1"/>
  <c r="E74" i="22" s="1"/>
  <c r="F75" i="22"/>
  <c r="G78" i="22"/>
  <c r="P77" i="22"/>
  <c r="O76" i="22"/>
  <c r="N76" i="22" s="1" a="1"/>
  <c r="N76" i="22" s="1"/>
  <c r="N104" i="18" l="1"/>
  <c r="O104" i="18"/>
  <c r="P78" i="22"/>
  <c r="O77" i="22"/>
  <c r="N77" i="22" s="1" a="1"/>
  <c r="N77" i="22" s="1"/>
  <c r="G79" i="22"/>
  <c r="R105" i="18"/>
  <c r="S105" i="18" s="1"/>
  <c r="M105" i="18"/>
  <c r="J106" i="18"/>
  <c r="E75" i="22" a="1"/>
  <c r="E75" i="22" s="1"/>
  <c r="F76" i="22"/>
  <c r="E76" i="22" l="1" a="1"/>
  <c r="E76" i="22" s="1"/>
  <c r="F77" i="22"/>
  <c r="G80" i="22"/>
  <c r="J107" i="18"/>
  <c r="M106" i="18"/>
  <c r="R106" i="18"/>
  <c r="S106" i="18" s="1"/>
  <c r="P79" i="22"/>
  <c r="O78" i="22"/>
  <c r="N78" i="22" s="1" a="1"/>
  <c r="N78" i="22" s="1"/>
  <c r="O105" i="18"/>
  <c r="N105" i="18"/>
  <c r="N106" i="18" l="1"/>
  <c r="O106" i="18"/>
  <c r="M107" i="18"/>
  <c r="J108" i="18"/>
  <c r="R107" i="18"/>
  <c r="S107" i="18" s="1"/>
  <c r="G81" i="22"/>
  <c r="O79" i="22"/>
  <c r="N79" i="22" s="1" a="1"/>
  <c r="N79" i="22" s="1"/>
  <c r="P80" i="22"/>
  <c r="E77" i="22" a="1"/>
  <c r="E77" i="22" s="1"/>
  <c r="F78" i="22"/>
  <c r="G82" i="22" l="1"/>
  <c r="E78" i="22" a="1"/>
  <c r="E78" i="22" s="1"/>
  <c r="F79" i="22"/>
  <c r="O107" i="18"/>
  <c r="N107" i="18"/>
  <c r="R108" i="18"/>
  <c r="S108" i="18" s="1"/>
  <c r="J109" i="18"/>
  <c r="M108" i="18"/>
  <c r="O80" i="22"/>
  <c r="N80" i="22" s="1" a="1"/>
  <c r="N80" i="22" s="1"/>
  <c r="P81" i="22"/>
  <c r="P82" i="22" l="1"/>
  <c r="O81" i="22"/>
  <c r="N81" i="22" s="1" a="1"/>
  <c r="N81" i="22" s="1"/>
  <c r="E79" i="22" a="1"/>
  <c r="E79" i="22" s="1"/>
  <c r="F80" i="22"/>
  <c r="O108" i="18"/>
  <c r="N108" i="18"/>
  <c r="M109" i="18"/>
  <c r="J110" i="18"/>
  <c r="R109" i="18"/>
  <c r="S109" i="18" s="1"/>
  <c r="G83" i="22"/>
  <c r="G84" i="22" l="1"/>
  <c r="E80" i="22" a="1"/>
  <c r="E80" i="22" s="1"/>
  <c r="F81" i="22"/>
  <c r="R110" i="18"/>
  <c r="S110" i="18" s="1"/>
  <c r="J111" i="18"/>
  <c r="M110" i="18"/>
  <c r="N109" i="18"/>
  <c r="O109" i="18"/>
  <c r="P83" i="22"/>
  <c r="O82" i="22"/>
  <c r="N82" i="22" s="1" a="1"/>
  <c r="N82" i="22" s="1"/>
  <c r="M111" i="18" l="1"/>
  <c r="R111" i="18"/>
  <c r="S111" i="18" s="1"/>
  <c r="J112" i="18"/>
  <c r="O83" i="22"/>
  <c r="N83" i="22" s="1" a="1"/>
  <c r="N83" i="22" s="1"/>
  <c r="P84" i="22"/>
  <c r="E81" i="22" a="1"/>
  <c r="E81" i="22" s="1"/>
  <c r="F82" i="22"/>
  <c r="G85" i="22"/>
  <c r="O110" i="18"/>
  <c r="N110" i="18"/>
  <c r="P85" i="22" l="1"/>
  <c r="O84" i="22"/>
  <c r="N84" i="22" s="1" a="1"/>
  <c r="N84" i="22" s="1"/>
  <c r="M112" i="18"/>
  <c r="J113" i="18"/>
  <c r="R112" i="18"/>
  <c r="S112" i="18" s="1"/>
  <c r="G86" i="22"/>
  <c r="E82" i="22" a="1"/>
  <c r="E82" i="22" s="1"/>
  <c r="F83" i="22"/>
  <c r="O111" i="18"/>
  <c r="N111" i="18"/>
  <c r="M113" i="18" l="1"/>
  <c r="J114" i="18"/>
  <c r="R113" i="18"/>
  <c r="S113" i="18" s="1"/>
  <c r="E83" i="22" a="1"/>
  <c r="E83" i="22" s="1"/>
  <c r="F84" i="22"/>
  <c r="N112" i="18"/>
  <c r="O112" i="18"/>
  <c r="G87" i="22"/>
  <c r="P86" i="22"/>
  <c r="O85" i="22"/>
  <c r="N85" i="22" s="1" a="1"/>
  <c r="N85" i="22" s="1"/>
  <c r="E84" i="22" l="1" a="1"/>
  <c r="E84" i="22" s="1"/>
  <c r="F85" i="22"/>
  <c r="P87" i="22"/>
  <c r="O86" i="22"/>
  <c r="N86" i="22" s="1" a="1"/>
  <c r="N86" i="22" s="1"/>
  <c r="M114" i="18"/>
  <c r="R114" i="18"/>
  <c r="S114" i="18" s="1"/>
  <c r="J115" i="18"/>
  <c r="G88" i="22"/>
  <c r="O113" i="18"/>
  <c r="N113" i="18"/>
  <c r="J116" i="18" l="1"/>
  <c r="M115" i="18"/>
  <c r="R115" i="18"/>
  <c r="S115" i="18" s="1"/>
  <c r="O114" i="18"/>
  <c r="N114" i="18"/>
  <c r="P88" i="22"/>
  <c r="O87" i="22"/>
  <c r="N87" i="22" s="1" a="1"/>
  <c r="N87" i="22" s="1"/>
  <c r="G89" i="22"/>
  <c r="E85" i="22" a="1"/>
  <c r="E85" i="22" s="1"/>
  <c r="F86" i="22"/>
  <c r="P89" i="22" l="1"/>
  <c r="O88" i="22"/>
  <c r="N88" i="22" s="1" a="1"/>
  <c r="N88" i="22" s="1"/>
  <c r="E86" i="22" a="1"/>
  <c r="E86" i="22" s="1"/>
  <c r="F87" i="22"/>
  <c r="G90" i="22"/>
  <c r="O115" i="18"/>
  <c r="N115" i="18"/>
  <c r="M116" i="18"/>
  <c r="J117" i="18"/>
  <c r="R116" i="18"/>
  <c r="S116" i="18" s="1"/>
  <c r="R117" i="18" l="1"/>
  <c r="S117" i="18" s="1"/>
  <c r="M117" i="18"/>
  <c r="J118" i="18"/>
  <c r="E87" i="22" a="1"/>
  <c r="E87" i="22" s="1"/>
  <c r="F88" i="22"/>
  <c r="G91" i="22"/>
  <c r="N116" i="18"/>
  <c r="O116" i="18"/>
  <c r="P90" i="22"/>
  <c r="O89" i="22"/>
  <c r="N89" i="22" s="1" a="1"/>
  <c r="N89" i="22" s="1"/>
  <c r="G92" i="22" l="1"/>
  <c r="E88" i="22" a="1"/>
  <c r="E88" i="22" s="1"/>
  <c r="F89" i="22"/>
  <c r="R118" i="18"/>
  <c r="S118" i="18" s="1"/>
  <c r="J119" i="18"/>
  <c r="M118" i="18"/>
  <c r="O117" i="18"/>
  <c r="N117" i="18"/>
  <c r="O90" i="22"/>
  <c r="N90" i="22" s="1" a="1"/>
  <c r="N90" i="22" s="1"/>
  <c r="P91" i="22"/>
  <c r="P92" i="22" l="1"/>
  <c r="O91" i="22"/>
  <c r="N91" i="22" s="1" a="1"/>
  <c r="N91" i="22" s="1"/>
  <c r="R119" i="18"/>
  <c r="S119" i="18" s="1"/>
  <c r="M119" i="18"/>
  <c r="J120" i="18"/>
  <c r="E89" i="22" a="1"/>
  <c r="E89" i="22" s="1"/>
  <c r="F90" i="22"/>
  <c r="N118" i="18"/>
  <c r="O118" i="18"/>
  <c r="G93" i="22"/>
  <c r="M120" i="18" l="1"/>
  <c r="J121" i="18"/>
  <c r="R120" i="18"/>
  <c r="S120" i="18" s="1"/>
  <c r="G94" i="22"/>
  <c r="O119" i="18"/>
  <c r="N119" i="18"/>
  <c r="E90" i="22" a="1"/>
  <c r="E90" i="22" s="1"/>
  <c r="F91" i="22"/>
  <c r="P93" i="22"/>
  <c r="O92" i="22"/>
  <c r="N92" i="22" s="1" a="1"/>
  <c r="N92" i="22" s="1"/>
  <c r="R121" i="18" l="1"/>
  <c r="S121" i="18" s="1"/>
  <c r="J122" i="18"/>
  <c r="M121" i="18"/>
  <c r="G95" i="22"/>
  <c r="O93" i="22"/>
  <c r="N93" i="22" s="1" a="1"/>
  <c r="N93" i="22" s="1"/>
  <c r="P94" i="22"/>
  <c r="E91" i="22" a="1"/>
  <c r="E91" i="22" s="1"/>
  <c r="F92" i="22"/>
  <c r="N120" i="18"/>
  <c r="O120" i="18"/>
  <c r="G96" i="22" l="1"/>
  <c r="E92" i="22" a="1"/>
  <c r="E92" i="22" s="1"/>
  <c r="F93" i="22"/>
  <c r="O121" i="18"/>
  <c r="N121" i="18"/>
  <c r="J123" i="18"/>
  <c r="R122" i="18"/>
  <c r="S122" i="18" s="1"/>
  <c r="M122" i="18"/>
  <c r="P95" i="22"/>
  <c r="O94" i="22"/>
  <c r="N94" i="22" s="1" a="1"/>
  <c r="N94" i="22" s="1"/>
  <c r="O95" i="22" l="1"/>
  <c r="N95" i="22" s="1" a="1"/>
  <c r="N95" i="22" s="1"/>
  <c r="P96" i="22"/>
  <c r="E93" i="22" a="1"/>
  <c r="E93" i="22" s="1"/>
  <c r="F94" i="22"/>
  <c r="N122" i="18"/>
  <c r="O122" i="18"/>
  <c r="G97" i="22"/>
  <c r="J124" i="18"/>
  <c r="R123" i="18"/>
  <c r="S123" i="18" s="1"/>
  <c r="M123" i="18"/>
  <c r="N123" i="18" l="1"/>
  <c r="O123" i="18"/>
  <c r="G98" i="22"/>
  <c r="E94" i="22" a="1"/>
  <c r="E94" i="22" s="1"/>
  <c r="F95" i="22"/>
  <c r="J125" i="18"/>
  <c r="M124" i="18"/>
  <c r="R124" i="18"/>
  <c r="S124" i="18" s="1"/>
  <c r="O96" i="22"/>
  <c r="N96" i="22" s="1" a="1"/>
  <c r="N96" i="22" s="1"/>
  <c r="P97" i="22"/>
  <c r="E95" i="22" l="1" a="1"/>
  <c r="E95" i="22" s="1"/>
  <c r="F96" i="22"/>
  <c r="G99" i="22"/>
  <c r="P98" i="22"/>
  <c r="O97" i="22"/>
  <c r="N97" i="22" s="1" a="1"/>
  <c r="N97" i="22" s="1"/>
  <c r="N124" i="18"/>
  <c r="O124" i="18"/>
  <c r="R125" i="18"/>
  <c r="S125" i="18" s="1"/>
  <c r="M125" i="18"/>
  <c r="J126" i="18"/>
  <c r="O125" i="18" l="1"/>
  <c r="N125" i="18"/>
  <c r="G100" i="22"/>
  <c r="J127" i="18"/>
  <c r="M126" i="18"/>
  <c r="R126" i="18"/>
  <c r="S126" i="18" s="1"/>
  <c r="O98" i="22"/>
  <c r="N98" i="22" s="1" a="1"/>
  <c r="N98" i="22" s="1"/>
  <c r="P99" i="22"/>
  <c r="E96" i="22" a="1"/>
  <c r="E96" i="22" s="1"/>
  <c r="F97" i="22"/>
  <c r="O126" i="18" l="1"/>
  <c r="N126" i="18"/>
  <c r="E97" i="22" a="1"/>
  <c r="E97" i="22" s="1"/>
  <c r="F98" i="22"/>
  <c r="M127" i="18"/>
  <c r="J128" i="18"/>
  <c r="R127" i="18"/>
  <c r="S127" i="18" s="1"/>
  <c r="G101" i="22"/>
  <c r="O99" i="22"/>
  <c r="N99" i="22" s="1" a="1"/>
  <c r="N99" i="22" s="1"/>
  <c r="P100" i="22"/>
  <c r="J129" i="18" l="1"/>
  <c r="R128" i="18"/>
  <c r="S128" i="18" s="1"/>
  <c r="M128" i="18"/>
  <c r="E98" i="22" a="1"/>
  <c r="E98" i="22" s="1"/>
  <c r="F99" i="22"/>
  <c r="G102" i="22"/>
  <c r="P101" i="22"/>
  <c r="O100" i="22"/>
  <c r="N100" i="22" s="1" a="1"/>
  <c r="N100" i="22" s="1"/>
  <c r="N127" i="18"/>
  <c r="O127" i="18"/>
  <c r="N128" i="18" l="1"/>
  <c r="O128" i="18"/>
  <c r="P102" i="22"/>
  <c r="O101" i="22"/>
  <c r="N101" i="22" s="1" a="1"/>
  <c r="N101" i="22" s="1"/>
  <c r="G103" i="22"/>
  <c r="E99" i="22" a="1"/>
  <c r="E99" i="22" s="1"/>
  <c r="F100" i="22"/>
  <c r="R129" i="18"/>
  <c r="S129" i="18" s="1"/>
  <c r="M129" i="18"/>
  <c r="J130" i="18"/>
  <c r="R130" i="18" l="1"/>
  <c r="S130" i="18" s="1"/>
  <c r="M130" i="18"/>
  <c r="J131" i="18"/>
  <c r="G104" i="22"/>
  <c r="N129" i="18"/>
  <c r="O129" i="18"/>
  <c r="O102" i="22"/>
  <c r="N102" i="22" s="1" a="1"/>
  <c r="N102" i="22" s="1"/>
  <c r="P103" i="22"/>
  <c r="E100" i="22" a="1"/>
  <c r="E100" i="22" s="1"/>
  <c r="F101" i="22"/>
  <c r="E101" i="22" l="1" a="1"/>
  <c r="E101" i="22" s="1"/>
  <c r="F102" i="22"/>
  <c r="G105" i="22"/>
  <c r="P104" i="22"/>
  <c r="O103" i="22"/>
  <c r="N103" i="22" s="1" a="1"/>
  <c r="N103" i="22" s="1"/>
  <c r="M131" i="18"/>
  <c r="R131" i="18"/>
  <c r="S131" i="18" s="1"/>
  <c r="N130" i="18"/>
  <c r="O130" i="18"/>
  <c r="O131" i="18" l="1"/>
  <c r="N131" i="18"/>
  <c r="O104" i="22"/>
  <c r="N104" i="22" s="1" a="1"/>
  <c r="N104" i="22" s="1"/>
  <c r="P105" i="22"/>
  <c r="G106" i="22"/>
  <c r="E102" i="22" a="1"/>
  <c r="E102" i="22" s="1"/>
  <c r="F103" i="22"/>
  <c r="G107" i="22" l="1"/>
  <c r="P106" i="22"/>
  <c r="O105" i="22"/>
  <c r="N105" i="22" s="1" a="1"/>
  <c r="N105" i="22" s="1"/>
  <c r="E103" i="22" a="1"/>
  <c r="E103" i="22" s="1"/>
  <c r="F104" i="22"/>
  <c r="E104" i="22" l="1" a="1"/>
  <c r="E104" i="22" s="1"/>
  <c r="F105" i="22"/>
  <c r="O106" i="22"/>
  <c r="N106" i="22" s="1" a="1"/>
  <c r="N106" i="22" s="1"/>
  <c r="P107" i="22"/>
  <c r="G108" i="22"/>
  <c r="G109" i="22" l="1"/>
  <c r="P108" i="22"/>
  <c r="O107" i="22"/>
  <c r="N107" i="22" s="1" a="1"/>
  <c r="N107" i="22" s="1"/>
  <c r="E105" i="22" a="1"/>
  <c r="E105" i="22" s="1"/>
  <c r="F106" i="22"/>
  <c r="O108" i="22" l="1"/>
  <c r="N108" i="22" s="1" a="1"/>
  <c r="N108" i="22" s="1"/>
  <c r="P109" i="22"/>
  <c r="E106" i="22" a="1"/>
  <c r="E106" i="22" s="1"/>
  <c r="F107" i="22"/>
  <c r="G110" i="22"/>
  <c r="P110" i="22" l="1"/>
  <c r="O109" i="22"/>
  <c r="N109" i="22" s="1" a="1"/>
  <c r="N109" i="22" s="1"/>
  <c r="G111" i="22"/>
  <c r="E107" i="22" a="1"/>
  <c r="E107" i="22" s="1"/>
  <c r="F108" i="22"/>
  <c r="P111" i="22" l="1"/>
  <c r="O110" i="22"/>
  <c r="N110" i="22" s="1" a="1"/>
  <c r="N110" i="22" s="1"/>
  <c r="E108" i="22" a="1"/>
  <c r="E108" i="22" s="1"/>
  <c r="F109" i="22"/>
  <c r="G112" i="22"/>
  <c r="G113" i="22" l="1"/>
  <c r="E109" i="22" a="1"/>
  <c r="E109" i="22" s="1"/>
  <c r="F110" i="22"/>
  <c r="O111" i="22"/>
  <c r="N111" i="22" s="1" a="1"/>
  <c r="N111" i="22" s="1"/>
  <c r="P112" i="22"/>
  <c r="P113" i="22" l="1"/>
  <c r="O112" i="22"/>
  <c r="N112" i="22" s="1" a="1"/>
  <c r="N112" i="22" s="1"/>
  <c r="E110" i="22" a="1"/>
  <c r="E110" i="22" s="1"/>
  <c r="F111" i="22"/>
  <c r="G114" i="22"/>
  <c r="G115" i="22" l="1"/>
  <c r="E111" i="22" a="1"/>
  <c r="E111" i="22" s="1"/>
  <c r="F112" i="22"/>
  <c r="P114" i="22"/>
  <c r="O113" i="22"/>
  <c r="N113" i="22" s="1" a="1"/>
  <c r="N113" i="22" s="1"/>
  <c r="O114" i="22" l="1"/>
  <c r="N114" i="22" s="1" a="1"/>
  <c r="N114" i="22" s="1"/>
  <c r="P115" i="22"/>
  <c r="E112" i="22" a="1"/>
  <c r="E112" i="22" s="1"/>
  <c r="F113" i="22"/>
  <c r="G116" i="22"/>
  <c r="G117" i="22" l="1"/>
  <c r="E113" i="22" a="1"/>
  <c r="E113" i="22" s="1"/>
  <c r="F114" i="22"/>
  <c r="P116" i="22"/>
  <c r="O115" i="22"/>
  <c r="N115" i="22" s="1" a="1"/>
  <c r="N115" i="22" s="1"/>
  <c r="O116" i="22" l="1"/>
  <c r="N116" i="22" s="1" a="1"/>
  <c r="N116" i="22" s="1"/>
  <c r="P117" i="22"/>
  <c r="E114" i="22" a="1"/>
  <c r="E114" i="22" s="1"/>
  <c r="F115" i="22"/>
  <c r="G118" i="22"/>
  <c r="G119" i="22" l="1"/>
  <c r="E115" i="22" a="1"/>
  <c r="E115" i="22" s="1"/>
  <c r="F116" i="22"/>
  <c r="O117" i="22"/>
  <c r="N117" i="22" s="1" a="1"/>
  <c r="N117" i="22" s="1"/>
  <c r="P118" i="22"/>
  <c r="O118" i="22" l="1"/>
  <c r="N118" i="22" s="1" a="1"/>
  <c r="N118" i="22" s="1"/>
  <c r="P119" i="22"/>
  <c r="E116" i="22" a="1"/>
  <c r="E116" i="22" s="1"/>
  <c r="F117" i="22"/>
  <c r="G120" i="22"/>
  <c r="G121" i="22" l="1"/>
  <c r="E117" i="22" a="1"/>
  <c r="E117" i="22" s="1"/>
  <c r="F118" i="22"/>
  <c r="O119" i="22"/>
  <c r="N119" i="22" s="1" a="1"/>
  <c r="N119" i="22" s="1"/>
  <c r="P120" i="22"/>
  <c r="O120" i="22" l="1"/>
  <c r="N120" i="22" s="1" a="1"/>
  <c r="N120" i="22" s="1"/>
  <c r="P121" i="22"/>
  <c r="E118" i="22" a="1"/>
  <c r="E118" i="22" s="1"/>
  <c r="F119" i="22"/>
  <c r="G122" i="22"/>
  <c r="G123" i="22" l="1"/>
  <c r="E119" i="22" a="1"/>
  <c r="E119" i="22" s="1"/>
  <c r="F120" i="22"/>
  <c r="P122" i="22"/>
  <c r="O121" i="22"/>
  <c r="N121" i="22" s="1" a="1"/>
  <c r="N121" i="22" s="1"/>
  <c r="P123" i="22" l="1"/>
  <c r="O122" i="22"/>
  <c r="N122" i="22" s="1" a="1"/>
  <c r="N122" i="22" s="1"/>
  <c r="E120" i="22" a="1"/>
  <c r="E120" i="22" s="1"/>
  <c r="F121" i="22"/>
  <c r="G124" i="22"/>
  <c r="G125" i="22" l="1"/>
  <c r="E121" i="22" a="1"/>
  <c r="E121" i="22" s="1"/>
  <c r="F122" i="22"/>
  <c r="O123" i="22"/>
  <c r="N123" i="22" s="1" a="1"/>
  <c r="N123" i="22" s="1"/>
  <c r="P124" i="22"/>
  <c r="P125" i="22" l="1"/>
  <c r="O124" i="22"/>
  <c r="N124" i="22" s="1" a="1"/>
  <c r="N124" i="22" s="1"/>
  <c r="E122" i="22" a="1"/>
  <c r="E122" i="22" s="1"/>
  <c r="F123" i="22"/>
  <c r="G126" i="22"/>
  <c r="E123" i="22" l="1" a="1"/>
  <c r="E123" i="22" s="1"/>
  <c r="F124" i="22"/>
  <c r="G127" i="22"/>
  <c r="P126" i="22"/>
  <c r="O125" i="22"/>
  <c r="N125" i="22" s="1" a="1"/>
  <c r="N125" i="22" s="1"/>
  <c r="O126" i="22" l="1"/>
  <c r="N126" i="22" s="1" a="1"/>
  <c r="N126" i="22" s="1"/>
  <c r="P127" i="22"/>
  <c r="G128" i="22"/>
  <c r="E124" i="22" a="1"/>
  <c r="E124" i="22" s="1"/>
  <c r="F125" i="22"/>
  <c r="G129" i="22" l="1"/>
  <c r="E125" i="22" a="1"/>
  <c r="E125" i="22" s="1"/>
  <c r="F126" i="22"/>
  <c r="P128" i="22"/>
  <c r="O127" i="22"/>
  <c r="N127" i="22" s="1" a="1"/>
  <c r="N127" i="22" s="1"/>
  <c r="P129" i="22" l="1"/>
  <c r="O128" i="22"/>
  <c r="N128" i="22" s="1" a="1"/>
  <c r="N128" i="22" s="1"/>
  <c r="E126" i="22" a="1"/>
  <c r="E126" i="22" s="1"/>
  <c r="F127" i="22"/>
  <c r="G130" i="22"/>
  <c r="G131" i="22" l="1"/>
  <c r="E127" i="22" a="1"/>
  <c r="E127" i="22" s="1"/>
  <c r="F128" i="22"/>
  <c r="P130" i="22"/>
  <c r="O129" i="22"/>
  <c r="N129" i="22" s="1" a="1"/>
  <c r="N129" i="22" s="1"/>
  <c r="O130" i="22" l="1"/>
  <c r="N130" i="22" s="1" a="1"/>
  <c r="N130" i="22" s="1"/>
  <c r="P131" i="22"/>
  <c r="E128" i="22" a="1"/>
  <c r="E128" i="22" s="1"/>
  <c r="F129" i="22"/>
  <c r="G132" i="22"/>
  <c r="P132" i="22" l="1"/>
  <c r="O131" i="22"/>
  <c r="N131" i="22" s="1" a="1"/>
  <c r="N131" i="22" s="1"/>
  <c r="G133" i="22"/>
  <c r="E129" i="22" a="1"/>
  <c r="E129" i="22" s="1"/>
  <c r="F130" i="22"/>
  <c r="E130" i="22" l="1" a="1"/>
  <c r="E130" i="22" s="1"/>
  <c r="F131" i="22"/>
  <c r="G134" i="22"/>
  <c r="O132" i="22"/>
  <c r="N132" i="22" s="1" a="1"/>
  <c r="N132" i="22" s="1"/>
  <c r="P133" i="22"/>
  <c r="P134" i="22" l="1"/>
  <c r="O133" i="22"/>
  <c r="N133" i="22" s="1" a="1"/>
  <c r="N133" i="22" s="1"/>
  <c r="G135" i="22"/>
  <c r="E131" i="22" a="1"/>
  <c r="E131" i="22" s="1"/>
  <c r="F132" i="22"/>
  <c r="E132" i="22" l="1" a="1"/>
  <c r="E132" i="22" s="1"/>
  <c r="F133" i="22"/>
  <c r="G136" i="22"/>
  <c r="O134" i="22"/>
  <c r="N134" i="22" s="1" a="1"/>
  <c r="N134" i="22" s="1"/>
  <c r="P135" i="22"/>
  <c r="O135" i="22" l="1"/>
  <c r="N135" i="22" s="1" a="1"/>
  <c r="N135" i="22" s="1"/>
  <c r="P136" i="22"/>
  <c r="G137" i="22"/>
  <c r="E133" i="22" a="1"/>
  <c r="E133" i="22" s="1"/>
  <c r="F134" i="22"/>
  <c r="O136" i="22" l="1"/>
  <c r="N136" i="22" s="1" a="1"/>
  <c r="N136" i="22" s="1"/>
  <c r="P137" i="22"/>
  <c r="E134" i="22" a="1"/>
  <c r="E134" i="22" s="1"/>
  <c r="F135" i="22"/>
  <c r="G138" i="22"/>
  <c r="G139" i="22" l="1"/>
  <c r="E135" i="22" a="1"/>
  <c r="E135" i="22" s="1"/>
  <c r="F136" i="22"/>
  <c r="O137" i="22"/>
  <c r="N137" i="22" s="1" a="1"/>
  <c r="N137" i="22" s="1"/>
  <c r="P138" i="22"/>
  <c r="E136" i="22" l="1" a="1"/>
  <c r="E136" i="22" s="1"/>
  <c r="F137" i="22"/>
  <c r="O138" i="22"/>
  <c r="N138" i="22" s="1" a="1"/>
  <c r="N138" i="22" s="1"/>
  <c r="P139" i="22"/>
  <c r="G140" i="22"/>
  <c r="G141" i="22" l="1"/>
  <c r="P140" i="22"/>
  <c r="O139" i="22"/>
  <c r="N139" i="22" s="1" a="1"/>
  <c r="N139" i="22" s="1"/>
  <c r="E137" i="22" a="1"/>
  <c r="E137" i="22" s="1"/>
  <c r="F138" i="22"/>
  <c r="E138" i="22" l="1" a="1"/>
  <c r="E138" i="22" s="1"/>
  <c r="F139" i="22"/>
  <c r="P141" i="22"/>
  <c r="O140" i="22"/>
  <c r="N140" i="22" s="1" a="1"/>
  <c r="N140" i="22" s="1"/>
  <c r="G142" i="22"/>
  <c r="G143" i="22" l="1"/>
  <c r="P142" i="22"/>
  <c r="O141" i="22"/>
  <c r="N141" i="22" s="1" a="1"/>
  <c r="N141" i="22" s="1"/>
  <c r="E139" i="22" a="1"/>
  <c r="E139" i="22" s="1"/>
  <c r="F140" i="22"/>
  <c r="E140" i="22" l="1" a="1"/>
  <c r="E140" i="22" s="1"/>
  <c r="F141" i="22"/>
  <c r="O142" i="22"/>
  <c r="N142" i="22" s="1" a="1"/>
  <c r="N142" i="22" s="1"/>
  <c r="P143" i="22"/>
  <c r="G144" i="22"/>
  <c r="G145" i="22" l="1"/>
  <c r="P144" i="22"/>
  <c r="O143" i="22"/>
  <c r="N143" i="22" s="1" a="1"/>
  <c r="N143" i="22" s="1"/>
  <c r="E141" i="22" a="1"/>
  <c r="E141" i="22" s="1"/>
  <c r="F142" i="22"/>
  <c r="E142" i="22" l="1" a="1"/>
  <c r="E142" i="22" s="1"/>
  <c r="F143" i="22"/>
  <c r="O144" i="22"/>
  <c r="N144" i="22" s="1" a="1"/>
  <c r="N144" i="22" s="1"/>
  <c r="P145" i="22"/>
  <c r="G146" i="22"/>
  <c r="G147" i="22" l="1"/>
  <c r="P146" i="22"/>
  <c r="O145" i="22"/>
  <c r="N145" i="22" s="1" a="1"/>
  <c r="N145" i="22" s="1"/>
  <c r="E143" i="22" a="1"/>
  <c r="E143" i="22" s="1"/>
  <c r="F144" i="22"/>
  <c r="E144" i="22" l="1" a="1"/>
  <c r="E144" i="22" s="1"/>
  <c r="F145" i="22"/>
  <c r="P147" i="22"/>
  <c r="O146" i="22"/>
  <c r="N146" i="22" s="1" a="1"/>
  <c r="N146" i="22" s="1"/>
  <c r="G148" i="22"/>
  <c r="G149" i="22" l="1"/>
  <c r="O147" i="22"/>
  <c r="N147" i="22" s="1" a="1"/>
  <c r="N147" i="22" s="1"/>
  <c r="P148" i="22"/>
  <c r="E145" i="22" a="1"/>
  <c r="E145" i="22" s="1"/>
  <c r="F146" i="22"/>
  <c r="E146" i="22" l="1" a="1"/>
  <c r="E146" i="22" s="1"/>
  <c r="F147" i="22"/>
  <c r="P149" i="22"/>
  <c r="O148" i="22"/>
  <c r="N148" i="22" s="1" a="1"/>
  <c r="N148" i="22" s="1"/>
  <c r="G150" i="22"/>
  <c r="G151" i="22" l="1"/>
  <c r="O149" i="22"/>
  <c r="N149" i="22" s="1" a="1"/>
  <c r="N149" i="22" s="1"/>
  <c r="P150" i="22"/>
  <c r="E147" i="22" a="1"/>
  <c r="E147" i="22" s="1"/>
  <c r="F148" i="22"/>
  <c r="E148" i="22" l="1" a="1"/>
  <c r="E148" i="22" s="1"/>
  <c r="F149" i="22"/>
  <c r="O150" i="22"/>
  <c r="N150" i="22" s="1" a="1"/>
  <c r="N150" i="22" s="1"/>
  <c r="P151" i="22"/>
  <c r="G152" i="22"/>
  <c r="G153" i="22" l="1"/>
  <c r="P152" i="22"/>
  <c r="O151" i="22"/>
  <c r="N151" i="22" s="1" a="1"/>
  <c r="N151" i="22" s="1"/>
  <c r="E149" i="22" a="1"/>
  <c r="E149" i="22" s="1"/>
  <c r="F150" i="22"/>
  <c r="E150" i="22" l="1" a="1"/>
  <c r="E150" i="22" s="1"/>
  <c r="F151" i="22"/>
  <c r="G154" i="22"/>
  <c r="O152" i="22"/>
  <c r="N152" i="22" s="1" a="1"/>
  <c r="N152" i="22" s="1"/>
  <c r="P153" i="22"/>
  <c r="O153" i="22" l="1"/>
  <c r="N153" i="22" s="1" a="1"/>
  <c r="N153" i="22" s="1"/>
  <c r="P154" i="22"/>
  <c r="G155" i="22"/>
  <c r="E151" i="22" a="1"/>
  <c r="E151" i="22" s="1"/>
  <c r="F152" i="22"/>
  <c r="E152" i="22" l="1" a="1"/>
  <c r="E152" i="22" s="1"/>
  <c r="F153" i="22"/>
  <c r="G156" i="22"/>
  <c r="P155" i="22"/>
  <c r="O154" i="22"/>
  <c r="N154" i="22" s="1" a="1"/>
  <c r="N154" i="22" s="1"/>
  <c r="P156" i="22" l="1"/>
  <c r="O155" i="22"/>
  <c r="N155" i="22" s="1" a="1"/>
  <c r="N155" i="22" s="1"/>
  <c r="G157" i="22"/>
  <c r="E153" i="22" a="1"/>
  <c r="E153" i="22" s="1"/>
  <c r="F154" i="22"/>
  <c r="E154" i="22" l="1" a="1"/>
  <c r="E154" i="22" s="1"/>
  <c r="F155" i="22"/>
  <c r="G158" i="22"/>
  <c r="O156" i="22"/>
  <c r="N156" i="22" s="1" a="1"/>
  <c r="N156" i="22" s="1"/>
  <c r="P157" i="22"/>
  <c r="P158" i="22" l="1"/>
  <c r="O157" i="22"/>
  <c r="N157" i="22" s="1" a="1"/>
  <c r="N157" i="22" s="1"/>
  <c r="G159" i="22"/>
  <c r="E155" i="22" a="1"/>
  <c r="E155" i="22" s="1"/>
  <c r="F156" i="22"/>
  <c r="E156" i="22" l="1" a="1"/>
  <c r="E156" i="22" s="1"/>
  <c r="F157" i="22"/>
  <c r="G160" i="22"/>
  <c r="O158" i="22"/>
  <c r="N158" i="22" s="1" a="1"/>
  <c r="N158" i="22" s="1"/>
  <c r="P159" i="22"/>
  <c r="P160" i="22" l="1"/>
  <c r="O159" i="22"/>
  <c r="N159" i="22" s="1" a="1"/>
  <c r="N159" i="22" s="1"/>
  <c r="G161" i="22"/>
  <c r="E157" i="22" a="1"/>
  <c r="E157" i="22" s="1"/>
  <c r="F158" i="22"/>
  <c r="E158" i="22" l="1" a="1"/>
  <c r="E158" i="22" s="1"/>
  <c r="F159" i="22"/>
  <c r="G162" i="22"/>
  <c r="O160" i="22"/>
  <c r="N160" i="22" s="1" a="1"/>
  <c r="N160" i="22" s="1"/>
  <c r="P161" i="22"/>
  <c r="P162" i="22" l="1"/>
  <c r="O161" i="22"/>
  <c r="N161" i="22" s="1" a="1"/>
  <c r="N161" i="22" s="1"/>
  <c r="G163" i="22"/>
  <c r="E159" i="22" a="1"/>
  <c r="E159" i="22" s="1"/>
  <c r="F160" i="22"/>
  <c r="E160" i="22" l="1" a="1"/>
  <c r="E160" i="22" s="1"/>
  <c r="F161" i="22"/>
  <c r="G164" i="22"/>
  <c r="O162" i="22"/>
  <c r="N162" i="22" s="1" a="1"/>
  <c r="N162" i="22" s="1"/>
  <c r="P163" i="22"/>
  <c r="P164" i="22" l="1"/>
  <c r="O163" i="22"/>
  <c r="N163" i="22" s="1" a="1"/>
  <c r="N163" i="22" s="1"/>
  <c r="G165" i="22"/>
  <c r="E161" i="22" a="1"/>
  <c r="E161" i="22" s="1"/>
  <c r="F162" i="22"/>
  <c r="E162" i="22" l="1" a="1"/>
  <c r="E162" i="22" s="1"/>
  <c r="F163" i="22"/>
  <c r="G166" i="22"/>
  <c r="P165" i="22"/>
  <c r="O164" i="22"/>
  <c r="N164" i="22" s="1" a="1"/>
  <c r="N164" i="22" s="1"/>
  <c r="O165" i="22" l="1"/>
  <c r="N165" i="22" s="1" a="1"/>
  <c r="N165" i="22" s="1"/>
  <c r="P166" i="22"/>
  <c r="G167" i="22"/>
  <c r="E163" i="22" a="1"/>
  <c r="E163" i="22" s="1"/>
  <c r="F164" i="22"/>
  <c r="E164" i="22" l="1" a="1"/>
  <c r="E164" i="22" s="1"/>
  <c r="F165" i="22"/>
  <c r="G168" i="22"/>
  <c r="P167" i="22"/>
  <c r="O166" i="22"/>
  <c r="N166" i="22" s="1" a="1"/>
  <c r="N166" i="22" s="1"/>
  <c r="P168" i="22" l="1"/>
  <c r="O167" i="22"/>
  <c r="N167" i="22" s="1" a="1"/>
  <c r="N167" i="22" s="1"/>
  <c r="G169" i="22"/>
  <c r="E165" i="22" a="1"/>
  <c r="E165" i="22" s="1"/>
  <c r="F166" i="22"/>
  <c r="E166" i="22" l="1" a="1"/>
  <c r="E166" i="22" s="1"/>
  <c r="F167" i="22"/>
  <c r="G170" i="22"/>
  <c r="O168" i="22"/>
  <c r="N168" i="22" s="1" a="1"/>
  <c r="N168" i="22" s="1"/>
  <c r="P169" i="22"/>
  <c r="P170" i="22" l="1"/>
  <c r="O169" i="22"/>
  <c r="N169" i="22" s="1" a="1"/>
  <c r="N169" i="22" s="1"/>
  <c r="G171" i="22"/>
  <c r="E167" i="22" a="1"/>
  <c r="E167" i="22" s="1"/>
  <c r="F168" i="22"/>
  <c r="E168" i="22" l="1" a="1"/>
  <c r="E168" i="22" s="1"/>
  <c r="F169" i="22"/>
  <c r="G172" i="22"/>
  <c r="O170" i="22"/>
  <c r="N170" i="22" s="1" a="1"/>
  <c r="N170" i="22" s="1"/>
  <c r="P171" i="22"/>
  <c r="O171" i="22" l="1"/>
  <c r="N171" i="22" s="1" a="1"/>
  <c r="N171" i="22" s="1"/>
  <c r="P172" i="22"/>
  <c r="G173" i="22"/>
  <c r="E169" i="22" a="1"/>
  <c r="E169" i="22" s="1"/>
  <c r="F170" i="22"/>
  <c r="E170" i="22" l="1" a="1"/>
  <c r="E170" i="22" s="1"/>
  <c r="F171" i="22"/>
  <c r="G174" i="22"/>
  <c r="O172" i="22"/>
  <c r="N172" i="22" s="1" a="1"/>
  <c r="N172" i="22" s="1"/>
  <c r="P173" i="22"/>
  <c r="O173" i="22" l="1"/>
  <c r="N173" i="22" s="1" a="1"/>
  <c r="N173" i="22" s="1"/>
  <c r="P174" i="22"/>
  <c r="G175" i="22"/>
  <c r="E171" i="22" a="1"/>
  <c r="E171" i="22" s="1"/>
  <c r="F172" i="22"/>
  <c r="E172" i="22" l="1" a="1"/>
  <c r="E172" i="22" s="1"/>
  <c r="F173" i="22"/>
  <c r="G176" i="22"/>
  <c r="O174" i="22"/>
  <c r="N174" i="22" s="1" a="1"/>
  <c r="N174" i="22" s="1"/>
  <c r="P175" i="22"/>
  <c r="P176" i="22" l="1"/>
  <c r="O175" i="22"/>
  <c r="N175" i="22" s="1" a="1"/>
  <c r="N175" i="22" s="1"/>
  <c r="G177" i="22"/>
  <c r="E173" i="22" a="1"/>
  <c r="E173" i="22" s="1"/>
  <c r="F174" i="22"/>
  <c r="E174" i="22" l="1" a="1"/>
  <c r="E174" i="22" s="1"/>
  <c r="F175" i="22"/>
  <c r="G178" i="22"/>
  <c r="P177" i="22"/>
  <c r="O176" i="22"/>
  <c r="N176" i="22" s="1" a="1"/>
  <c r="N176" i="22" s="1"/>
  <c r="O177" i="22" l="1"/>
  <c r="N177" i="22" s="1" a="1"/>
  <c r="N177" i="22" s="1"/>
  <c r="P178" i="22"/>
  <c r="G179" i="22"/>
  <c r="E175" i="22" a="1"/>
  <c r="E175" i="22" s="1"/>
  <c r="F176" i="22"/>
  <c r="E176" i="22" l="1" a="1"/>
  <c r="E176" i="22" s="1"/>
  <c r="F177" i="22"/>
  <c r="G180" i="22"/>
  <c r="P179" i="22"/>
  <c r="O178" i="22"/>
  <c r="N178" i="22" s="1" a="1"/>
  <c r="N178" i="22" s="1"/>
  <c r="G181" i="22" l="1"/>
  <c r="P180" i="22"/>
  <c r="O179" i="22"/>
  <c r="N179" i="22" s="1" a="1"/>
  <c r="N179" i="22" s="1"/>
  <c r="E177" i="22" a="1"/>
  <c r="E177" i="22" s="1"/>
  <c r="F178" i="22"/>
  <c r="E178" i="22" l="1" a="1"/>
  <c r="E178" i="22" s="1"/>
  <c r="F179" i="22"/>
  <c r="G182" i="22"/>
  <c r="O180" i="22"/>
  <c r="N180" i="22" s="1" a="1"/>
  <c r="N180" i="22" s="1"/>
  <c r="P181" i="22"/>
  <c r="G183" i="22" l="1"/>
  <c r="P182" i="22"/>
  <c r="O181" i="22"/>
  <c r="N181" i="22" s="1" a="1"/>
  <c r="N181" i="22" s="1"/>
  <c r="E179" i="22" a="1"/>
  <c r="E179" i="22" s="1"/>
  <c r="F180" i="22"/>
  <c r="E180" i="22" l="1" a="1"/>
  <c r="E180" i="22" s="1"/>
  <c r="F181" i="22"/>
  <c r="P183" i="22"/>
  <c r="O182" i="22"/>
  <c r="N182" i="22" s="1" a="1"/>
  <c r="N182" i="22" s="1"/>
  <c r="G184" i="22"/>
  <c r="G185" i="22" l="1"/>
  <c r="P184" i="22"/>
  <c r="O183" i="22"/>
  <c r="N183" i="22" s="1" a="1"/>
  <c r="N183" i="22" s="1"/>
  <c r="E181" i="22" a="1"/>
  <c r="E181" i="22" s="1"/>
  <c r="F182" i="22"/>
  <c r="E182" i="22" l="1" a="1"/>
  <c r="E182" i="22" s="1"/>
  <c r="F183" i="22"/>
  <c r="O184" i="22"/>
  <c r="N184" i="22" s="1" a="1"/>
  <c r="N184" i="22" s="1"/>
  <c r="P185" i="22"/>
  <c r="G186" i="22"/>
  <c r="G187" i="22" l="1"/>
  <c r="P186" i="22"/>
  <c r="O185" i="22"/>
  <c r="N185" i="22" s="1" a="1"/>
  <c r="N185" i="22" s="1"/>
  <c r="E183" i="22" a="1"/>
  <c r="E183" i="22" s="1"/>
  <c r="F184" i="22"/>
  <c r="E184" i="22" l="1" a="1"/>
  <c r="E184" i="22" s="1"/>
  <c r="F185" i="22"/>
  <c r="O186" i="22"/>
  <c r="N186" i="22" s="1" a="1"/>
  <c r="N186" i="22" s="1"/>
  <c r="P187" i="22"/>
  <c r="G188" i="22"/>
  <c r="G189" i="22" l="1"/>
  <c r="P188" i="22"/>
  <c r="O187" i="22"/>
  <c r="N187" i="22" s="1" a="1"/>
  <c r="N187" i="22" s="1"/>
  <c r="E185" i="22" a="1"/>
  <c r="E185" i="22" s="1"/>
  <c r="F186" i="22"/>
  <c r="E186" i="22" l="1" a="1"/>
  <c r="E186" i="22" s="1"/>
  <c r="F187" i="22"/>
  <c r="O188" i="22"/>
  <c r="N188" i="22" s="1" a="1"/>
  <c r="N188" i="22" s="1"/>
  <c r="P189" i="22"/>
  <c r="G190" i="22"/>
  <c r="G191" i="22" l="1"/>
  <c r="O189" i="22"/>
  <c r="N189" i="22" s="1" a="1"/>
  <c r="N189" i="22" s="1"/>
  <c r="P190" i="22"/>
  <c r="E187" i="22" a="1"/>
  <c r="E187" i="22" s="1"/>
  <c r="F188" i="22"/>
  <c r="E188" i="22" l="1" a="1"/>
  <c r="E188" i="22" s="1"/>
  <c r="F189" i="22"/>
  <c r="O190" i="22"/>
  <c r="N190" i="22" s="1" a="1"/>
  <c r="N190" i="22" s="1"/>
  <c r="P191" i="22"/>
  <c r="G192" i="22"/>
  <c r="G193" i="22" l="1"/>
  <c r="O191" i="22"/>
  <c r="N191" i="22" s="1" a="1"/>
  <c r="N191" i="22" s="1"/>
  <c r="P192" i="22"/>
  <c r="E189" i="22" a="1"/>
  <c r="E189" i="22" s="1"/>
  <c r="F190" i="22"/>
  <c r="E190" i="22" l="1" a="1"/>
  <c r="E190" i="22" s="1"/>
  <c r="F191" i="22"/>
  <c r="O192" i="22"/>
  <c r="N192" i="22" s="1" a="1"/>
  <c r="N192" i="22" s="1"/>
  <c r="P193" i="22"/>
  <c r="G194" i="22"/>
  <c r="G195" i="22" l="1"/>
  <c r="P194" i="22"/>
  <c r="O193" i="22"/>
  <c r="N193" i="22" s="1" a="1"/>
  <c r="N193" i="22" s="1"/>
  <c r="E191" i="22" a="1"/>
  <c r="E191" i="22" s="1"/>
  <c r="F192" i="22"/>
  <c r="E192" i="22" l="1" a="1"/>
  <c r="E192" i="22" s="1"/>
  <c r="F193" i="22"/>
  <c r="P195" i="22"/>
  <c r="O194" i="22"/>
  <c r="N194" i="22" s="1" a="1"/>
  <c r="N194" i="22" s="1"/>
  <c r="G196" i="22"/>
  <c r="G197" i="22" l="1"/>
  <c r="O195" i="22"/>
  <c r="N195" i="22" s="1" a="1"/>
  <c r="N195" i="22" s="1"/>
  <c r="P196" i="22"/>
  <c r="E193" i="22" a="1"/>
  <c r="E193" i="22" s="1"/>
  <c r="F194" i="22"/>
  <c r="E194" i="22" l="1" a="1"/>
  <c r="E194" i="22" s="1"/>
  <c r="F195" i="22"/>
  <c r="P197" i="22"/>
  <c r="O196" i="22"/>
  <c r="N196" i="22" s="1" a="1"/>
  <c r="N196" i="22" s="1"/>
  <c r="G198" i="22"/>
  <c r="G199" i="22" l="1"/>
  <c r="P198" i="22"/>
  <c r="O197" i="22"/>
  <c r="N197" i="22" s="1" a="1"/>
  <c r="N197" i="22" s="1"/>
  <c r="E195" i="22" a="1"/>
  <c r="E195" i="22" s="1"/>
  <c r="F196" i="22"/>
  <c r="E196" i="22" l="1" a="1"/>
  <c r="E196" i="22" s="1"/>
  <c r="F197" i="22"/>
  <c r="G200" i="22"/>
  <c r="P199" i="22"/>
  <c r="O198" i="22"/>
  <c r="N198" i="22" s="1" a="1"/>
  <c r="N198" i="22" s="1"/>
  <c r="G201" i="22" l="1"/>
  <c r="O199" i="22"/>
  <c r="N199" i="22" s="1" a="1"/>
  <c r="N199" i="22" s="1"/>
  <c r="P200" i="22"/>
  <c r="E197" i="22" a="1"/>
  <c r="E197" i="22" s="1"/>
  <c r="F198" i="22"/>
  <c r="E198" i="22" l="1" a="1"/>
  <c r="E198" i="22" s="1"/>
  <c r="F199" i="22"/>
  <c r="P201" i="22"/>
  <c r="O200" i="22"/>
  <c r="N200" i="22" s="1" a="1"/>
  <c r="N200" i="22" s="1"/>
  <c r="G202" i="22"/>
  <c r="G203" i="22" l="1"/>
  <c r="O201" i="22"/>
  <c r="N201" i="22" s="1" a="1"/>
  <c r="N201" i="22" s="1"/>
  <c r="P202" i="22"/>
  <c r="E199" i="22" a="1"/>
  <c r="E199" i="22" s="1"/>
  <c r="F200" i="22"/>
  <c r="E200" i="22" l="1" a="1"/>
  <c r="E200" i="22" s="1"/>
  <c r="F201" i="22"/>
  <c r="O202" i="22"/>
  <c r="N202" i="22" s="1" a="1"/>
  <c r="N202" i="22" s="1"/>
  <c r="P203" i="22"/>
  <c r="G204" i="22"/>
  <c r="G205" i="22" l="1"/>
  <c r="O203" i="22"/>
  <c r="N203" i="22" s="1" a="1"/>
  <c r="N203" i="22" s="1"/>
  <c r="P204" i="22"/>
  <c r="E201" i="22" a="1"/>
  <c r="E201" i="22" s="1"/>
  <c r="F202" i="22"/>
  <c r="E202" i="22" l="1" a="1"/>
  <c r="E202" i="22" s="1"/>
  <c r="F203" i="22"/>
  <c r="O204" i="22"/>
  <c r="N204" i="22" s="1" a="1"/>
  <c r="N204" i="22" s="1"/>
  <c r="P205" i="22"/>
  <c r="G206" i="22"/>
  <c r="G207" i="22" l="1"/>
  <c r="O205" i="22"/>
  <c r="N205" i="22" s="1" a="1"/>
  <c r="N205" i="22" s="1"/>
  <c r="P206" i="22"/>
  <c r="E203" i="22" a="1"/>
  <c r="E203" i="22" s="1"/>
  <c r="F204" i="22"/>
  <c r="E204" i="22" l="1" a="1"/>
  <c r="E204" i="22" s="1"/>
  <c r="F205" i="22"/>
  <c r="P207" i="22"/>
  <c r="O206" i="22"/>
  <c r="N206" i="22" s="1" a="1"/>
  <c r="N206" i="22" s="1"/>
  <c r="G208" i="22"/>
  <c r="G209" i="22" l="1"/>
  <c r="O207" i="22"/>
  <c r="N207" i="22" s="1" a="1"/>
  <c r="N207" i="22" s="1"/>
  <c r="P208" i="22"/>
  <c r="E205" i="22" a="1"/>
  <c r="E205" i="22" s="1"/>
  <c r="F206" i="22"/>
  <c r="E206" i="22" l="1" a="1"/>
  <c r="E206" i="22" s="1"/>
  <c r="F207" i="22"/>
  <c r="P209" i="22"/>
  <c r="O208" i="22"/>
  <c r="N208" i="22" s="1" a="1"/>
  <c r="N208" i="22" s="1"/>
  <c r="G210" i="22"/>
  <c r="G211" i="22" l="1"/>
  <c r="P210" i="22"/>
  <c r="O209" i="22"/>
  <c r="N209" i="22" s="1" a="1"/>
  <c r="N209" i="22" s="1"/>
  <c r="E207" i="22" a="1"/>
  <c r="E207" i="22" s="1"/>
  <c r="F208" i="22"/>
  <c r="E208" i="22" l="1" a="1"/>
  <c r="E208" i="22" s="1"/>
  <c r="F209" i="22"/>
  <c r="O210" i="22"/>
  <c r="N210" i="22" s="1" a="1"/>
  <c r="N210" i="22" s="1"/>
  <c r="P211" i="22"/>
  <c r="G212" i="22"/>
  <c r="G213" i="22" l="1"/>
  <c r="O211" i="22"/>
  <c r="N211" i="22" s="1" a="1"/>
  <c r="N211" i="22" s="1"/>
  <c r="P212" i="22"/>
  <c r="E209" i="22" a="1"/>
  <c r="E209" i="22" s="1"/>
  <c r="F210" i="22"/>
  <c r="E210" i="22" l="1" a="1"/>
  <c r="E210" i="22" s="1"/>
  <c r="F211" i="22"/>
  <c r="O212" i="22"/>
  <c r="N212" i="22" s="1" a="1"/>
  <c r="N212" i="22" s="1"/>
  <c r="P213" i="22"/>
  <c r="G214" i="22"/>
  <c r="O213" i="22" l="1"/>
  <c r="N213" i="22" s="1" a="1"/>
  <c r="N213" i="22" s="1"/>
  <c r="P214" i="22"/>
  <c r="E211" i="22" a="1"/>
  <c r="E211" i="22" s="1"/>
  <c r="F212" i="22"/>
  <c r="G215" i="22"/>
  <c r="G216" i="22" l="1"/>
  <c r="E212" i="22" a="1"/>
  <c r="E212" i="22" s="1"/>
  <c r="F213" i="22"/>
  <c r="O214" i="22"/>
  <c r="N214" i="22" s="1" a="1"/>
  <c r="N214" i="22" s="1"/>
  <c r="P215" i="22"/>
  <c r="P216" i="22" l="1"/>
  <c r="O215" i="22"/>
  <c r="N215" i="22" s="1" a="1"/>
  <c r="N215" i="22" s="1"/>
  <c r="E213" i="22" a="1"/>
  <c r="E213" i="22" s="1"/>
  <c r="F214" i="22"/>
  <c r="G217" i="22"/>
  <c r="G218" i="22" l="1"/>
  <c r="E214" i="22" a="1"/>
  <c r="E214" i="22" s="1"/>
  <c r="F215" i="22"/>
  <c r="O216" i="22"/>
  <c r="N216" i="22" s="1" a="1"/>
  <c r="N216" i="22" s="1"/>
  <c r="P217" i="22"/>
  <c r="P218" i="22" l="1"/>
  <c r="O217" i="22"/>
  <c r="N217" i="22" s="1" a="1"/>
  <c r="N217" i="22" s="1"/>
  <c r="E215" i="22" a="1"/>
  <c r="E215" i="22" s="1"/>
  <c r="F216" i="22"/>
  <c r="G219" i="22"/>
  <c r="E216" i="22" l="1" a="1"/>
  <c r="E216" i="22" s="1"/>
  <c r="F217" i="22"/>
  <c r="G220" i="22"/>
  <c r="P219" i="22"/>
  <c r="O218" i="22"/>
  <c r="N218" i="22" s="1" a="1"/>
  <c r="N218" i="22" s="1"/>
  <c r="P220" i="22" l="1"/>
  <c r="O219" i="22"/>
  <c r="N219" i="22" s="1" a="1"/>
  <c r="N219" i="22" s="1"/>
  <c r="G221" i="22"/>
  <c r="E217" i="22" a="1"/>
  <c r="E217" i="22" s="1"/>
  <c r="F218" i="22"/>
  <c r="E218" i="22" l="1" a="1"/>
  <c r="E218" i="22" s="1"/>
  <c r="F219" i="22"/>
  <c r="G222" i="22"/>
  <c r="P221" i="22"/>
  <c r="O220" i="22"/>
  <c r="N220" i="22" s="1" a="1"/>
  <c r="N220" i="22" s="1"/>
  <c r="P222" i="22" l="1"/>
  <c r="O221" i="22"/>
  <c r="N221" i="22" s="1" a="1"/>
  <c r="N221" i="22" s="1"/>
  <c r="G223" i="22"/>
  <c r="E219" i="22" a="1"/>
  <c r="E219" i="22" s="1"/>
  <c r="F220" i="22"/>
  <c r="E220" i="22" l="1" a="1"/>
  <c r="E220" i="22" s="1"/>
  <c r="F221" i="22"/>
  <c r="G224" i="22"/>
  <c r="O222" i="22"/>
  <c r="N222" i="22" s="1" a="1"/>
  <c r="N222" i="22" s="1"/>
  <c r="P223" i="22"/>
  <c r="O223" i="22" l="1"/>
  <c r="N223" i="22" s="1" a="1"/>
  <c r="N223" i="22" s="1"/>
  <c r="P224" i="22"/>
  <c r="G225" i="22"/>
  <c r="E221" i="22" a="1"/>
  <c r="E221" i="22" s="1"/>
  <c r="F222" i="22"/>
  <c r="E222" i="22" l="1" a="1"/>
  <c r="E222" i="22" s="1"/>
  <c r="F223" i="22"/>
  <c r="G226" i="22"/>
  <c r="P225" i="22"/>
  <c r="O224" i="22"/>
  <c r="N224" i="22" s="1" a="1"/>
  <c r="N224" i="22" s="1"/>
  <c r="O225" i="22" l="1"/>
  <c r="N225" i="22" s="1" a="1"/>
  <c r="N225" i="22" s="1"/>
  <c r="P226" i="22"/>
  <c r="G227" i="22"/>
  <c r="E223" i="22" a="1"/>
  <c r="E223" i="22" s="1"/>
  <c r="F224" i="22"/>
  <c r="E224" i="22" l="1" a="1"/>
  <c r="E224" i="22" s="1"/>
  <c r="F225" i="22"/>
  <c r="G228" i="22"/>
  <c r="P227" i="22"/>
  <c r="O226" i="22"/>
  <c r="N226" i="22" s="1" a="1"/>
  <c r="N226" i="22" s="1"/>
  <c r="O227" i="22" l="1"/>
  <c r="N227" i="22" s="1" a="1"/>
  <c r="N227" i="22" s="1"/>
  <c r="P228" i="22"/>
  <c r="G229" i="22"/>
  <c r="E225" i="22" a="1"/>
  <c r="E225" i="22" s="1"/>
  <c r="F226" i="22"/>
  <c r="E226" i="22" l="1" a="1"/>
  <c r="E226" i="22" s="1"/>
  <c r="F227" i="22"/>
  <c r="G230" i="22"/>
  <c r="P229" i="22"/>
  <c r="O228" i="22"/>
  <c r="N228" i="22" s="1" a="1"/>
  <c r="N228" i="22" s="1"/>
  <c r="G231" i="22" l="1"/>
  <c r="P230" i="22"/>
  <c r="O229" i="22"/>
  <c r="N229" i="22" s="1" a="1"/>
  <c r="N229" i="22" s="1"/>
  <c r="E227" i="22" a="1"/>
  <c r="E227" i="22" s="1"/>
  <c r="F228" i="22"/>
  <c r="E228" i="22" l="1" a="1"/>
  <c r="E228" i="22" s="1"/>
  <c r="F229" i="22"/>
  <c r="P231" i="22"/>
  <c r="O230" i="22"/>
  <c r="N230" i="22" s="1" a="1"/>
  <c r="N230" i="22" s="1"/>
  <c r="G232" i="22"/>
  <c r="G233" i="22" l="1"/>
  <c r="O231" i="22"/>
  <c r="N231" i="22" s="1" a="1"/>
  <c r="N231" i="22" s="1"/>
  <c r="P232" i="22"/>
  <c r="E229" i="22" a="1"/>
  <c r="E229" i="22" s="1"/>
  <c r="F230" i="22"/>
  <c r="E230" i="22" l="1" a="1"/>
  <c r="E230" i="22" s="1"/>
  <c r="F231" i="22"/>
  <c r="P233" i="22"/>
  <c r="O232" i="22"/>
  <c r="N232" i="22" s="1" a="1"/>
  <c r="N232" i="22" s="1"/>
  <c r="G234" i="22"/>
  <c r="G235" i="22" l="1"/>
  <c r="O233" i="22"/>
  <c r="N233" i="22" s="1" a="1"/>
  <c r="N233" i="22" s="1"/>
  <c r="P234" i="22"/>
  <c r="E231" i="22" a="1"/>
  <c r="E231" i="22" s="1"/>
  <c r="F232" i="22"/>
  <c r="E232" i="22" l="1" a="1"/>
  <c r="E232" i="22" s="1"/>
  <c r="F233" i="22"/>
  <c r="P235" i="22"/>
  <c r="O234" i="22"/>
  <c r="N234" i="22" s="1" a="1"/>
  <c r="N234" i="22" s="1"/>
  <c r="G236" i="22"/>
  <c r="G237" i="22" l="1"/>
  <c r="O235" i="22"/>
  <c r="N235" i="22" s="1" a="1"/>
  <c r="N235" i="22" s="1"/>
  <c r="P236" i="22"/>
  <c r="E233" i="22" a="1"/>
  <c r="E233" i="22" s="1"/>
  <c r="F234" i="22"/>
  <c r="E234" i="22" l="1" a="1"/>
  <c r="E234" i="22" s="1"/>
  <c r="F235" i="22"/>
  <c r="P237" i="22"/>
  <c r="O236" i="22"/>
  <c r="N236" i="22" s="1" a="1"/>
  <c r="N236" i="22" s="1"/>
  <c r="G238" i="22"/>
  <c r="E235" i="22" l="1" a="1"/>
  <c r="E235" i="22" s="1"/>
  <c r="F236" i="22"/>
  <c r="G239" i="22"/>
  <c r="O237" i="22"/>
  <c r="N237" i="22" s="1" a="1"/>
  <c r="N237" i="22" s="1"/>
  <c r="P238" i="22"/>
  <c r="O238" i="22" l="1"/>
  <c r="N238" i="22" s="1" a="1"/>
  <c r="N238" i="22" s="1"/>
  <c r="P239" i="22"/>
  <c r="G240" i="22"/>
  <c r="E236" i="22" a="1"/>
  <c r="E236" i="22" s="1"/>
  <c r="F237" i="22"/>
  <c r="E237" i="22" l="1" a="1"/>
  <c r="E237" i="22" s="1"/>
  <c r="F238" i="22"/>
  <c r="G241" i="22"/>
  <c r="O239" i="22"/>
  <c r="N239" i="22" s="1" a="1"/>
  <c r="N239" i="22" s="1"/>
  <c r="P240" i="22"/>
  <c r="O240" i="22" l="1"/>
  <c r="N240" i="22" s="1" a="1"/>
  <c r="N240" i="22" s="1"/>
  <c r="P241" i="22"/>
  <c r="G242" i="22"/>
  <c r="E238" i="22" a="1"/>
  <c r="E238" i="22" s="1"/>
  <c r="F239" i="22"/>
  <c r="E239" i="22" l="1" a="1"/>
  <c r="E239" i="22" s="1"/>
  <c r="F240" i="22"/>
  <c r="G243" i="22"/>
  <c r="O241" i="22"/>
  <c r="N241" i="22" s="1" a="1"/>
  <c r="N241" i="22" s="1"/>
  <c r="P242" i="22"/>
  <c r="P243" i="22" l="1"/>
  <c r="O242" i="22"/>
  <c r="N242" i="22" s="1" a="1"/>
  <c r="N242" i="22" s="1"/>
  <c r="G244" i="22"/>
  <c r="E240" i="22" a="1"/>
  <c r="E240" i="22" s="1"/>
  <c r="F241" i="22"/>
  <c r="E241" i="22" l="1" a="1"/>
  <c r="E241" i="22" s="1"/>
  <c r="F242" i="22"/>
  <c r="G245" i="22"/>
  <c r="O243" i="22"/>
  <c r="N243" i="22" s="1" a="1"/>
  <c r="N243" i="22" s="1"/>
  <c r="P244" i="22"/>
  <c r="P245" i="22" l="1"/>
  <c r="O244" i="22"/>
  <c r="N244" i="22" s="1" a="1"/>
  <c r="N244" i="22" s="1"/>
  <c r="G246" i="22"/>
  <c r="E242" i="22" a="1"/>
  <c r="E242" i="22" s="1"/>
  <c r="F243" i="22"/>
  <c r="E243" i="22" l="1" a="1"/>
  <c r="E243" i="22" s="1"/>
  <c r="F244" i="22"/>
  <c r="G247" i="22"/>
  <c r="O245" i="22"/>
  <c r="N245" i="22" s="1" a="1"/>
  <c r="N245" i="22" s="1"/>
  <c r="P246" i="22"/>
  <c r="P247" i="22" l="1"/>
  <c r="O246" i="22"/>
  <c r="N246" i="22" s="1" a="1"/>
  <c r="N246" i="22" s="1"/>
  <c r="G248" i="22"/>
  <c r="E244" i="22" a="1"/>
  <c r="E244" i="22" s="1"/>
  <c r="F245" i="22"/>
  <c r="E245" i="22" l="1" a="1"/>
  <c r="E245" i="22" s="1"/>
  <c r="F246" i="22"/>
  <c r="G249" i="22"/>
  <c r="P248" i="22"/>
  <c r="O247" i="22"/>
  <c r="N247" i="22" s="1" a="1"/>
  <c r="N247" i="22" s="1"/>
  <c r="G250" i="22" l="1"/>
  <c r="P249" i="22"/>
  <c r="O248" i="22"/>
  <c r="N248" i="22" s="1" a="1"/>
  <c r="N248" i="22" s="1"/>
  <c r="E246" i="22" a="1"/>
  <c r="E246" i="22" s="1"/>
  <c r="F247" i="22"/>
  <c r="E247" i="22" l="1" a="1"/>
  <c r="E247" i="22" s="1"/>
  <c r="F248" i="22"/>
  <c r="O249" i="22"/>
  <c r="N249" i="22" s="1" a="1"/>
  <c r="N249" i="22" s="1"/>
  <c r="P250" i="22"/>
  <c r="G251" i="22"/>
  <c r="G252" i="22" l="1"/>
  <c r="P251" i="22"/>
  <c r="O250" i="22"/>
  <c r="N250" i="22" s="1" a="1"/>
  <c r="N250" i="22" s="1"/>
  <c r="E248" i="22" a="1"/>
  <c r="E248" i="22" s="1"/>
  <c r="F249" i="22"/>
  <c r="E249" i="22" l="1" a="1"/>
  <c r="E249" i="22" s="1"/>
  <c r="F250" i="22"/>
  <c r="G253" i="22"/>
  <c r="O251" i="22"/>
  <c r="N251" i="22" s="1" a="1"/>
  <c r="N251" i="22" s="1"/>
  <c r="P252" i="22"/>
  <c r="P253" i="22" l="1"/>
  <c r="O252" i="22"/>
  <c r="N252" i="22" s="1" a="1"/>
  <c r="N252" i="22" s="1"/>
  <c r="G254" i="22"/>
  <c r="E250" i="22" a="1"/>
  <c r="E250" i="22" s="1"/>
  <c r="F251" i="22"/>
  <c r="E251" i="22" l="1" a="1"/>
  <c r="E251" i="22" s="1"/>
  <c r="F252" i="22"/>
  <c r="G255" i="22"/>
  <c r="O253" i="22"/>
  <c r="N253" i="22" s="1" a="1"/>
  <c r="N253" i="22" s="1"/>
  <c r="P254" i="22"/>
  <c r="P255" i="22" l="1"/>
  <c r="O254" i="22"/>
  <c r="N254" i="22" s="1" a="1"/>
  <c r="N254" i="22" s="1"/>
  <c r="G256" i="22"/>
  <c r="E252" i="22" a="1"/>
  <c r="E252" i="22" s="1"/>
  <c r="F253" i="22"/>
  <c r="E253" i="22" l="1" a="1"/>
  <c r="E253" i="22" s="1"/>
  <c r="F254" i="22"/>
  <c r="G257" i="22"/>
  <c r="O255" i="22"/>
  <c r="N255" i="22" s="1" a="1"/>
  <c r="N255" i="22" s="1"/>
  <c r="P256" i="22"/>
  <c r="O256" i="22" l="1"/>
  <c r="N256" i="22" s="1" a="1"/>
  <c r="N256" i="22" s="1"/>
  <c r="P257" i="22"/>
  <c r="G258" i="22"/>
  <c r="E254" i="22" a="1"/>
  <c r="E254" i="22" s="1"/>
  <c r="F255" i="22"/>
  <c r="E255" i="22" l="1" a="1"/>
  <c r="E255" i="22" s="1"/>
  <c r="F256" i="22"/>
  <c r="G259" i="22"/>
  <c r="O257" i="22"/>
  <c r="N257" i="22" s="1" a="1"/>
  <c r="N257" i="22" s="1"/>
  <c r="P258" i="22"/>
  <c r="O258" i="22" l="1"/>
  <c r="N258" i="22" s="1" a="1"/>
  <c r="N258" i="22" s="1"/>
  <c r="P259" i="22"/>
  <c r="G260" i="22"/>
  <c r="E256" i="22" a="1"/>
  <c r="E256" i="22" s="1"/>
  <c r="F257" i="22"/>
  <c r="E257" i="22" l="1" a="1"/>
  <c r="E257" i="22" s="1"/>
  <c r="F258" i="22"/>
  <c r="G261" i="22"/>
  <c r="O259" i="22"/>
  <c r="N259" i="22" s="1" a="1"/>
  <c r="N259" i="22" s="1"/>
  <c r="P260" i="22"/>
  <c r="P261" i="22" l="1"/>
  <c r="O260" i="22"/>
  <c r="N260" i="22" s="1" a="1"/>
  <c r="N260" i="22" s="1"/>
  <c r="G262" i="22"/>
  <c r="E258" i="22" a="1"/>
  <c r="E258" i="22" s="1"/>
  <c r="F259" i="22"/>
  <c r="E259" i="22" l="1" a="1"/>
  <c r="E259" i="22" s="1"/>
  <c r="F260" i="22"/>
  <c r="G263" i="22"/>
  <c r="O261" i="22"/>
  <c r="N261" i="22" s="1" a="1"/>
  <c r="N261" i="22" s="1"/>
  <c r="P262" i="22"/>
  <c r="P263" i="22" l="1"/>
  <c r="O262" i="22"/>
  <c r="N262" i="22" s="1" a="1"/>
  <c r="N262" i="22" s="1"/>
  <c r="G264" i="22"/>
  <c r="E260" i="22" a="1"/>
  <c r="E260" i="22" s="1"/>
  <c r="F261" i="22"/>
  <c r="E261" i="22" l="1" a="1"/>
  <c r="E261" i="22" s="1"/>
  <c r="F262" i="22"/>
  <c r="G265" i="22"/>
  <c r="O263" i="22"/>
  <c r="N263" i="22" s="1" a="1"/>
  <c r="N263" i="22" s="1"/>
  <c r="P264" i="22"/>
  <c r="P265" i="22" l="1"/>
  <c r="O264" i="22"/>
  <c r="N264" i="22" s="1" a="1"/>
  <c r="N264" i="22" s="1"/>
  <c r="G266" i="22"/>
  <c r="E262" i="22" a="1"/>
  <c r="E262" i="22" s="1"/>
  <c r="F263" i="22"/>
  <c r="E263" i="22" l="1" a="1"/>
  <c r="E263" i="22" s="1"/>
  <c r="F264" i="22"/>
  <c r="G267" i="22"/>
  <c r="P266" i="22"/>
  <c r="O265" i="22"/>
  <c r="N265" i="22" s="1" a="1"/>
  <c r="N265" i="22" s="1"/>
  <c r="G268" i="22" l="1"/>
  <c r="P267" i="22"/>
  <c r="O266" i="22"/>
  <c r="N266" i="22" s="1" a="1"/>
  <c r="N266" i="22" s="1"/>
  <c r="E264" i="22" a="1"/>
  <c r="E264" i="22" s="1"/>
  <c r="F265" i="22"/>
  <c r="P268" i="22" l="1"/>
  <c r="O267" i="22"/>
  <c r="N267" i="22" s="1" a="1"/>
  <c r="N267" i="22" s="1"/>
  <c r="E265" i="22" a="1"/>
  <c r="E265" i="22" s="1"/>
  <c r="F266" i="22"/>
  <c r="G269" i="22"/>
  <c r="G270" i="22" l="1"/>
  <c r="E266" i="22" a="1"/>
  <c r="E266" i="22" s="1"/>
  <c r="F267" i="22"/>
  <c r="O268" i="22"/>
  <c r="N268" i="22" s="1" a="1"/>
  <c r="N268" i="22" s="1"/>
  <c r="P269" i="22"/>
  <c r="P270" i="22" l="1"/>
  <c r="O269" i="22"/>
  <c r="N269" i="22" s="1" a="1"/>
  <c r="N269" i="22" s="1"/>
  <c r="E267" i="22" a="1"/>
  <c r="E267" i="22" s="1"/>
  <c r="F268" i="22"/>
  <c r="G271" i="22"/>
  <c r="G272" i="22" l="1"/>
  <c r="E268" i="22" a="1"/>
  <c r="E268" i="22" s="1"/>
  <c r="F269" i="22"/>
  <c r="O270" i="22"/>
  <c r="N270" i="22" s="1" a="1"/>
  <c r="N270" i="22" s="1"/>
  <c r="P271" i="22"/>
  <c r="P272" i="22" l="1"/>
  <c r="O271" i="22"/>
  <c r="N271" i="22" s="1" a="1"/>
  <c r="N271" i="22" s="1"/>
  <c r="E269" i="22" a="1"/>
  <c r="E269" i="22" s="1"/>
  <c r="F270" i="22"/>
  <c r="G273" i="22"/>
  <c r="G274" i="22" l="1"/>
  <c r="E270" i="22" a="1"/>
  <c r="E270" i="22" s="1"/>
  <c r="F271" i="22"/>
  <c r="O272" i="22"/>
  <c r="N272" i="22" s="1" a="1"/>
  <c r="N272" i="22" s="1"/>
  <c r="P273" i="22"/>
  <c r="P274" i="22" l="1"/>
  <c r="O273" i="22"/>
  <c r="N273" i="22" s="1" a="1"/>
  <c r="N273" i="22" s="1"/>
  <c r="E271" i="22" a="1"/>
  <c r="E271" i="22" s="1"/>
  <c r="F272" i="22"/>
  <c r="G275" i="22"/>
  <c r="G276" i="22" l="1"/>
  <c r="E272" i="22" a="1"/>
  <c r="E272" i="22" s="1"/>
  <c r="F273" i="22"/>
  <c r="O274" i="22"/>
  <c r="N274" i="22" s="1" a="1"/>
  <c r="N274" i="22" s="1"/>
  <c r="P275" i="22"/>
  <c r="P276" i="22" l="1"/>
  <c r="O275" i="22"/>
  <c r="N275" i="22" s="1" a="1"/>
  <c r="N275" i="22" s="1"/>
  <c r="E273" i="22" a="1"/>
  <c r="E273" i="22" s="1"/>
  <c r="F274" i="22"/>
  <c r="G277" i="22"/>
  <c r="E274" i="22" l="1" a="1"/>
  <c r="E274" i="22" s="1"/>
  <c r="F275" i="22"/>
  <c r="O276" i="22"/>
  <c r="N276" i="22" s="1" a="1"/>
  <c r="N276" i="22" s="1"/>
  <c r="P277" i="22"/>
  <c r="O277" i="22" s="1"/>
  <c r="N277" i="22" s="1" a="1"/>
  <c r="N277" i="22" s="1"/>
  <c r="E275" i="22" l="1" a="1"/>
  <c r="E275" i="22" s="1"/>
  <c r="F276" i="22"/>
  <c r="E276" i="22" l="1" a="1"/>
  <c r="E276" i="22" s="1"/>
  <c r="F277" i="22"/>
  <c r="E277" i="22" s="1" a="1"/>
  <c r="E277" i="2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tc={5843A50B-7E0A-436D-AEC2-69FB3508F661}</author>
  </authors>
  <commentList>
    <comment ref="C1" authorId="0" shapeId="0" xr:uid="{5843A50B-7E0A-436D-AEC2-69FB3508F661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3시간 동안 잡는 수량(2분에 1마리)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<sst xmlns="http://schemas.openxmlformats.org/spreadsheetml/2006/main" count="21617" uniqueCount="3855">
  <si>
    <t>오리데오콘</t>
    <phoneticPr fontId="4" type="noConversion"/>
  </si>
  <si>
    <t>에르늄</t>
    <phoneticPr fontId="4" type="noConversion"/>
  </si>
  <si>
    <t>MVP 소환권</t>
    <phoneticPr fontId="4" type="noConversion"/>
  </si>
  <si>
    <t>제니</t>
    <phoneticPr fontId="4" type="noConversion"/>
  </si>
  <si>
    <t>장비</t>
    <phoneticPr fontId="4" type="noConversion"/>
  </si>
  <si>
    <t>직업 경험치</t>
    <phoneticPr fontId="4" type="noConversion"/>
  </si>
  <si>
    <t>일반 경험치</t>
    <phoneticPr fontId="4" type="noConversion"/>
  </si>
  <si>
    <t>냥다래</t>
    <phoneticPr fontId="4" type="noConversion"/>
  </si>
  <si>
    <t>셰어 충전 시간</t>
    <phoneticPr fontId="4" type="noConversion"/>
  </si>
  <si>
    <t>주 퀘스트 흐름</t>
    <phoneticPr fontId="4" type="noConversion"/>
  </si>
  <si>
    <t>보스 처치</t>
    <phoneticPr fontId="4" type="noConversion"/>
  </si>
  <si>
    <t>특정 몬스터 그룹 처치</t>
    <phoneticPr fontId="4" type="noConversion"/>
  </si>
  <si>
    <t>멀티 미로 클리어</t>
    <phoneticPr fontId="4" type="noConversion"/>
  </si>
  <si>
    <t>특정 시나리오 미로 클리어</t>
    <phoneticPr fontId="4" type="noConversion"/>
  </si>
  <si>
    <t>무기 강화도 도달</t>
    <phoneticPr fontId="4" type="noConversion"/>
  </si>
  <si>
    <t>카드 강화도 도달</t>
    <phoneticPr fontId="4" type="noConversion"/>
  </si>
  <si>
    <t>특정 필드에서 유니크 MVP 처치</t>
    <phoneticPr fontId="4" type="noConversion"/>
  </si>
  <si>
    <t>특정 필드에서 MVP 처치</t>
    <phoneticPr fontId="4" type="noConversion"/>
  </si>
  <si>
    <t>셰어 캐릭터 고용</t>
    <phoneticPr fontId="4" type="noConversion"/>
  </si>
  <si>
    <t>특정 아이템 획득</t>
    <phoneticPr fontId="4" type="noConversion"/>
  </si>
  <si>
    <t>카드 장착</t>
    <phoneticPr fontId="4" type="noConversion"/>
  </si>
  <si>
    <t>카드 강화</t>
    <phoneticPr fontId="4" type="noConversion"/>
  </si>
  <si>
    <t>무기 강화</t>
    <phoneticPr fontId="4" type="noConversion"/>
  </si>
  <si>
    <t>동료 소환</t>
    <phoneticPr fontId="4" type="noConversion"/>
  </si>
  <si>
    <t>소비 아이템 사용</t>
    <phoneticPr fontId="4" type="noConversion"/>
  </si>
  <si>
    <t>동료 합성</t>
    <phoneticPr fontId="4" type="noConversion"/>
  </si>
  <si>
    <t>시나리오 미로 클리어</t>
    <phoneticPr fontId="4" type="noConversion"/>
  </si>
  <si>
    <t xml:space="preserve">동료 탐험 </t>
    <phoneticPr fontId="4" type="noConversion"/>
  </si>
  <si>
    <t>MVP 소환권 사용</t>
    <phoneticPr fontId="4" type="noConversion"/>
  </si>
  <si>
    <t>월드보스 처치</t>
    <phoneticPr fontId="4" type="noConversion"/>
  </si>
  <si>
    <t>3성 장비 제작</t>
    <phoneticPr fontId="4" type="noConversion"/>
  </si>
  <si>
    <t>장비템 분해 횟수</t>
    <phoneticPr fontId="4" type="noConversion"/>
  </si>
  <si>
    <t>콘텐츠 튜토</t>
    <phoneticPr fontId="4" type="noConversion"/>
  </si>
  <si>
    <t>제작할 흐름</t>
    <phoneticPr fontId="4" type="noConversion"/>
  </si>
  <si>
    <t>황야의 망토 제작</t>
    <phoneticPr fontId="4" type="noConversion"/>
  </si>
  <si>
    <t>대전 입장 횟수</t>
    <phoneticPr fontId="4" type="noConversion"/>
  </si>
  <si>
    <t>의뢰 퀘스트 완료</t>
    <phoneticPr fontId="4" type="noConversion"/>
  </si>
  <si>
    <t>일일 퀘스트 전체 완료</t>
    <phoneticPr fontId="4" type="noConversion"/>
  </si>
  <si>
    <t>비밀 상점</t>
    <phoneticPr fontId="4" type="noConversion"/>
  </si>
  <si>
    <t>4성 장비 제작</t>
    <phoneticPr fontId="4" type="noConversion"/>
  </si>
  <si>
    <t>5성 장비 제작</t>
    <phoneticPr fontId="4" type="noConversion"/>
  </si>
  <si>
    <t>특정 타입 던전 클리어</t>
    <phoneticPr fontId="4" type="noConversion"/>
  </si>
  <si>
    <t>-</t>
    <phoneticPr fontId="4" type="noConversion"/>
  </si>
  <si>
    <t>무기 강화 1</t>
    <phoneticPr fontId="4" type="noConversion"/>
  </si>
  <si>
    <t>스테이지 1 보스 처치</t>
    <phoneticPr fontId="4" type="noConversion"/>
  </si>
  <si>
    <t>스테이지 2 필드 처치</t>
    <phoneticPr fontId="4" type="noConversion"/>
  </si>
  <si>
    <t>스테이지 2 보스 처치</t>
    <phoneticPr fontId="4" type="noConversion"/>
  </si>
  <si>
    <t>스테이지 1</t>
    <phoneticPr fontId="4" type="noConversion"/>
  </si>
  <si>
    <t>스테이지 1 필드 처치(30)</t>
    <phoneticPr fontId="4" type="noConversion"/>
  </si>
  <si>
    <t>특정 아이템 사용(버서크 포션)</t>
    <phoneticPr fontId="4" type="noConversion"/>
  </si>
  <si>
    <t>일반 레벨 도달(5), 10초</t>
    <phoneticPr fontId="4" type="noConversion"/>
  </si>
  <si>
    <t>level</t>
  </si>
  <si>
    <t>next_base_lv_need_exp</t>
  </si>
  <si>
    <t>1차 전직 완료</t>
    <phoneticPr fontId="4" type="noConversion"/>
  </si>
  <si>
    <t>스킬</t>
    <phoneticPr fontId="4" type="noConversion"/>
  </si>
  <si>
    <t>보상</t>
    <phoneticPr fontId="4" type="noConversion"/>
  </si>
  <si>
    <t>전직 튜토</t>
    <phoneticPr fontId="4" type="noConversion"/>
  </si>
  <si>
    <t>스킬 1회 레벨업</t>
    <phoneticPr fontId="4" type="noConversion"/>
  </si>
  <si>
    <t>Rank</t>
  </si>
  <si>
    <t>★1</t>
  </si>
  <si>
    <t>★2</t>
  </si>
  <si>
    <t>★3</t>
  </si>
  <si>
    <t>★4</t>
  </si>
  <si>
    <t>★5</t>
  </si>
  <si>
    <t>9-&gt;10</t>
  </si>
  <si>
    <t>오리</t>
  </si>
  <si>
    <t>19-&gt;20</t>
  </si>
  <si>
    <t>29-&gt;30</t>
  </si>
  <si>
    <t>39-&gt;40</t>
  </si>
  <si>
    <t>농축 오리</t>
  </si>
  <si>
    <t>49-&gt;50</t>
  </si>
  <si>
    <t>의뢰 퀘스트</t>
    <phoneticPr fontId="4" type="noConversion"/>
  </si>
  <si>
    <t>강화도</t>
    <phoneticPr fontId="4" type="noConversion"/>
  </si>
  <si>
    <t>보상 항목</t>
    <phoneticPr fontId="4" type="noConversion"/>
  </si>
  <si>
    <t>오리데오콘</t>
  </si>
  <si>
    <t>고농축 오리데오콘</t>
  </si>
  <si>
    <t>에르늄</t>
  </si>
  <si>
    <t>고농축 에르늄</t>
  </si>
  <si>
    <t>MVP</t>
    <phoneticPr fontId="4" type="noConversion"/>
  </si>
  <si>
    <t>퀘스트 코인</t>
    <phoneticPr fontId="4" type="noConversion"/>
  </si>
  <si>
    <t>일일 퀘스트</t>
    <phoneticPr fontId="4" type="noConversion"/>
  </si>
  <si>
    <t>제작 재료(1~3)</t>
    <phoneticPr fontId="4" type="noConversion"/>
  </si>
  <si>
    <t>제작 재료(4~5)</t>
    <phoneticPr fontId="4" type="noConversion"/>
  </si>
  <si>
    <t>자사 보상</t>
    <phoneticPr fontId="4" type="noConversion"/>
  </si>
  <si>
    <t>MVP 집결</t>
    <phoneticPr fontId="4" type="noConversion"/>
  </si>
  <si>
    <t>비중 1</t>
    <phoneticPr fontId="4" type="noConversion"/>
  </si>
  <si>
    <t>비중 2</t>
    <phoneticPr fontId="4" type="noConversion"/>
  </si>
  <si>
    <t>비중 3</t>
    <phoneticPr fontId="4" type="noConversion"/>
  </si>
  <si>
    <t>업적</t>
    <phoneticPr fontId="4" type="noConversion"/>
  </si>
  <si>
    <t>제니 던전</t>
    <phoneticPr fontId="4" type="noConversion"/>
  </si>
  <si>
    <t>경험치 던전</t>
    <phoneticPr fontId="4" type="noConversion"/>
  </si>
  <si>
    <t>나무</t>
    <phoneticPr fontId="4" type="noConversion"/>
  </si>
  <si>
    <t>메인 퀘스트</t>
    <phoneticPr fontId="4" type="noConversion"/>
  </si>
  <si>
    <t>일일 퀘스트(전체)</t>
    <phoneticPr fontId="4" type="noConversion"/>
  </si>
  <si>
    <t>자사 보상(보스)</t>
    <phoneticPr fontId="4" type="noConversion"/>
  </si>
  <si>
    <t>카드</t>
    <phoneticPr fontId="4" type="noConversion"/>
  </si>
  <si>
    <t>이벤트 퀘스트</t>
    <phoneticPr fontId="4" type="noConversion"/>
  </si>
  <si>
    <t>비중 4</t>
    <phoneticPr fontId="4" type="noConversion"/>
  </si>
  <si>
    <t>비중 5</t>
    <phoneticPr fontId="4" type="noConversion"/>
  </si>
  <si>
    <t>MVP(유니크)</t>
    <phoneticPr fontId="4" type="noConversion"/>
  </si>
  <si>
    <t>의뢰 퀘스트</t>
    <phoneticPr fontId="4" type="noConversion"/>
  </si>
  <si>
    <t>일일 퀘스트</t>
    <phoneticPr fontId="4" type="noConversion"/>
  </si>
  <si>
    <t>업적 퀘스트</t>
    <phoneticPr fontId="4" type="noConversion"/>
  </si>
  <si>
    <t>동료</t>
    <phoneticPr fontId="4" type="noConversion"/>
  </si>
  <si>
    <t>미로</t>
    <phoneticPr fontId="4" type="noConversion"/>
  </si>
  <si>
    <t>카드 미로</t>
    <phoneticPr fontId="4" type="noConversion"/>
  </si>
  <si>
    <t>카드 강화권</t>
    <phoneticPr fontId="4" type="noConversion"/>
  </si>
  <si>
    <t>듀얼</t>
    <phoneticPr fontId="4" type="noConversion"/>
  </si>
  <si>
    <t>부서진 마법석</t>
    <phoneticPr fontId="4" type="noConversion"/>
  </si>
  <si>
    <t>비공정 부품</t>
    <phoneticPr fontId="4" type="noConversion"/>
  </si>
  <si>
    <t>비공정 상자</t>
    <phoneticPr fontId="4" type="noConversion"/>
  </si>
  <si>
    <t>Ro포인트</t>
    <phoneticPr fontId="4" type="noConversion"/>
  </si>
  <si>
    <t>*기존</t>
    <phoneticPr fontId="4" type="noConversion"/>
  </si>
  <si>
    <t>MVP(2)</t>
    <phoneticPr fontId="4" type="noConversion"/>
  </si>
  <si>
    <t>MVP(1)</t>
    <phoneticPr fontId="4" type="noConversion"/>
  </si>
  <si>
    <t>채집</t>
    <phoneticPr fontId="4" type="noConversion"/>
  </si>
  <si>
    <t>무한의 공간(무기)</t>
    <phoneticPr fontId="4" type="noConversion"/>
  </si>
  <si>
    <t>비공정 습격(방어구)</t>
    <phoneticPr fontId="4" type="noConversion"/>
  </si>
  <si>
    <t>장비 상자 제작 재료</t>
    <phoneticPr fontId="4" type="noConversion"/>
  </si>
  <si>
    <t>제작 재료(1~3)</t>
  </si>
  <si>
    <t>획득량</t>
    <phoneticPr fontId="9" type="noConversion"/>
  </si>
  <si>
    <t>등장 확률</t>
    <phoneticPr fontId="9" type="noConversion"/>
  </si>
  <si>
    <t>처치 수량</t>
    <phoneticPr fontId="9" type="noConversion"/>
  </si>
  <si>
    <t>9시간(수면)</t>
    <phoneticPr fontId="9" type="noConversion"/>
  </si>
  <si>
    <t>실타래</t>
    <phoneticPr fontId="9" type="noConversion"/>
  </si>
  <si>
    <t>동물의 가죽</t>
    <phoneticPr fontId="9" type="noConversion"/>
  </si>
  <si>
    <t>3시간</t>
    <phoneticPr fontId="9" type="noConversion"/>
  </si>
  <si>
    <t>부드러운 비단천</t>
    <phoneticPr fontId="9" type="noConversion"/>
  </si>
  <si>
    <t>1분 200마리</t>
    <phoneticPr fontId="9" type="noConversion"/>
  </si>
  <si>
    <t>강철</t>
    <phoneticPr fontId="9" type="noConversion"/>
  </si>
  <si>
    <t>젤로피</t>
  </si>
  <si>
    <t>나무 조각</t>
  </si>
  <si>
    <t>살라만다</t>
  </si>
  <si>
    <t>채집한 약초</t>
  </si>
  <si>
    <t>발굴</t>
    <phoneticPr fontId="9" type="noConversion"/>
  </si>
  <si>
    <t>딱딱한 피부</t>
  </si>
  <si>
    <t>카사</t>
  </si>
  <si>
    <t>행복의 세잎 클로버</t>
  </si>
  <si>
    <t>소비 상자</t>
    <phoneticPr fontId="9" type="noConversion"/>
  </si>
  <si>
    <t>채집한 약초</t>
    <phoneticPr fontId="9" type="noConversion"/>
  </si>
  <si>
    <t>뵤르그</t>
  </si>
  <si>
    <t>마른 이그드라실 잎</t>
  </si>
  <si>
    <t>고목나무의 진</t>
  </si>
  <si>
    <t>임프</t>
  </si>
  <si>
    <t>미스릴</t>
  </si>
  <si>
    <t>카호</t>
  </si>
  <si>
    <t>재료 상자</t>
    <phoneticPr fontId="9" type="noConversion"/>
  </si>
  <si>
    <t>행복의 세잎 클로버</t>
    <phoneticPr fontId="9" type="noConversion"/>
  </si>
  <si>
    <t>날개 조각</t>
    <phoneticPr fontId="9" type="noConversion"/>
  </si>
  <si>
    <t>노커</t>
  </si>
  <si>
    <t>실타래</t>
  </si>
  <si>
    <t>마그마링</t>
  </si>
  <si>
    <t>동물의 가죽</t>
  </si>
  <si>
    <t>갈리온</t>
  </si>
  <si>
    <t>구름 솜털</t>
  </si>
  <si>
    <t>장비 상자</t>
    <phoneticPr fontId="9" type="noConversion"/>
  </si>
  <si>
    <t>마른 이그드라실 잎</t>
    <phoneticPr fontId="9" type="noConversion"/>
  </si>
  <si>
    <t>스태포</t>
  </si>
  <si>
    <t>썩은 붕대</t>
  </si>
  <si>
    <t>부드러운 비단천</t>
  </si>
  <si>
    <t>데저트 울프</t>
  </si>
  <si>
    <t>바삭바삭한 비단</t>
  </si>
  <si>
    <t>강철</t>
  </si>
  <si>
    <t>플로라</t>
  </si>
  <si>
    <t>철</t>
  </si>
  <si>
    <t>보석 상자</t>
    <phoneticPr fontId="9" type="noConversion"/>
  </si>
  <si>
    <t>젤로피</t>
    <phoneticPr fontId="9" type="noConversion"/>
  </si>
  <si>
    <t>데저트 울프 새끼</t>
  </si>
  <si>
    <t>item id</t>
    <phoneticPr fontId="9" type="noConversion"/>
  </si>
  <si>
    <t>name</t>
    <phoneticPr fontId="9" type="noConversion"/>
  </si>
  <si>
    <t>메두사</t>
  </si>
  <si>
    <t>스터랙틱 골렘</t>
  </si>
  <si>
    <t>머맨</t>
  </si>
  <si>
    <t>에스터</t>
  </si>
  <si>
    <t>타라 프로그</t>
  </si>
  <si>
    <t>토드</t>
  </si>
  <si>
    <t>와일드 로즈</t>
  </si>
  <si>
    <t>폭력배</t>
  </si>
  <si>
    <t>해달</t>
  </si>
  <si>
    <t>퍼씰</t>
  </si>
  <si>
    <t>갈라파고</t>
  </si>
  <si>
    <t>게</t>
  </si>
  <si>
    <t>오크 로드</t>
  </si>
  <si>
    <t>오크 워리어</t>
  </si>
  <si>
    <t>60,70,80,90,100</t>
    <phoneticPr fontId="9" type="noConversion"/>
  </si>
  <si>
    <t>오크 아처</t>
  </si>
  <si>
    <t>오크 레이디</t>
  </si>
  <si>
    <t>오크 베이비</t>
  </si>
  <si>
    <t>채집</t>
    <phoneticPr fontId="9" type="noConversion"/>
  </si>
  <si>
    <t>고블린 스팀라이더</t>
  </si>
  <si>
    <t>랭크5 거래</t>
    <phoneticPr fontId="9" type="noConversion"/>
  </si>
  <si>
    <t>팬저 고블린</t>
  </si>
  <si>
    <t>50,60,70,80,90</t>
    <phoneticPr fontId="9" type="noConversion"/>
  </si>
  <si>
    <t>랭크4 거래</t>
    <phoneticPr fontId="9" type="noConversion"/>
  </si>
  <si>
    <t>고블린(해머)</t>
  </si>
  <si>
    <t>50,55,60,65,70</t>
    <phoneticPr fontId="9" type="noConversion"/>
  </si>
  <si>
    <t>랭크3 거래</t>
    <phoneticPr fontId="9" type="noConversion"/>
  </si>
  <si>
    <t>고블린(단검)</t>
  </si>
  <si>
    <t>40,45,50,55,60</t>
    <phoneticPr fontId="9" type="noConversion"/>
  </si>
  <si>
    <t>랭크2 거래</t>
    <phoneticPr fontId="9" type="noConversion"/>
  </si>
  <si>
    <t>고블린(플레일)</t>
  </si>
  <si>
    <t>30,35,40,45,50</t>
    <phoneticPr fontId="9" type="noConversion"/>
  </si>
  <si>
    <t>랭크1 거래</t>
    <phoneticPr fontId="9" type="noConversion"/>
  </si>
  <si>
    <t>고블린(도끼)</t>
  </si>
  <si>
    <t>20,25,30,35,40</t>
    <phoneticPr fontId="9" type="noConversion"/>
  </si>
  <si>
    <t>미이라</t>
  </si>
  <si>
    <t>10,15,20,25,30</t>
    <phoneticPr fontId="9" type="noConversion"/>
  </si>
  <si>
    <t>교역</t>
    <phoneticPr fontId="9" type="noConversion"/>
  </si>
  <si>
    <t>아처 스켈레톤</t>
  </si>
  <si>
    <t>자사</t>
    <phoneticPr fontId="9" type="noConversion"/>
  </si>
  <si>
    <t>드레인리어</t>
  </si>
  <si>
    <t>자사 X</t>
    <phoneticPr fontId="9" type="noConversion"/>
  </si>
  <si>
    <t>부서진 마법석</t>
  </si>
  <si>
    <t>솔저 스켈레톤</t>
  </si>
  <si>
    <t>비공정 부품</t>
  </si>
  <si>
    <t>스켈레톤</t>
  </si>
  <si>
    <t>60,80,100,120,140</t>
    <phoneticPr fontId="9" type="noConversion"/>
  </si>
  <si>
    <t>40,60,80,100,120</t>
    <phoneticPr fontId="9" type="noConversion"/>
  </si>
  <si>
    <t>20,40,60,80,100</t>
    <phoneticPr fontId="9" type="noConversion"/>
  </si>
  <si>
    <t>15,25,35,45,55</t>
    <phoneticPr fontId="9" type="noConversion"/>
  </si>
  <si>
    <t>10,20,30,40,50</t>
    <phoneticPr fontId="9" type="noConversion"/>
  </si>
  <si>
    <t>채집</t>
    <phoneticPr fontId="9" type="noConversion"/>
  </si>
  <si>
    <t>실타래</t>
    <phoneticPr fontId="9" type="noConversion"/>
  </si>
  <si>
    <t>퍼밀리어</t>
  </si>
  <si>
    <t>동물의 가죽</t>
    <phoneticPr fontId="9" type="noConversion"/>
  </si>
  <si>
    <t>떠돌이 늑대</t>
  </si>
  <si>
    <t>부드러운 비단천</t>
    <phoneticPr fontId="9" type="noConversion"/>
  </si>
  <si>
    <t>울프</t>
  </si>
  <si>
    <t>강철</t>
    <phoneticPr fontId="9" type="noConversion"/>
  </si>
  <si>
    <t>페코페코</t>
  </si>
  <si>
    <t>고급</t>
    <phoneticPr fontId="9" type="noConversion"/>
  </si>
  <si>
    <t>하급</t>
    <phoneticPr fontId="9" type="noConversion"/>
  </si>
  <si>
    <t>스콜피온</t>
  </si>
  <si>
    <t>콘도르</t>
  </si>
  <si>
    <t>픽키</t>
  </si>
  <si>
    <t>80,100,120,140,160</t>
    <phoneticPr fontId="9" type="noConversion"/>
  </si>
  <si>
    <t>14,18,22,26,30</t>
    <phoneticPr fontId="9" type="noConversion"/>
  </si>
  <si>
    <t>8,10,12,14,16</t>
    <phoneticPr fontId="9" type="noConversion"/>
  </si>
  <si>
    <t>토파즈</t>
  </si>
  <si>
    <t>3배</t>
    <phoneticPr fontId="9" type="noConversion"/>
  </si>
  <si>
    <t>6시간</t>
    <phoneticPr fontId="9" type="noConversion"/>
  </si>
  <si>
    <t>엘더 윌로우</t>
  </si>
  <si>
    <t>사드오닉스</t>
  </si>
  <si>
    <t>호른</t>
  </si>
  <si>
    <t>아메디스트</t>
  </si>
  <si>
    <t>T</t>
  </si>
  <si>
    <t>빅풋</t>
  </si>
  <si>
    <t>4,6,8,10,12</t>
    <phoneticPr fontId="9" type="noConversion"/>
  </si>
  <si>
    <t>에메랄드</t>
  </si>
  <si>
    <t>포이즌 스포아</t>
  </si>
  <si>
    <t>사파이어</t>
  </si>
  <si>
    <t>스포아</t>
  </si>
  <si>
    <t>루비</t>
  </si>
  <si>
    <t>매우 단단한 복숭아</t>
    <phoneticPr fontId="9" type="noConversion"/>
  </si>
  <si>
    <t>윌로우</t>
  </si>
  <si>
    <t>매우 단단한 복숭아</t>
  </si>
  <si>
    <t>얼음 심장</t>
    <phoneticPr fontId="9" type="noConversion"/>
  </si>
  <si>
    <t>쵸코</t>
  </si>
  <si>
    <t>얼음 심장</t>
  </si>
  <si>
    <t>구름 조각</t>
    <phoneticPr fontId="9" type="noConversion"/>
  </si>
  <si>
    <t>코코</t>
  </si>
  <si>
    <t>날개 조각</t>
  </si>
  <si>
    <t>아이템</t>
    <phoneticPr fontId="9" type="noConversion"/>
  </si>
  <si>
    <t>index</t>
    <phoneticPr fontId="9" type="noConversion"/>
  </si>
  <si>
    <t>요요</t>
  </si>
  <si>
    <t>구름 조각</t>
  </si>
  <si>
    <t>1시간</t>
    <phoneticPr fontId="9" type="noConversion"/>
  </si>
  <si>
    <t>크리미</t>
  </si>
  <si>
    <t>세비지 베베</t>
  </si>
  <si>
    <t>호넷</t>
  </si>
  <si>
    <t>크램프</t>
  </si>
  <si>
    <t>플랑크톤</t>
  </si>
  <si>
    <t>수컷 도둑벌레</t>
  </si>
  <si>
    <t>암컷 도둑벌레</t>
  </si>
  <si>
    <t>타로우</t>
  </si>
  <si>
    <t>시간</t>
    <phoneticPr fontId="9" type="noConversion"/>
  </si>
  <si>
    <t>도둑벌레</t>
  </si>
  <si>
    <t>2시간</t>
    <phoneticPr fontId="9" type="noConversion"/>
  </si>
  <si>
    <t>발굴</t>
    <phoneticPr fontId="9" type="noConversion"/>
  </si>
  <si>
    <t>보컬</t>
  </si>
  <si>
    <t>로커</t>
  </si>
  <si>
    <t>로다 프로그</t>
  </si>
  <si>
    <t>파브르</t>
  </si>
  <si>
    <t>젤로피</t>
    <phoneticPr fontId="9" type="noConversion"/>
  </si>
  <si>
    <t>루나틱</t>
  </si>
  <si>
    <t>파견</t>
    <phoneticPr fontId="9" type="noConversion"/>
  </si>
  <si>
    <t>item id</t>
    <phoneticPr fontId="9" type="noConversion"/>
  </si>
  <si>
    <t>매칭 타입</t>
    <phoneticPr fontId="9" type="noConversion"/>
  </si>
  <si>
    <t>자사 보상</t>
    <phoneticPr fontId="9" type="noConversion"/>
  </si>
  <si>
    <t>퍼센트</t>
    <phoneticPr fontId="9" type="noConversion"/>
  </si>
  <si>
    <t>수량</t>
    <phoneticPr fontId="9" type="noConversion"/>
  </si>
  <si>
    <t>타입</t>
    <phoneticPr fontId="9" type="noConversion"/>
  </si>
  <si>
    <t>포링</t>
  </si>
  <si>
    <t>item count</t>
    <phoneticPr fontId="9" type="noConversion"/>
  </si>
  <si>
    <t>agent_explore_type</t>
    <phoneticPr fontId="9" type="noConversion"/>
  </si>
  <si>
    <t>보스 보상</t>
    <phoneticPr fontId="9" type="noConversion"/>
  </si>
  <si>
    <t>파밍퀘</t>
  </si>
  <si>
    <t>item rate</t>
    <phoneticPr fontId="9" type="noConversion"/>
  </si>
  <si>
    <t>몬스터</t>
    <phoneticPr fontId="9" type="noConversion"/>
  </si>
  <si>
    <t>Stage</t>
    <phoneticPr fontId="9" type="noConversion"/>
  </si>
  <si>
    <t>하급 장비 상자</t>
  </si>
  <si>
    <t>중급 장비 상자</t>
  </si>
  <si>
    <t>상급 장비 상자</t>
  </si>
  <si>
    <t>최상급 장비 상자</t>
  </si>
  <si>
    <t>하급 조각 상자</t>
  </si>
  <si>
    <t>중급 조각 상자</t>
  </si>
  <si>
    <t>상급 조각 상자</t>
  </si>
  <si>
    <t>최상급 조각 상자</t>
  </si>
  <si>
    <t>하급 카드 상자</t>
  </si>
  <si>
    <t>중급 카드 상자</t>
  </si>
  <si>
    <t>상급 카드 상자</t>
  </si>
  <si>
    <t>최상급 카드 상자</t>
  </si>
  <si>
    <t>하급 재료 상자</t>
  </si>
  <si>
    <t>중급 재료 상자</t>
  </si>
  <si>
    <t>상급 재료 상자</t>
  </si>
  <si>
    <t>하급 소비 상자</t>
  </si>
  <si>
    <t>중급 소비 상자</t>
  </si>
  <si>
    <t>상급 소비 상자</t>
  </si>
  <si>
    <t>하급 카드 자판기</t>
  </si>
  <si>
    <t>상급 카드 자판기</t>
  </si>
  <si>
    <t>행운 재료 상자</t>
  </si>
  <si>
    <t>행운 소비 상자</t>
  </si>
  <si>
    <t>제련 재료 상자</t>
  </si>
  <si>
    <t>재료 나무</t>
  </si>
  <si>
    <t>직랩 10단위로 그룹 변경. 4분 단위로 보상 누적</t>
  </si>
  <si>
    <t>024.가챠테이블</t>
  </si>
  <si>
    <t>name</t>
  </si>
  <si>
    <t>명칭</t>
  </si>
  <si>
    <t>형식</t>
  </si>
  <si>
    <t>id</t>
  </si>
  <si>
    <t>가챠 id</t>
  </si>
  <si>
    <t>아이디</t>
  </si>
  <si>
    <t>group_type</t>
  </si>
  <si>
    <t>그룹 타입</t>
  </si>
  <si>
    <t>인덱스</t>
  </si>
  <si>
    <t>group_id</t>
  </si>
  <si>
    <t>그룹 아이디</t>
  </si>
  <si>
    <t>rate</t>
  </si>
  <si>
    <t>등장 확률</t>
  </si>
  <si>
    <t>만분율</t>
  </si>
  <si>
    <t>reward_type</t>
  </si>
  <si>
    <t>타입</t>
  </si>
  <si>
    <t>reward_value</t>
  </si>
  <si>
    <t>값</t>
  </si>
  <si>
    <t>정수</t>
  </si>
  <si>
    <t>reward_count</t>
  </si>
  <si>
    <t>수량</t>
  </si>
  <si>
    <t>pay_type</t>
  </si>
  <si>
    <t>비용 타입</t>
  </si>
  <si>
    <t>pay_value</t>
  </si>
  <si>
    <t>비용 값</t>
  </si>
  <si>
    <t>비밀 상점</t>
  </si>
  <si>
    <t>시미터</t>
  </si>
  <si>
    <t>비밀 상점 목록</t>
  </si>
  <si>
    <t>3시간마다 목록 초기화</t>
  </si>
  <si>
    <t>환두태도</t>
  </si>
  <si>
    <t>챕터 1~3 에서 해금. 2랭크 장비</t>
  </si>
  <si>
    <t>프람베르그</t>
  </si>
  <si>
    <t>츠루기</t>
  </si>
  <si>
    <t>스태프</t>
  </si>
  <si>
    <t>신관의 지팡이</t>
  </si>
  <si>
    <t>포츈 소드</t>
  </si>
  <si>
    <t>나이프</t>
  </si>
  <si>
    <t>보우</t>
  </si>
  <si>
    <t>도둑의 활</t>
  </si>
  <si>
    <t>슬레이어</t>
  </si>
  <si>
    <t>카타나</t>
  </si>
  <si>
    <t>꼬챙이</t>
  </si>
  <si>
    <t>스피어</t>
  </si>
  <si>
    <t>본 플레이트</t>
  </si>
  <si>
    <t>실크 로브</t>
  </si>
  <si>
    <t>씨프 클로스</t>
  </si>
  <si>
    <t>우든 메일</t>
  </si>
  <si>
    <t>뿔투구 헬름</t>
  </si>
  <si>
    <t>마법 모자</t>
  </si>
  <si>
    <t>해적 두건</t>
  </si>
  <si>
    <t>헌팅캡</t>
  </si>
  <si>
    <t>황야의 망토</t>
  </si>
  <si>
    <t>신기한 펜던트</t>
  </si>
  <si>
    <t>그리움의 반지</t>
  </si>
  <si>
    <t>세이버</t>
  </si>
  <si>
    <t>챕터 4~6에서 해금. 3랭크 장비</t>
  </si>
  <si>
    <t>커틀러스</t>
  </si>
  <si>
    <t>네이건</t>
  </si>
  <si>
    <t>릴리즈 오브 위스</t>
  </si>
  <si>
    <t>마이트 스태프</t>
  </si>
  <si>
    <t>생존의 지팡이</t>
  </si>
  <si>
    <t>대거</t>
  </si>
  <si>
    <t>그림투스</t>
  </si>
  <si>
    <t>다마스커스</t>
  </si>
  <si>
    <t>제니 나이프</t>
  </si>
  <si>
    <t>헌터 보우</t>
  </si>
  <si>
    <t>팔켄 블리츠</t>
  </si>
  <si>
    <t>컴포지트 보우</t>
  </si>
  <si>
    <t>루드라의 활</t>
  </si>
  <si>
    <t>투핸드소드</t>
  </si>
  <si>
    <t>무라마사</t>
  </si>
  <si>
    <t>랜스</t>
  </si>
  <si>
    <t>헌팅 스피어</t>
  </si>
  <si>
    <t>게브네이의 갑옷</t>
  </si>
  <si>
    <t>첨의의 로브</t>
  </si>
  <si>
    <t>오를레앙의 제복</t>
  </si>
  <si>
    <t>로드 클로스</t>
  </si>
  <si>
    <t>어드벤처러 슈트</t>
  </si>
  <si>
    <t>게브네이의 투구</t>
  </si>
  <si>
    <t>티아라</t>
  </si>
  <si>
    <t>웨스턴 그레이스</t>
  </si>
  <si>
    <t>로드 서클릿</t>
  </si>
  <si>
    <t>옛 영주의 망토</t>
  </si>
  <si>
    <t>생존의 망토</t>
  </si>
  <si>
    <t>오를레앙의 목걸이</t>
  </si>
  <si>
    <t>브로치</t>
  </si>
  <si>
    <t>달빛의 반지</t>
  </si>
  <si>
    <t>다이아 반지</t>
  </si>
  <si>
    <t>진홍의 세이버</t>
  </si>
  <si>
    <t>챕터 7~9에서 해금. 4랭크 장비</t>
  </si>
  <si>
    <t>엣지</t>
  </si>
  <si>
    <t>스타더스트 소드</t>
  </si>
  <si>
    <t>파이어 브랜드</t>
  </si>
  <si>
    <t>별운검</t>
  </si>
  <si>
    <t>진홍의 스태프</t>
  </si>
  <si>
    <t>크로노스</t>
  </si>
  <si>
    <t>소울 스태프</t>
  </si>
  <si>
    <t>윙 스태프</t>
  </si>
  <si>
    <t>리치의 해골지팡이</t>
  </si>
  <si>
    <t>포레스트 스태프</t>
  </si>
  <si>
    <t>진홍의 대거</t>
  </si>
  <si>
    <t>컴뱃 나이프</t>
  </si>
  <si>
    <t>메스</t>
  </si>
  <si>
    <t>송곳</t>
  </si>
  <si>
    <t>바제랄드</t>
  </si>
  <si>
    <t>블랙윙</t>
  </si>
  <si>
    <t>크리스나가</t>
  </si>
  <si>
    <t>진홍의 보우</t>
  </si>
  <si>
    <t>불타는 활</t>
  </si>
  <si>
    <t>냉각의 활</t>
  </si>
  <si>
    <t>질풍의 활</t>
  </si>
  <si>
    <t>대지의 활</t>
  </si>
  <si>
    <t>자경단 보우</t>
  </si>
  <si>
    <t>엘븐 보우</t>
  </si>
  <si>
    <t>진홍의 투핸드소드</t>
  </si>
  <si>
    <t>카츠발게르</t>
  </si>
  <si>
    <t>죽음의 인도자</t>
  </si>
  <si>
    <t>동방의 보검</t>
  </si>
  <si>
    <t>진홍의 랜스</t>
  </si>
  <si>
    <t>브류나크</t>
  </si>
  <si>
    <t>제퓨로스</t>
  </si>
  <si>
    <t>헬파이어</t>
  </si>
  <si>
    <t>힘의 갑옷</t>
  </si>
  <si>
    <t>마력의 갑옷</t>
  </si>
  <si>
    <t>협의의 로브</t>
  </si>
  <si>
    <t>독설의 로브</t>
  </si>
  <si>
    <t>안티 매직 슈트</t>
  </si>
  <si>
    <t>게펜 매직 로브</t>
  </si>
  <si>
    <t>스나이핑 슈트</t>
  </si>
  <si>
    <t>오딘의 축복</t>
  </si>
  <si>
    <t>스프린트 메일</t>
  </si>
  <si>
    <t>발키리의 갑옷</t>
  </si>
  <si>
    <t>모리아네의 헬름</t>
  </si>
  <si>
    <t>본 헤드</t>
  </si>
  <si>
    <t>실버 티아라</t>
  </si>
  <si>
    <t>골드 티아라</t>
  </si>
  <si>
    <t>커세어</t>
  </si>
  <si>
    <t>메긴캡</t>
  </si>
  <si>
    <t>울캡</t>
  </si>
  <si>
    <t>프리카의 서클릿</t>
  </si>
  <si>
    <t>여우 가면</t>
  </si>
  <si>
    <t>발키리의 투구</t>
  </si>
  <si>
    <t>모리아네의 망토</t>
  </si>
  <si>
    <t>미스릴 마법망토</t>
  </si>
  <si>
    <t>울프헤딘</t>
  </si>
  <si>
    <t>매의 날개옷</t>
  </si>
  <si>
    <t>발리의 망토</t>
  </si>
  <si>
    <t>발키리의 망토</t>
  </si>
  <si>
    <t>모리아네의 펜던트</t>
  </si>
  <si>
    <t>루나틱 브로치</t>
  </si>
  <si>
    <t>로자리</t>
  </si>
  <si>
    <t>행운의 브로치</t>
  </si>
  <si>
    <t>에뜰랑의 유품</t>
  </si>
  <si>
    <t>물방울 브로치</t>
  </si>
  <si>
    <t>신체 강화 반지</t>
  </si>
  <si>
    <t>마력 증폭 반지</t>
  </si>
  <si>
    <t>크리티컬 링</t>
  </si>
  <si>
    <t>세이프티 링</t>
  </si>
  <si>
    <t>스프린트 반지</t>
  </si>
  <si>
    <t>발키리의 반지</t>
  </si>
  <si>
    <t>클래스 재료</t>
  </si>
  <si>
    <t>챕터 10~12에서 해금</t>
  </si>
  <si>
    <t>나무 심장</t>
  </si>
  <si>
    <t>부드러운 깃털</t>
  </si>
  <si>
    <t>별의 결정</t>
  </si>
  <si>
    <t>보석 재료(직업)</t>
  </si>
  <si>
    <t>보석 재료(클래스)</t>
  </si>
  <si>
    <t>하급 상자</t>
  </si>
  <si>
    <t>상급 상자</t>
  </si>
  <si>
    <t>소비 아이템</t>
  </si>
  <si>
    <t>할로-할로</t>
  </si>
  <si>
    <t>케이크</t>
  </si>
  <si>
    <t>이그드라실의 열매</t>
  </si>
  <si>
    <t>물리 방어 포션</t>
  </si>
  <si>
    <t>마법 방어 포션</t>
  </si>
  <si>
    <t>버서크 포션</t>
  </si>
  <si>
    <t>신속 포션</t>
  </si>
  <si>
    <t>농축 화이트 포션</t>
  </si>
  <si>
    <t>슈퍼스타간식</t>
  </si>
  <si>
    <t>골렘의 핵</t>
  </si>
  <si>
    <t>만능약</t>
  </si>
  <si>
    <t>사막 샌드위치</t>
  </si>
  <si>
    <t>요약된 전투 교범</t>
  </si>
  <si>
    <t>전투 교범</t>
  </si>
  <si>
    <t>금화 주머니</t>
  </si>
  <si>
    <t>풍선껌</t>
  </si>
  <si>
    <t>가챠 명칭</t>
  </si>
  <si>
    <t>아이템 명칭</t>
  </si>
  <si>
    <t>그룹 설명</t>
  </si>
  <si>
    <t>카드 제련권 5레벨</t>
  </si>
  <si>
    <t>카드 제련권 10레벨</t>
  </si>
  <si>
    <t>카드 제련권 15레벨</t>
  </si>
  <si>
    <t>카드 제련권 20레벨</t>
  </si>
  <si>
    <t>카드 제련권 25레벨</t>
  </si>
  <si>
    <t>카드 제련권 30레벨</t>
  </si>
  <si>
    <t>카드 제련권 35레벨</t>
  </si>
  <si>
    <t>카드 제련권 40레벨</t>
  </si>
  <si>
    <t>카드 제련권 45레벨</t>
  </si>
  <si>
    <t>카드 제련권 50레벨</t>
  </si>
  <si>
    <t>카드 제련권 55레벨</t>
  </si>
  <si>
    <t>카드 제련권 60레벨</t>
  </si>
  <si>
    <t>자사 보상</t>
  </si>
  <si>
    <t>매칭 타입</t>
  </si>
  <si>
    <t>item id</t>
  </si>
  <si>
    <t>채집</t>
  </si>
  <si>
    <t>발굴</t>
  </si>
  <si>
    <t>자사 X</t>
  </si>
  <si>
    <t>듀얼 조각</t>
    <phoneticPr fontId="4" type="noConversion"/>
  </si>
  <si>
    <t>확률 SUM</t>
    <phoneticPr fontId="4" type="noConversion"/>
  </si>
  <si>
    <t>12시간 수량</t>
    <phoneticPr fontId="4" type="noConversion"/>
  </si>
  <si>
    <t>12시간 수량 SUM</t>
    <phoneticPr fontId="4" type="noConversion"/>
  </si>
  <si>
    <t>2성 장비</t>
    <phoneticPr fontId="4" type="noConversion"/>
  </si>
  <si>
    <t>망토 재료</t>
    <phoneticPr fontId="4" type="noConversion"/>
  </si>
  <si>
    <t>반지 재료</t>
    <phoneticPr fontId="4" type="noConversion"/>
  </si>
  <si>
    <t>오리데오콘</t>
    <phoneticPr fontId="4" type="noConversion"/>
  </si>
  <si>
    <t>에르늄</t>
    <phoneticPr fontId="4" type="noConversion"/>
  </si>
  <si>
    <t>냥다래</t>
  </si>
  <si>
    <t>냥다래</t>
    <phoneticPr fontId="4" type="noConversion"/>
  </si>
  <si>
    <t>목록</t>
    <phoneticPr fontId="4" type="noConversion"/>
  </si>
  <si>
    <t>비용</t>
    <phoneticPr fontId="4" type="noConversion"/>
  </si>
  <si>
    <t>제니</t>
  </si>
  <si>
    <t>제니</t>
    <phoneticPr fontId="4" type="noConversion"/>
  </si>
  <si>
    <t>1~3성 카드</t>
    <phoneticPr fontId="4" type="noConversion"/>
  </si>
  <si>
    <t>40분</t>
    <phoneticPr fontId="4" type="noConversion"/>
  </si>
  <si>
    <t>120분</t>
    <phoneticPr fontId="4" type="noConversion"/>
  </si>
  <si>
    <t>240분</t>
    <phoneticPr fontId="4" type="noConversion"/>
  </si>
  <si>
    <t>4시간</t>
    <phoneticPr fontId="4" type="noConversion"/>
  </si>
  <si>
    <t>2시간</t>
    <phoneticPr fontId="4" type="noConversion"/>
  </si>
  <si>
    <t>셰어 시간 240분</t>
    <phoneticPr fontId="4" type="noConversion"/>
  </si>
  <si>
    <t>목걸이 재료, 30</t>
    <phoneticPr fontId="4" type="noConversion"/>
  </si>
  <si>
    <t>3성 장비</t>
    <phoneticPr fontId="4" type="noConversion"/>
  </si>
  <si>
    <t>해동검</t>
  </si>
  <si>
    <t>오르도 스태프</t>
  </si>
  <si>
    <t>폴쳔</t>
  </si>
  <si>
    <t>블레이드</t>
  </si>
  <si>
    <t>비용 타입/pay_type</t>
  </si>
  <si>
    <t>index</t>
  </si>
  <si>
    <t>cat_coin</t>
  </si>
  <si>
    <t>zenny</t>
  </si>
  <si>
    <t>cash</t>
  </si>
  <si>
    <t>현금</t>
  </si>
  <si>
    <t>ad</t>
  </si>
  <si>
    <t>광고</t>
  </si>
  <si>
    <t>T</t>
    <phoneticPr fontId="4" type="noConversion"/>
  </si>
  <si>
    <t>직업 레벨</t>
    <phoneticPr fontId="9" type="noConversion"/>
  </si>
  <si>
    <t>보상 카운트</t>
    <phoneticPr fontId="9" type="noConversion"/>
  </si>
  <si>
    <t>( ( 153번 * ( 152번 ^ 직업레벨 ) ) * 보상 수령 횟수)</t>
    <phoneticPr fontId="9" type="noConversion"/>
  </si>
  <si>
    <t>결과</t>
    <phoneticPr fontId="4" type="noConversion"/>
  </si>
  <si>
    <t>normal_zeny</t>
  </si>
  <si>
    <t>boss_zeny</t>
  </si>
  <si>
    <t>이전</t>
    <phoneticPr fontId="4" type="noConversion"/>
  </si>
  <si>
    <t>`/4</t>
    <phoneticPr fontId="4" type="noConversion"/>
  </si>
  <si>
    <t>스테이지</t>
    <phoneticPr fontId="4" type="noConversion"/>
  </si>
  <si>
    <t>직업 레벨</t>
    <phoneticPr fontId="4" type="noConversion"/>
  </si>
  <si>
    <t>bonus_type</t>
  </si>
  <si>
    <t>day</t>
  </si>
  <si>
    <t>gift_type</t>
  </si>
  <si>
    <t>gift</t>
  </si>
  <si>
    <t>gift_option</t>
  </si>
  <si>
    <t>item_count</t>
  </si>
  <si>
    <t>vip_grade</t>
  </si>
  <si>
    <t>effect</t>
  </si>
  <si>
    <t>lid</t>
  </si>
  <si>
    <t>item_type</t>
  </si>
  <si>
    <t>name_id</t>
  </si>
  <si>
    <t>des_id</t>
  </si>
  <si>
    <t>des</t>
  </si>
  <si>
    <t>price</t>
  </si>
  <si>
    <t>weight</t>
  </si>
  <si>
    <t>cooldown</t>
  </si>
  <si>
    <t>event_id</t>
  </si>
  <si>
    <t>skill_rate</t>
  </si>
  <si>
    <t>skill_id</t>
  </si>
  <si>
    <t>element_type</t>
  </si>
  <si>
    <t>rating</t>
  </si>
  <si>
    <t>atk_min</t>
  </si>
  <si>
    <t>atk_max</t>
  </si>
  <si>
    <t>matk_min</t>
  </si>
  <si>
    <t>matk_max</t>
  </si>
  <si>
    <t>def_min</t>
  </si>
  <si>
    <t>def_max</t>
  </si>
  <si>
    <t>mdef_min</t>
  </si>
  <si>
    <t>mdef_max</t>
  </si>
  <si>
    <t>duration</t>
  </si>
  <si>
    <t>battle_option_type_1</t>
  </si>
  <si>
    <t>value1_b1</t>
  </si>
  <si>
    <t>value2_b1</t>
  </si>
  <si>
    <t>battle_option_type_2</t>
  </si>
  <si>
    <t>value1_b2</t>
  </si>
  <si>
    <t>value2_b2</t>
  </si>
  <si>
    <t>battle_option_type_3</t>
  </si>
  <si>
    <t>value1_b3</t>
  </si>
  <si>
    <t>value2_b3</t>
  </si>
  <si>
    <t>battle_option_type_4</t>
  </si>
  <si>
    <t>value1_b4</t>
  </si>
  <si>
    <t>value2_b4</t>
  </si>
  <si>
    <t>icon_name</t>
  </si>
  <si>
    <t>is_log</t>
  </si>
  <si>
    <t>prefab_name</t>
  </si>
  <si>
    <t>point_value</t>
  </si>
  <si>
    <t>item_get_bit_type</t>
  </si>
  <si>
    <t>item_use_bit_type</t>
  </si>
  <si>
    <t>상자</t>
  </si>
  <si>
    <t>제작</t>
  </si>
  <si>
    <t>아이템 상점</t>
  </si>
  <si>
    <t>상자 상점</t>
  </si>
  <si>
    <t>길드 상점</t>
  </si>
  <si>
    <t>의뢰 퀘스트</t>
  </si>
  <si>
    <t>일일 퀘스트</t>
  </si>
  <si>
    <t>길드 퀘스트</t>
  </si>
  <si>
    <t>이벤트</t>
  </si>
  <si>
    <t>강화 재료</t>
  </si>
  <si>
    <t>등급 변경</t>
  </si>
  <si>
    <t>강화 보호</t>
  </si>
  <si>
    <t>던전 소탕</t>
  </si>
  <si>
    <t>대전</t>
  </si>
  <si>
    <t>장비 분해</t>
  </si>
  <si>
    <t>카드 분해</t>
  </si>
  <si>
    <t>카드 미로</t>
  </si>
  <si>
    <t>MVP</t>
  </si>
  <si>
    <t>파견</t>
  </si>
  <si>
    <t>낡은 소드</t>
  </si>
  <si>
    <t>낡아서 닳아버린 한손검. 양손검, 양손창, 한손검들의 제작 재료로도 사용된다.</t>
  </si>
  <si>
    <t>Item80001</t>
  </si>
  <si>
    <t>1_G_SwordO</t>
  </si>
  <si>
    <t>숟가락</t>
  </si>
  <si>
    <t>감옥의 죄수들이 탈옥을 위한 구멍을 만드는데 쓰였을 듯 하다.</t>
  </si>
  <si>
    <t>Item80002</t>
  </si>
  <si>
    <t>날이 완만하게 휘어져 쳐내리기에 적합한 곡도. 세이버 제작 재료로도 사용된다.</t>
  </si>
  <si>
    <t>Item80003</t>
  </si>
  <si>
    <t>칼자루 끝을 둥글게 장식한 검. 프람베르그 제작 재료로도 사용된다.</t>
  </si>
  <si>
    <t>Item80004</t>
  </si>
  <si>
    <t>둥그런 날을 가진 폭이 넓은 한손검. 츠루기 제작 재료로도 사용된다.</t>
  </si>
  <si>
    <t>Item80005</t>
  </si>
  <si>
    <t>두꺼운 날을 갖고 있어 다용도로 편리한 검. 해동검 제작 재료로도 사용된다.</t>
  </si>
  <si>
    <t>Item80006</t>
  </si>
  <si>
    <t>80006_G_SwordO</t>
  </si>
  <si>
    <t>기병들이 사용하던 한손검. 의식적인 면이 강하다. 진홍의 세이버 제작 재료로도 사용된다.</t>
  </si>
  <si>
    <t>Item80007</t>
  </si>
  <si>
    <t>80007_G_SwordO</t>
  </si>
  <si>
    <t>검날이 물결무늬를 이루고 있는 아름다운 검. 엣지 제작 재료로도 사용된다.</t>
  </si>
  <si>
    <t>Item80008</t>
  </si>
  <si>
    <t>80008_G_SwordO</t>
  </si>
  <si>
    <t>무섭도록 새파랗게 날이 서 있는 살상용 검. 네이건 제작 재료로도 사용된다.</t>
  </si>
  <si>
    <t>Item80009</t>
  </si>
  <si>
    <t>80009_G_SwordO</t>
  </si>
  <si>
    <t>먼 동쪽나라에서 만들어져 인격 수련을 위해 사용했다고 알려진 검.</t>
  </si>
  <si>
    <t>Item80010</t>
  </si>
  <si>
    <t>80010_G_SwordO</t>
  </si>
  <si>
    <t>검신에 붉은 빛이 감도는 한손검.</t>
  </si>
  <si>
    <t>Item80011</t>
  </si>
  <si>
    <t>80011_G_SwordO</t>
  </si>
  <si>
    <t>선원들이 사용하던 실용적인 검. 스타더스트 소드 제작 재료로도 사용된다.</t>
  </si>
  <si>
    <t>Item80012</t>
  </si>
  <si>
    <t>80012_G_SwordO</t>
  </si>
  <si>
    <t>무섭도록 날카로운 칼날을 가진 한손검.</t>
  </si>
  <si>
    <t>Item80013</t>
  </si>
  <si>
    <t>80013_G_SwordO</t>
  </si>
  <si>
    <t>여러 개의 날이 있어 한번 베이면 치명적인 상처를 면하기 어려운 검.</t>
  </si>
  <si>
    <t>Item80014</t>
  </si>
  <si>
    <t>80014_G_SwordO</t>
  </si>
  <si>
    <t>날 부분을 운석으로 주조하였다는 특수한 검. 밤에는 날 부분이 별처럼 빛난다고 한다.</t>
  </si>
  <si>
    <t>Item80015</t>
  </si>
  <si>
    <t>80015_G_SwordO</t>
  </si>
  <si>
    <t>불의 힘을 가지고 있는 붉은 칼날의 둔탁해 보이는 검.</t>
  </si>
  <si>
    <t>Item80016</t>
  </si>
  <si>
    <t>80016_G_SwordO</t>
  </si>
  <si>
    <t>아이스 팔시온</t>
  </si>
  <si>
    <t>물의 힘을 갖고 있는 파란 칼날의 검.</t>
  </si>
  <si>
    <t>Item80017</t>
  </si>
  <si>
    <t>80017_G_SwordO</t>
  </si>
  <si>
    <t>군대의 지휘자가 차고 다녔다고 알려진 길고 큰 장검.</t>
  </si>
  <si>
    <t>Item80018</t>
  </si>
  <si>
    <t>80018_G_SwordO</t>
  </si>
  <si>
    <t>엘레멘탈 소드</t>
  </si>
  <si>
    <t>4대 속성의 힘이 깃든 마법검. 4대 속성의 효과가 강화된다.</t>
  </si>
  <si>
    <t>Item80019</t>
  </si>
  <si>
    <t>80019_G_SwordO</t>
  </si>
  <si>
    <t>오래된 양산</t>
  </si>
  <si>
    <t>어느 정도의 세월이 흐른건지 알 수 없을 정도로 오래되고 낡은 양산. 마력이 느껴진다.</t>
  </si>
  <si>
    <t>Item80020</t>
  </si>
  <si>
    <t>80020_G_SwordO</t>
  </si>
  <si>
    <t>낡은 지팡이</t>
  </si>
  <si>
    <t>낡아서 닳아버린 지팡이. 스태프, 신관의 지팡이 제작 재료로도 사용된다.</t>
  </si>
  <si>
    <t>Item80021</t>
  </si>
  <si>
    <t>1_G_StaffO</t>
  </si>
  <si>
    <t>활동성보다는 위력을 중시한 형태의 약간 긴 지팡이. 오르도 스태프, 릴리즈 오브 위스 제작 재료로도 사용된다.</t>
  </si>
  <si>
    <t>Item80022</t>
  </si>
  <si>
    <t>제사를 드리는 제사장과 신관들이 장착했다고 하는 지팡이. 마이트 스태프, 생존의 지팡이 제작 재료로도 사용된다.</t>
  </si>
  <si>
    <t>Item80023</t>
  </si>
  <si>
    <t>지시봉같이 짧고 간결한 느낌의 지팡이. 진홍의 스태프 제작 재료로도 사용된다.</t>
  </si>
  <si>
    <t>Item80024</t>
  </si>
  <si>
    <t>80024_G_StaffO</t>
  </si>
  <si>
    <t>크리스털로 만들어져 빛의 반사에 아름답게 빛나는 지팡이. 소울 스태프의 제작 재료로도 사용된다.</t>
  </si>
  <si>
    <t>Item80025</t>
  </si>
  <si>
    <t>80025_G_StaffO</t>
  </si>
  <si>
    <t>사용자의 정신력을 파괴력으로 변환해 주는 지팡이. 리치의 해골지팡이 제작 재료로도 사용된다.</t>
  </si>
  <si>
    <t>Item80026</t>
  </si>
  <si>
    <t>80026_G_StaffO</t>
  </si>
  <si>
    <t>고행을 하고 있는 수행자들을 위해 만들어진 지팡이.</t>
  </si>
  <si>
    <t>Item80027</t>
  </si>
  <si>
    <t>80027_G_StaffO</t>
  </si>
  <si>
    <t>붉은 빛이 감도는 지팡이.</t>
  </si>
  <si>
    <t>Item80028</t>
  </si>
  <si>
    <t>80028_G_StaffO</t>
  </si>
  <si>
    <t>시공을 지배하는 용의 비늘로 장식된 지팡이. 크림즌 스태프 제작 재료로도 사용된다.</t>
  </si>
  <si>
    <t>Item80029</t>
  </si>
  <si>
    <t>80029_G_StaffO</t>
  </si>
  <si>
    <t>마력을 증폭시켜주는 강력한 효과를 가진 우수한 지팡이. 아쿠아 스태프 제작 재료로도 사용된다.</t>
  </si>
  <si>
    <t>Item80030</t>
  </si>
  <si>
    <t>80030_G_StaffO</t>
  </si>
  <si>
    <t>바람의 정령이 깃들어 있는 지팡이. 지니고 있으면 모든 면에서 날렵해진다. 클라우드 스태프의 제작 재료로도 사용된다.</t>
  </si>
  <si>
    <t>Item80031</t>
  </si>
  <si>
    <t>80031_G_StaffO</t>
  </si>
  <si>
    <t>강력한 리치의 해골로 만들어져, 저주의 기운이 끊임없이 쏟아져 나오는 지팡이. 포레스트 스태프 제작 재료로도 사용된다.</t>
  </si>
  <si>
    <t>Item80032</t>
  </si>
  <si>
    <t>80032_G_StaffO</t>
  </si>
  <si>
    <t>크림즌 스태프</t>
  </si>
  <si>
    <t>타오르는 불의 힘을 집약시킨 마법지팡이.</t>
  </si>
  <si>
    <t>Item80033</t>
  </si>
  <si>
    <t>80033_G_StaffO</t>
  </si>
  <si>
    <t>아쿠아 스태프</t>
  </si>
  <si>
    <t>차디찬 얼음의 힘을 집약시킨 마법지팡이.</t>
  </si>
  <si>
    <t>Item80034</t>
  </si>
  <si>
    <t>80034_G_StaffO</t>
  </si>
  <si>
    <t>클라우드 스태프</t>
  </si>
  <si>
    <t>몰아치는 바람의 힘을 집약시킨 마법지팡이.</t>
  </si>
  <si>
    <t>Item80035</t>
  </si>
  <si>
    <t>80035_G_StaffO</t>
  </si>
  <si>
    <t>웅대한 땅의 힘을 집약시킨 마법지팡이.</t>
  </si>
  <si>
    <t>Item80036</t>
  </si>
  <si>
    <t>80036_G_StaffO</t>
  </si>
  <si>
    <t>멘탈 스틱</t>
  </si>
  <si>
    <t>원소의 힘을 사이킥 에너지로 전환하는 지팡이.</t>
  </si>
  <si>
    <t>Item80037</t>
  </si>
  <si>
    <t>80037_G_StaffO</t>
  </si>
  <si>
    <t>가시나무 지팡이</t>
  </si>
  <si>
    <t>가시덩굴로 둘러쌓인 지팡이로 주술적 의미가 강하게 담겨있다.</t>
  </si>
  <si>
    <t>Item80038</t>
  </si>
  <si>
    <t>80038_G_StaffO</t>
  </si>
  <si>
    <t>간반테인</t>
  </si>
  <si>
    <t>공격한 대상을 침묵시키는 특성을 지닌 지팡이로, 적의 마술을 무력화 시킨다.</t>
  </si>
  <si>
    <t>Item80039</t>
  </si>
  <si>
    <t>80039_G_StaffO</t>
  </si>
  <si>
    <t>해바라기 소년</t>
  </si>
  <si>
    <t>대마법사 나조히나가 사용했었다고 알려진 지팡이.</t>
  </si>
  <si>
    <t>Item80040</t>
  </si>
  <si>
    <t>80040_G_StaffO</t>
  </si>
  <si>
    <t>낡은 단검</t>
  </si>
  <si>
    <t>낡아서 닳아버린 단검. 표츈 소드, 나이프의 제작 재료로도 사용된다.</t>
  </si>
  <si>
    <t>Item80041</t>
  </si>
  <si>
    <t>1_G_DaggerO</t>
  </si>
  <si>
    <t>사용자로 하여금 행운의 길로 들어서게 한다는 단검. 대거, 그림투스의 제작 재료로도 사용된다.</t>
  </si>
  <si>
    <t>Item80042</t>
  </si>
  <si>
    <t>누구나 손쉽게 사용할 수 있도록 간단하게 만들어진 짧은 단검. 다마스커스, 제니 나이프의 제작 재료로도 사용된다.</t>
  </si>
  <si>
    <t>Item80043</t>
  </si>
  <si>
    <t>날이 완만하게 휜 짧은 단도. 진홍의 대거 제작 재료로도 사용된다.</t>
  </si>
  <si>
    <t>Item80044</t>
  </si>
  <si>
    <t>80044_G_DaggerO</t>
  </si>
  <si>
    <t>어떤 괴물의 이빨로 만들어졌다고 알려진 단검. 컴뱃 나이프의 제작 재료로도 사용된다.</t>
  </si>
  <si>
    <t>Item80045</t>
  </si>
  <si>
    <t>80045_G_DaggerO</t>
  </si>
  <si>
    <t>특수한 제조법으로 만들어진 단검. 바제랄드의 제작 재료로도 사용된다.</t>
  </si>
  <si>
    <t>Item80046</t>
  </si>
  <si>
    <t>80046_G_DaggerO</t>
  </si>
  <si>
    <t>왠지 부자가 될 수 있을 것만 같은 느낌을 주는 칼날을 가진 단검.</t>
  </si>
  <si>
    <t>Item80047</t>
  </si>
  <si>
    <t>검신에 붉은 빛이 감도는 단검.</t>
  </si>
  <si>
    <t>Item80048</t>
  </si>
  <si>
    <t>80048_G_DaggerO</t>
  </si>
  <si>
    <t>대인전투용으로써 다양한 공격패턴을 취할 수 있게끔 만들어진 살상용 단검. 저주받은 단검 제작 재료로도 사용된다.</t>
  </si>
  <si>
    <t>Item80049</t>
  </si>
  <si>
    <t>80049_G_DaggerO</t>
  </si>
  <si>
    <t>작고 가벼우며 칼날이 매우 예리한 칼. 포이즌 나이프의 제작 재료로도 사용된다.</t>
  </si>
  <si>
    <t>Item80050</t>
  </si>
  <si>
    <t>80050_G_DaggerO</t>
  </si>
  <si>
    <t>가늘면서도 놀랍도록 뾰족한 무기. 추적자의 단검 제작 재료로도 사용된다.</t>
  </si>
  <si>
    <t>Item80051</t>
  </si>
  <si>
    <t>80051_G_DaggerO</t>
  </si>
  <si>
    <t>매우 화려한 문양이 장식되어져 있는 단검.</t>
  </si>
  <si>
    <t>Item80052</t>
  </si>
  <si>
    <t>80052_G_DaggerO</t>
  </si>
  <si>
    <t>저주받은 단검</t>
  </si>
  <si>
    <t>찔린 상대의 상처를 파고 들어가 상대에게 저주를 걸어버리는 단검.</t>
  </si>
  <si>
    <t>Item80053</t>
  </si>
  <si>
    <t>80053_G_DaggerO</t>
  </si>
  <si>
    <t>포이즌 나이프</t>
  </si>
  <si>
    <t>보라색으로 섬뜩하게 빛나는 보는 이로 하여금 왠지 두려워지게 하는 단검.</t>
  </si>
  <si>
    <t>Item80054</t>
  </si>
  <si>
    <t>80054_G_DaggerO</t>
  </si>
  <si>
    <t>추적자의 단검</t>
  </si>
  <si>
    <t>돌진기에 특화된 단검. 추적자용으로 특수 제작되었다.</t>
  </si>
  <si>
    <t>Item80055</t>
  </si>
  <si>
    <t>80055_G_DaggerO</t>
  </si>
  <si>
    <t>월광검</t>
  </si>
  <si>
    <t>달의 정기를 받아 만들어진 검으로 사용자의 정신력을 보충해준다. 월광검 제작 재료로도 사용된다.</t>
  </si>
  <si>
    <t>Item80056</t>
  </si>
  <si>
    <t>80056_G_DaggerO</t>
  </si>
  <si>
    <t>로그 길드에서 제작한 검은 톱니 모양의 단검.</t>
  </si>
  <si>
    <t>Item80057</t>
  </si>
  <si>
    <t>80057_G_DaggerO</t>
  </si>
  <si>
    <t>뛰어난 마력이 잠재되어 있는 단검.</t>
  </si>
  <si>
    <t>Item80058</t>
  </si>
  <si>
    <t>80058_G_DaggerO</t>
  </si>
  <si>
    <t>퀸의 다리</t>
  </si>
  <si>
    <t>강력한 시간 왜곡의 힘이 남아 있는 어느 생물의 날카로운 다리 일부분.</t>
  </si>
  <si>
    <t>Item80059</t>
  </si>
  <si>
    <t>80059_G_DaggerO</t>
  </si>
  <si>
    <t>줄리엣 디 레이첼</t>
  </si>
  <si>
    <t>암살자 청은이 사용했다고 알려진 무기. 다시 만날 수 없는 연인의 이름을 붙였다고 한다.</t>
  </si>
  <si>
    <t>Item80060</t>
  </si>
  <si>
    <t>80060_G_DaggerO</t>
  </si>
  <si>
    <t>낡은 활</t>
  </si>
  <si>
    <t>낡아서 닳아버린 활. 보우, 도둑의 활 제작 재료로도 사용된다.</t>
  </si>
  <si>
    <t>Item80061</t>
  </si>
  <si>
    <t>1_G_BowT</t>
  </si>
  <si>
    <t>사용이 간편한 작은 활. 헌터 보우, 컴포지트 보우 제작 재료로도 사용된다.</t>
  </si>
  <si>
    <t>Item80062</t>
  </si>
  <si>
    <t>우수한 사정거리를 갖고 적을 농락할 수 있는 활. 팔켄 블리츠, 루드라의 활 제작 재료로도 사용된다.</t>
  </si>
  <si>
    <t>Item80063</t>
  </si>
  <si>
    <t>정밀한 사격이 가능한 사냥꾼들이 주로 사용했다는 활. 진홍의 보우 제작 재료로도 사용된다.</t>
  </si>
  <si>
    <t>Item80064</t>
  </si>
  <si>
    <t>80064_G_BowT</t>
  </si>
  <si>
    <t>비상하는 매의 모습을 닮은 붉은 활. 유려하고 아름답다. 스킬 사용에 특화되어 있다.</t>
  </si>
  <si>
    <t>Item80065</t>
  </si>
  <si>
    <t>80065_G_BowT</t>
  </si>
  <si>
    <t>여러 가지 재료를 섞어서 만든 복합 활. 질풍의 활 제작 재료로도 사용된다.</t>
  </si>
  <si>
    <t>Item80066</t>
  </si>
  <si>
    <t>80066_G_BowT</t>
  </si>
  <si>
    <t>성스러운 기운을 담고 있는 신의 활로 사용자의 숨겨진 능력을 끌어낸다.</t>
  </si>
  <si>
    <t>Item80067</t>
  </si>
  <si>
    <t>80067_G_BowT</t>
  </si>
  <si>
    <t>붉은 빛이 감도는 활.</t>
  </si>
  <si>
    <t>Item80068</t>
  </si>
  <si>
    <t>80068_G_BowT</t>
  </si>
  <si>
    <t>뜨럽게 불타오르는 듯한 모양의 활. 매우 뜨거워 보여 손에 쥘 수 없을 것 같다. 자경단 보우 제작 재료로도 사용된다.</t>
  </si>
  <si>
    <t>Item80069</t>
  </si>
  <si>
    <t>80069_G_BowT</t>
  </si>
  <si>
    <t>차갑게 얼어붙은 활. 과연 제대로 당겨질지 의문이다. 미스틱 보우 제작 재료로도 사용된다.</t>
  </si>
  <si>
    <t>Item80070</t>
  </si>
  <si>
    <t>80070_G_BowT</t>
  </si>
  <si>
    <t>날아갈 듯 가벼워 보이는 활. 회오리라도 일으킬 것 같다. 음유시인의 활 제작 재료로도 사용된다.</t>
  </si>
  <si>
    <t>Item80071</t>
  </si>
  <si>
    <t>80071_G_BowT</t>
  </si>
  <si>
    <t>자연이 만들어 놓은 듯 자연스러워 보이는 활. 커즈드 라이어 제작 재료로도 사용된다.</t>
  </si>
  <si>
    <t>Item80072</t>
  </si>
  <si>
    <t>80072_G_BowT</t>
  </si>
  <si>
    <t>과거 범죄자들을 막기 위해 활동하던 자경단의 활.</t>
  </si>
  <si>
    <t>Item80073</t>
  </si>
  <si>
    <t>80073_G_BowT</t>
  </si>
  <si>
    <t>미스틱 보우</t>
  </si>
  <si>
    <t>신비한 힘이 깃든 작은 활.</t>
  </si>
  <si>
    <t>Item80074</t>
  </si>
  <si>
    <t>80074_G_BowT</t>
  </si>
  <si>
    <t>음유시인의 활</t>
  </si>
  <si>
    <t>음유시인들이 악기를 개조하여 만들었다는 활. 곡선과 외양이 아릅답다.</t>
  </si>
  <si>
    <t>Item80075</t>
  </si>
  <si>
    <t>80075_G_BowT</t>
  </si>
  <si>
    <t>커즈드 라이어</t>
  </si>
  <si>
    <t>먼 옛날 동방의 한 소국에서 영웅을 쏘아 죽였다는 전설이 전해져 오는 저주 받은 활.</t>
  </si>
  <si>
    <t>Item80076</t>
  </si>
  <si>
    <t>80076_G_BowT</t>
  </si>
  <si>
    <t>왕가의 활</t>
  </si>
  <si>
    <t>지금은 잊혀진 왕가에서 전해져온 고대 영웅의 활</t>
  </si>
  <si>
    <t>Item80077</t>
  </si>
  <si>
    <t>80077_G_BowT</t>
  </si>
  <si>
    <t>고대 숲을 지키는 종족의 무기를 본떠 만들어진 활.</t>
  </si>
  <si>
    <t>Item80078</t>
  </si>
  <si>
    <t>80078_G_BowT</t>
  </si>
  <si>
    <t>거궁</t>
  </si>
  <si>
    <t>크고 무겁기 때문에 연사에는 적합하지 않지만 위력이 뛰어난 활.</t>
  </si>
  <si>
    <t>Item80079</t>
  </si>
  <si>
    <t>80079_G_BowT</t>
  </si>
  <si>
    <t>폭풍의 활</t>
  </si>
  <si>
    <t>폭풍을 형상화 시킨 활.</t>
  </si>
  <si>
    <t>Item80080</t>
  </si>
  <si>
    <t>80080_G_BowT</t>
  </si>
  <si>
    <t>적을 제압하는데 탁월한 효과를 가진 양손검. 투핸드 소드 제작 재료로도 사용된다.</t>
  </si>
  <si>
    <t>Item80081</t>
  </si>
  <si>
    <t>1_G_SwordT</t>
  </si>
  <si>
    <t>잘 만들어 날이 살아있는 양손검. 무라마사 제작 재료로도 사용된다.</t>
  </si>
  <si>
    <t>Item80082</t>
  </si>
  <si>
    <t>무게와 휘두르는 속도로 적을 제압하는 대형 양손검. 진홍의 투핸드소드 제작 재료로도 사용된다.</t>
  </si>
  <si>
    <t>Item80083</t>
  </si>
  <si>
    <t>80083_G_SwordT</t>
  </si>
  <si>
    <t>동방의 어느 명성 높은 도공의 이름을 딴 검. 요도라 불리기도 한다. 카츠발게르 제작 재료로도 사용된다.</t>
  </si>
  <si>
    <t>Item80084</t>
  </si>
  <si>
    <t>80084_G_SwordT</t>
  </si>
  <si>
    <t>검신에 붉은 빛이 감도는 양손검.</t>
  </si>
  <si>
    <t>Item80085</t>
  </si>
  <si>
    <t>80085_G_SwordT</t>
  </si>
  <si>
    <t>싸움용 이라는 뜻을 가지고 있는 검. 알카 브링거 제작 재료로도 사용된다.</t>
  </si>
  <si>
    <t>Item80086</t>
  </si>
  <si>
    <t>80086_G_SwordT</t>
  </si>
  <si>
    <t>모든 존재의 파멸만을 위해 존재하는 저주받은 무기. 태구련 제작 재료로도 사용된다.</t>
  </si>
  <si>
    <t>Item80087</t>
  </si>
  <si>
    <t>80087_G_SwordT</t>
  </si>
  <si>
    <t>알카 브링거</t>
  </si>
  <si>
    <t>주황 빛이 도는 폭이 넓은 양손검.</t>
  </si>
  <si>
    <t>Item80088</t>
  </si>
  <si>
    <t>80088_G_SwordT</t>
  </si>
  <si>
    <t>태구련</t>
  </si>
  <si>
    <t>동방에서 전해진 어느 용감한 장군의 검이라고 한다.</t>
  </si>
  <si>
    <t>Item80089</t>
  </si>
  <si>
    <t>80089_G_SwordT</t>
  </si>
  <si>
    <t>어느 동방에서 사악한 영혼까지 베어버린다고 전해져 내려오는 고대의 보검.</t>
  </si>
  <si>
    <t>Item80090</t>
  </si>
  <si>
    <t>80090_G_SwordT</t>
  </si>
  <si>
    <t>바이올렛 피어</t>
  </si>
  <si>
    <t>두 자루의 검을 합쳐 하나로 만든 보라색의 거대 양손검.</t>
  </si>
  <si>
    <t>Item80091</t>
  </si>
  <si>
    <t>80091_G_SwordT</t>
  </si>
  <si>
    <t>린디합</t>
  </si>
  <si>
    <t>광전사 리엘이 사용했다고 알려진 검. 그가 적을 베어 넘기는 속도는 광속이었다고 한다.</t>
  </si>
  <si>
    <t>Item80092</t>
  </si>
  <si>
    <t>80092_G_SwordT</t>
  </si>
  <si>
    <t>길고 가느다란 날을 가진 쇠막대. 랜스 제작 재료로도 사용된다.</t>
  </si>
  <si>
    <t>Item80093</t>
  </si>
  <si>
    <t>1_G_SpearT</t>
  </si>
  <si>
    <t>범용적인 모습을 가진 양손창. 헌팅 스피어 제작 재료로도 사용된다.</t>
  </si>
  <si>
    <t>Item80094</t>
  </si>
  <si>
    <t>마상돌격용으로 사용되어지는 긴 창. 진홍의 랜스 제작 재료로도 사용된다.</t>
  </si>
  <si>
    <t>Item80095</t>
  </si>
  <si>
    <t>80095_G_SpearT</t>
  </si>
  <si>
    <t>사냥을 목적으로 만들어진 창으로 찌르기 보다는 무게로 눌러 타격을 입히는 창. 브류나크 제작 재료로도 사용된다.</t>
  </si>
  <si>
    <t>Item80096</t>
  </si>
  <si>
    <t>80096_G_SpearT</t>
  </si>
  <si>
    <t>창신에 붉은 빛이 감도는 양손창.</t>
  </si>
  <si>
    <t>Item80097</t>
  </si>
  <si>
    <t>80097_G_SpearT</t>
  </si>
  <si>
    <t>성스러운 빛의 창. 여러 갈퀴의 날은 목표를 향해 각기 따로 뻗어 나간다고 한다. 폴 액스 제작 재료로도 사용된다.</t>
  </si>
  <si>
    <t>Item80098</t>
  </si>
  <si>
    <t>80098_G_SpearT</t>
  </si>
  <si>
    <t>휘어진 창날에 번개를 연상시키는 창으로 베기와 찌르기가 동시에 가능한 창. 헬파이어 제작 재료로도 사용된다.</t>
  </si>
  <si>
    <t>Item80099</t>
  </si>
  <si>
    <t>80099_G_SpearT</t>
  </si>
  <si>
    <t>폴 액스</t>
  </si>
  <si>
    <t>대형 창으로 긴 몸체에 창과 더불어 낫과 같은 병기도 달아 다양한 공격패턴을 가진 창.</t>
  </si>
  <si>
    <t>Item80100</t>
  </si>
  <si>
    <t>80100_G_SpearT</t>
  </si>
  <si>
    <t>이름 그대로 지옥의 불길과도 같은 뜨거움을 창날에 간직하고 있는 창.</t>
  </si>
  <si>
    <t>Item80101</t>
  </si>
  <si>
    <t>80101_G_SpearT</t>
  </si>
  <si>
    <t>독으로 벼린 창</t>
  </si>
  <si>
    <t>강력한 공격력을 자랑하지만 다루는자에게도 그만한 대가가 따르게 되어있다.</t>
  </si>
  <si>
    <t>Item80102</t>
  </si>
  <si>
    <t>80102_G_SpearT</t>
  </si>
  <si>
    <t>롱혼</t>
  </si>
  <si>
    <t>성스러운 일각수의 뿔로 만들어진 창. 그 뾰족함에 찔리면 피가 멈추지 않는다고 한다.</t>
  </si>
  <si>
    <t>Item80103</t>
  </si>
  <si>
    <t>80103_G_SpearT</t>
  </si>
  <si>
    <t>임페리얼 스피어</t>
  </si>
  <si>
    <t>룬 왕국의 문양이 새겨진 아름다운 창.</t>
  </si>
  <si>
    <t>Item80104</t>
  </si>
  <si>
    <t>80104_G_SpearT</t>
  </si>
  <si>
    <t>무한의 세이버</t>
  </si>
  <si>
    <t>기묘한 힘을 지니고 있는 한손검. 사념의 세이버 제작 재료로도 사용된다.</t>
  </si>
  <si>
    <t>Item80105</t>
  </si>
  <si>
    <t>80105_G_SwordO</t>
  </si>
  <si>
    <t>무한의 스태프</t>
  </si>
  <si>
    <t>기묘한 힘을 지니고 있는 지팡이. 사념의 스태프 제작 재료로도 사용된다.</t>
  </si>
  <si>
    <t>Item80106</t>
  </si>
  <si>
    <t>80106_G_StaffO</t>
  </si>
  <si>
    <t>무한의 대거</t>
  </si>
  <si>
    <t>기묘한 힘을 지니고 있는 단검. 사념의 대거 제작 재료로도 사용된다.</t>
  </si>
  <si>
    <t>Item80107</t>
  </si>
  <si>
    <t>80107_G_DaggerO</t>
  </si>
  <si>
    <t>무한의 보우</t>
  </si>
  <si>
    <t>기묘한 힘을 지니고 있는 활. 사념의 보우 제작 재료로도 사용된다.</t>
  </si>
  <si>
    <t>Item80108</t>
  </si>
  <si>
    <t>80108_G_BowT</t>
  </si>
  <si>
    <t>무한의 투핸드소드</t>
  </si>
  <si>
    <t>기묘한 힘을 지니고 있는 양손검. 사념의 투핸드소드 제작 재료로도 사용된다.</t>
  </si>
  <si>
    <t>Item80109</t>
  </si>
  <si>
    <t>80109_G_SwordT</t>
  </si>
  <si>
    <t>무한의 랜스</t>
  </si>
  <si>
    <t>기묘한 힘을 지니고 있는 양손창. 사념의 랜스 제작 재료로도 사용된다.</t>
  </si>
  <si>
    <t>Item80110</t>
  </si>
  <si>
    <t>80110_G_SpearT</t>
  </si>
  <si>
    <t>사념의 세이버</t>
  </si>
  <si>
    <t>사념이 깃들어 있는 한손검.</t>
  </si>
  <si>
    <t>Item80111</t>
  </si>
  <si>
    <t>80111_G_SwordO</t>
  </si>
  <si>
    <t>사념의 스태프</t>
  </si>
  <si>
    <t>사념이 깃들어 있는 지팡이.</t>
  </si>
  <si>
    <t>Item80112</t>
  </si>
  <si>
    <t>80112_G_StaffO</t>
  </si>
  <si>
    <t>사념의 대거</t>
  </si>
  <si>
    <t>사념이 깃들어 있는 단검.</t>
  </si>
  <si>
    <t>Item80113</t>
  </si>
  <si>
    <t>80113_G_DaggerO</t>
  </si>
  <si>
    <t>사념의 보우</t>
  </si>
  <si>
    <t>사념이 깃들어 있는 활.</t>
  </si>
  <si>
    <t>Item80114</t>
  </si>
  <si>
    <t>80114_G_BowT</t>
  </si>
  <si>
    <t>사념의 투핸드소드</t>
  </si>
  <si>
    <t>사념이 깃들어 있는 양손검.</t>
  </si>
  <si>
    <t>Item80115</t>
  </si>
  <si>
    <t>80115_G_SwordT</t>
  </si>
  <si>
    <t>사념의 랜스</t>
  </si>
  <si>
    <t>사념이 깃들어 있는 양손창.</t>
  </si>
  <si>
    <t>Item80116</t>
  </si>
  <si>
    <t>80116_G_SpearT</t>
  </si>
  <si>
    <t>가죽 재킷</t>
  </si>
  <si>
    <t>값싼 가죽으로 만들어진 재킷으로 오래 입으면 가죽만의 멋이 살아난다고 한다.</t>
  </si>
  <si>
    <t>Item80500</t>
  </si>
  <si>
    <t>낡은 메일</t>
  </si>
  <si>
    <t>낡아서 닳아버린 메일. 본 플레이트, 우든 메일의 제작 재료로도 사용된다.</t>
  </si>
  <si>
    <t>Item80501</t>
  </si>
  <si>
    <t>낡은 로브</t>
  </si>
  <si>
    <t>낡아서 닳아버린 로브. 실크 로브, 씨프 클로스 제작 재료로도 사용된다.</t>
  </si>
  <si>
    <t>Item80502</t>
  </si>
  <si>
    <t>날카로운 뼈로 둘러쌓여 있는 약간 어두워 보이는 플레이트. 게브네이의 갑옷 제작 재료로도 사용된다.</t>
  </si>
  <si>
    <t>Item80503</t>
  </si>
  <si>
    <t>실크라는 이름의 천을 사용하여 가공한 값비싼 옷으로 마법력을 제공한다. 첨의의 로브 제작 재료로도 사용된다.</t>
  </si>
  <si>
    <t>Item80504</t>
  </si>
  <si>
    <t>입은듯 안입은듯 매우 가벼워 몸놀림이 가벼워질 것만 같은 옷. 오를레앙의 제복 제작 재료로도 사용된다.</t>
  </si>
  <si>
    <t>Item80505</t>
  </si>
  <si>
    <t>나무로 만들어진 갑옷으로 가벼워 널리 이용되는 보편적인 갑옷. 어드벤처러 슈트의 제작 재료로도 사용된다.</t>
  </si>
  <si>
    <t>Item80506</t>
  </si>
  <si>
    <t>대장장이인 게브네이가 마시던 불로 불사의 에일이 묻은 갑옷. 힘의 갑옷, 마력의 갑옷 제작 재료로도 사용된다.</t>
  </si>
  <si>
    <t>Item80507</t>
  </si>
  <si>
    <t>고위층 관료들의 지위를 나타내기 위해 만들어진 옷. 협의의 로브, 독설의 로브 제작 재료로도 사용된다.</t>
  </si>
  <si>
    <t>Item80508</t>
  </si>
  <si>
    <t>지독할 결벽증이 있던 궁정요리사가 입었다는 제복. 안티 매직 슈트, 게펜 매직 로브 제작 재료로도 사용된다.</t>
  </si>
  <si>
    <t>Item80509</t>
  </si>
  <si>
    <t>여행자들을 위해 만들어진 전천후 만능 옷. 스나이핑 슈트, 오딘의 축복 제작 재료로도 사용된다.</t>
  </si>
  <si>
    <t>Item80510</t>
  </si>
  <si>
    <t>강력한 힘이 내재되어 있는 붉은 갑옷. 페오즈의 플레이트 제작 재료로도 사용된다.</t>
  </si>
  <si>
    <t>Item80511</t>
  </si>
  <si>
    <t>강인한 마력이 잠재된 푸른 갑옷. 우르의 플레이트 제작 재료로도 사용된다.</t>
  </si>
  <si>
    <t>Item80512</t>
  </si>
  <si>
    <t>기품이 느껴지는 로브. 고위층 관료들이 착욜할 법 하다. 대행자의 로브 제작 재료로도 사용된다.</t>
  </si>
  <si>
    <t>Item80513</t>
  </si>
  <si>
    <t xml:space="preserve">영혼까지 심각한 타격을 입히는 대화가 가능한 사람들의 옷. </t>
  </si>
  <si>
    <t>Item80514</t>
  </si>
  <si>
    <t>게펜에서 지속적인 연구를 통해 만들어진 슈트이다. 사바흐의 클로스 제작 재료로도 사용된다.</t>
  </si>
  <si>
    <t>Item80515</t>
  </si>
  <si>
    <t>집중력을 향상시켜주는 능력을 가진 로브. 나브의 클로스 제작 재료로도 사용된다.</t>
  </si>
  <si>
    <t>Item80516</t>
  </si>
  <si>
    <t>활을 더욱 자유자재로 사용하게끔 도와주는 슈트. 흰날개의 슈트 제작 재료로도 사용된다.</t>
  </si>
  <si>
    <t>Item80517</t>
  </si>
  <si>
    <t>최고신 오딘의 축복이 깃든 갑옷. 숨겨진 힘을 지니고 있다. 검은날개의 슈트 제작 재료로도 사용된다.</t>
  </si>
  <si>
    <t>Item80518</t>
  </si>
  <si>
    <t>전력 질주를 할 수 있도록 날쌘 움직임을 보여주는 갑옷.</t>
  </si>
  <si>
    <t>Item80519</t>
  </si>
  <si>
    <t>오딘을 섬기는 싸움의 처녀의 갑옷으로 그녀들이 입었을 때 백색으로 빛을 발하기도 한다.</t>
  </si>
  <si>
    <t>Item80520</t>
  </si>
  <si>
    <t>페오즈의 플레이트</t>
  </si>
  <si>
    <t>페오즈의 룬을 정제하여 만든 플레이트.</t>
  </si>
  <si>
    <t>Item80521</t>
  </si>
  <si>
    <t>우르의 플레이트</t>
  </si>
  <si>
    <t>우르의 룬을 정제하여 만든 플레이트.</t>
  </si>
  <si>
    <t>Item80522</t>
  </si>
  <si>
    <t>대행자의 로브</t>
  </si>
  <si>
    <t>니드호그의 이름을 빌린 자에게서 떨어져 나온 조각을 가공해 만든 로브. 강한 힘이 깃들어있는 듯 하다.</t>
  </si>
  <si>
    <t>Item80523</t>
  </si>
  <si>
    <t>원소의 로브</t>
  </si>
  <si>
    <t>로브에 깃든 원소들이 착용자에게 힘을 빌려준다고 전해지는 옷.</t>
  </si>
  <si>
    <t>Item80524</t>
  </si>
  <si>
    <t>사바흐의 클로스</t>
  </si>
  <si>
    <t>오래전 어둠의 세계에서 유명했던 자의 유물이라고 한다.</t>
  </si>
  <si>
    <t>Item80525</t>
  </si>
  <si>
    <t>나브의 클로스</t>
  </si>
  <si>
    <t>과거 이도류로 유명했던 자의 유물이라고 한다.</t>
  </si>
  <si>
    <t>Item80526</t>
  </si>
  <si>
    <t>흰날개의 슈트</t>
  </si>
  <si>
    <t>과거 희대의 명궁들이 많이 배출되었다고 하는 이카루스 길드의 유물.</t>
  </si>
  <si>
    <t>Item80527</t>
  </si>
  <si>
    <t>검은날개의 슈트</t>
  </si>
  <si>
    <t>집중력과 정신력을 맑게 유지시켜주도록 특화된 검은날개 마크의 유물</t>
  </si>
  <si>
    <t>Item80528</t>
  </si>
  <si>
    <t>엑셀리온 슈트</t>
  </si>
  <si>
    <t>폐허가 돼버린 연구동의 소실된 기술로 만들어진 파워슈트.</t>
  </si>
  <si>
    <t>Item80529</t>
  </si>
  <si>
    <t>혼돈의 갑옷</t>
  </si>
  <si>
    <t>솟아 넘치는 힘과 강인한 마력이 함께 내재되어 있는 검은 갑옷.</t>
  </si>
  <si>
    <t>Item80530</t>
  </si>
  <si>
    <t>비공정 갑옷</t>
  </si>
  <si>
    <t>비공정을 타고 오가는 여행자가 사용하던 갑옷. 펠록의 갑옷 제작 재료로도 사용된다.</t>
  </si>
  <si>
    <t>Item80533</t>
  </si>
  <si>
    <t>펠록의 갑옷</t>
  </si>
  <si>
    <t>비공정 선장 펠록의 소지품. 비공정 습격 사건을 해결하고 얻는 전리품이다.</t>
  </si>
  <si>
    <t>Item80534</t>
  </si>
  <si>
    <t>고글</t>
  </si>
  <si>
    <t>격렬한 바람으로부터 눈을 보호할 수 있는 모자.</t>
  </si>
  <si>
    <t>Item81000</t>
  </si>
  <si>
    <t>낡은 헬름</t>
  </si>
  <si>
    <t>낡아서 닳아버린 헬름. 뿔투구 헬름, 해적 두건 제작 재료로도 사용된다.</t>
  </si>
  <si>
    <t>Item81001</t>
  </si>
  <si>
    <t>낡은 서클릿</t>
  </si>
  <si>
    <t>낡아서 닳아버린 서클릿. 마법 모자, 헌팅캡 제작 재료로도 사용된다.</t>
  </si>
  <si>
    <t>Item81002</t>
  </si>
  <si>
    <t>뿔이 달려있는 단단한 투구. 위대한 전사만이 착용할 수 있다. 게브네이의 투구 제작 재료로도 사용된다.</t>
  </si>
  <si>
    <t>Item81003</t>
  </si>
  <si>
    <t>재능있는 마법사라면 누구나 탐을 낸다는 모자. 티아라 제작 재료로도 사용된다.</t>
  </si>
  <si>
    <t>Item81004</t>
  </si>
  <si>
    <t>바다의 해적들의 상징힌 해골이 그려져 있는 두건. 웨스턴 그레이스 제작 재료로도 사용된다.</t>
  </si>
  <si>
    <t>Item81005</t>
  </si>
  <si>
    <t>사냥과 멋을 아는 이들만 사용한다고 알려진 모자. 로드 서클릿 제작 재료로도 사용된다.</t>
  </si>
  <si>
    <t>Item81006</t>
  </si>
  <si>
    <t>무기를 주로 만들었던 게브네이의 몇 안되는 방어구 중 하나. 모리아네의 헬름, 본 헤드 제작 재료로도 사용된다.</t>
  </si>
  <si>
    <t>Item81007</t>
  </si>
  <si>
    <t>마법적인 청명함이 머리를 감싸와 머리가 맑아진다는 머리장식. 실버 티아라, 골드 티아라 제작 재료로도 사용된다.</t>
  </si>
  <si>
    <t>Item81008</t>
  </si>
  <si>
    <t>서부의 풍미를 그대로 살린 카우보이 풍의 모자. 커세어, 메긴캡 제작 재료로도 사용된다.</t>
  </si>
  <si>
    <t>Item81009</t>
  </si>
  <si>
    <t>한 일족의 지도자급이나 쓰고 다닐 수 있음직한 서클릿. 울캡, 프리카의 서클릿 제작 재료로도 사용된다.</t>
  </si>
  <si>
    <t>Item81010</t>
  </si>
  <si>
    <t>전장의 여신들중 우두머리라고 할 수 있는 증표가 되는 투구. 룬 서클릿 제작 재료로도 사용된다.</t>
  </si>
  <si>
    <t>Item81011</t>
  </si>
  <si>
    <t>용의 뼈로 만든 머리 방어구. 너무 단단해서 쉽게 부서지지 않는다. 수호의 관 제작 재료로도 사용된다.</t>
  </si>
  <si>
    <t>Item81012</t>
  </si>
  <si>
    <t>은은하게 빛나는 은빛이 돋보이는 머리장식으로 중앙의 별이 포인트. 마력의 돌 모자 제작 재료로도 사용된다.</t>
  </si>
  <si>
    <t>Item81013</t>
  </si>
  <si>
    <t>화려하게 빛나는 금빛이 돋보이는 머리장식으로 중앙의 별이 포인트. 바람의 속삭임 제작 재료로도 사용된다.</t>
  </si>
  <si>
    <t>Item81014</t>
  </si>
  <si>
    <t>해적 선장이 쓰는 커다란 모자. 뼈의 서클릿 제작 재료로도 사용된다.</t>
  </si>
  <si>
    <t>Item81015</t>
  </si>
  <si>
    <t>토르의 아들 마그니가 쓰던 모자. 그림자 공작 제작 재료로도 사용된다.</t>
  </si>
  <si>
    <t>Item81016</t>
  </si>
  <si>
    <t>수렵의 신 울르가 쓰던 사냥용 양털모자. 얼룩무늬 토끼후드 제작 재료로도 사용된다.</t>
  </si>
  <si>
    <t>Item81017</t>
  </si>
  <si>
    <t>발두르의 어머니 여신 프리그의 축복을 받은 서클릿. 빈사의 백조 제작 재료로도 사용된다.</t>
  </si>
  <si>
    <t>Item81018</t>
  </si>
  <si>
    <t>모 암살부대가 신분을 숨기기 위해 어굴에 착용한다고 알려진 가면.</t>
  </si>
  <si>
    <t>Item81019</t>
  </si>
  <si>
    <t>오딘을 섬기는 싸움의 처녀의 투구. 펼쳐진 날개를 상징하는 듯한 화려한 장식이 돋보인다.</t>
  </si>
  <si>
    <t>Item81020</t>
  </si>
  <si>
    <t>룬 서클릿</t>
  </si>
  <si>
    <t>룬 나이트의 복식에 맞추어 세공된 룬 마력을 지닌 서클릿.</t>
  </si>
  <si>
    <t>Item81021</t>
  </si>
  <si>
    <t>수호의 관</t>
  </si>
  <si>
    <t>지키는 일이 사명이었던 자들에게 수여된 관.</t>
  </si>
  <si>
    <t>Item81022</t>
  </si>
  <si>
    <t>마력의 돌 모자</t>
  </si>
  <si>
    <t>강력한 마력이 보존된 이계의 광물로 장식된 모자.</t>
  </si>
  <si>
    <t>Item81023</t>
  </si>
  <si>
    <t>바람의 속삭임</t>
  </si>
  <si>
    <t>정령의 힘이 깃든 깃을 모아 만든 제례용 모자.</t>
  </si>
  <si>
    <t>Item81024</t>
  </si>
  <si>
    <t>뼈의 서클릿</t>
  </si>
  <si>
    <t>무언가의 뼈를 세공하여 만들어진 음산한 서클릿.</t>
  </si>
  <si>
    <t>Item81025</t>
  </si>
  <si>
    <t>그림자 공작</t>
  </si>
  <si>
    <t>그림자 공방에서 제작된 미니 크라운으로 디자이너 둠크의 회심작.</t>
  </si>
  <si>
    <t>Item81026</t>
  </si>
  <si>
    <t>얼룩무늬 토끼후드</t>
  </si>
  <si>
    <t>위장색으로 덮인 토끼 귀 모양 후드.</t>
  </si>
  <si>
    <t>Item81027</t>
  </si>
  <si>
    <t>빈사의 백조</t>
  </si>
  <si>
    <t>발레의 여주인공을 위한 아름다운 깃털 머리장식.</t>
  </si>
  <si>
    <t>Item81028</t>
  </si>
  <si>
    <t>고대의 금장식</t>
  </si>
  <si>
    <t>고대 마력이 깃든 화려한 금장식.</t>
  </si>
  <si>
    <t>Item81029</t>
  </si>
  <si>
    <t>거신뱀의 숨결</t>
  </si>
  <si>
    <t>거신뱀이 뿜고 있는 불을 형상화한 모형. 끼고 있는 것만으로도 거신뱀이 된 느낌이 든다.</t>
  </si>
  <si>
    <t>Item81030</t>
  </si>
  <si>
    <t>비공정 모자</t>
  </si>
  <si>
    <t>비공정을 타고 오가는 여행자가 사용하던 모자. 펠록의 갑옷 제작 재료로도 사용된다.</t>
  </si>
  <si>
    <t>Item81033</t>
  </si>
  <si>
    <t>펠록의 모자</t>
  </si>
  <si>
    <t>Item81034</t>
  </si>
  <si>
    <t>낡은 망토</t>
  </si>
  <si>
    <t>낡아서 닳아버린 망토. 황야의 망토 제작 재료로도 사용된다.</t>
  </si>
  <si>
    <t>Item81501</t>
  </si>
  <si>
    <t>황야의 방랑자들이 입던 망토. 옛 영주의 망토, 생존의 망토 제작 재료로도 사용된다.</t>
  </si>
  <si>
    <t>Item81502</t>
  </si>
  <si>
    <t>옜날 한 고을의 유명한 영주가 입고 다녔던 망토. 모리아네의 망토, 매의 날개옷 제작 재료로도 사용된다.</t>
  </si>
  <si>
    <t>Item81503</t>
  </si>
  <si>
    <t>어떤 상황에서도 생존할 수 있는 가능성을 높여주는 망토. 미스릴 마법 망토, 울프헤딘 제작 재료로도 사용된다.</t>
  </si>
  <si>
    <t>Item81504</t>
  </si>
  <si>
    <t>잿빛 까마귀의 화신 모리아네의 권능이 깃든 망토. 페오즈의 망토, 우르의 망토 제작 재료로도 사용된다.</t>
  </si>
  <si>
    <t>Item81505</t>
  </si>
  <si>
    <t>마법 보호의 주문이 걸려있는 신비로운 망토. 대행자의 껍질조각, 원소의 망토 제작 재료로도 사용된다.</t>
  </si>
  <si>
    <t>Item81506</t>
  </si>
  <si>
    <t>보호의 주문이 걸려있는 신비의 망토. 사바흐의 후드, 나브의 후드 제작 재료로도 사용된다.</t>
  </si>
  <si>
    <t>Item81507</t>
  </si>
  <si>
    <t>뇨르드의 딸 프레이야가 로키에게 빌려주곤 했던 머플러. 흰날개의 망토, 검은날개의 망토 제작 재료로도 사용된다.</t>
  </si>
  <si>
    <t>Item81508</t>
  </si>
  <si>
    <t>오딘의 아들중 하나인 발리가 쓰던 망토.</t>
  </si>
  <si>
    <t>Item81509</t>
  </si>
  <si>
    <t>오딘을 섬기는 싸움의 처녀의 망토로 화려하며 가볍다.</t>
  </si>
  <si>
    <t>Item81510</t>
  </si>
  <si>
    <t>페오즈의 망토</t>
  </si>
  <si>
    <t>페오즈의 룬을 정제하여 만든 망토.</t>
  </si>
  <si>
    <t>Item81511</t>
  </si>
  <si>
    <t>우르의 망토</t>
  </si>
  <si>
    <t>우르의 룬을 정제하여 만든 망토.</t>
  </si>
  <si>
    <t>Item81512</t>
  </si>
  <si>
    <t>대행자의 껍질조각</t>
  </si>
  <si>
    <t>니드호그의 이름을 빌린자에게서 떨어져 나온 껍질을 가공하여 만든 망토.</t>
  </si>
  <si>
    <t>Item81513</t>
  </si>
  <si>
    <t>원소의 망토</t>
  </si>
  <si>
    <t>원소의 힘이 깃든 망토.</t>
  </si>
  <si>
    <t>Item81514</t>
  </si>
  <si>
    <t>사바흐의 후드</t>
  </si>
  <si>
    <t>Item81515</t>
  </si>
  <si>
    <t>나브의 후드</t>
  </si>
  <si>
    <t>과거 이도류로 유명했던 어쌔신의 유물이라고 한다.</t>
  </si>
  <si>
    <t>Item81516</t>
  </si>
  <si>
    <t>흰날개의 망토</t>
  </si>
  <si>
    <t>Item81517</t>
  </si>
  <si>
    <t>검은날개의 망토</t>
  </si>
  <si>
    <t>집중력과 정신력을 맑게 유지 시켜주도록 특화된 검은날개 마크의 유물.</t>
  </si>
  <si>
    <t>Item81518</t>
  </si>
  <si>
    <t>엑셀리온 윙</t>
  </si>
  <si>
    <t>폐허가 되버린 연구동의 소실된 기술로 만들어진 파워 윙.</t>
  </si>
  <si>
    <t>Item81519</t>
  </si>
  <si>
    <t>거신뱀의 껍질</t>
  </si>
  <si>
    <t>왜곡된 시간의 틈에서 물리친 페이스웜의 머리 외피.</t>
  </si>
  <si>
    <t>Item81520</t>
  </si>
  <si>
    <t>비공정 망토</t>
  </si>
  <si>
    <t>비공정을 타고 오가는 여행자가 사용했던 망토. 펠록의 망토 제작 재료로도 사용된다.</t>
  </si>
  <si>
    <t>Item81523</t>
  </si>
  <si>
    <t>펠록의 망토</t>
  </si>
  <si>
    <t>비공정의 선장 펠록의 소지품. 비공정 습격 사건을 해결하고 얻는 전리품이다.</t>
  </si>
  <si>
    <t>Item81524</t>
  </si>
  <si>
    <t>낡은 목걸이</t>
  </si>
  <si>
    <t>낡아서 닳아버린 목걸이. 신기한 펜던트 제작 재료로도 사용된다.</t>
  </si>
  <si>
    <t>Item82001</t>
  </si>
  <si>
    <t>몬스터들의 마음이 담긴 신기한 펜던트. 오를레앙의 목걸이, 브로치 제작 재료로도 사용된다.</t>
  </si>
  <si>
    <t>Item82002</t>
  </si>
  <si>
    <t>최고의 궁중요리인의 정성이 담긴 목걸이. 모리아네의 펜던트, 로자리 제작 재료로도 사용된다.</t>
  </si>
  <si>
    <t>Item82003</t>
  </si>
  <si>
    <t>옷에 장식하여 발랄함을 한껏 돋보이게 해주는 장식물. 루나틱 브로치, 행운의 브로치 제작 재료로도 사용된다.</t>
  </si>
  <si>
    <t>Item82004</t>
  </si>
  <si>
    <t>모리아네가 사랑했던 쿠 훌린에게 받은 펜던트. 페오즈의 인장, 우르의 인장 제작 재료로도 사용된다.</t>
  </si>
  <si>
    <t>Item82005</t>
  </si>
  <si>
    <t>초승달 모양의 금색으로 반짝반짝 빛나는 브로치. 흰날개의 브로치, 검은날개의 브로치 제작 재료로도 사용된다.</t>
  </si>
  <si>
    <t>Item82006</t>
  </si>
  <si>
    <t>신의 가호를 받은 십자형태의 아름다운 장식물. 냉정한 마음, 히피의 깃털 제작 재료도도 사용된다.</t>
  </si>
  <si>
    <t>Item82007</t>
  </si>
  <si>
    <t>행운의 여신의 브로치. 탐욕의 브로치, 자경단 배지 제작 재료로도 사용된다.</t>
  </si>
  <si>
    <t>Item82008</t>
  </si>
  <si>
    <t>고대 라피네의 선조 중 하나였던 에뜰랑의 목걸이.</t>
  </si>
  <si>
    <t>Item82009</t>
  </si>
  <si>
    <t>아쿠아 엘리멘탈의 눈물을 모아 만든 브로치.</t>
  </si>
  <si>
    <t>Item82010</t>
  </si>
  <si>
    <t>페오즈의 인장</t>
  </si>
  <si>
    <t>페오즈의 룬을 정제하여 만든 인장.</t>
  </si>
  <si>
    <t>Item82011</t>
  </si>
  <si>
    <t>우르의 인장</t>
  </si>
  <si>
    <t>우르의 룬을 정제하여 만든 인장.</t>
  </si>
  <si>
    <t>Item82012</t>
  </si>
  <si>
    <t>흰날개의 브로치</t>
  </si>
  <si>
    <t>과거희대의 명궁들이 많이 배출되었다고 하는 이카루스 길드의 유물.</t>
  </si>
  <si>
    <t>Item82013</t>
  </si>
  <si>
    <t>검은날개의 브로치</t>
  </si>
  <si>
    <t>Item82014</t>
  </si>
  <si>
    <t>냉정한 마음</t>
  </si>
  <si>
    <t>암살자에게 중요한 마음가짐. 검 장식품에 대해선 이런저런 소문이 있다.</t>
  </si>
  <si>
    <t>Item82015</t>
  </si>
  <si>
    <t>하피의 깃털</t>
  </si>
  <si>
    <t>자유로운 삶에 대한 의지가 느껴지는 깃털로 장식된 팔찌.</t>
  </si>
  <si>
    <t>Item82016</t>
  </si>
  <si>
    <t>탐욕의 브로치</t>
  </si>
  <si>
    <t>거미를 모티브로 만들어진 아름다운 보석을 끼워놓은 브로치.</t>
  </si>
  <si>
    <t>Item82017</t>
  </si>
  <si>
    <t>자경단 배지</t>
  </si>
  <si>
    <t>과거 범죄자들을 막기 위해 활동하던 자경단의 배지.</t>
  </si>
  <si>
    <t>Item82018</t>
  </si>
  <si>
    <t>블랙캣</t>
  </si>
  <si>
    <t>암흑가에서 꽤 인지도 있는 로그 길드의 마크를 팬던트화 했다.</t>
  </si>
  <si>
    <t>Item82019</t>
  </si>
  <si>
    <t>신관의 목걸이</t>
  </si>
  <si>
    <t>여신 프레이야의 목걸이를 본따 만든 성물.</t>
  </si>
  <si>
    <t>Item82020</t>
  </si>
  <si>
    <t>낡은 반지</t>
  </si>
  <si>
    <t>낡아서 닳아버린 반지. 그리움의 반지 제작 재료로도 사용된다.</t>
  </si>
  <si>
    <t>Item82501</t>
  </si>
  <si>
    <t>친구를 그리워하는 마음이 구현화된 반지. 다이아 반지, 달빛의 반지 제작 재료로도 사용된다.</t>
  </si>
  <si>
    <t>Item82502</t>
  </si>
  <si>
    <t>어둠의 망자들이 달빛의 기운을 담아 만들어낸 반지이다. 크리티컬 링, 세이프티 링 제작 재료로도 사용된다.</t>
  </si>
  <si>
    <t>Item82503</t>
  </si>
  <si>
    <t>누구나 받고 싶어하는 반지로 영원한 사랑의 증표. 신체 강화 반지, 마력 증폭 반지 제작 재료로도 사용된다.</t>
  </si>
  <si>
    <t>Item82504</t>
  </si>
  <si>
    <t>게펜에서 개발한 마법 반지로 신체의 능력을 향상시켜준다. 불의 반지, 땅의 반지 제작 재료로도 사용된다.</t>
  </si>
  <si>
    <t>Item82505</t>
  </si>
  <si>
    <t>게펜에서 개발한 마법 반지로 마법 능력을 향상시켜준다. 물의 반지, 바람의 반지 제작 재료로도 사용된다.</t>
  </si>
  <si>
    <t>Item82506</t>
  </si>
  <si>
    <t>상대의 약점을 보여주는 신비한 마법의 반지. 도적의 반지, 사바흐의 링 제작 재료로도 사용된다.</t>
  </si>
  <si>
    <t>Item82507</t>
  </si>
  <si>
    <t>마법적인 능력을 발휘하여 착용자를 보호해주는 반지. 나브의 링, 왕의 수호 반지 제작 재료로도 사용된다.</t>
  </si>
  <si>
    <t>Item82508</t>
  </si>
  <si>
    <t>전력을 다하게 만들어 줄 것만 같은, 바람의 흐름이 느껴질 것 같은 반지.</t>
  </si>
  <si>
    <t>Item82509</t>
  </si>
  <si>
    <t>평화의 방패라는 의미를 가진 아름다운 반지.</t>
  </si>
  <si>
    <t>Item82510</t>
  </si>
  <si>
    <t>불의 반지</t>
  </si>
  <si>
    <t>불의 정령에 의한 축복받은 신비로운 반지.</t>
  </si>
  <si>
    <t>Item82511</t>
  </si>
  <si>
    <t>물의 반지</t>
  </si>
  <si>
    <t>물의 정령에 의해 축복받은 신비로운 반지.</t>
  </si>
  <si>
    <t>Item82512</t>
  </si>
  <si>
    <t>바람의 반지</t>
  </si>
  <si>
    <t>바람의 정령에 의해 축복받은 신비로운 반지.</t>
  </si>
  <si>
    <t>Item82513</t>
  </si>
  <si>
    <t>대지의 반지</t>
  </si>
  <si>
    <t>대지의 정령에 의해 축복받은 신비로운 반지.</t>
  </si>
  <si>
    <t>Item82514</t>
  </si>
  <si>
    <t>도적의 반지</t>
  </si>
  <si>
    <t>손놀림을 민첩하고 은밀하게 만들어주는 신비한 반지.</t>
  </si>
  <si>
    <t>Item82515</t>
  </si>
  <si>
    <t>사바흐의 링</t>
  </si>
  <si>
    <t>Item82516</t>
  </si>
  <si>
    <t>나브의 링</t>
  </si>
  <si>
    <t>Item82517</t>
  </si>
  <si>
    <t>왕의 수호 반지</t>
  </si>
  <si>
    <t>고대의 어떤 왕이 지녔던 수호의 반지.</t>
  </si>
  <si>
    <t>Item82518</t>
  </si>
  <si>
    <t>익스퍼트 링</t>
  </si>
  <si>
    <t>자신의 능력을 특화시킬 수 있게 해주는 궁극의 반지.</t>
  </si>
  <si>
    <t>Item82519</t>
  </si>
  <si>
    <t>혼돈의 반지</t>
  </si>
  <si>
    <t>힘과 마력이 공존하는 흑빛의 반지. 반지에 담긴 흑빛은 그 어떤 것보다 검게 빛난다고 한다.</t>
  </si>
  <si>
    <t>Item82520</t>
  </si>
  <si>
    <t>여러 종류의 과일, 같은 얼음과 우유가 많이 들어있는 음료. 1시간 동안 모든 기본 스탯 증가.</t>
  </si>
  <si>
    <t>Item84000</t>
  </si>
  <si>
    <t>프론테라 명물 맛있는 케이크. 3시간 동안 체력 재생력 증가.</t>
  </si>
  <si>
    <t>Item84001</t>
  </si>
  <si>
    <t>이세계의 근원이 된 이그드라실 나무의 열매. 10분 동안 최대 체력 증가.</t>
  </si>
  <si>
    <t>Item84002</t>
  </si>
  <si>
    <t>강인한 드래곤의 피부를 특수한 비약과 조합하여 만든 포션. 10분 동안 DEF 증가.</t>
  </si>
  <si>
    <t>Item84003</t>
  </si>
  <si>
    <t>요정의 수염을 특수한 비약과 조합하여 만든 포션. 10분 동안 MDEF 증가.</t>
  </si>
  <si>
    <t>Item84004</t>
  </si>
  <si>
    <t>온몸에 피를 끓게하여 광전사의 상태로 만드는 대단한 물약. 30분 동안 공격 속도 증가.</t>
  </si>
  <si>
    <t>Item84005</t>
  </si>
  <si>
    <t>이동 속도가 증가하는 신기한 포션. 30분 동안 이동 속도 증가.</t>
  </si>
  <si>
    <t>Item84006</t>
  </si>
  <si>
    <t>맛이 일품인 포션. 1시간 동안 이동 속도 증가.</t>
  </si>
  <si>
    <t>Item84007</t>
  </si>
  <si>
    <t>슈퍼스타R로 선정된 몬스터에게 주어진 상품. 10분 동안 전체 대미지 증가.</t>
  </si>
  <si>
    <t>Item84008</t>
  </si>
  <si>
    <t>3국 연슴술연맹에서 공동개발한 신약. 10분 동안 적에게 받는 대미지 감소.</t>
  </si>
  <si>
    <t>Item84009</t>
  </si>
  <si>
    <t>다양한 상태이상에 대처하기 위해 만들어진 약. 10분 동안 모든 상태 이상 저항 증가.</t>
  </si>
  <si>
    <t>Item84010</t>
  </si>
  <si>
    <t>아루나펠츠에서 연합 조사단에 보내주는 간식. 10분 동안 치명타 확률 증가.</t>
  </si>
  <si>
    <t>Item84011</t>
  </si>
  <si>
    <t>중요한 부분만 매우 간단하게 요약된 전투교범. 30분 동안 직업&amp;일반 경험치 드랍률 증가.</t>
  </si>
  <si>
    <t>Item84012</t>
  </si>
  <si>
    <t>보다 효율적인 전투방법이 기록된 설명서. 1시간 동안 일반 경험치 드랍률 증가.</t>
  </si>
  <si>
    <t>Item84013</t>
  </si>
  <si>
    <t>금화가 들어있는 주머니. 3시간 동안 제니 드랍율 증가.</t>
  </si>
  <si>
    <t>Item84014</t>
  </si>
  <si>
    <t>쫄깃하고 달콤한 풍선껌. 3시간 동안 아이템 드랍율 증가.</t>
  </si>
  <si>
    <t>Item84015</t>
  </si>
  <si>
    <t>소드맨 장비 상자</t>
  </si>
  <si>
    <t>매지션 장비 상자</t>
  </si>
  <si>
    <t>씨프 장비 상자</t>
  </si>
  <si>
    <t>아처 장비 상자</t>
  </si>
  <si>
    <t>하급 장비 아이템이 들어있는 상자이다.</t>
  </si>
  <si>
    <t>Item85000</t>
  </si>
  <si>
    <t>중급 장비 아이템이 들어있는 상자이다.</t>
  </si>
  <si>
    <t>Item85001</t>
  </si>
  <si>
    <t>상급 장비 아이템이 들어있는 상자이다.</t>
  </si>
  <si>
    <t>Item85002</t>
  </si>
  <si>
    <t>선택 장비 상자</t>
  </si>
  <si>
    <t>Item85003</t>
  </si>
  <si>
    <t>Item85004</t>
  </si>
  <si>
    <t>Item85005</t>
  </si>
  <si>
    <t>Item85006</t>
  </si>
  <si>
    <t>선택 조각 상자</t>
  </si>
  <si>
    <t>Item85007</t>
  </si>
  <si>
    <t>Item85008</t>
  </si>
  <si>
    <t>Item85009</t>
  </si>
  <si>
    <t>Item85010</t>
  </si>
  <si>
    <t>선택 카드 상자</t>
  </si>
  <si>
    <t>Item85011</t>
  </si>
  <si>
    <t>5성 카드 상자</t>
  </si>
  <si>
    <t>Item85016</t>
  </si>
  <si>
    <t>Item85017</t>
  </si>
  <si>
    <t>Item85018</t>
  </si>
  <si>
    <t>Item85019</t>
  </si>
  <si>
    <t>Item85020</t>
  </si>
  <si>
    <t>Item85021</t>
  </si>
  <si>
    <t>Item85022</t>
  </si>
  <si>
    <t>Item85023</t>
  </si>
  <si>
    <t>Item85024</t>
  </si>
  <si>
    <t>Item85025</t>
  </si>
  <si>
    <t>Item85026</t>
  </si>
  <si>
    <t>포링 큐펫 조각</t>
  </si>
  <si>
    <t>포링 큐펫 조각이다</t>
  </si>
  <si>
    <t>Item86001</t>
  </si>
  <si>
    <t>파브르 큐펫 조각</t>
  </si>
  <si>
    <t>파브르 큐펫 조각이다</t>
  </si>
  <si>
    <t>Item86002</t>
  </si>
  <si>
    <t>루나틱 큐펫 조각</t>
  </si>
  <si>
    <t>루나틱 큐펫 조각이다</t>
  </si>
  <si>
    <t>Item86003</t>
  </si>
  <si>
    <t>로다 프로그 큐펫 조각</t>
  </si>
  <si>
    <t>로다 프로그 큐펫 조각이다</t>
  </si>
  <si>
    <t>Item86004</t>
  </si>
  <si>
    <t>로커 큐펫 조각</t>
  </si>
  <si>
    <t>로커 큐펫 조각이다</t>
  </si>
  <si>
    <t>Item86005</t>
  </si>
  <si>
    <t>보컬 큐펫 조각</t>
  </si>
  <si>
    <t>보컬 큐펫 조각이다</t>
  </si>
  <si>
    <t>Item86006</t>
  </si>
  <si>
    <t>이클립스 큐펫 조각</t>
  </si>
  <si>
    <t>이클립스 큐펫 조각이다</t>
  </si>
  <si>
    <t>Item86007</t>
  </si>
  <si>
    <t>도둑벌레 큐펫 조각</t>
  </si>
  <si>
    <t>도둑벌레 큐펫 조각이다</t>
  </si>
  <si>
    <t>Item86008</t>
  </si>
  <si>
    <t>퍼밀리어 큐펫 조각</t>
  </si>
  <si>
    <t>퍼밀리어 큐펫 조각이다</t>
  </si>
  <si>
    <t>Item86009</t>
  </si>
  <si>
    <t>암컷 도둑벌레 큐펫 조각</t>
  </si>
  <si>
    <t>암컷 도둑벌레 큐펫 조각이다</t>
  </si>
  <si>
    <t>Item86010</t>
  </si>
  <si>
    <t>수컷 도둑벌레 큐펫 조각</t>
  </si>
  <si>
    <t>수컷 도둑벌레 큐펫 조각이다</t>
  </si>
  <si>
    <t>Item86011</t>
  </si>
  <si>
    <t>황금 도둑벌레 큐펫 조각</t>
  </si>
  <si>
    <t>황금 도둑벌레 큐펫 조각이다</t>
  </si>
  <si>
    <t>Item86012</t>
  </si>
  <si>
    <t>세비지 베베 큐펫 조각</t>
  </si>
  <si>
    <t>세비지 베베 큐펫 조각이다</t>
  </si>
  <si>
    <t>Item86013</t>
  </si>
  <si>
    <t>코코 큐펫 조각</t>
  </si>
  <si>
    <t>코코 큐펫 조각이다</t>
  </si>
  <si>
    <t>Item86014</t>
  </si>
  <si>
    <t>크리미 큐펫 조각</t>
  </si>
  <si>
    <t>크리미 큐펫 조각이다</t>
  </si>
  <si>
    <t>Item86015</t>
  </si>
  <si>
    <t>호른 큐펫 조각</t>
  </si>
  <si>
    <t>호른 큐펫 조각이다</t>
  </si>
  <si>
    <t>Item86016</t>
  </si>
  <si>
    <t>호넷 큐펫 조각</t>
  </si>
  <si>
    <t>호넷 큐펫 조각이다</t>
  </si>
  <si>
    <t>Item86017</t>
  </si>
  <si>
    <t>타로우 큐펫 조각</t>
  </si>
  <si>
    <t>타로우 큐펫 조각이다</t>
  </si>
  <si>
    <t>Item86018</t>
  </si>
  <si>
    <t>윌로우 큐펫 조각</t>
  </si>
  <si>
    <t>윌로우 큐펫 조각이다</t>
  </si>
  <si>
    <t>Item86019</t>
  </si>
  <si>
    <t>스포아 큐펫 조각</t>
  </si>
  <si>
    <t>스포아 큐펫 조각이다</t>
  </si>
  <si>
    <t>Item86020</t>
  </si>
  <si>
    <t>빅풋 큐펫 조각</t>
  </si>
  <si>
    <t>빅풋 큐펫 조각이다</t>
  </si>
  <si>
    <t>Item86021</t>
  </si>
  <si>
    <t>픽키 큐펫 조각</t>
  </si>
  <si>
    <t>픽키 큐펫 조각이다</t>
  </si>
  <si>
    <t>Item86022</t>
  </si>
  <si>
    <t>콘도르 큐펫 조각</t>
  </si>
  <si>
    <t>콘도르 큐펫 조각이다</t>
  </si>
  <si>
    <t>Item86023</t>
  </si>
  <si>
    <t>촌촌 큐펫 조각</t>
  </si>
  <si>
    <t>촌촌 큐펫 조각이다</t>
  </si>
  <si>
    <t>Item86024</t>
  </si>
  <si>
    <t>드래곤 플라이 큐펫 조각</t>
  </si>
  <si>
    <t>드래곤 플라이 큐펫 조각이다</t>
  </si>
  <si>
    <t>Item86025</t>
  </si>
  <si>
    <t>울프 큐펫 조각</t>
  </si>
  <si>
    <t>울프 큐펫 조각이다</t>
  </si>
  <si>
    <t>Item86026</t>
  </si>
  <si>
    <t>페코페코 큐펫 조각</t>
  </si>
  <si>
    <t>페코페코 큐펫 조각이다</t>
  </si>
  <si>
    <t>Item86027</t>
  </si>
  <si>
    <t>스콜피온 큐펫 조각</t>
  </si>
  <si>
    <t>스콜피온 큐펫 조각이다</t>
  </si>
  <si>
    <t>Item86028</t>
  </si>
  <si>
    <t>떠돌이 늑대 큐펫 조각</t>
  </si>
  <si>
    <t>떠돌이 늑대 큐펫 조각이다</t>
  </si>
  <si>
    <t>Item86029</t>
  </si>
  <si>
    <t>스켈레톤 큐펫 조각</t>
  </si>
  <si>
    <t>스켈레톤 큐펫 조각이다</t>
  </si>
  <si>
    <t>Item86030</t>
  </si>
  <si>
    <t>솔저 스켈레톤 큐펫 조각</t>
  </si>
  <si>
    <t>솔저 스켈레톤 큐펫 조각이다</t>
  </si>
  <si>
    <t>Item86031</t>
  </si>
  <si>
    <t>아처 스켈레톤 큐펫 조각</t>
  </si>
  <si>
    <t>아처 스켈레톤 큐펫 조각이다</t>
  </si>
  <si>
    <t>Item86032</t>
  </si>
  <si>
    <t>미이라 큐펫 조각</t>
  </si>
  <si>
    <t>미이라 큐펫 조각이다</t>
  </si>
  <si>
    <t>Item86033</t>
  </si>
  <si>
    <t>스틸 촌촌 큐펫 조각</t>
  </si>
  <si>
    <t>스틸 촌촌 큐펫 조각이다</t>
  </si>
  <si>
    <t>Item86034</t>
  </si>
  <si>
    <t>플랑크톤 큐펫 조각</t>
  </si>
  <si>
    <t>플랑크톤 큐펫 조각이다</t>
  </si>
  <si>
    <t>Item86035</t>
  </si>
  <si>
    <t>포포링 큐펫 조각</t>
  </si>
  <si>
    <t>포포링 큐펫 조각이다</t>
  </si>
  <si>
    <t>Item86036</t>
  </si>
  <si>
    <t>토드 큐펫 조각</t>
  </si>
  <si>
    <t>토드 큐펫 조각이다</t>
  </si>
  <si>
    <t>Item86037</t>
  </si>
  <si>
    <t>타라 프로그 큐펫 조각</t>
  </si>
  <si>
    <t>타라 프로그 큐펫 조각이다</t>
  </si>
  <si>
    <t>Item86038</t>
  </si>
  <si>
    <t>엘더 윌로우 큐펫 조각</t>
  </si>
  <si>
    <t>엘더 윌로우 큐펫 조각이다</t>
  </si>
  <si>
    <t>Item86039</t>
  </si>
  <si>
    <t>포이즌 스포아 큐펫 조각</t>
  </si>
  <si>
    <t>포이즌 스포아 큐펫 조각이다</t>
  </si>
  <si>
    <t>Item86040</t>
  </si>
  <si>
    <t>크램프 큐펫 조각</t>
  </si>
  <si>
    <t>크램프 큐펫 조각이다</t>
  </si>
  <si>
    <t>Item86041</t>
  </si>
  <si>
    <t>고블린 모닝스타 큐펫 조각</t>
  </si>
  <si>
    <t>고블린 모닝스타 큐펫 조각이다</t>
  </si>
  <si>
    <t>Item86042</t>
  </si>
  <si>
    <t>고블린 해머 큐펫 조각</t>
  </si>
  <si>
    <t>고블린 해머 큐펫 조각이다</t>
  </si>
  <si>
    <t>Item86043</t>
  </si>
  <si>
    <t>고블린 플레일 큐펫 조각</t>
  </si>
  <si>
    <t>고블린 플레일 큐펫 조각이다</t>
  </si>
  <si>
    <t>Item86044</t>
  </si>
  <si>
    <t>고블린 단검 큐펫 조각</t>
  </si>
  <si>
    <t>고블린 단검 큐펫 조각이다</t>
  </si>
  <si>
    <t>Item86045</t>
  </si>
  <si>
    <t>고블린 도끼 큐펫 조각</t>
  </si>
  <si>
    <t>고블린 도끼 큐펫 조각이다</t>
  </si>
  <si>
    <t>Item86046</t>
  </si>
  <si>
    <t>고블린 아처 큐펫 조각</t>
  </si>
  <si>
    <t>고블린 아처 큐펫 조각이다</t>
  </si>
  <si>
    <t>Item86047</t>
  </si>
  <si>
    <t>고블린 스팀라이더 큐펫 조각</t>
  </si>
  <si>
    <t>고블린 스팀라이더 큐펫 조각이다</t>
  </si>
  <si>
    <t>Item86048</t>
  </si>
  <si>
    <t>팬저 고블린 큐펫 조각</t>
  </si>
  <si>
    <t>팬저 고블린 큐펫 조각이다</t>
  </si>
  <si>
    <t>Item86049</t>
  </si>
  <si>
    <t>고블린 리더 큐펫 조각</t>
  </si>
  <si>
    <t>고블린 리더 큐펫 조각이다</t>
  </si>
  <si>
    <t>Item86050</t>
  </si>
  <si>
    <t>게 큐펫 조각</t>
  </si>
  <si>
    <t>게 큐펫 조각이다</t>
  </si>
  <si>
    <t>Item86051</t>
  </si>
  <si>
    <t>요요 큐펫 조각</t>
  </si>
  <si>
    <t>요요 큐펫 조각이다</t>
  </si>
  <si>
    <t>Item86052</t>
  </si>
  <si>
    <t>쵸코 큐펫 조각</t>
  </si>
  <si>
    <t>쵸코 큐펫 조각이다</t>
  </si>
  <si>
    <t>Item86053</t>
  </si>
  <si>
    <t>마스터링 큐펫 조각</t>
  </si>
  <si>
    <t>마스터링 큐펫 조각이다</t>
  </si>
  <si>
    <t>Item86054</t>
  </si>
  <si>
    <t>갈라파고 큐펫 조각</t>
  </si>
  <si>
    <t>갈라파고 큐펫 조각이다</t>
  </si>
  <si>
    <t>Item86055</t>
  </si>
  <si>
    <t>해달 큐펫 조각</t>
  </si>
  <si>
    <t>해달 큐펫 조각이다</t>
  </si>
  <si>
    <t>Item86056</t>
  </si>
  <si>
    <t>퍼씰 큐펫 조각</t>
  </si>
  <si>
    <t>퍼씰 큐펫 조각이다</t>
  </si>
  <si>
    <t>Item86057</t>
  </si>
  <si>
    <t>로터 자이로 큐펫 조각</t>
  </si>
  <si>
    <t>로터 자이로 큐펫 조각이다</t>
  </si>
  <si>
    <t>Item86058</t>
  </si>
  <si>
    <t>폭력배 큐펫 조각</t>
  </si>
  <si>
    <t>폭력배 큐펫 조각이다</t>
  </si>
  <si>
    <t>Item86059</t>
  </si>
  <si>
    <t>드롭프스 큐펫 조각</t>
  </si>
  <si>
    <t>드롭프스 큐펫 조각이다</t>
  </si>
  <si>
    <t>Item86060</t>
  </si>
  <si>
    <t>에스터 큐펫 조각</t>
  </si>
  <si>
    <t>에스터 큐펫 조각이다</t>
  </si>
  <si>
    <t>Item86061</t>
  </si>
  <si>
    <t>드레인리어 큐펫 조각</t>
  </si>
  <si>
    <t>드레인리어 큐펫 조각이다</t>
  </si>
  <si>
    <t>Item86062</t>
  </si>
  <si>
    <t>데저트 울프 새끼 큐펫 조각</t>
  </si>
  <si>
    <t>데저트 울프 새끼 큐펫 조각이다</t>
  </si>
  <si>
    <t>Item86063</t>
  </si>
  <si>
    <t>마그마링 큐펫 조각</t>
  </si>
  <si>
    <t>마그마링 큐펫 조각이다</t>
  </si>
  <si>
    <t>Item86064</t>
  </si>
  <si>
    <t>플로라 큐펫 조각</t>
  </si>
  <si>
    <t>플로라 큐펫 조각이다</t>
  </si>
  <si>
    <t>Item86065</t>
  </si>
  <si>
    <t>와일드 로즈 큐펫 조각</t>
  </si>
  <si>
    <t>와일드 로즈 큐펫 조각이다</t>
  </si>
  <si>
    <t>Item86066</t>
  </si>
  <si>
    <t>데저트 울프 큐펫 조각</t>
  </si>
  <si>
    <t>데저트 울프 큐펫 조각이다</t>
  </si>
  <si>
    <t>Item86067</t>
  </si>
  <si>
    <t>위스퍼 큐펫 조각</t>
  </si>
  <si>
    <t>위스퍼 큐펫 조각이다</t>
  </si>
  <si>
    <t>Item86068</t>
  </si>
  <si>
    <t>크라벤 큐펫 조각</t>
  </si>
  <si>
    <t>크라벤 큐펫 조각이다</t>
  </si>
  <si>
    <t>Item86069</t>
  </si>
  <si>
    <t>탐루안 큐펫 조각</t>
  </si>
  <si>
    <t>탐루안 큐펫 조각이다</t>
  </si>
  <si>
    <t>Item86070</t>
  </si>
  <si>
    <t>타니 아가씨 큐펫 조각</t>
  </si>
  <si>
    <t>타니 아가씨 큐펫 조각이다</t>
  </si>
  <si>
    <t>Item86071</t>
  </si>
  <si>
    <t>오크 베이비 큐펫 조각</t>
  </si>
  <si>
    <t>오크 베이비 큐펫 조각이다</t>
  </si>
  <si>
    <t>Item86072</t>
  </si>
  <si>
    <t>오크 워리어 큐펫 조각</t>
  </si>
  <si>
    <t>오크 워리어 큐펫 조각이다</t>
  </si>
  <si>
    <t>Item86073</t>
  </si>
  <si>
    <t>오크 레이디 큐펫 조각</t>
  </si>
  <si>
    <t>오크 레이디 큐펫 조각이다</t>
  </si>
  <si>
    <t>Item86074</t>
  </si>
  <si>
    <t>오크 아처 큐펫 조각</t>
  </si>
  <si>
    <t>오크 아처 큐펫 조각이다</t>
  </si>
  <si>
    <t>Item86075</t>
  </si>
  <si>
    <t>오크 히어로 큐펫 조각</t>
  </si>
  <si>
    <t>오크 히어로 큐펫 조각이다</t>
  </si>
  <si>
    <t>Item86076</t>
  </si>
  <si>
    <t>고스트링 큐펫 조각</t>
  </si>
  <si>
    <t>고스트링 큐펫 조각이다</t>
  </si>
  <si>
    <t>Item86077</t>
  </si>
  <si>
    <t>세일러 스컬 큐펫 조각</t>
  </si>
  <si>
    <t>세일러 스컬 큐펫 조각이다</t>
  </si>
  <si>
    <t>Item86078</t>
  </si>
  <si>
    <t>파이어럿 스켈 큐펫 조각</t>
  </si>
  <si>
    <t>파이어럿 스켈 큐펫 조각이다</t>
  </si>
  <si>
    <t>Item86079</t>
  </si>
  <si>
    <t>드레이크 큐펫 조각</t>
  </si>
  <si>
    <t>드레이크 큐펫 조각이다</t>
  </si>
  <si>
    <t>Item86080</t>
  </si>
  <si>
    <t>마린 큐펫 조각</t>
  </si>
  <si>
    <t>마린 큐펫 조각이다</t>
  </si>
  <si>
    <t>Item86081</t>
  </si>
  <si>
    <t>사스콰치 큐펫 조각</t>
  </si>
  <si>
    <t>사스콰치 큐펫 조각이다</t>
  </si>
  <si>
    <t>Item86082</t>
  </si>
  <si>
    <t>하티 베베 큐펫 조각</t>
  </si>
  <si>
    <t>하티 베베 큐펫 조각이다</t>
  </si>
  <si>
    <t>Item86083</t>
  </si>
  <si>
    <t>하티 큐펫 조각</t>
  </si>
  <si>
    <t>하티 큐펫 조각이다</t>
  </si>
  <si>
    <t>Item86084</t>
  </si>
  <si>
    <t>세비지 큐펫 조각</t>
  </si>
  <si>
    <t>세비지 큐펫 조각이다</t>
  </si>
  <si>
    <t>Item86085</t>
  </si>
  <si>
    <t>에드가 큐펫 조각</t>
  </si>
  <si>
    <t>에드가 큐펫 조각이다</t>
  </si>
  <si>
    <t>Item86086</t>
  </si>
  <si>
    <t>프리오니 큐펫 조각</t>
  </si>
  <si>
    <t>프리오니 큐펫 조각이다</t>
  </si>
  <si>
    <t>Item86087</t>
  </si>
  <si>
    <t>오시리스 큐펫 조각</t>
  </si>
  <si>
    <t>오시리스 큐펫 조각이다</t>
  </si>
  <si>
    <t>Item86088</t>
  </si>
  <si>
    <t>오크 로드 큐펫 조각</t>
  </si>
  <si>
    <t>오크 로드 큐펫 조각이다</t>
  </si>
  <si>
    <t>Item86089</t>
  </si>
  <si>
    <t>와일드 라이더 큐펫 조각</t>
  </si>
  <si>
    <t>와일드 라이더 큐펫 조각이다</t>
  </si>
  <si>
    <t>Item86090</t>
  </si>
  <si>
    <t>타오군 카 큐펫 조각</t>
  </si>
  <si>
    <t>타오군 카 큐펫 조각이다</t>
  </si>
  <si>
    <t>Item86091</t>
  </si>
  <si>
    <t>아트로스 큐펫 조각</t>
  </si>
  <si>
    <t>아트로스 큐펫 조각이다</t>
  </si>
  <si>
    <t>Item86092</t>
  </si>
  <si>
    <t>임프 큐펫 조각</t>
  </si>
  <si>
    <t>임프 큐펫 조각이다</t>
  </si>
  <si>
    <t>Item86093</t>
  </si>
  <si>
    <t>카사 큐펫 조각</t>
  </si>
  <si>
    <t>카사 큐펫 조각이다</t>
  </si>
  <si>
    <t>Item86094</t>
  </si>
  <si>
    <t>살라만다 큐펫 조각</t>
  </si>
  <si>
    <t>살라만다 큐펫 조각이다</t>
  </si>
  <si>
    <t>Item86095</t>
  </si>
  <si>
    <t>이프리트 큐펫 조각</t>
  </si>
  <si>
    <t>이프리트 큐펫 조각이다</t>
  </si>
  <si>
    <t>Item86096</t>
  </si>
  <si>
    <t>포링 카드</t>
  </si>
  <si>
    <t>남녀노소 누구에게나 인기 많은 포링의 카드.</t>
  </si>
  <si>
    <t>Card1</t>
  </si>
  <si>
    <t>파브르 카드</t>
  </si>
  <si>
    <t>화려한 날개를 꿈꾸는 파브르의 카드.</t>
  </si>
  <si>
    <t>Card2</t>
  </si>
  <si>
    <t>루나틱 카드</t>
  </si>
  <si>
    <t>수풀에 숨어 잠드는걸 좋아하는 루나틱의 카드.</t>
  </si>
  <si>
    <t>Card3</t>
  </si>
  <si>
    <t>로다 프로그 카드</t>
  </si>
  <si>
    <t>비오는 날 자주 볼 수 있는 로다 프로그의 카드.</t>
  </si>
  <si>
    <t>Card4</t>
  </si>
  <si>
    <t>로커 카드</t>
  </si>
  <si>
    <t>아름다운 선율을 연주하는 로커의 카드.</t>
  </si>
  <si>
    <t>Card5</t>
  </si>
  <si>
    <t>보컬 카드</t>
  </si>
  <si>
    <t>감미로운 음색을 열창하는 보컬의 카드.</t>
  </si>
  <si>
    <t>Card6</t>
  </si>
  <si>
    <t>이클립스 카드</t>
  </si>
  <si>
    <t>네 잎 클로버를 물고다니는 이클립스의 카드.</t>
  </si>
  <si>
    <t>Card7</t>
  </si>
  <si>
    <t>도둑벌레 카드</t>
  </si>
  <si>
    <t>모험가의 동전을 노리는 도둑벌레의 카드.</t>
  </si>
  <si>
    <t>Card8</t>
  </si>
  <si>
    <t>퍼밀리어 카드</t>
  </si>
  <si>
    <t>밤의 수호자 퍼밀리어의 카드.</t>
  </si>
  <si>
    <t>Card9</t>
  </si>
  <si>
    <t>암컷 도둑벌레 카드</t>
  </si>
  <si>
    <t>암컷 도둑벌레 카드이다.</t>
  </si>
  <si>
    <t>Card10</t>
  </si>
  <si>
    <t>수컷 도둑벌레 카드</t>
  </si>
  <si>
    <t>수컷 도둑벌레 카드이다.</t>
  </si>
  <si>
    <t>Card11</t>
  </si>
  <si>
    <t>황금 도둑벌레 카드</t>
  </si>
  <si>
    <t>금빛으로 반짝이는 황금 도둑벌레의 카드.</t>
  </si>
  <si>
    <t>Card12</t>
  </si>
  <si>
    <t>세비지 베베 카드</t>
  </si>
  <si>
    <t>Card13</t>
  </si>
  <si>
    <t>코코 카드</t>
  </si>
  <si>
    <t>Card14</t>
  </si>
  <si>
    <t>크리미 카드</t>
  </si>
  <si>
    <t>Card15</t>
  </si>
  <si>
    <t>호른 카드</t>
  </si>
  <si>
    <t>Card16</t>
  </si>
  <si>
    <t>호넷 카드</t>
  </si>
  <si>
    <t>Card17</t>
  </si>
  <si>
    <t>타로우 카드</t>
  </si>
  <si>
    <t>Card18</t>
  </si>
  <si>
    <t>윌로우 카드</t>
  </si>
  <si>
    <t>Card19</t>
  </si>
  <si>
    <t>스포아 카드</t>
  </si>
  <si>
    <t>Card20</t>
  </si>
  <si>
    <t>빅풋 카드</t>
  </si>
  <si>
    <t>Card21</t>
  </si>
  <si>
    <t>픽키 카드</t>
  </si>
  <si>
    <t>Card22</t>
  </si>
  <si>
    <t>콘도르 카드</t>
  </si>
  <si>
    <t>Card23</t>
  </si>
  <si>
    <t>촌촌 카드</t>
  </si>
  <si>
    <t>Card24</t>
  </si>
  <si>
    <t>드래곤 플라이 카드</t>
  </si>
  <si>
    <t>Card25</t>
  </si>
  <si>
    <t>울프 카드</t>
  </si>
  <si>
    <t>Card26</t>
  </si>
  <si>
    <t>페코페코 카드</t>
  </si>
  <si>
    <t>Card27</t>
  </si>
  <si>
    <t>스콜피온 카드</t>
  </si>
  <si>
    <t>Card28</t>
  </si>
  <si>
    <t>떠돌이 늑대 카드</t>
  </si>
  <si>
    <t>Card29</t>
  </si>
  <si>
    <t>스켈레톤 카드</t>
  </si>
  <si>
    <t>Card30</t>
  </si>
  <si>
    <t>솔져 스켈레톤 카드</t>
  </si>
  <si>
    <t>Card31</t>
  </si>
  <si>
    <t>아처 스켈레톤 카드</t>
  </si>
  <si>
    <t>Card32</t>
  </si>
  <si>
    <t>미이라 카드</t>
  </si>
  <si>
    <t>Card33</t>
  </si>
  <si>
    <t>스틸 촌촌 카드</t>
  </si>
  <si>
    <t>Card34</t>
  </si>
  <si>
    <t>플랑크톤 카드</t>
  </si>
  <si>
    <t>Card35</t>
  </si>
  <si>
    <t>포포링 카드</t>
  </si>
  <si>
    <t>Card36</t>
  </si>
  <si>
    <t>토드 카드</t>
  </si>
  <si>
    <t>Card37</t>
  </si>
  <si>
    <t>타라 프로그 카드</t>
  </si>
  <si>
    <t>Card38</t>
  </si>
  <si>
    <t>엘더 윌로우 카드</t>
  </si>
  <si>
    <t>Card39</t>
  </si>
  <si>
    <t>포이즌 스포아 카드</t>
  </si>
  <si>
    <t>Card40</t>
  </si>
  <si>
    <t>크램프 카드</t>
  </si>
  <si>
    <t>Card41</t>
  </si>
  <si>
    <t>고블린 카드</t>
  </si>
  <si>
    <t>Card42</t>
  </si>
  <si>
    <t>고블린 아처 카드</t>
  </si>
  <si>
    <t>Card47</t>
  </si>
  <si>
    <t>고블린 스팀라이더 카드</t>
  </si>
  <si>
    <t>Card48</t>
  </si>
  <si>
    <t>팬저 고블린 카드</t>
  </si>
  <si>
    <t>Card49</t>
  </si>
  <si>
    <t>고블린 리더 카드</t>
  </si>
  <si>
    <t>Card50</t>
  </si>
  <si>
    <t>게 카드</t>
  </si>
  <si>
    <t>Card51</t>
  </si>
  <si>
    <t>요요 카드</t>
  </si>
  <si>
    <t>Card52</t>
  </si>
  <si>
    <t>쵸코 카드</t>
  </si>
  <si>
    <t>Card53</t>
  </si>
  <si>
    <t>마스터링 카드</t>
  </si>
  <si>
    <t>Card54</t>
  </si>
  <si>
    <t>갈라파고 카드</t>
  </si>
  <si>
    <t>Card55</t>
  </si>
  <si>
    <t>해달 카드</t>
  </si>
  <si>
    <t>Card56</t>
  </si>
  <si>
    <t>퍼씰 카드</t>
  </si>
  <si>
    <t>Card57</t>
  </si>
  <si>
    <t>로터 자이로 카드</t>
  </si>
  <si>
    <t>Card58</t>
  </si>
  <si>
    <t>폭력배 카드</t>
  </si>
  <si>
    <t>Card59</t>
  </si>
  <si>
    <t>드롭프스 카드</t>
  </si>
  <si>
    <t>Card60</t>
  </si>
  <si>
    <t>에스터 카드</t>
  </si>
  <si>
    <t>Card61</t>
  </si>
  <si>
    <t>드레인리어 카드</t>
  </si>
  <si>
    <t>Card62</t>
  </si>
  <si>
    <t>데저트 울프 새끼 카드</t>
  </si>
  <si>
    <t>Card63</t>
  </si>
  <si>
    <t>마그마링 카드</t>
  </si>
  <si>
    <t>Card64</t>
  </si>
  <si>
    <t>플로라 카드</t>
  </si>
  <si>
    <t>Card65</t>
  </si>
  <si>
    <t>데저트 울프 카드</t>
  </si>
  <si>
    <t>Card67</t>
  </si>
  <si>
    <t>위스퍼 카드</t>
  </si>
  <si>
    <t>Card68</t>
  </si>
  <si>
    <t>크라벤 카드</t>
  </si>
  <si>
    <t>Card69</t>
  </si>
  <si>
    <t>탐루안 카드</t>
  </si>
  <si>
    <t>Card70</t>
  </si>
  <si>
    <t>타니 아가씨 카드</t>
  </si>
  <si>
    <t>Card71</t>
  </si>
  <si>
    <t>오크 베이비 카드</t>
  </si>
  <si>
    <t>Card72</t>
  </si>
  <si>
    <t>오크 워리어 카드</t>
  </si>
  <si>
    <t>Card73</t>
  </si>
  <si>
    <t>오크 레이디 카드</t>
  </si>
  <si>
    <t>Card74</t>
  </si>
  <si>
    <t>오크 아처 카드</t>
  </si>
  <si>
    <t>Card75</t>
  </si>
  <si>
    <t>오크 히어로 카드</t>
  </si>
  <si>
    <t>Card76</t>
  </si>
  <si>
    <t>세일러 스컬 카드</t>
  </si>
  <si>
    <t>Card79</t>
  </si>
  <si>
    <t>파이어럿 스켈 카드</t>
  </si>
  <si>
    <t>드레이크 카드</t>
  </si>
  <si>
    <t>Card80</t>
  </si>
  <si>
    <t>마린 카드</t>
  </si>
  <si>
    <t>Card81</t>
  </si>
  <si>
    <t>사스콰치 카드</t>
  </si>
  <si>
    <t>Card82</t>
  </si>
  <si>
    <t>하티 베베 카드</t>
  </si>
  <si>
    <t>Card83</t>
  </si>
  <si>
    <t>하티 카드</t>
  </si>
  <si>
    <t>Card84</t>
  </si>
  <si>
    <t>세비지 카드</t>
  </si>
  <si>
    <t>Card85</t>
  </si>
  <si>
    <t>에드가 카드</t>
  </si>
  <si>
    <t>Card86</t>
  </si>
  <si>
    <t>프리오니 카드</t>
  </si>
  <si>
    <t>Card87</t>
  </si>
  <si>
    <t>오시리스 카드</t>
  </si>
  <si>
    <t>Card88</t>
  </si>
  <si>
    <t>오크 로드 카드</t>
  </si>
  <si>
    <t>Card89</t>
  </si>
  <si>
    <t>와일드 라이더 카드</t>
  </si>
  <si>
    <t>Card90</t>
  </si>
  <si>
    <t>타오군 카 카드</t>
  </si>
  <si>
    <t>Card91</t>
  </si>
  <si>
    <t>아트로스 카드</t>
  </si>
  <si>
    <t>Card92</t>
  </si>
  <si>
    <t>임프 카드</t>
  </si>
  <si>
    <t>Card93</t>
  </si>
  <si>
    <t>카사 카드</t>
  </si>
  <si>
    <t>Card94</t>
  </si>
  <si>
    <t>살라만다 카드</t>
  </si>
  <si>
    <t>Card95</t>
  </si>
  <si>
    <t>이프리트 카드</t>
  </si>
  <si>
    <t>Card96</t>
  </si>
  <si>
    <t>비공정 습격단 카드</t>
  </si>
  <si>
    <t>Card109</t>
  </si>
  <si>
    <t>선장 펠록 카드</t>
  </si>
  <si>
    <t>Card110</t>
  </si>
  <si>
    <t>무한의 이클립스 카드</t>
  </si>
  <si>
    <t>Card97</t>
  </si>
  <si>
    <t>무한의 황금 도둑벌레 카드</t>
  </si>
  <si>
    <t>Card98</t>
  </si>
  <si>
    <t>무한의 세비지 카드</t>
  </si>
  <si>
    <t>Card99</t>
  </si>
  <si>
    <t>무한의 에드가 카드</t>
  </si>
  <si>
    <t>Card100</t>
  </si>
  <si>
    <t>무한의 프리오니 카드</t>
  </si>
  <si>
    <t>Card101</t>
  </si>
  <si>
    <t>무한의 오시리스 카드</t>
  </si>
  <si>
    <t>Card102</t>
  </si>
  <si>
    <t>무한의 오크 로드 카드</t>
  </si>
  <si>
    <t>Card103</t>
  </si>
  <si>
    <t>무한의 오크 히어로 카드</t>
  </si>
  <si>
    <t>Card104</t>
  </si>
  <si>
    <t>무한의 와일드 라이더 카드</t>
  </si>
  <si>
    <t>Card105</t>
  </si>
  <si>
    <t>무한의 타오군 카 카드</t>
  </si>
  <si>
    <t>Card106</t>
  </si>
  <si>
    <t>무한의 아트로스 카드</t>
  </si>
  <si>
    <t>Card107</t>
  </si>
  <si>
    <t>무한의 이프리트 카드</t>
  </si>
  <si>
    <t>Card108</t>
  </si>
  <si>
    <t>강력 접착제</t>
  </si>
  <si>
    <t>매우 강력한 접착제. 장비 제련 시 장비가 파괴되지 않게 해준다.</t>
  </si>
  <si>
    <t>Item89041</t>
  </si>
  <si>
    <t>던전 소탕권</t>
  </si>
  <si>
    <t>클리어했던 필드 던전이나 특수 던전을 소탕할 수 있게 해주는 티켓. 경험치 보상은 캐릭터에게만 주어진다.</t>
  </si>
  <si>
    <t>Item89071</t>
  </si>
  <si>
    <t>단단함에 비해 매우 가벼운 금속.</t>
  </si>
  <si>
    <t>Item94000</t>
  </si>
  <si>
    <t>철을 여러번 담금질 하여 더욱더 강도를 높인 것.</t>
  </si>
  <si>
    <t>Item94001</t>
  </si>
  <si>
    <t>매끈하고 윤기가 흐르며 빛이 나지만 어쩐지 잘 부스러질 것 같다.</t>
  </si>
  <si>
    <t>Item94002</t>
  </si>
  <si>
    <t>무척이나 부드러워 피부에 닿는 감촉이 좋은 비단으로 만들어진 천.</t>
  </si>
  <si>
    <t>Item94003</t>
  </si>
  <si>
    <t>고목나무에서 흘러나오는 진을 모아놓은 것.</t>
  </si>
  <si>
    <t>Item94004</t>
  </si>
  <si>
    <t>일부 몬스터들에게 나오는 작은 결정.</t>
  </si>
  <si>
    <t>Item94005</t>
  </si>
  <si>
    <t>우든골램의 원동력인 나무로 만든 마법의 심장.</t>
  </si>
  <si>
    <t>Item94006</t>
  </si>
  <si>
    <t>나무의 작은 조각.</t>
  </si>
  <si>
    <t>Item94007</t>
  </si>
  <si>
    <t>순수한 미스릴 광석을 정제하여 만든 광석.</t>
  </si>
  <si>
    <t>Item94008</t>
  </si>
  <si>
    <t>동물들의 가죽을 벗겨온 것.</t>
  </si>
  <si>
    <t>Item94009</t>
  </si>
  <si>
    <t>회색의 매우 딱딱한 피부.</t>
  </si>
  <si>
    <t>Item94010</t>
  </si>
  <si>
    <t>구름처럼 가볍고 부드러운 솜털.</t>
  </si>
  <si>
    <t>Item94011</t>
  </si>
  <si>
    <t>기본적인 실타래.</t>
  </si>
  <si>
    <t>Item94012</t>
  </si>
  <si>
    <t>마치 일어나기 싫은 새벽에 자신을 둘러싸고 있는 포근한 이불의 유혹과 같은 느낌을 주는 깃털.</t>
  </si>
  <si>
    <t>Item94013</t>
  </si>
  <si>
    <t>오래되어 가치없어 보이는 붕대.</t>
  </si>
  <si>
    <t>Item94014</t>
  </si>
  <si>
    <t>아름답고 커다란 벌레의 날개 조각.</t>
  </si>
  <si>
    <t>Item94015</t>
  </si>
  <si>
    <t>장신구 제작에 사용되는 재료. 매우 차가우므로 손 조심.</t>
  </si>
  <si>
    <t>Item94016</t>
  </si>
  <si>
    <t>진한홍색을 띠고 있는 보석.</t>
  </si>
  <si>
    <t>Item94017</t>
  </si>
  <si>
    <t>붉은색을 띠고 있는 보석.</t>
  </si>
  <si>
    <t>Item94018</t>
  </si>
  <si>
    <t>파란색을 띠고 있는 보석.</t>
  </si>
  <si>
    <t>Item94019</t>
  </si>
  <si>
    <t>초록색을 띠고 있는 보석.</t>
  </si>
  <si>
    <t>Item94020</t>
  </si>
  <si>
    <t>보라색을 띠고 있는 보석.</t>
  </si>
  <si>
    <t>Item94021</t>
  </si>
  <si>
    <t>반지 제작에 사용되는 재료.\n먹을 수는 없겠지만 던졌을 때 맞으면 꽤나 아플 것이다.</t>
  </si>
  <si>
    <t>Item94022</t>
  </si>
  <si>
    <t>망토 제작에 사용되는 재료.\n병에 들어있는 조각들이 기하학적인 모양으로 변하는 모습은 보는 것만으로도 황홀하다.</t>
  </si>
  <si>
    <t>Item94023</t>
  </si>
  <si>
    <t>노란색을 띠고 있는 보석.</t>
  </si>
  <si>
    <t>Item94024</t>
  </si>
  <si>
    <t>신의 금속이라 불리우는 신비의 금속.</t>
  </si>
  <si>
    <t>Item94025</t>
  </si>
  <si>
    <t>제련도 높은 무기 아이템을 제련할 때 필요한 고농축의 금속.</t>
  </si>
  <si>
    <t>Item94026</t>
  </si>
  <si>
    <t>가볍고 독성이 없는 금속.</t>
  </si>
  <si>
    <t>Item94027</t>
  </si>
  <si>
    <t>제련도 높은 방어구 아이템을 제련할 때 필요한 고농축의 금속.</t>
  </si>
  <si>
    <t>Item94028</t>
  </si>
  <si>
    <t>별의 가루</t>
  </si>
  <si>
    <t>별의 가루, 정제하여 별의 조각을 만들 수 있다. 3랭크 이하의 장비 분해 시 획득.</t>
  </si>
  <si>
    <t>Item94029</t>
  </si>
  <si>
    <t>별의 조각</t>
  </si>
  <si>
    <t>별의 조각. 정제하여 별의 결정을 만들 수 있다. 4랭크 장비 분해 시 획득.</t>
  </si>
  <si>
    <t>Item94030</t>
  </si>
  <si>
    <t>하늘에서 떨어지는 별똥별에서만 얻을 수 있다는 환상의 금속. 5랭크 장비 분해 시 획득.</t>
  </si>
  <si>
    <t>Item94031</t>
  </si>
  <si>
    <t>붉은 별</t>
  </si>
  <si>
    <t>진홍 무기를 만들 수 있는 희귀한 재료. 장비 분해 시 낮은 확률로 획득.</t>
  </si>
  <si>
    <t>Item94032</t>
  </si>
  <si>
    <t>장비 상자 제작에 사용되는 잎. 바싹 말라있다.</t>
  </si>
  <si>
    <t>Item94033</t>
  </si>
  <si>
    <t>재료 상자 제작에 사용되는 클로버. 엮어서 장식하면 봄 내음이 물씬 난다.</t>
  </si>
  <si>
    <t>Item94034</t>
  </si>
  <si>
    <t>소비 상자 제작에 사용되는 약초. 효능도 뛰어나다.</t>
  </si>
  <si>
    <t>Item94035</t>
  </si>
  <si>
    <t>실버 카드 코인</t>
  </si>
  <si>
    <t>1~3랭크 카드 분해 시 획득할 수 있는\n은색 코인. 하급 카드 자판기 제작에 사용된다.</t>
  </si>
  <si>
    <t>Item94036</t>
  </si>
  <si>
    <t>골드 카드 코인</t>
  </si>
  <si>
    <t>4~5랭크 카드 분해 시 획득할 수 있는\n금색 코인. 상급 카드 자판기 제작에 사용된다.</t>
  </si>
  <si>
    <t>Item94037</t>
  </si>
  <si>
    <t>대전 입장권</t>
  </si>
  <si>
    <t>대전에서 무료 입장 횟수를 다 사용했다면\n이 티켓을 사용해서 추가로 입장할 수 있다.</t>
  </si>
  <si>
    <t>Item94041</t>
  </si>
  <si>
    <t>무한의 상자나 무한의 장비 제작에 사용되는 결정 조각.\n마법석의 형태를 가지고 있었을 듯 하다.</t>
  </si>
  <si>
    <t>Item94042</t>
  </si>
  <si>
    <t>비공정 상자나 비공정 장비 제작에 사용되는 부품.\n습격으로 인해 비공정에서 떨어진 것 같다.</t>
  </si>
  <si>
    <t>Item94043</t>
  </si>
  <si>
    <t>무한의 상자</t>
  </si>
  <si>
    <t>부서진 마법석을 재료로 제작되는 상자.\n무한 시리즈 장비나 카드가 희귀하게 등장한다.</t>
  </si>
  <si>
    <t>Item94044</t>
  </si>
  <si>
    <t>비공정 상자</t>
  </si>
  <si>
    <t>비공정 부품을 재료로 제작되는 상자.\n비공정 시리즈 장비나 카드가 희귀하게 등장한다.</t>
  </si>
  <si>
    <t>Item94045</t>
  </si>
  <si>
    <t>미로 입장권</t>
  </si>
  <si>
    <t>클리어했던 미로에 재입장할 수 있게 해주는 티켓.</t>
  </si>
  <si>
    <t>미로 소탕권</t>
  </si>
  <si>
    <t>클리어했던 미로의 모든 몬스터를 소탕할 수 있게 해주는 티켓. 경험치 보상은 캐릭터에게만 주어진다.</t>
  </si>
  <si>
    <t>몬스터 소탕권</t>
  </si>
  <si>
    <t>클리어했던 미로에서 원하는 몬스터만 소탕할 수 있게 해주는 티켓. 경험치 보상은 캐릭터에게만 주어진다.</t>
  </si>
  <si>
    <t>Item94049</t>
  </si>
  <si>
    <t>카드 강화권 10레벨</t>
  </si>
  <si>
    <t>카드를 강화에 사용되는 티켓.\n최대 10레벨까지 사용 할 수 있다.</t>
  </si>
  <si>
    <t>Item94050</t>
  </si>
  <si>
    <t>Item94051</t>
  </si>
  <si>
    <t>카드 강화권 20레벨</t>
  </si>
  <si>
    <t>카드를 강화에 사용되는 티켓.\n최대 20레벨까지 사용 할 수 있다.</t>
  </si>
  <si>
    <t>Item94052</t>
  </si>
  <si>
    <t>Item94053</t>
  </si>
  <si>
    <t>카드 강화권 30레벨</t>
  </si>
  <si>
    <t>카드를 강화에 사용되는 티켓.\n최대 30레벨까지 사용 할 수 있다.</t>
  </si>
  <si>
    <t>Item94054</t>
  </si>
  <si>
    <t>Item94055</t>
  </si>
  <si>
    <t>카드 강화권 40레벨</t>
  </si>
  <si>
    <t>카드를 강화에 사용되는 티켓.\n최대 40레벨까지 사용 할 수 있다.</t>
  </si>
  <si>
    <t>Item94056</t>
  </si>
  <si>
    <t>Item94057</t>
  </si>
  <si>
    <t>카드 강화권 50레벨</t>
  </si>
  <si>
    <t>카드를 강화에 사용되는 티켓.\n최대 50레벨까지 사용 할 수 있다.</t>
  </si>
  <si>
    <t>Item94058</t>
  </si>
  <si>
    <t>Item94059</t>
  </si>
  <si>
    <t>카드 강화권 60레벨</t>
  </si>
  <si>
    <t>카드를 강화에 사용되는 티켓.\n최대 60레벨까지 사용 할 수 있다.</t>
  </si>
  <si>
    <t>Item94060</t>
  </si>
  <si>
    <t>낡아서 닳아버린 한손검.</t>
  </si>
  <si>
    <t>낡아서 닳아버린 메일.</t>
  </si>
  <si>
    <t>낡아서 닳아버린 헬름.</t>
  </si>
  <si>
    <t>낡아서 닳아버린 망토.</t>
  </si>
  <si>
    <t>낡아서 닳아버린 목걸이.</t>
  </si>
  <si>
    <t>낡아서 닳아버린 반지.</t>
  </si>
  <si>
    <t>마이트 지팡이</t>
  </si>
  <si>
    <t>1~2랭크 동료를 세 번 뽑습니다.</t>
  </si>
  <si>
    <t>Item85028</t>
  </si>
  <si>
    <t>2~3랭크 동료를 세 번 뽑습니다.</t>
  </si>
  <si>
    <t>Item85029</t>
  </si>
  <si>
    <t>3~4랭크 동료를 세 번 뽑습니다.</t>
  </si>
  <si>
    <t>Item85027</t>
  </si>
  <si>
    <t>동료 무기</t>
  </si>
  <si>
    <t>동료 전용 아이템 입니다.</t>
  </si>
  <si>
    <t>1_G_SpearO</t>
  </si>
  <si>
    <t>챕터 1 / MVP 집결</t>
  </si>
  <si>
    <t>챕터 1 / MVP 레어 1</t>
  </si>
  <si>
    <t>챕터 1 / MVP 레어 2</t>
  </si>
  <si>
    <t>챕터 1 / MVP 레어 3</t>
  </si>
  <si>
    <t>챕터 2 / MVP 집결</t>
  </si>
  <si>
    <t>챕터 2 / MVP 레어 1</t>
  </si>
  <si>
    <t>챕터 2 / MVP 레어 2</t>
  </si>
  <si>
    <t>챕터 2 / MVP 레어 3</t>
  </si>
  <si>
    <t>챕터 3 / MVP 집결</t>
  </si>
  <si>
    <t>챕터 3 / MVP 레어 1</t>
  </si>
  <si>
    <t>챕터 3 / MVP 레어 2</t>
  </si>
  <si>
    <t>챕터 3 / MVP 레어 3</t>
  </si>
  <si>
    <t>챕터 4 / MVP 집결</t>
  </si>
  <si>
    <t>챕터 4 / MVP 레어 1</t>
  </si>
  <si>
    <t>챕터 4 / MVP 레어 2</t>
  </si>
  <si>
    <t>챕터 4 / MVP 레어 3</t>
  </si>
  <si>
    <t>챕터 5 / MVP 집결</t>
  </si>
  <si>
    <t>챕터 5 / MVP 레어 1</t>
  </si>
  <si>
    <t>챕터 5 / MVP 레어 2</t>
  </si>
  <si>
    <t>챕터 5 / MVP 레어 3</t>
  </si>
  <si>
    <t>챕터 6 / MVP 집결</t>
  </si>
  <si>
    <t>챕터 6 / MVP 레어 1</t>
  </si>
  <si>
    <t>챕터 6 / MVP 레어 2</t>
  </si>
  <si>
    <t>챕터 6 / MVP 레어 3</t>
  </si>
  <si>
    <t>챕터 7 / MVP 집결</t>
  </si>
  <si>
    <t>챕터 7 / MVP 레어 1</t>
  </si>
  <si>
    <t>챕터 7 / MVP 레어 2</t>
  </si>
  <si>
    <t>챕터 7 / MVP 레어 3</t>
  </si>
  <si>
    <t>챕터 8 / MVP 집결</t>
  </si>
  <si>
    <t>챕터 8 / MVP 레어 1</t>
  </si>
  <si>
    <t>챕터 8 / MVP 레어 2</t>
  </si>
  <si>
    <t>챕터 8 / MVP 레어 3</t>
  </si>
  <si>
    <t>챕터 9 / MVP 집결</t>
  </si>
  <si>
    <t>챕터 9 / MVP 레어 1</t>
  </si>
  <si>
    <t>챕터 9 / MVP 레어 2</t>
  </si>
  <si>
    <t>챕터 9 / MVP 레어 3</t>
  </si>
  <si>
    <t>챕터 10 / MVP 집결</t>
  </si>
  <si>
    <t>챕터 10 / MVP 레어 1</t>
  </si>
  <si>
    <t>챕터 10 / MVP 레어 2</t>
  </si>
  <si>
    <t>챕터 10 / MVP 레어 3</t>
  </si>
  <si>
    <t>챕터 11 / MVP 집결</t>
  </si>
  <si>
    <t>챕터 11 / MVP 레어 1</t>
  </si>
  <si>
    <t>챕터 11 / MVP 레어 2</t>
  </si>
  <si>
    <t>챕터 11 / MVP 레어 3</t>
  </si>
  <si>
    <t>챕터 12 / MVP 집결</t>
  </si>
  <si>
    <t>챕터 12 / MVP 레어 1</t>
  </si>
  <si>
    <t>챕터 12 / MVP 레어 2</t>
  </si>
  <si>
    <t>챕터 12 / MVP 레어 3</t>
  </si>
  <si>
    <t>1랭크 장비</t>
  </si>
  <si>
    <t>1랭크 장비를 획득할 수 있습니다.</t>
  </si>
  <si>
    <t>Equipment_Rank_1</t>
  </si>
  <si>
    <t>1~2랭크 장비</t>
  </si>
  <si>
    <t>1~2랭크 장비를 획득할 수 있습니다.</t>
  </si>
  <si>
    <t>Equipment_Rank_2</t>
  </si>
  <si>
    <t>1~3랭크 장비</t>
  </si>
  <si>
    <t>1~3랭크 장비를 획득할 수 있습니다.</t>
  </si>
  <si>
    <t>Equipment_Rank_3</t>
  </si>
  <si>
    <t>1~4랭크 장비</t>
  </si>
  <si>
    <t>1~4랭크 장비를 획득할 수 있습니다.</t>
  </si>
  <si>
    <t>Equipment_Rank_4</t>
  </si>
  <si>
    <t>1~5랭크 장비</t>
  </si>
  <si>
    <t>1~5랭크 장비를 획득할 수 있습니다.</t>
  </si>
  <si>
    <t>Equipment_Rank_5</t>
  </si>
  <si>
    <t>1랭크 카드</t>
  </si>
  <si>
    <t>1랭크 카드를 획득할 수 있습니다.</t>
  </si>
  <si>
    <t>Card_Rank_1</t>
  </si>
  <si>
    <t>1~2랭크 카드</t>
  </si>
  <si>
    <t>1~2랭크 카드를 획득할 수 있습니다.</t>
  </si>
  <si>
    <t>Card_Rank_2</t>
  </si>
  <si>
    <t>1~3랭크 카드</t>
  </si>
  <si>
    <t>1~3랭크 카드를 획득할 수 있습니다.</t>
  </si>
  <si>
    <t>Card_Rank_3</t>
  </si>
  <si>
    <t>1~4랭크 카드</t>
  </si>
  <si>
    <t>1~4랭크 카드를 획득할 수 있습니다.</t>
  </si>
  <si>
    <t>Card_Rank_4</t>
  </si>
  <si>
    <t>1~5랭크 카드</t>
  </si>
  <si>
    <t>1~5랭크 카드를 획득할 수 있습니다.</t>
  </si>
  <si>
    <t>Card_Rank_5</t>
  </si>
  <si>
    <t>프론테라 듀얼 조각</t>
  </si>
  <si>
    <t>듀얼 보상을 받을 수 있게 해주는 조각.\n직업별로 획득할 수 있는 조각이 다르다.</t>
  </si>
  <si>
    <t>Ui_Duel_Prontera_01</t>
  </si>
  <si>
    <t>지하수로 듀얼 조각</t>
  </si>
  <si>
    <t>Ui_Duel_Culvert_01</t>
  </si>
  <si>
    <t>페이욘 듀얼 조각</t>
  </si>
  <si>
    <t>Ui_Duel_PayonForest_01</t>
  </si>
  <si>
    <t>깊은 숲 듀얼 조각</t>
  </si>
  <si>
    <t>Ui_Duel_DeepForest_01</t>
  </si>
  <si>
    <t>소그라트 듀얼 조각</t>
  </si>
  <si>
    <t>Ui_Duel_SogratDesert_01</t>
  </si>
  <si>
    <t>피라미드 듀얼 조각</t>
  </si>
  <si>
    <t>Ui_Duel_InsidePyramid_01</t>
  </si>
  <si>
    <t>게펜 듀얼 조각</t>
  </si>
  <si>
    <t>Ui_Duel_Geffen_01</t>
  </si>
  <si>
    <t>오크 듀얼 조각</t>
  </si>
  <si>
    <t>Ui_Duel_OrcVillage_01</t>
  </si>
  <si>
    <t>코코모 듀얼 조각</t>
  </si>
  <si>
    <t>Ui_Duel_KokomoBeach_01</t>
  </si>
  <si>
    <t>서쪽 동굴 듀얼 조각</t>
  </si>
  <si>
    <t>Ui_Duel_KaruTheWestCave_01</t>
  </si>
  <si>
    <t>베인스 듀얼 조각</t>
  </si>
  <si>
    <t>Ui_Duel_VeinsField_01</t>
  </si>
  <si>
    <t>토르 듀얼 조각</t>
  </si>
  <si>
    <t>Ui_Duel_ThorVolcano_01</t>
  </si>
  <si>
    <t>[100] 전체 능력치</t>
  </si>
  <si>
    <t>[100] 전체 능력치 상승하는 장비</t>
  </si>
  <si>
    <t>[101] 근력</t>
  </si>
  <si>
    <t>[101] 근력 상승하는 장비</t>
  </si>
  <si>
    <t>[102] 민첩</t>
  </si>
  <si>
    <t>[102] 민첩 상승하는 장비</t>
  </si>
  <si>
    <t>[103] 체력</t>
  </si>
  <si>
    <t>[103] 체력 상승하는 장비</t>
  </si>
  <si>
    <t>[104] 지력</t>
  </si>
  <si>
    <t>[104] 지력 상승하는 장비</t>
  </si>
  <si>
    <t>[105] 재주</t>
  </si>
  <si>
    <t>[105] 재주 상승하는 장비</t>
  </si>
  <si>
    <t>[106] 운</t>
  </si>
  <si>
    <t>[106] 운 상승하는 장비</t>
  </si>
  <si>
    <t>[107] 전체 체력</t>
  </si>
  <si>
    <t>[107] 전체 체력 상승하는 장비</t>
  </si>
  <si>
    <t>[108] 체력 재생 퍼센트</t>
  </si>
  <si>
    <t>[108] 체력 재생 퍼센트 상승하는 장비</t>
  </si>
  <si>
    <t>[109] 물리 공격력</t>
  </si>
  <si>
    <t>[109] 물리 공격력 상승하는 장비</t>
  </si>
  <si>
    <t>[110] 마법 공격력</t>
  </si>
  <si>
    <t>[110] 마법 공격력 상승하는 장비</t>
  </si>
  <si>
    <t>[111] 물리 방어력</t>
  </si>
  <si>
    <t>[111] 물리 방어력 상승하는 장비</t>
  </si>
  <si>
    <t>[112] 마법 방어력</t>
  </si>
  <si>
    <t>[112] 마법 방어력 상승하는 장비</t>
  </si>
  <si>
    <t>[113] 명중률 증감치</t>
  </si>
  <si>
    <t>[113] 명중률 증감치 상승하는 장비</t>
  </si>
  <si>
    <t>[114] 회피율 증감치</t>
  </si>
  <si>
    <t>[114] 회피율 증감치 상승하는 장비</t>
  </si>
  <si>
    <t>[115] 공격 속도 퍼센트</t>
  </si>
  <si>
    <t>[115] 공격 속도 퍼센트 상승하는 장비</t>
  </si>
  <si>
    <t>[116] 치명타 확률 퍼센트</t>
  </si>
  <si>
    <t>[116] 치명타 확률 퍼센트 상승하는 장비</t>
  </si>
  <si>
    <t>[117]  치명타 확률 저항율 퍼센트</t>
  </si>
  <si>
    <t>[117]  치명타 확률 저항율 퍼센트 상승하는 장비</t>
  </si>
  <si>
    <t>[118] 치명타 대미지 퍼센트</t>
  </si>
  <si>
    <t>[118] 치명타 대미지 퍼센트 상승하는 장비</t>
  </si>
  <si>
    <t>[119] 공격 사정 거리 퍼센트</t>
  </si>
  <si>
    <t>[119] 공격 사정 거리 퍼센트 상승하는 장비</t>
  </si>
  <si>
    <t>[120] 이동 속도 퍼센트</t>
  </si>
  <si>
    <t>[120] 이동 속도 퍼센트 상승하는 장비</t>
  </si>
  <si>
    <t>[121] 재사용 대기시간 감소 퍼센트</t>
  </si>
  <si>
    <t>[121] 재사용 대기시간 감소 퍼센트 상승하는 장비</t>
  </si>
  <si>
    <t>[122] 전체 대미지 퍼센트</t>
  </si>
  <si>
    <t>[122] 전체 대미지 퍼센트 상승하는 장비</t>
  </si>
  <si>
    <t>[123] 대미지 저항 퍼센트</t>
  </si>
  <si>
    <t>[123] 대미지 저항 퍼센트 상승하는 장비</t>
  </si>
  <si>
    <t>[124] 근거리 대미지 퍼센트</t>
  </si>
  <si>
    <t>[124] 근거리 대미지 퍼센트 상승하는 장비</t>
  </si>
  <si>
    <t>[125] 근거리 대미지 저항 퍼센트</t>
  </si>
  <si>
    <t>[125] 근거리 대미지 저항 퍼센트 상승하는 장비</t>
  </si>
  <si>
    <t>[126] 원거리 대미지 퍼센트</t>
  </si>
  <si>
    <t>[126] 원거리 대미지 퍼센트 상승하는 장비</t>
  </si>
  <si>
    <t>[127] 원거리 대미지 저항 퍼센트</t>
  </si>
  <si>
    <t>[127] 원거리 대미지 저항 퍼센트 상승하는 장비</t>
  </si>
  <si>
    <t>[128] 일반 몬스터 대미지 퍼센트</t>
  </si>
  <si>
    <t>[128] 일반 몬스터 대미지 퍼센트 상승하는 장비</t>
  </si>
  <si>
    <t>[129] 보스 몬스터 대미지 퍼센트</t>
  </si>
  <si>
    <t>[129] 보스 몬스터 대미지 퍼센트 상승하는 장비</t>
  </si>
  <si>
    <t>[130] 소형 몬스터 대미지 퍼센트</t>
  </si>
  <si>
    <t>[130] 소형 몬스터 대미지 퍼센트 상승하는 장비</t>
  </si>
  <si>
    <t>[131] 중형 몬스터 대미지 퍼센트</t>
  </si>
  <si>
    <t>[131] 중형 몬스터 대미지 퍼센트 상승하는 장비</t>
  </si>
  <si>
    <t>[132] 대형 몬스터 대미지 퍼센트</t>
  </si>
  <si>
    <t>[132] 대형 몬스터 대미지 퍼센트 상승하는 장비</t>
  </si>
  <si>
    <t>[133] 모든 상태 이상 저항 퍼센트</t>
  </si>
  <si>
    <t>[133] 모든 상태 이상 저항 퍼센트 상승하는 장비</t>
  </si>
  <si>
    <t>[134] 상태 이상 저항 퍼센트</t>
  </si>
  <si>
    <t>[134] 상태 이상 저항 퍼센트 상승하는 장비</t>
  </si>
  <si>
    <t>[135] 평타 시 모든 상태 이상 확률 증감치</t>
  </si>
  <si>
    <t>[135] 평타 시 모든 상태 이상 확률 증감치 상승하는 장비</t>
  </si>
  <si>
    <t>[136] 평타 시 상태 이상 확률 증감치</t>
  </si>
  <si>
    <t>[136] 평타 시 상태 이상 확률 증감치 상승하는 장비</t>
  </si>
  <si>
    <t>[137] 모든 속성 대미지 퍼센트</t>
  </si>
  <si>
    <t>[137] 모든 속성 대미지 퍼센트 상승하는 장비</t>
  </si>
  <si>
    <t>[138] 속성 대미지 퍼센트</t>
  </si>
  <si>
    <t>[138] 속성 대미지 퍼센트 상승하는 장비</t>
  </si>
  <si>
    <t>[139] 모든 속성 대미지 저항 퍼센트</t>
  </si>
  <si>
    <t>[139] 모든 속성 대미지 저항 퍼센트 상승하는 장비</t>
  </si>
  <si>
    <t>[140] 속성 대미지 저항 퍼센트</t>
  </si>
  <si>
    <t>[140] 속성 대미지 저항 퍼센트 상승하는 장비</t>
  </si>
  <si>
    <t>[141] 피격 시 공격 무시율(오토 가드)</t>
  </si>
  <si>
    <t>[141] 피격 시 공격 무시율(오토 가드) 상승하는 장비</t>
  </si>
  <si>
    <t>[142] 일반 경험치 드랍률 퍼센트</t>
  </si>
  <si>
    <t>[142] 일반 경험치 드랍률 퍼센트 상승하는 장비</t>
  </si>
  <si>
    <t>[143] 직업 경험치 드랍률 퍼센트</t>
  </si>
  <si>
    <t>[143] 직업 경험치 드랍률 퍼센트 상승하는 장비</t>
  </si>
  <si>
    <t>[144] 제니 드랍률 퍼센트</t>
  </si>
  <si>
    <t>[144] 제니 드랍률 퍼센트 상승하는 장비</t>
  </si>
  <si>
    <t>[145] 아이템 드랍률 퍼센트</t>
  </si>
  <si>
    <t>[145] 아이템 드랍률 퍼센트 상승하는 장비</t>
  </si>
  <si>
    <t>[146] 몬스터 조각 드랍률 퍼센트 [사용X]</t>
  </si>
  <si>
    <t>[146] 몬스터 조각 드랍률 퍼센트 [사용X] 상승하는 장비</t>
  </si>
  <si>
    <t>[147] 스킬 id 대미지 증가 퍼센트</t>
  </si>
  <si>
    <t>[147] 스킬 id 대미지 증가 퍼센트 상승하는 장비</t>
  </si>
  <si>
    <t>[148] 화속성 공격 시 발동(파이어 필라)</t>
  </si>
  <si>
    <t>[148] 화속성 공격 시 발동(파이어 필라) 상승하는 장비</t>
  </si>
  <si>
    <t>[149] 동료</t>
  </si>
  <si>
    <t>[149] 동료 상승하는 장비</t>
  </si>
  <si>
    <t>[150] 평타 스킬 id 변경</t>
  </si>
  <si>
    <t>[150] 평타 스킬 id 변경 상승하는 장비</t>
  </si>
  <si>
    <t>[151] 스킬 참조 후 자동 사용(서몬 볼)</t>
  </si>
  <si>
    <t>[151] 스킬 참조 후 자동 사용(서몬 볼) 상승하는 장비</t>
  </si>
  <si>
    <t>[152] 헌신(특수)</t>
  </si>
  <si>
    <t>[152] 헌신(특수) 상승하는 장비</t>
  </si>
  <si>
    <t>전옵타 100~109번 상자</t>
  </si>
  <si>
    <t>전옵타 110~119번 상자</t>
  </si>
  <si>
    <t>전옵타 120~129번 상자</t>
  </si>
  <si>
    <t>전옵타 130~139번 상자</t>
  </si>
  <si>
    <t>전옵타 140~151번 상자 (146,149 X)</t>
  </si>
  <si>
    <t>전옵타 묶음 상자</t>
  </si>
  <si>
    <t>더미 셰어 캐릭터 무기</t>
  </si>
  <si>
    <t>더미 셰어 캐릭터 전용 아이템 입니다.</t>
  </si>
  <si>
    <t>스테이지1 보스 보상</t>
  </si>
  <si>
    <t>스테이지2 보스 보상</t>
  </si>
  <si>
    <t>스테이지3 보스 보상</t>
  </si>
  <si>
    <t>스테이지4 보스 보상</t>
  </si>
  <si>
    <t>스테이지5 보스 보상</t>
  </si>
  <si>
    <t>스테이지6 보스 보상</t>
  </si>
  <si>
    <t>스테이지7 보스 보상</t>
  </si>
  <si>
    <t>스테이지8 보스 보상</t>
  </si>
  <si>
    <t>스테이지9 보스 보상</t>
  </si>
  <si>
    <t>스테이지10 보스 보상</t>
  </si>
  <si>
    <t>스테이지11 보스 보상</t>
  </si>
  <si>
    <t>스테이지12 보스 보상</t>
  </si>
  <si>
    <t>스테이지13 보스 보상</t>
  </si>
  <si>
    <t>스테이지14 보스 보상</t>
  </si>
  <si>
    <t>스테이지15 보스 보상</t>
  </si>
  <si>
    <t>스테이지16 보스 보상</t>
  </si>
  <si>
    <t>스테이지17 보스 보상</t>
  </si>
  <si>
    <t>스테이지18 보스 보상</t>
  </si>
  <si>
    <t>스테이지19 보스 보상</t>
  </si>
  <si>
    <t>스테이지20 보스 보상</t>
  </si>
  <si>
    <t>스테이지21 보스 보상</t>
  </si>
  <si>
    <t>스테이지22 보스 보상</t>
  </si>
  <si>
    <t>스테이지23 보스 보상</t>
  </si>
  <si>
    <t>스테이지24 보스 보상</t>
  </si>
  <si>
    <t>스테이지25 보스 보상</t>
  </si>
  <si>
    <t>스테이지26 보스 보상</t>
  </si>
  <si>
    <t>스테이지27 보스 보상</t>
  </si>
  <si>
    <t>스테이지28 보스 보상</t>
  </si>
  <si>
    <t>스테이지29 보스 보상</t>
  </si>
  <si>
    <t>스테이지30 보스 보상</t>
  </si>
  <si>
    <t>스테이지31 보스 보상</t>
  </si>
  <si>
    <t>스테이지32 보스 보상</t>
  </si>
  <si>
    <t>스테이지33 보스 보상</t>
  </si>
  <si>
    <t>스테이지34 보스 보상</t>
  </si>
  <si>
    <t>스테이지35 보스 보상</t>
  </si>
  <si>
    <t>스테이지36 보스 보상</t>
  </si>
  <si>
    <t>스테이지37 보스 보상</t>
  </si>
  <si>
    <t>스테이지38 보스 보상</t>
  </si>
  <si>
    <t>스테이지39 보스 보상</t>
  </si>
  <si>
    <t>스테이지40 보스 보상</t>
  </si>
  <si>
    <t>스테이지41 보스 보상</t>
  </si>
  <si>
    <t>스테이지42 보스 보상</t>
  </si>
  <si>
    <t>스테이지43 보스 보상</t>
  </si>
  <si>
    <t>스테이지44 보스 보상</t>
  </si>
  <si>
    <t>스테이지45 보스 보상</t>
  </si>
  <si>
    <t>스테이지46 보스 보상</t>
  </si>
  <si>
    <t>스테이지47 보스 보상</t>
  </si>
  <si>
    <t>스테이지48 보스 보상</t>
  </si>
  <si>
    <t>스테이지49 보스 보상</t>
  </si>
  <si>
    <t>스테이지50 보스 보상</t>
  </si>
  <si>
    <t>스테이지51 보스 보상</t>
  </si>
  <si>
    <t>스테이지52 보스 보상</t>
  </si>
  <si>
    <t>스테이지53 보스 보상</t>
  </si>
  <si>
    <t>스테이지54 보스 보상</t>
  </si>
  <si>
    <t>스테이지55 보스 보상</t>
  </si>
  <si>
    <t>스테이지56 보스 보상</t>
  </si>
  <si>
    <t>스테이지57 보스 보상</t>
  </si>
  <si>
    <t>스테이지58 보스 보상</t>
  </si>
  <si>
    <t>스테이지59 보스 보상</t>
  </si>
  <si>
    <t>스테이지60 보스 보상</t>
  </si>
  <si>
    <t>스테이지61 보스 보상</t>
  </si>
  <si>
    <t>스테이지62 보스 보상</t>
  </si>
  <si>
    <t>스테이지63 보스 보상</t>
  </si>
  <si>
    <t>스테이지64 보스 보상</t>
  </si>
  <si>
    <t>스테이지65 보스 보상</t>
  </si>
  <si>
    <t>스테이지66 보스 보상</t>
  </si>
  <si>
    <t>스테이지67 보스 보상</t>
  </si>
  <si>
    <t>스테이지68 보스 보상</t>
  </si>
  <si>
    <t>스테이지69 보스 보상</t>
  </si>
  <si>
    <t>스테이지70 보스 보상</t>
  </si>
  <si>
    <t>스테이지71 보스 보상</t>
  </si>
  <si>
    <t>스테이지72 보스 보상</t>
  </si>
  <si>
    <t>미로 클리어 보상 1 Chapter</t>
  </si>
  <si>
    <t>미로 클리어 보상 2 Chapter</t>
  </si>
  <si>
    <t>미로 클리어 보상 3 Chapter</t>
  </si>
  <si>
    <t>미로 클리어 보상 4 Chapter</t>
  </si>
  <si>
    <t>미로 클리어 보상 5 Chapter</t>
  </si>
  <si>
    <t>미로 클리어 보상 6 Chapter</t>
  </si>
  <si>
    <t>미로 클리어 보상 7 Chapter</t>
  </si>
  <si>
    <t>미로 클리어 보상 8 Chapter</t>
  </si>
  <si>
    <t>미로 클리어 보상 9 Chapter</t>
  </si>
  <si>
    <t>미로 클리어 보상 10 Chapter</t>
  </si>
  <si>
    <t>미로 클리어 보상 11 Chapter</t>
  </si>
  <si>
    <t>미로 클리어 보상 12 Chapter</t>
  </si>
  <si>
    <t>멀티 미로 참여 보상 1 Chapter</t>
  </si>
  <si>
    <t>멀티 미로 참여 보상 2 Chapter</t>
  </si>
  <si>
    <t>멀티 미로 참여 보상 3 Chapter</t>
  </si>
  <si>
    <t>멀티 미로 참여 보상 4 Chapter</t>
  </si>
  <si>
    <t>멀티 미로 참여 보상 5 Chapter</t>
  </si>
  <si>
    <t>멀티 미로 참여 보상 6 Chapter</t>
  </si>
  <si>
    <t>멀티 미로 참여 보상 7 Chapter</t>
  </si>
  <si>
    <t>멀티 미로 참여 보상 8 Chapter</t>
  </si>
  <si>
    <t>멀티 미로 참여 보상 9 Chapter</t>
  </si>
  <si>
    <t>멀티 미로 참여 보상 10 Chapter</t>
  </si>
  <si>
    <t>멀티 미로 참여 보상 11 Chapter</t>
  </si>
  <si>
    <t>멀티 미로 참여 보상 12 Chapter</t>
  </si>
  <si>
    <t>멀티 미로 보상 3 / 기본 보상</t>
  </si>
  <si>
    <t>멀티 미로 보상 3 / 하급 보상</t>
  </si>
  <si>
    <t>멀티 미로 보상 3 / 중급 보상</t>
  </si>
  <si>
    <t>멀티 미로 보상 3 / 고급 보상</t>
  </si>
  <si>
    <t>멀티 미로 보상 4 / 기본 보상</t>
  </si>
  <si>
    <t>멀티 미로 보상 4 / 하급 보상</t>
  </si>
  <si>
    <t>멀티 미로 보상 4 / 중급 보상</t>
  </si>
  <si>
    <t>멀티 미로 보상 4 / 고급 보상</t>
  </si>
  <si>
    <t>RO Point</t>
  </si>
  <si>
    <t>CBT 기념 코인</t>
  </si>
  <si>
    <t>CBT를 기념하기 위해 만들어진 코인.\n룰렛 이벤트에서 경품을 받을 수 있다.</t>
  </si>
  <si>
    <t>Item777</t>
  </si>
  <si>
    <t>참조 테이블</t>
  </si>
  <si>
    <t>value</t>
  </si>
  <si>
    <t>냥다래 열매(결제)</t>
  </si>
  <si>
    <t>무료 냥다래 열매(보상)</t>
  </si>
  <si>
    <t>스킬 포인트</t>
  </si>
  <si>
    <t>스탯 포인트</t>
  </si>
  <si>
    <t>아이템</t>
  </si>
  <si>
    <t>item_id</t>
  </si>
  <si>
    <t>count</t>
  </si>
  <si>
    <t>010.아이템테이블 참조</t>
  </si>
  <si>
    <t>직업 경험치</t>
  </si>
  <si>
    <t>일반 경험치</t>
  </si>
  <si>
    <t>필드 던전 티켓</t>
  </si>
  <si>
    <t>특수 던전 티켓</t>
  </si>
  <si>
    <t>길드 코인</t>
  </si>
  <si>
    <t>RO 포인트</t>
  </si>
  <si>
    <t>디펜스 던전 티켓</t>
  </si>
  <si>
    <t>월드보스 티켓</t>
  </si>
  <si>
    <t>대전 티켓</t>
  </si>
  <si>
    <t>미로맵 스테이지 보스 도전권 - 행동력</t>
  </si>
  <si>
    <t>퀘스트 코인(의뢰 퀘스트)</t>
  </si>
  <si>
    <t>동료</t>
  </si>
  <si>
    <t>agent_id</t>
  </si>
  <si>
    <t>036.동료테이블 참조</t>
  </si>
  <si>
    <t>공유 동료 사용 시간 충전 티켓 - 10분</t>
  </si>
  <si>
    <t>공유 동료 사용 시간 충전 티켓 - 30분</t>
  </si>
  <si>
    <t>공유 동료 사용 시간 충전 티켓 - 60분</t>
  </si>
  <si>
    <t>멀티 미로 입장 티켓</t>
  </si>
  <si>
    <t>보상그룹테이블 참조</t>
  </si>
  <si>
    <t>026.보상그룹테이블 참조</t>
  </si>
  <si>
    <t>아이템 그룹 보상</t>
  </si>
  <si>
    <t>024.가챠테이블 참조</t>
  </si>
  <si>
    <t>동료 그룹 보상</t>
  </si>
  <si>
    <t>021.로그인보너스</t>
  </si>
  <si>
    <t>일반 보너스 루프용</t>
  </si>
  <si>
    <t>로그인 보너스 타입</t>
  </si>
  <si>
    <t>날짜</t>
  </si>
  <si>
    <t>보상 타입</t>
  </si>
  <si>
    <t>보상 값</t>
  </si>
  <si>
    <t>사용 X</t>
  </si>
  <si>
    <t>아이템 수량</t>
  </si>
  <si>
    <t>재화는 사용 X</t>
  </si>
  <si>
    <t>신규 유저</t>
  </si>
  <si>
    <t>복귀 유저</t>
  </si>
  <si>
    <t>일반 시작</t>
  </si>
  <si>
    <t>일반 루프</t>
  </si>
  <si>
    <t>출석체크 보상의 그룹 ID</t>
  </si>
  <si>
    <t>- type : 0또는3일 경우 루프타입</t>
  </si>
  <si>
    <t>3자리수 ID는 시즌 그룹 맨 마지막 자리수는 다음에 올 시즌 그룹의 앞자리</t>
  </si>
  <si>
    <t>1자리수 ID는 시작 그룹 가장 높은 수로 해당 시즌에 시작하는 유저에게 제공</t>
  </si>
  <si>
    <t>type이 3인 그룹 아이디가 시작 로그인보너스가 된다.</t>
  </si>
  <si>
    <t xml:space="preserve">- type : 1인 경우 </t>
  </si>
  <si>
    <t>가장높은 그룹 id가 현재 받는 신규 유저 보상이 된다.</t>
  </si>
  <si>
    <t>- type : 2인경우</t>
  </si>
  <si>
    <t>가장 높은 그룹 id가 현재 복귀 유저가 받는 보상 테이블이 된다.</t>
  </si>
  <si>
    <t>column</t>
    <phoneticPr fontId="4" type="noConversion"/>
  </si>
  <si>
    <t>bonus_type</t>
    <phoneticPr fontId="4" type="noConversion"/>
  </si>
  <si>
    <t>변경 방향성</t>
    <phoneticPr fontId="4" type="noConversion"/>
  </si>
  <si>
    <t>하급 장비 상자</t>
    <phoneticPr fontId="4" type="noConversion"/>
  </si>
  <si>
    <t>3성 장신구 상자</t>
    <phoneticPr fontId="4" type="noConversion"/>
  </si>
  <si>
    <t>PVP 동료 상자</t>
    <phoneticPr fontId="4" type="noConversion"/>
  </si>
  <si>
    <t>하급 동료 상자</t>
  </si>
  <si>
    <t>하급 동료 상자</t>
    <phoneticPr fontId="4" type="noConversion"/>
  </si>
  <si>
    <t>상급 동료 상자</t>
  </si>
  <si>
    <t>중급 동료 상자</t>
  </si>
  <si>
    <t>하급 카드 상자</t>
    <phoneticPr fontId="4" type="noConversion"/>
  </si>
  <si>
    <t>중급 장비 상자</t>
    <phoneticPr fontId="4" type="noConversion"/>
  </si>
  <si>
    <t>중급 카드 상자</t>
    <phoneticPr fontId="4" type="noConversion"/>
  </si>
  <si>
    <t>중급 동료 상자</t>
    <phoneticPr fontId="4" type="noConversion"/>
  </si>
  <si>
    <t>id</t>
    <phoneticPr fontId="4" type="noConversion"/>
  </si>
  <si>
    <t>상급 카드 상자</t>
    <phoneticPr fontId="4" type="noConversion"/>
  </si>
  <si>
    <t>탭</t>
    <phoneticPr fontId="4" type="noConversion"/>
  </si>
  <si>
    <t>MVP 소환권</t>
  </si>
  <si>
    <t>할로 할로</t>
  </si>
  <si>
    <t>세잎 클로버</t>
    <phoneticPr fontId="4" type="noConversion"/>
  </si>
  <si>
    <t>check_type</t>
  </si>
  <si>
    <t>check_value</t>
  </si>
  <si>
    <t>step_value</t>
  </si>
  <si>
    <t>need_bit_type</t>
  </si>
  <si>
    <t>words_value</t>
  </si>
  <si>
    <t>color_index</t>
  </si>
  <si>
    <t>명칭</t>
    <phoneticPr fontId="4" type="noConversion"/>
  </si>
  <si>
    <t>듀얼 전용 보상</t>
    <phoneticPr fontId="4" type="noConversion"/>
  </si>
  <si>
    <t>파견</t>
    <phoneticPr fontId="4" type="noConversion"/>
  </si>
  <si>
    <t>무한의 공간</t>
    <phoneticPr fontId="4" type="noConversion"/>
  </si>
  <si>
    <t>비공정 습격</t>
    <phoneticPr fontId="4" type="noConversion"/>
  </si>
  <si>
    <t>부서진 마법석</t>
    <phoneticPr fontId="4" type="noConversion"/>
  </si>
  <si>
    <t>1등상 카드</t>
    <phoneticPr fontId="4" type="noConversion"/>
  </si>
  <si>
    <t xml:space="preserve">하상 / </t>
    <phoneticPr fontId="4" type="noConversion"/>
  </si>
  <si>
    <t>듀얼 패스</t>
    <phoneticPr fontId="4" type="noConversion"/>
  </si>
  <si>
    <t>2성 PVP 동료</t>
  </si>
  <si>
    <t>3성 PVP 동료</t>
  </si>
  <si>
    <t>4성 PVP 동료</t>
  </si>
  <si>
    <t>5성 PVP 동료</t>
  </si>
  <si>
    <t>Item85061</t>
  </si>
  <si>
    <t>-</t>
  </si>
  <si>
    <t>포링 모자</t>
  </si>
  <si>
    <t>60레벨 카드 강화권</t>
  </si>
  <si>
    <t>포링 모자</t>
    <phoneticPr fontId="4" type="noConversion"/>
  </si>
  <si>
    <t>망토</t>
    <phoneticPr fontId="4" type="noConversion"/>
  </si>
  <si>
    <t>목걸이</t>
    <phoneticPr fontId="4" type="noConversion"/>
  </si>
  <si>
    <t>블랙캣</t>
    <phoneticPr fontId="4" type="noConversion"/>
  </si>
  <si>
    <t>오를레앙의 목걸이</t>
    <phoneticPr fontId="4" type="noConversion"/>
  </si>
  <si>
    <t>브로치</t>
    <phoneticPr fontId="4" type="noConversion"/>
  </si>
  <si>
    <t>옛 영주의 망토</t>
    <phoneticPr fontId="4" type="noConversion"/>
  </si>
  <si>
    <t>생존의 망토</t>
    <phoneticPr fontId="4" type="noConversion"/>
  </si>
  <si>
    <t>발키리의 망토</t>
    <phoneticPr fontId="4" type="noConversion"/>
  </si>
  <si>
    <t>모래 시계</t>
    <phoneticPr fontId="4" type="noConversion"/>
  </si>
  <si>
    <t>CBT 코인</t>
    <phoneticPr fontId="4" type="noConversion"/>
  </si>
  <si>
    <t>16시간</t>
    <phoneticPr fontId="4" type="noConversion"/>
  </si>
  <si>
    <t>별의 가루</t>
    <phoneticPr fontId="4" type="noConversion"/>
  </si>
  <si>
    <t>8시간</t>
    <phoneticPr fontId="4" type="noConversion"/>
  </si>
  <si>
    <t>카드 강화권 10레벨</t>
    <phoneticPr fontId="4" type="noConversion"/>
  </si>
  <si>
    <t>에르늄,5</t>
  </si>
  <si>
    <t>오리데오콘,5</t>
  </si>
  <si>
    <t>에르늄,10</t>
  </si>
  <si>
    <t>오리데오콘,10</t>
  </si>
  <si>
    <t>에르늄,15</t>
  </si>
  <si>
    <t>오리데오콘,15</t>
  </si>
  <si>
    <t>에르늄,20</t>
  </si>
  <si>
    <t>오리데오콘,20</t>
  </si>
  <si>
    <t>에르늄,25</t>
  </si>
  <si>
    <t>오리데오콘,25</t>
  </si>
  <si>
    <t>에르늄,30</t>
  </si>
  <si>
    <t>오리데오콘,30</t>
  </si>
  <si>
    <t>에르늄,35</t>
  </si>
  <si>
    <t>오리데오콘,35</t>
  </si>
  <si>
    <t>오리데오콘,40</t>
  </si>
  <si>
    <t>에르늄,45</t>
  </si>
  <si>
    <t>오리데오콘,45</t>
  </si>
  <si>
    <t>에르늄,50</t>
  </si>
  <si>
    <t>오리데오콘,50</t>
  </si>
  <si>
    <t>에르늄,55</t>
  </si>
  <si>
    <t>오리데오콘,55</t>
  </si>
  <si>
    <t>에르늄,60</t>
  </si>
  <si>
    <t>오리데오콘,60</t>
  </si>
  <si>
    <t>에르늄,65</t>
  </si>
  <si>
    <t>오리데오콘,65</t>
  </si>
  <si>
    <t>에르늄,70</t>
  </si>
  <si>
    <t>오리데오콘,70</t>
  </si>
  <si>
    <t>에르늄,75</t>
  </si>
  <si>
    <t>오리데오콘,75</t>
  </si>
  <si>
    <t>에르늄,80</t>
  </si>
  <si>
    <t>오리데오콘,80</t>
  </si>
  <si>
    <t>에르늄,85</t>
  </si>
  <si>
    <t>오리데오콘,85</t>
  </si>
  <si>
    <t>에르늄,90</t>
  </si>
  <si>
    <t>오리데오콘,90</t>
  </si>
  <si>
    <t>에르늄,95</t>
  </si>
  <si>
    <t>오리데오콘,95</t>
  </si>
  <si>
    <t>에르늄,100</t>
  </si>
  <si>
    <t>오리데오콘,100</t>
  </si>
  <si>
    <t>에르늄,105</t>
  </si>
  <si>
    <t>오리데오콘,105</t>
  </si>
  <si>
    <t>에르늄,110</t>
  </si>
  <si>
    <t>오리데오콘,110</t>
  </si>
  <si>
    <t>에르늄,115</t>
  </si>
  <si>
    <t>오리데오콘,115</t>
  </si>
  <si>
    <t>에르늄,120</t>
  </si>
  <si>
    <t>오리데오콘,120</t>
  </si>
  <si>
    <t>에르늄,125</t>
  </si>
  <si>
    <t>오리데오콘,125</t>
  </si>
  <si>
    <t>에르늄,130</t>
  </si>
  <si>
    <t>오리데오콘,130</t>
  </si>
  <si>
    <t>에르늄,135</t>
  </si>
  <si>
    <t>오리데오콘,135</t>
  </si>
  <si>
    <t>에르늄,140</t>
  </si>
  <si>
    <t>오리데오콘,140</t>
  </si>
  <si>
    <t>에르늄,145</t>
  </si>
  <si>
    <t>오리데오콘,145</t>
  </si>
  <si>
    <t>에르늄,150</t>
  </si>
  <si>
    <t>오리데오콘,150</t>
  </si>
  <si>
    <t>에르늄,155</t>
  </si>
  <si>
    <t>오리데오콘,155</t>
  </si>
  <si>
    <t>에르늄,160</t>
  </si>
  <si>
    <t>오리데오콘,160</t>
  </si>
  <si>
    <t>에르늄,165</t>
  </si>
  <si>
    <t>오리데오콘,165</t>
  </si>
  <si>
    <t>에르늄,170</t>
  </si>
  <si>
    <t>오리데오콘,170</t>
  </si>
  <si>
    <t>에르늄,175</t>
  </si>
  <si>
    <t>오리데오콘,175</t>
  </si>
  <si>
    <t>에르늄,180</t>
  </si>
  <si>
    <t>오리데오콘,180</t>
  </si>
  <si>
    <t>메모</t>
    <phoneticPr fontId="4" type="noConversion"/>
  </si>
  <si>
    <t>자사</t>
  </si>
  <si>
    <t>장비 상자</t>
  </si>
  <si>
    <t>재료 상자</t>
  </si>
  <si>
    <t>소비 상자</t>
  </si>
  <si>
    <t>보석 상자</t>
  </si>
  <si>
    <t>무기 재료</t>
    <phoneticPr fontId="4" type="noConversion"/>
  </si>
  <si>
    <t>젤로피</t>
    <phoneticPr fontId="4" type="noConversion"/>
  </si>
  <si>
    <t>마잎</t>
    <phoneticPr fontId="4" type="noConversion"/>
  </si>
  <si>
    <t>약초</t>
    <phoneticPr fontId="4" type="noConversion"/>
  </si>
  <si>
    <t>소비를 자사에서 빼서 다른 공간에서 밀어줌</t>
    <phoneticPr fontId="4" type="noConversion"/>
  </si>
  <si>
    <t>장비 상자</t>
    <phoneticPr fontId="4" type="noConversion"/>
  </si>
  <si>
    <t>재료 상자</t>
    <phoneticPr fontId="4" type="noConversion"/>
  </si>
  <si>
    <t>카드 상자</t>
    <phoneticPr fontId="4" type="noConversion"/>
  </si>
  <si>
    <t>미스릴</t>
    <phoneticPr fontId="4" type="noConversion"/>
  </si>
  <si>
    <t>고목나무의 진</t>
    <phoneticPr fontId="4" type="noConversion"/>
  </si>
  <si>
    <t>딱딱한 피부</t>
    <phoneticPr fontId="4" type="noConversion"/>
  </si>
  <si>
    <t>보석 상자</t>
    <phoneticPr fontId="4" type="noConversion"/>
  </si>
  <si>
    <t>세잎</t>
    <phoneticPr fontId="4" type="noConversion"/>
  </si>
  <si>
    <t>소비 상자</t>
    <phoneticPr fontId="4" type="noConversion"/>
  </si>
  <si>
    <t>하급</t>
    <phoneticPr fontId="4" type="noConversion"/>
  </si>
  <si>
    <t>중급</t>
    <phoneticPr fontId="4" type="noConversion"/>
  </si>
  <si>
    <t>나무 조각</t>
    <phoneticPr fontId="4" type="noConversion"/>
  </si>
  <si>
    <t>현재</t>
    <phoneticPr fontId="4" type="noConversion"/>
  </si>
  <si>
    <t>2, 5, 7, 11</t>
    <phoneticPr fontId="4" type="noConversion"/>
  </si>
  <si>
    <t>첫 사이클</t>
    <phoneticPr fontId="4" type="noConversion"/>
  </si>
  <si>
    <t>둘째 사이클</t>
    <phoneticPr fontId="4" type="noConversion"/>
  </si>
  <si>
    <t>채집한 약초</t>
    <phoneticPr fontId="4" type="noConversion"/>
  </si>
  <si>
    <t>마른 이그드라실 잎</t>
    <phoneticPr fontId="4" type="noConversion"/>
  </si>
  <si>
    <t>행복의 세잎 클로버</t>
    <phoneticPr fontId="4" type="noConversion"/>
  </si>
  <si>
    <t>1, 6, 8, 10</t>
    <phoneticPr fontId="4" type="noConversion"/>
  </si>
  <si>
    <t>3, 4, 9, 12</t>
    <phoneticPr fontId="4" type="noConversion"/>
  </si>
  <si>
    <t>Event</t>
  </si>
  <si>
    <t>패키지</t>
  </si>
  <si>
    <t>Goods</t>
  </si>
  <si>
    <t>재화</t>
  </si>
  <si>
    <t>Costume</t>
  </si>
  <si>
    <t>코스튬</t>
  </si>
  <si>
    <t>Friend</t>
  </si>
  <si>
    <t>Daily Shop</t>
  </si>
  <si>
    <t>소모품</t>
  </si>
  <si>
    <t>Guild Shop</t>
  </si>
  <si>
    <t>숨김 처리</t>
  </si>
  <si>
    <t>스타트팩</t>
  </si>
  <si>
    <t>공유보상 UP 팩</t>
  </si>
  <si>
    <t>축복 선물함</t>
  </si>
  <si>
    <t>카프라 회원권</t>
  </si>
  <si>
    <t>낭다래 프리미엄</t>
  </si>
  <si>
    <t>보상</t>
    <phoneticPr fontId="4" type="noConversion"/>
  </si>
  <si>
    <t>300냥, 10만제니, 100RP, 갱신권1, 16시간1</t>
    <phoneticPr fontId="4" type="noConversion"/>
  </si>
  <si>
    <t>고유보상 +20%, 20RP, 갱신권2, 16시간1, 200냥, 10만제니</t>
    <phoneticPr fontId="4" type="noConversion"/>
  </si>
  <si>
    <t>현금</t>
    <phoneticPr fontId="4" type="noConversion"/>
  </si>
  <si>
    <t>300냥, 20만제니, 250RP, 갱신권2, 16시간2</t>
    <phoneticPr fontId="4" type="noConversion"/>
  </si>
  <si>
    <t>500RP, 갱신권10, 16시간5, 500냥, 50만제니</t>
    <phoneticPr fontId="4" type="noConversion"/>
  </si>
  <si>
    <t>재화 보상 +10%, 300RP, 갱신권5, 16시간2, 300냥, 25만제니</t>
    <phoneticPr fontId="4" type="noConversion"/>
  </si>
  <si>
    <t>매일 720냥, 매일 84만제니</t>
    <phoneticPr fontId="4" type="noConversion"/>
  </si>
  <si>
    <t>매일 1340냥, 매일 140만제니</t>
    <phoneticPr fontId="4" type="noConversion"/>
  </si>
  <si>
    <t>CBT 성장 패키지</t>
  </si>
  <si>
    <t>제작 패키지</t>
  </si>
  <si>
    <t>제니 폭발 패키지</t>
  </si>
  <si>
    <t>포션 패키지</t>
  </si>
  <si>
    <t>검사 패키지</t>
  </si>
  <si>
    <t>법사 패키지</t>
  </si>
  <si>
    <t>도둑 패키지</t>
  </si>
  <si>
    <t>궁수 패키지</t>
  </si>
  <si>
    <t>장신구 패키지</t>
  </si>
  <si>
    <t>파견 지원 상자</t>
  </si>
  <si>
    <t>PVP 지원 상자</t>
  </si>
  <si>
    <t>각성 포션</t>
  </si>
  <si>
    <t>파견 동료, 카드</t>
  </si>
  <si>
    <t>전투 동료, 장신구, 강화 재료</t>
  </si>
  <si>
    <t>카드 상자</t>
  </si>
  <si>
    <t xml:space="preserve">비밀 상점 한정 4성 무기(제작으로 획득 불가), 별의 파편 5개 (5성 제작 핵심 재료) </t>
  </si>
  <si>
    <t>한정판 5성 탐험 동료(발굴),한정판 5성 탐험 동료(채집), 동료와 관련된 코스튬 1종(한정판 아님)</t>
  </si>
  <si>
    <t>LV10노출</t>
  </si>
  <si>
    <t>LV20노출</t>
  </si>
  <si>
    <t>LV30노출</t>
  </si>
  <si>
    <t>LV40노출</t>
  </si>
  <si>
    <t>LV50노출</t>
  </si>
  <si>
    <t>LV60노출</t>
  </si>
  <si>
    <t>동료</t>
    <phoneticPr fontId="4" type="noConversion"/>
  </si>
  <si>
    <t>전투 교범5, 오리50, 에르50, 카10강25, 농화10, 집중10</t>
    <phoneticPr fontId="4" type="noConversion"/>
  </si>
  <si>
    <t>하급 재료3, 별의 가루100</t>
    <phoneticPr fontId="4" type="noConversion"/>
  </si>
  <si>
    <t>10만제니, 금화5, 파이어럿 스켈1</t>
    <phoneticPr fontId="4" type="noConversion"/>
  </si>
  <si>
    <t>포션 상자20</t>
    <phoneticPr fontId="4" type="noConversion"/>
  </si>
  <si>
    <t>3성 무기, 2성 갑옷, 2성 투구</t>
    <phoneticPr fontId="4" type="noConversion"/>
  </si>
  <si>
    <t>2성 반지, 2성 목걸이</t>
    <phoneticPr fontId="4" type="noConversion"/>
  </si>
  <si>
    <t>명칭</t>
    <phoneticPr fontId="4" type="noConversion"/>
  </si>
  <si>
    <t>패키지</t>
    <phoneticPr fontId="4" type="noConversion"/>
  </si>
  <si>
    <t>재화</t>
    <phoneticPr fontId="4" type="noConversion"/>
  </si>
  <si>
    <t>CBT 이후</t>
    <phoneticPr fontId="4" type="noConversion"/>
  </si>
  <si>
    <t>코스튬</t>
    <phoneticPr fontId="4" type="noConversion"/>
  </si>
  <si>
    <t>소모품</t>
    <phoneticPr fontId="4" type="noConversion"/>
  </si>
  <si>
    <t>길드</t>
    <phoneticPr fontId="4" type="noConversion"/>
  </si>
  <si>
    <t>무료 코스튬</t>
    <phoneticPr fontId="4" type="noConversion"/>
  </si>
  <si>
    <t>코스튬 상자</t>
    <phoneticPr fontId="4" type="noConversion"/>
  </si>
  <si>
    <t>무료 동료</t>
    <phoneticPr fontId="4" type="noConversion"/>
  </si>
  <si>
    <t>무료 포션</t>
    <phoneticPr fontId="4" type="noConversion"/>
  </si>
  <si>
    <t>파견 동료5</t>
    <phoneticPr fontId="4" type="noConversion"/>
  </si>
  <si>
    <t>PVP 동료5</t>
    <phoneticPr fontId="4" type="noConversion"/>
  </si>
  <si>
    <t>1~3</t>
    <phoneticPr fontId="4" type="noConversion"/>
  </si>
  <si>
    <t>던전 소탕권</t>
    <phoneticPr fontId="4" type="noConversion"/>
  </si>
  <si>
    <t>비밀 상점 갱신권</t>
    <phoneticPr fontId="4" type="noConversion"/>
  </si>
  <si>
    <t>셰어부스트</t>
    <phoneticPr fontId="4" type="noConversion"/>
  </si>
  <si>
    <t>제작 상자</t>
    <phoneticPr fontId="4" type="noConversion"/>
  </si>
  <si>
    <t>장비 상자</t>
    <phoneticPr fontId="4" type="noConversion"/>
  </si>
  <si>
    <t>상자</t>
    <phoneticPr fontId="4" type="noConversion"/>
  </si>
  <si>
    <t>카드 상자</t>
    <phoneticPr fontId="4" type="noConversion"/>
  </si>
  <si>
    <t>파견 지원 상자</t>
    <phoneticPr fontId="4" type="noConversion"/>
  </si>
  <si>
    <t>PVP 지원 상자</t>
    <phoneticPr fontId="4" type="noConversion"/>
  </si>
  <si>
    <t>무료 소모품</t>
    <phoneticPr fontId="4" type="noConversion"/>
  </si>
  <si>
    <t>포션 뒤로 쭉</t>
    <phoneticPr fontId="4" type="noConversion"/>
  </si>
  <si>
    <t>상품</t>
    <phoneticPr fontId="4" type="noConversion"/>
  </si>
  <si>
    <t>냥다래</t>
    <phoneticPr fontId="4" type="noConversion"/>
  </si>
  <si>
    <t>매일매일 상점</t>
    <phoneticPr fontId="4" type="noConversion"/>
  </si>
  <si>
    <t>상급 카드 상자</t>
    <phoneticPr fontId="4" type="noConversion"/>
  </si>
  <si>
    <t>상급 재료 상자</t>
    <phoneticPr fontId="4" type="noConversion"/>
  </si>
  <si>
    <t>월 10회</t>
    <phoneticPr fontId="4" type="noConversion"/>
  </si>
  <si>
    <t>하루 1회</t>
    <phoneticPr fontId="4" type="noConversion"/>
  </si>
  <si>
    <t>하루 3회</t>
    <phoneticPr fontId="4" type="noConversion"/>
  </si>
  <si>
    <t>300으로 구성</t>
    <phoneticPr fontId="4" type="noConversion"/>
  </si>
  <si>
    <t>에르늄 60</t>
    <phoneticPr fontId="4" type="noConversion"/>
  </si>
  <si>
    <t>오리데오콘 40</t>
    <phoneticPr fontId="4" type="noConversion"/>
  </si>
  <si>
    <t>풍선껌</t>
    <phoneticPr fontId="4" type="noConversion"/>
  </si>
  <si>
    <t>셰어 4시간</t>
    <phoneticPr fontId="4" type="noConversion"/>
  </si>
  <si>
    <t>3명</t>
    <phoneticPr fontId="4" type="noConversion"/>
  </si>
  <si>
    <t>길드</t>
    <phoneticPr fontId="4" type="noConversion"/>
  </si>
  <si>
    <t>현금</t>
    <phoneticPr fontId="4" type="noConversion"/>
  </si>
  <si>
    <t>제한</t>
    <phoneticPr fontId="4" type="noConversion"/>
  </si>
  <si>
    <t>코스튬 상자 5개</t>
    <phoneticPr fontId="4" type="noConversion"/>
  </si>
  <si>
    <t>전투 교범</t>
    <phoneticPr fontId="4" type="noConversion"/>
  </si>
  <si>
    <t>금화 주머니</t>
    <phoneticPr fontId="4" type="noConversion"/>
  </si>
  <si>
    <t>냥다래</t>
    <phoneticPr fontId="4" type="noConversion"/>
  </si>
  <si>
    <t>type</t>
  </si>
  <si>
    <t>smelt_level</t>
  </si>
  <si>
    <t>tier_per</t>
  </si>
  <si>
    <t>resource_type</t>
  </si>
  <si>
    <t>resource_value</t>
  </si>
  <si>
    <t>resource_count</t>
  </si>
  <si>
    <t>value</t>
    <phoneticPr fontId="4" type="noConversion"/>
  </si>
  <si>
    <t>count</t>
    <phoneticPr fontId="4" type="noConversion"/>
  </si>
  <si>
    <t>type</t>
    <phoneticPr fontId="4" type="noConversion"/>
  </si>
  <si>
    <t>Filter</t>
    <phoneticPr fontId="4" type="noConversion"/>
  </si>
  <si>
    <t>오리데오콘을 2배 가량 많이 들게함</t>
    <phoneticPr fontId="4" type="noConversion"/>
  </si>
  <si>
    <t>기존</t>
    <phoneticPr fontId="4" type="noConversion"/>
  </si>
  <si>
    <t>수정</t>
    <phoneticPr fontId="4" type="noConversion"/>
  </si>
  <si>
    <t>제니 만단위</t>
    <phoneticPr fontId="4" type="noConversion"/>
  </si>
  <si>
    <t>*2배</t>
    <phoneticPr fontId="4" type="noConversion"/>
  </si>
  <si>
    <t>*1.5배</t>
    <phoneticPr fontId="4" type="noConversion"/>
  </si>
  <si>
    <t>제니 수정</t>
    <phoneticPr fontId="4" type="noConversion"/>
  </si>
  <si>
    <t>◀실데이터</t>
    <phoneticPr fontId="4" type="noConversion"/>
  </si>
  <si>
    <t>value 수정</t>
    <phoneticPr fontId="4" type="noConversion"/>
  </si>
  <si>
    <t>강화 재료</t>
    <phoneticPr fontId="4" type="noConversion"/>
  </si>
  <si>
    <t>랭크</t>
    <phoneticPr fontId="4" type="noConversion"/>
  </si>
  <si>
    <t>상자</t>
    <phoneticPr fontId="4" type="noConversion"/>
  </si>
  <si>
    <t>매일매일</t>
    <phoneticPr fontId="4" type="noConversion"/>
  </si>
  <si>
    <t>무료 동료 상자</t>
    <phoneticPr fontId="4" type="noConversion"/>
  </si>
  <si>
    <t>무료 코스튬 상자</t>
    <phoneticPr fontId="4" type="noConversion"/>
  </si>
  <si>
    <t>소모품</t>
    <phoneticPr fontId="4" type="noConversion"/>
  </si>
  <si>
    <t>장비 강화 수량</t>
    <phoneticPr fontId="4" type="noConversion"/>
  </si>
  <si>
    <t>최대 매일 295개</t>
    <phoneticPr fontId="4" type="noConversion"/>
  </si>
  <si>
    <t>2만</t>
    <phoneticPr fontId="4" type="noConversion"/>
  </si>
  <si>
    <t>2만</t>
    <phoneticPr fontId="4" type="noConversion"/>
  </si>
  <si>
    <t>20냥에 15000</t>
  </si>
  <si>
    <t>3만</t>
    <phoneticPr fontId="4" type="noConversion"/>
  </si>
  <si>
    <t>1개씩 5번</t>
    <phoneticPr fontId="4" type="noConversion"/>
  </si>
  <si>
    <t>길코</t>
    <phoneticPr fontId="4" type="noConversion"/>
  </si>
  <si>
    <t>* 길코 하루 450개</t>
    <phoneticPr fontId="4" type="noConversion"/>
  </si>
  <si>
    <t>확성기10</t>
    <phoneticPr fontId="4" type="noConversion"/>
  </si>
  <si>
    <t>셰어부스트</t>
    <phoneticPr fontId="4" type="noConversion"/>
  </si>
  <si>
    <t>상급 장비 상자</t>
    <phoneticPr fontId="4" type="noConversion"/>
  </si>
  <si>
    <t>랩제 20</t>
    <phoneticPr fontId="4" type="noConversion"/>
  </si>
  <si>
    <t>랩제 40</t>
    <phoneticPr fontId="4" type="noConversion"/>
  </si>
  <si>
    <t>랩제 60</t>
    <phoneticPr fontId="4" type="noConversion"/>
  </si>
  <si>
    <t>125냥, 0RP</t>
  </si>
  <si>
    <t>295냥, 100RP</t>
  </si>
  <si>
    <t>495냥, 200RP</t>
  </si>
  <si>
    <t>600냥, 250RP</t>
  </si>
  <si>
    <t>1250냥, 600RP</t>
  </si>
  <si>
    <t>2450냥, 1500RP</t>
  </si>
  <si>
    <t>MVP 소환권1</t>
    <phoneticPr fontId="4" type="noConversion"/>
  </si>
  <si>
    <t>하루 3회</t>
    <phoneticPr fontId="4" type="noConversion"/>
  </si>
  <si>
    <t>길코 1000 = 냥다래 100</t>
    <phoneticPr fontId="4" type="noConversion"/>
  </si>
  <si>
    <t>보석 상자</t>
    <phoneticPr fontId="4" type="noConversion"/>
  </si>
  <si>
    <t>발키리의 힘</t>
    <phoneticPr fontId="4" type="noConversion"/>
  </si>
  <si>
    <t>최상급 장비 상자</t>
    <phoneticPr fontId="4" type="noConversion"/>
  </si>
  <si>
    <t>무료 소모품 상자</t>
    <phoneticPr fontId="4" type="noConversion"/>
  </si>
  <si>
    <t>대전 입장권1</t>
    <phoneticPr fontId="4" type="noConversion"/>
  </si>
  <si>
    <t>제니(만)</t>
    <phoneticPr fontId="4" type="noConversion"/>
  </si>
  <si>
    <t>2시간 +5레벨</t>
    <phoneticPr fontId="4" type="noConversion"/>
  </si>
  <si>
    <t>렙제 40</t>
    <phoneticPr fontId="4" type="noConversion"/>
  </si>
  <si>
    <t>직업 무기 상자</t>
    <phoneticPr fontId="4" type="noConversion"/>
  </si>
  <si>
    <t>제작 지원 상자</t>
    <phoneticPr fontId="4" type="noConversion"/>
  </si>
  <si>
    <t>5만</t>
    <phoneticPr fontId="4" type="noConversion"/>
  </si>
  <si>
    <t>집중 포션</t>
  </si>
  <si>
    <t>소모품</t>
    <phoneticPr fontId="4" type="noConversion"/>
  </si>
  <si>
    <t>장신구 상자</t>
    <phoneticPr fontId="4" type="noConversion"/>
  </si>
  <si>
    <t>플레이 타임(분)</t>
    <phoneticPr fontId="4" type="noConversion"/>
  </si>
  <si>
    <t>MVP 코인 획득량</t>
    <phoneticPr fontId="4" type="noConversion"/>
  </si>
  <si>
    <t>자사 코인 획득량</t>
    <phoneticPr fontId="4" type="noConversion"/>
  </si>
  <si>
    <t>총 코인 획득량</t>
    <phoneticPr fontId="4" type="noConversion"/>
  </si>
  <si>
    <t>챕터</t>
    <phoneticPr fontId="4" type="noConversion"/>
  </si>
  <si>
    <t>(6 + (chapter * 3)) * 편차20%</t>
    <phoneticPr fontId="4" type="noConversion"/>
  </si>
  <si>
    <t>룰렛 판 확률</t>
    <phoneticPr fontId="4" type="noConversion"/>
  </si>
  <si>
    <t>룰렛 판</t>
    <phoneticPr fontId="4" type="noConversion"/>
  </si>
  <si>
    <t>평균</t>
    <phoneticPr fontId="4" type="noConversion"/>
  </si>
  <si>
    <t>총 시도 횟수</t>
    <phoneticPr fontId="4" type="noConversion"/>
  </si>
  <si>
    <t>냥다래 총 획득량</t>
    <phoneticPr fontId="4" type="noConversion"/>
  </si>
  <si>
    <t>해당 룰렛 시도 수</t>
    <phoneticPr fontId="4" type="noConversion"/>
  </si>
  <si>
    <t>실질적 획득량</t>
    <phoneticPr fontId="4" type="noConversion"/>
  </si>
  <si>
    <t>스테이지 확률</t>
    <phoneticPr fontId="4" type="noConversion"/>
  </si>
  <si>
    <t>MVP 확률</t>
    <phoneticPr fontId="4" type="noConversion"/>
  </si>
  <si>
    <t>name</t>
    <phoneticPr fontId="4" type="noConversion"/>
  </si>
  <si>
    <t>4시간</t>
  </si>
  <si>
    <t>16시간</t>
  </si>
  <si>
    <t>CBT 코인</t>
  </si>
  <si>
    <t>제니 총 획득량</t>
    <phoneticPr fontId="4" type="noConversion"/>
  </si>
  <si>
    <t>장신구</t>
    <phoneticPr fontId="4" type="noConversion"/>
  </si>
  <si>
    <t>2시간</t>
  </si>
  <si>
    <t>모든 스텟 7% + 7 증가</t>
  </si>
  <si>
    <t>체력 재생 1% 증가</t>
  </si>
  <si>
    <t>최대 체력 15% 증가</t>
  </si>
  <si>
    <t>1시간</t>
  </si>
  <si>
    <t>DEF 30% 증가</t>
  </si>
  <si>
    <t>MDEF 30% 증가</t>
  </si>
  <si>
    <t>30분</t>
  </si>
  <si>
    <t>공속 60% 증가</t>
  </si>
  <si>
    <t>이속 60% 증가</t>
  </si>
  <si>
    <t>이속 30% 증가</t>
  </si>
  <si>
    <t>대미지 15% 증가</t>
  </si>
  <si>
    <t>받는 대미지 15% 감소</t>
  </si>
  <si>
    <t>모든 상태이상 저항 30% 증가</t>
  </si>
  <si>
    <t>치명타 확률 15% 증가</t>
  </si>
  <si>
    <t>일반 경험치 획득량 50% 증가</t>
  </si>
  <si>
    <t>일반 경험치 획득량 100% 증가</t>
  </si>
  <si>
    <t>제니 획득량 100% 증가</t>
  </si>
  <si>
    <t>아이템 획득률 100% 증가</t>
  </si>
  <si>
    <t>공격 속도 30% 증가</t>
  </si>
  <si>
    <t>공격 속도 15% 증가</t>
  </si>
  <si>
    <t>8시간</t>
  </si>
  <si>
    <t>상급 장신구 상자</t>
    <phoneticPr fontId="4" type="noConversion"/>
  </si>
  <si>
    <t>이벤트 주화 정보</t>
    <phoneticPr fontId="4" type="noConversion"/>
  </si>
  <si>
    <t>셰어 시간&amp;별</t>
    <phoneticPr fontId="4" type="noConversion"/>
  </si>
  <si>
    <t>카드 강화</t>
    <phoneticPr fontId="9" type="noConversion"/>
  </si>
  <si>
    <t>CBT 포링 모자</t>
  </si>
  <si>
    <t>대전 전용 보상</t>
    <phoneticPr fontId="4" type="noConversion"/>
  </si>
  <si>
    <t>배틀 코인</t>
    <phoneticPr fontId="4" type="noConversion"/>
  </si>
  <si>
    <t>사이즈 타입</t>
    <phoneticPr fontId="4" type="noConversion"/>
  </si>
  <si>
    <t>monster_group</t>
  </si>
  <si>
    <t>cost</t>
  </si>
  <si>
    <t>이클립스</t>
  </si>
  <si>
    <t>황금 도둑벌레</t>
  </si>
  <si>
    <t>촌촌</t>
  </si>
  <si>
    <t>드래곤 플라이</t>
  </si>
  <si>
    <t>스틸 촌촌</t>
  </si>
  <si>
    <t>포포링</t>
  </si>
  <si>
    <t>고블린(모닝스타)</t>
  </si>
  <si>
    <t>고블린 아처</t>
  </si>
  <si>
    <t>고블린 리더</t>
  </si>
  <si>
    <t>마스터링</t>
  </si>
  <si>
    <t>로터 자이로</t>
  </si>
  <si>
    <t>드롭프스</t>
  </si>
  <si>
    <t>위스퍼</t>
  </si>
  <si>
    <t>크라벤</t>
  </si>
  <si>
    <t>탐루안</t>
  </si>
  <si>
    <t>타니 아가씨</t>
  </si>
  <si>
    <t>오크 히어로</t>
  </si>
  <si>
    <t>고스트링</t>
  </si>
  <si>
    <t>세일러 스컬</t>
  </si>
  <si>
    <t>파이어럿 스켈</t>
  </si>
  <si>
    <t>드레이크</t>
  </si>
  <si>
    <t>마린</t>
  </si>
  <si>
    <t>사스콰치</t>
  </si>
  <si>
    <t>하티 베베</t>
  </si>
  <si>
    <t>하티</t>
  </si>
  <si>
    <t>세비지</t>
  </si>
  <si>
    <t>에드가</t>
  </si>
  <si>
    <t>프리오니</t>
  </si>
  <si>
    <t>오시리스</t>
  </si>
  <si>
    <t>와일드 라이더</t>
  </si>
  <si>
    <t>타오군 카</t>
  </si>
  <si>
    <t>아트로스</t>
  </si>
  <si>
    <t>이프리트</t>
  </si>
  <si>
    <t>하이 오크</t>
  </si>
  <si>
    <t>데빌링</t>
  </si>
  <si>
    <t>엔젤링</t>
  </si>
  <si>
    <t>class_bit_type</t>
  </si>
  <si>
    <t>item_group_type</t>
  </si>
  <si>
    <t>effect_name</t>
  </si>
  <si>
    <t>dic_id</t>
  </si>
  <si>
    <t>dic_order</t>
  </si>
  <si>
    <t>테스트 무기</t>
  </si>
  <si>
    <t>테스트 방어구</t>
  </si>
  <si>
    <t>테스트 상자</t>
  </si>
  <si>
    <t>CBT 기간에 제공되는 이벤트 모자이다.</t>
  </si>
  <si>
    <t>Item82521</t>
  </si>
  <si>
    <t>각성 포션 설명</t>
  </si>
  <si>
    <t>Item84016</t>
  </si>
  <si>
    <t>집중 포션 설명</t>
  </si>
  <si>
    <t>Item84017</t>
  </si>
  <si>
    <t>확성기</t>
  </si>
  <si>
    <t>Item84018</t>
  </si>
  <si>
    <t>셰어부스트</t>
  </si>
  <si>
    <t>Item84019</t>
  </si>
  <si>
    <t>카프라 회원증</t>
  </si>
  <si>
    <t>사용 시, 28일간 카프라 회원만의 특권이 적용 됩니다.</t>
  </si>
  <si>
    <t>Item84020</t>
  </si>
  <si>
    <t>소드맨 무기 상자</t>
  </si>
  <si>
    <t>상점에서 냥다래 구매</t>
  </si>
  <si>
    <t>매지션 무기 상자</t>
  </si>
  <si>
    <t>씨프 무기 상자</t>
  </si>
  <si>
    <t>아처 무기 상자</t>
  </si>
  <si>
    <t>Item85030</t>
  </si>
  <si>
    <t>동료 최초 1회 뽑기</t>
  </si>
  <si>
    <t>Item85032</t>
  </si>
  <si>
    <t>Item85033</t>
  </si>
  <si>
    <t>Item85034</t>
  </si>
  <si>
    <t>Item85035</t>
  </si>
  <si>
    <t>사전 등록 직업 상자</t>
  </si>
  <si>
    <t>Item85036</t>
  </si>
  <si>
    <t>제니 던전 보너스</t>
  </si>
  <si>
    <t>Item85037</t>
  </si>
  <si>
    <t>경험치 던전 보너스</t>
  </si>
  <si>
    <t>Item85038</t>
  </si>
  <si>
    <t>Item85062</t>
  </si>
  <si>
    <t>무한의 공간 1등 보상</t>
  </si>
  <si>
    <t>Item85049</t>
  </si>
  <si>
    <t>Item85050</t>
  </si>
  <si>
    <t>Item85051</t>
  </si>
  <si>
    <t>Item85052</t>
  </si>
  <si>
    <t>Item85053</t>
  </si>
  <si>
    <t>Item85054</t>
  </si>
  <si>
    <t>Item85055</t>
  </si>
  <si>
    <t>Item85056</t>
  </si>
  <si>
    <t>Item85057</t>
  </si>
  <si>
    <t>Item85058</t>
  </si>
  <si>
    <t>Item85059</t>
  </si>
  <si>
    <t>Item85060</t>
  </si>
  <si>
    <t>매일 무료 코스튬</t>
  </si>
  <si>
    <t>Item85065</t>
  </si>
  <si>
    <t>매일 무료 동료</t>
  </si>
  <si>
    <t>Item85066</t>
  </si>
  <si>
    <t>매일 무료 소모품</t>
  </si>
  <si>
    <t>Item85067</t>
  </si>
  <si>
    <t>하급 코스튬 상자</t>
  </si>
  <si>
    <t>상중하가 없음</t>
  </si>
  <si>
    <t>Item85068</t>
  </si>
  <si>
    <t>중급 코스튬 상자</t>
  </si>
  <si>
    <t>Item85069</t>
  </si>
  <si>
    <t>코스튬 상자</t>
  </si>
  <si>
    <t>구매</t>
  </si>
  <si>
    <t>Item85070</t>
  </si>
  <si>
    <t>빙고 숫자 상자</t>
  </si>
  <si>
    <t>Item85071</t>
  </si>
  <si>
    <t>냥다래 구매 감사 상자 1</t>
  </si>
  <si>
    <t>냥다래 구매 감사 상자 2</t>
  </si>
  <si>
    <t>냥다래 구매 감사 상자 3</t>
  </si>
  <si>
    <t>냥다래 구매 감사 상자 4</t>
  </si>
  <si>
    <t>냥다래 구매 감사 상자 5</t>
  </si>
  <si>
    <t>누적 결제 감사 상자 1</t>
  </si>
  <si>
    <t>누적 결제 감사 상자 2</t>
  </si>
  <si>
    <t>누적 결제 감사 상자 3</t>
  </si>
  <si>
    <t>누적 결제 감사 상자 4</t>
  </si>
  <si>
    <t>Item85081</t>
  </si>
  <si>
    <t>Item85082</t>
  </si>
  <si>
    <t>Item85083</t>
  </si>
  <si>
    <t>직업 무기 상자</t>
  </si>
  <si>
    <t>Item85084</t>
  </si>
  <si>
    <t>Item85085</t>
  </si>
  <si>
    <t>상급 장신구 상자</t>
  </si>
  <si>
    <t>Item85086</t>
  </si>
  <si>
    <t>FX_SwordO_001</t>
  </si>
  <si>
    <t>FX_StaffO_001</t>
  </si>
  <si>
    <t>FX_DaggerO_001</t>
  </si>
  <si>
    <t>FX_BowT_001</t>
  </si>
  <si>
    <t>FX_SwordT_001</t>
  </si>
  <si>
    <t>FX_SpearT_001</t>
  </si>
  <si>
    <t>토끼귀 머리띠</t>
  </si>
  <si>
    <t>토끼귀 머리띠 설명</t>
  </si>
  <si>
    <t>Item91001</t>
  </si>
  <si>
    <t>천사 머리띠</t>
  </si>
  <si>
    <t>천사 머리띠 설명</t>
  </si>
  <si>
    <t>Item91002</t>
  </si>
  <si>
    <t>악마 머리띠</t>
  </si>
  <si>
    <t>악마 머리띠 설명</t>
  </si>
  <si>
    <t>Item91003</t>
  </si>
  <si>
    <t>여우 모자</t>
  </si>
  <si>
    <t>여우 모자 설명</t>
  </si>
  <si>
    <t>Item91004</t>
  </si>
  <si>
    <t>간호사 모자</t>
  </si>
  <si>
    <t>간호사 모자 설명</t>
  </si>
  <si>
    <t>Item91005</t>
  </si>
  <si>
    <t>삿갓</t>
  </si>
  <si>
    <t>삿갓 설명</t>
  </si>
  <si>
    <t>Item91006</t>
  </si>
  <si>
    <t>판다 모자</t>
  </si>
  <si>
    <t>판다 모자 설명</t>
  </si>
  <si>
    <t>Item91007</t>
  </si>
  <si>
    <t>펭귄 모자</t>
  </si>
  <si>
    <t>펭귄 모자 설명</t>
  </si>
  <si>
    <t>Item91008</t>
  </si>
  <si>
    <t>무낙 모자</t>
  </si>
  <si>
    <t>무낙 모자 설명</t>
  </si>
  <si>
    <t>Item91009</t>
  </si>
  <si>
    <t>갈매기 모자</t>
  </si>
  <si>
    <t>갈매기 모자 설명</t>
  </si>
  <si>
    <t>Item91010</t>
  </si>
  <si>
    <t>병아리 모자</t>
  </si>
  <si>
    <t>병아리 모자 설명</t>
  </si>
  <si>
    <t>Item91011</t>
  </si>
  <si>
    <t>여우 귀</t>
  </si>
  <si>
    <t>여우 귀 설명</t>
  </si>
  <si>
    <t>Item91012</t>
  </si>
  <si>
    <t>껌</t>
  </si>
  <si>
    <t>껌 설명</t>
  </si>
  <si>
    <t>Item92001</t>
  </si>
  <si>
    <t>풀잎</t>
  </si>
  <si>
    <t>풀잎 설명</t>
  </si>
  <si>
    <t>Item92002</t>
  </si>
  <si>
    <t>꽃 머리띠</t>
  </si>
  <si>
    <t>꽃 머리띠 설명</t>
  </si>
  <si>
    <t>Item92003</t>
  </si>
  <si>
    <t>어쌔신 마스크</t>
  </si>
  <si>
    <t>어쌔신 마스크 설명</t>
  </si>
  <si>
    <t>Item92004</t>
  </si>
  <si>
    <t>마스크</t>
  </si>
  <si>
    <t>마스크 설명</t>
  </si>
  <si>
    <t>Item92005</t>
  </si>
  <si>
    <t>수염</t>
  </si>
  <si>
    <t>수염 설명</t>
  </si>
  <si>
    <t>Item92006</t>
  </si>
  <si>
    <t>담배</t>
  </si>
  <si>
    <t>담배 설명</t>
  </si>
  <si>
    <t>Item92007</t>
  </si>
  <si>
    <t>발그레</t>
  </si>
  <si>
    <t>발그레 설명</t>
  </si>
  <si>
    <t>Item92008</t>
  </si>
  <si>
    <t>악마 귀</t>
  </si>
  <si>
    <t>악마 귀 설명</t>
  </si>
  <si>
    <t>Item92009</t>
  </si>
  <si>
    <t>요괴 마스크</t>
  </si>
  <si>
    <t>요괴 마스크 설명</t>
  </si>
  <si>
    <t>Item92010</t>
  </si>
  <si>
    <t>웃는 가면</t>
  </si>
  <si>
    <t>웃는 가면 설명</t>
  </si>
  <si>
    <t>Item92011</t>
  </si>
  <si>
    <t>무표정 가면</t>
  </si>
  <si>
    <t>무표정 가면 설명</t>
  </si>
  <si>
    <t>Item92012</t>
  </si>
  <si>
    <t>놀란 가면</t>
  </si>
  <si>
    <t>놀란 가면 설명</t>
  </si>
  <si>
    <t>Item92013</t>
  </si>
  <si>
    <t>슬픈 가면</t>
  </si>
  <si>
    <t>슬픈 가면 설명</t>
  </si>
  <si>
    <t>Item92014</t>
  </si>
  <si>
    <t>고블린 리더 가면</t>
  </si>
  <si>
    <t>고블린 리더 가면 설명</t>
  </si>
  <si>
    <t>Item92015</t>
  </si>
  <si>
    <t>천사 귀</t>
  </si>
  <si>
    <t>천사 귀 설명</t>
  </si>
  <si>
    <t>Item92016</t>
  </si>
  <si>
    <t>광대 코</t>
  </si>
  <si>
    <t>광대 코 설명</t>
  </si>
  <si>
    <t>Item92017</t>
  </si>
  <si>
    <t>엘프 귀</t>
  </si>
  <si>
    <t>엘프 귀 설명</t>
  </si>
  <si>
    <t>Item92018</t>
  </si>
  <si>
    <t>로봇 안대</t>
  </si>
  <si>
    <t>로봇 안대 설명</t>
  </si>
  <si>
    <t>Item92019</t>
  </si>
  <si>
    <t>포링 가방</t>
  </si>
  <si>
    <t>포링 가방 설명</t>
  </si>
  <si>
    <t>Item93001</t>
  </si>
  <si>
    <t>포포링 가방</t>
  </si>
  <si>
    <t>포포링 가방 설명</t>
  </si>
  <si>
    <t>Item93002</t>
  </si>
  <si>
    <t>마린 가방</t>
  </si>
  <si>
    <t>마린 가방 설명</t>
  </si>
  <si>
    <t>Item93003</t>
  </si>
  <si>
    <t>수리검</t>
  </si>
  <si>
    <t>수리검 설명</t>
  </si>
  <si>
    <t>Item93004</t>
  </si>
  <si>
    <t>까마귀 날개</t>
  </si>
  <si>
    <t>까마귀 날개 설명</t>
  </si>
  <si>
    <t>Item93005</t>
  </si>
  <si>
    <t>낫</t>
  </si>
  <si>
    <t>낫 설명</t>
  </si>
  <si>
    <t>Item93006</t>
  </si>
  <si>
    <t>나비 날개</t>
  </si>
  <si>
    <t>나비 날개 설명</t>
  </si>
  <si>
    <t>Item93007</t>
  </si>
  <si>
    <t>귀여운 천사 날개</t>
  </si>
  <si>
    <t>귀여운 천사 날개 설명</t>
  </si>
  <si>
    <t>Item93008</t>
  </si>
  <si>
    <t>천사 날개</t>
  </si>
  <si>
    <t>천사 날개 설명</t>
  </si>
  <si>
    <t>Item93009</t>
  </si>
  <si>
    <t>백 사이드 리본</t>
  </si>
  <si>
    <t>백 사이드 리본 설명</t>
  </si>
  <si>
    <t>Item93010</t>
  </si>
  <si>
    <t>악마 날개</t>
  </si>
  <si>
    <t>악마 날개 설명</t>
  </si>
  <si>
    <t>Item93011</t>
  </si>
  <si>
    <t>귀여운 악마 날개</t>
  </si>
  <si>
    <t>귀여운 악마 날개 설명</t>
  </si>
  <si>
    <t>Item93012</t>
  </si>
  <si>
    <t>소악마 날개</t>
  </si>
  <si>
    <t>소악마 날개 설명</t>
  </si>
  <si>
    <t>Item93013</t>
  </si>
  <si>
    <t>듀얼 패스</t>
  </si>
  <si>
    <t>Item94038</t>
  </si>
  <si>
    <t>배틀 코인</t>
  </si>
  <si>
    <t>Item94039</t>
  </si>
  <si>
    <t>카드 강화권 70레벨</t>
  </si>
  <si>
    <t>카드를 강화에 사용되는 티켓.\n최대 70레벨까지 사용 할 수 있다.</t>
  </si>
  <si>
    <t>카드 강화권 80레벨</t>
  </si>
  <si>
    <t>카드를 강화에 사용되는 티켓.\n최대 80레벨까지 사용 할 수 있다.</t>
  </si>
  <si>
    <t>카드 강화권 90레벨</t>
  </si>
  <si>
    <t>카드를 강화에 사용되는 티켓.\n최대 90레벨까지 사용 할 수 있다.</t>
  </si>
  <si>
    <t>카드 강화권 100레벨</t>
  </si>
  <si>
    <t>카드를 강화에 사용되는 티켓.\n최대 100레벨까지 사용 할 수 있다.</t>
  </si>
  <si>
    <t>카드 강화권 110레벨</t>
  </si>
  <si>
    <t>카드를 강화에 사용되는 티켓.\n최대 110레벨까지 사용 할 수 있다.</t>
  </si>
  <si>
    <t>카드 강화권 120레벨</t>
  </si>
  <si>
    <t>카드를 강화에 사용되는 티켓.\n최대 120레벨까지 사용 할 수 있다.</t>
  </si>
  <si>
    <t>4일차 보상(랜덤 보스 카드)</t>
  </si>
  <si>
    <t>무속성</t>
  </si>
  <si>
    <t>무속성 속성 부여에 사용 되는 재료 아이템</t>
  </si>
  <si>
    <t>Item94062</t>
  </si>
  <si>
    <t>화속성</t>
  </si>
  <si>
    <t>화속성 속성 부여에 사용 되는 재료 아이템</t>
  </si>
  <si>
    <t>Item94063</t>
  </si>
  <si>
    <t>수속성</t>
  </si>
  <si>
    <t>수속성 속성 부여에 사용 되는 재료 아이템</t>
  </si>
  <si>
    <t>Item94064</t>
  </si>
  <si>
    <t>풍속성</t>
  </si>
  <si>
    <t>풍속성 속성 부여에 사용 되는 재료 아이템</t>
  </si>
  <si>
    <t>Item94065</t>
  </si>
  <si>
    <t>지속성</t>
  </si>
  <si>
    <t>지속성 속성 부여에 사용 되는 재료 아이템</t>
  </si>
  <si>
    <t>Item94066</t>
  </si>
  <si>
    <t>독속성</t>
  </si>
  <si>
    <t>독속성 속성 부여에 사용 되는 재료 아이템</t>
  </si>
  <si>
    <t>Item94067</t>
  </si>
  <si>
    <t>성속성</t>
  </si>
  <si>
    <t>성속성 속성 부여에 사용 되는 재료 아이템</t>
  </si>
  <si>
    <t>Item94068</t>
  </si>
  <si>
    <t>암속성</t>
  </si>
  <si>
    <t>암속성 속성 부여에 사용 되는 재료 아이템</t>
  </si>
  <si>
    <t>Item94069</t>
  </si>
  <si>
    <t>염속성</t>
  </si>
  <si>
    <t>염속성 속성 부여에 사용 되는 재료 아이템</t>
  </si>
  <si>
    <t>Item94070</t>
  </si>
  <si>
    <t>사속성</t>
  </si>
  <si>
    <t>사속성 속성 부여에 사용 되는 재료 아이템</t>
  </si>
  <si>
    <t>Item94071</t>
  </si>
  <si>
    <t>발키리힘의 파편(거래불가)</t>
  </si>
  <si>
    <t>전승 시 사용 되는 재료 아이템</t>
  </si>
  <si>
    <t>Item94072</t>
  </si>
  <si>
    <t>발키리힘의 파편</t>
  </si>
  <si>
    <t>모험가의 혼</t>
  </si>
  <si>
    <t>Item94074</t>
  </si>
  <si>
    <t>퀘스트 보상</t>
  </si>
  <si>
    <t>Item94075</t>
  </si>
  <si>
    <t>중앙 실험실 보상</t>
  </si>
  <si>
    <t>Item94076</t>
  </si>
  <si>
    <t>비밀 상점 초기화권</t>
  </si>
  <si>
    <t>Item94077</t>
  </si>
  <si>
    <t>코스튬 조각</t>
  </si>
  <si>
    <t>Item94078</t>
  </si>
  <si>
    <t>대전 승리로 획득 할 수 있는 코인</t>
  </si>
  <si>
    <t>Item94079</t>
  </si>
  <si>
    <t>빙고1</t>
  </si>
  <si>
    <t>빙고판의 1을 채워넣을 수 있는 힘을 가진 빙고 스타!</t>
  </si>
  <si>
    <t>Item94080</t>
  </si>
  <si>
    <t>빙고2</t>
  </si>
  <si>
    <t>빙고판의 2을 채워넣을 수 있는 힘을 가진 빙고 스타!</t>
  </si>
  <si>
    <t>Item94081</t>
  </si>
  <si>
    <t>빙고3</t>
  </si>
  <si>
    <t>빙고판의 3을 채워넣을 수 있는 힘을 가진 빙고 스타!</t>
  </si>
  <si>
    <t>Item94082</t>
  </si>
  <si>
    <t>빙고4</t>
  </si>
  <si>
    <t>빙고판의 4를 채워넣을 수 있는 힘을 가진 빙고 스타!</t>
  </si>
  <si>
    <t>Item94083</t>
  </si>
  <si>
    <t>빙고5</t>
  </si>
  <si>
    <t>빙고판의 5를 채워넣을 수 있는 힘을 가진 빙고 스타!</t>
  </si>
  <si>
    <t>Item94084</t>
  </si>
  <si>
    <t>빙고6</t>
  </si>
  <si>
    <t>빙고판의 6를 채워넣을 수 있는 힘을 가진 빙고 스타!</t>
  </si>
  <si>
    <t>Item94085</t>
  </si>
  <si>
    <t>빙고7</t>
  </si>
  <si>
    <t>빙고판의 7를 채워넣을 수 있는 힘을 가진 빙고 스타!</t>
  </si>
  <si>
    <t>Item94086</t>
  </si>
  <si>
    <t>빙고8</t>
  </si>
  <si>
    <t>빙고판의 8를 채워넣을 수 있는 힘을 가진 빙고 스타!</t>
  </si>
  <si>
    <t>Item94087</t>
  </si>
  <si>
    <t>빙고9</t>
  </si>
  <si>
    <t>빙고판의 9를 채워넣을 수 있는 힘을 가진 빙고 스타!</t>
  </si>
  <si>
    <t>Item94088</t>
  </si>
  <si>
    <t>빙고10</t>
  </si>
  <si>
    <t>빙고판의 10를 채워넣을 수 있는 힘을 가진 빙고 스타!</t>
  </si>
  <si>
    <t>Item94089</t>
  </si>
  <si>
    <t>빙고11</t>
  </si>
  <si>
    <t>빙고판의 11를 채워넣을 수 있는 힘을 가진 빙고 스타!</t>
  </si>
  <si>
    <t>Item94090</t>
  </si>
  <si>
    <t>빙고12</t>
  </si>
  <si>
    <t>빙고판의 12를 채워넣을 수 있는 힘을 가진 빙고 스타!</t>
  </si>
  <si>
    <t>Item94091</t>
  </si>
  <si>
    <t>빙고13</t>
  </si>
  <si>
    <t>빙고판의 13를 채워넣을 수 있는 힘을 가진 빙고 스타!</t>
  </si>
  <si>
    <t>Item94092</t>
  </si>
  <si>
    <t>빙고14</t>
  </si>
  <si>
    <t>빙고판의 14를 채워넣을 수 있는 힘을 가진 빙고 스타!</t>
  </si>
  <si>
    <t>Item94093</t>
  </si>
  <si>
    <t>빙고15</t>
  </si>
  <si>
    <t>빙고판의 15를 채워넣을 수 있는 힘을 가진 빙고 스타!</t>
  </si>
  <si>
    <t>Item94094</t>
  </si>
  <si>
    <t>빙고16</t>
  </si>
  <si>
    <t>빙고판의 16를 채워넣을 수 있는 힘을 가진 빙고 스타!</t>
  </si>
  <si>
    <t>Item94095</t>
  </si>
  <si>
    <t>빙고17</t>
  </si>
  <si>
    <t>빙고판의 17를 채워넣을 수 있는 힘을 가진 빙고 스타!</t>
  </si>
  <si>
    <t>Item94096</t>
  </si>
  <si>
    <t>빙고18</t>
  </si>
  <si>
    <t>빙고판의 18를 채워넣을 수 있는 힘을 가진 빙고 스타!</t>
  </si>
  <si>
    <t>Item94097</t>
  </si>
  <si>
    <t>빙고19</t>
  </si>
  <si>
    <t>빙고판의 19를 채워넣을 수 있는 힘을 가진 빙고 스타!</t>
  </si>
  <si>
    <t>Item94098</t>
  </si>
  <si>
    <t>빙고20</t>
  </si>
  <si>
    <t>빙고판의 20를 채워넣을 수 있는 힘을 가진 빙고 스타!</t>
  </si>
  <si>
    <t>Item94099</t>
  </si>
  <si>
    <t>빙고21</t>
  </si>
  <si>
    <t>빙고판의 21를 채워넣을 수 있는 힘을 가진 빙고 스타!</t>
  </si>
  <si>
    <t>Item94100</t>
  </si>
  <si>
    <t>빙고22</t>
  </si>
  <si>
    <t>빙고판의 22를 채워넣을 수 있는 힘을 가진 빙고 스타!</t>
  </si>
  <si>
    <t>Item94101</t>
  </si>
  <si>
    <t>빙고23</t>
  </si>
  <si>
    <t>빙고판의 23를 채워넣을 수 있는 힘을 가진 빙고 스타!</t>
  </si>
  <si>
    <t>Item94102</t>
  </si>
  <si>
    <t>빙고24</t>
  </si>
  <si>
    <t>빙고판의 24를 채워넣을 수 있는 힘을 가진 빙고 스타!</t>
  </si>
  <si>
    <t>Item94103</t>
  </si>
  <si>
    <t>빙고25</t>
  </si>
  <si>
    <t>빙고판의 25를 채워넣을 수 있는 힘을 가진 빙고 스타!</t>
  </si>
  <si>
    <t>Item94104</t>
  </si>
  <si>
    <t>포도 주스</t>
  </si>
  <si>
    <t>월요일 테이밍 아이템/암,성</t>
  </si>
  <si>
    <t>Item94105</t>
  </si>
  <si>
    <t>오렌지 주스</t>
  </si>
  <si>
    <t>화요일 테이밍 아이템/화</t>
  </si>
  <si>
    <t>Item94106</t>
  </si>
  <si>
    <t>사과 주스</t>
  </si>
  <si>
    <t>수요일 테이밍 아이템/수</t>
  </si>
  <si>
    <t>Item94107</t>
  </si>
  <si>
    <t>멜론 주스</t>
  </si>
  <si>
    <t>목요일 테이밍 아이템/풍</t>
  </si>
  <si>
    <t>Item94108</t>
  </si>
  <si>
    <t>바나나 주스</t>
  </si>
  <si>
    <t>금요일 테이밍 아이템/지</t>
  </si>
  <si>
    <t>Item94110</t>
  </si>
  <si>
    <t>정체불명 주스</t>
  </si>
  <si>
    <t>토요일 테이밍 아이템/사,염</t>
  </si>
  <si>
    <t>Item94109</t>
  </si>
  <si>
    <t>혼합 주스</t>
  </si>
  <si>
    <t>일요일 테이밍 아이템/무,독</t>
  </si>
  <si>
    <t>Item94111</t>
  </si>
  <si>
    <t>배틀 패스</t>
    <phoneticPr fontId="4" type="noConversion"/>
  </si>
  <si>
    <t>배틀 코인</t>
    <phoneticPr fontId="4" type="noConversion"/>
  </si>
  <si>
    <t>보석30</t>
    <phoneticPr fontId="4" type="noConversion"/>
  </si>
  <si>
    <t>상급 카드</t>
    <phoneticPr fontId="4" type="noConversion"/>
  </si>
  <si>
    <t>최상급 무기</t>
    <phoneticPr fontId="4" type="noConversion"/>
  </si>
  <si>
    <t>듀얼</t>
    <phoneticPr fontId="4" type="noConversion"/>
  </si>
  <si>
    <t>description</t>
  </si>
  <si>
    <t>tier_value</t>
  </si>
  <si>
    <t>reward1_type</t>
  </si>
  <si>
    <t>reward1_value</t>
  </si>
  <si>
    <t>reward1_count</t>
  </si>
  <si>
    <t>reward2_type</t>
  </si>
  <si>
    <t>reward2_value</t>
  </si>
  <si>
    <t>reward2_count</t>
  </si>
  <si>
    <t>reward3_type</t>
  </si>
  <si>
    <t>reward3_value</t>
  </si>
  <si>
    <t>reward3_count</t>
  </si>
  <si>
    <t>reward4_type</t>
  </si>
  <si>
    <t>reward4_value</t>
  </si>
  <si>
    <t>reward4_count</t>
  </si>
  <si>
    <t>브론즈3</t>
  </si>
  <si>
    <t>브론즈2</t>
  </si>
  <si>
    <t>브론즈1</t>
  </si>
  <si>
    <t>실버3</t>
  </si>
  <si>
    <t>실버2</t>
  </si>
  <si>
    <t>실버1</t>
  </si>
  <si>
    <t>골드3</t>
  </si>
  <si>
    <t>골드2</t>
  </si>
  <si>
    <t>골드1</t>
  </si>
  <si>
    <t>플레티넘3</t>
  </si>
  <si>
    <t>플레티넘2</t>
  </si>
  <si>
    <t>플레티넘1</t>
  </si>
  <si>
    <t>다이아몬드3</t>
  </si>
  <si>
    <t>다이아몬드2</t>
  </si>
  <si>
    <t>다이아몬드1</t>
  </si>
  <si>
    <t>마스터3</t>
  </si>
  <si>
    <t>마스터2</t>
  </si>
  <si>
    <t>마스터1</t>
  </si>
  <si>
    <t>그랜드 마스터</t>
  </si>
  <si>
    <t>대전티어</t>
    <phoneticPr fontId="4" type="noConversion"/>
  </si>
  <si>
    <t>ranking_value</t>
  </si>
  <si>
    <t>참가 보상</t>
  </si>
  <si>
    <t>1위</t>
  </si>
  <si>
    <t>2위</t>
  </si>
  <si>
    <t>3위</t>
  </si>
  <si>
    <t>4~10위</t>
  </si>
  <si>
    <t>11~50위</t>
  </si>
  <si>
    <t>51~100위</t>
  </si>
  <si>
    <t>101~500위</t>
  </si>
  <si>
    <t>501~1000위</t>
  </si>
  <si>
    <t>대전랭킹</t>
    <phoneticPr fontId="4" type="noConversion"/>
  </si>
  <si>
    <t>7일 단위</t>
    <phoneticPr fontId="4" type="noConversion"/>
  </si>
  <si>
    <t>직업 무기 상자</t>
    <phoneticPr fontId="4" type="noConversion"/>
  </si>
  <si>
    <t>일반 재료50</t>
    <phoneticPr fontId="4" type="noConversion"/>
  </si>
  <si>
    <t>냥다래</t>
    <phoneticPr fontId="4" type="noConversion"/>
  </si>
  <si>
    <t>코스튬 상자</t>
    <phoneticPr fontId="4" type="noConversion"/>
  </si>
  <si>
    <t>배틀 코인500</t>
    <phoneticPr fontId="4" type="noConversion"/>
  </si>
  <si>
    <t>보석 상자</t>
    <phoneticPr fontId="4" type="noConversion"/>
  </si>
  <si>
    <t>모험가의 혼 10</t>
    <phoneticPr fontId="4" type="noConversion"/>
  </si>
  <si>
    <t>첫 줄</t>
    <phoneticPr fontId="4" type="noConversion"/>
  </si>
  <si>
    <t>농오리 1개 가치</t>
    <phoneticPr fontId="4" type="noConversion"/>
  </si>
  <si>
    <t>오리 10, 젤로피 10, 제니 1000, 확률 50%</t>
    <phoneticPr fontId="4" type="noConversion"/>
  </si>
  <si>
    <t>3시간 플레이</t>
    <phoneticPr fontId="4" type="noConversion"/>
  </si>
  <si>
    <t>농오리 획득 수량</t>
    <phoneticPr fontId="4" type="noConversion"/>
  </si>
  <si>
    <t>소모 제니</t>
    <phoneticPr fontId="4" type="noConversion"/>
  </si>
  <si>
    <t>젤로피 획득량</t>
    <phoneticPr fontId="4" type="noConversion"/>
  </si>
  <si>
    <t>MVP 처치 시 오리 평균</t>
    <phoneticPr fontId="4" type="noConversion"/>
  </si>
  <si>
    <t>젤로피 확률</t>
    <phoneticPr fontId="4" type="noConversion"/>
  </si>
  <si>
    <t>chapter</t>
  </si>
  <si>
    <t>사이즈 타입</t>
  </si>
  <si>
    <t>1분에 50마리 처치</t>
    <phoneticPr fontId="4" type="noConversion"/>
  </si>
  <si>
    <t>사이즈 계산</t>
    <phoneticPr fontId="4" type="noConversion"/>
  </si>
  <si>
    <t>분</t>
    <phoneticPr fontId="4" type="noConversion"/>
  </si>
  <si>
    <t>12시간</t>
    <phoneticPr fontId="4" type="noConversion"/>
  </si>
  <si>
    <t>tier</t>
  </si>
  <si>
    <t>equipment_item_count</t>
  </si>
  <si>
    <t>value_1</t>
  </si>
  <si>
    <t>count_1</t>
  </si>
  <si>
    <t>value_2</t>
  </si>
  <si>
    <t>count_2</t>
  </si>
  <si>
    <t>제니 만단위</t>
  </si>
  <si>
    <t>◀ 수정   기존▶</t>
    <phoneticPr fontId="4" type="noConversion"/>
  </si>
  <si>
    <t>오리</t>
    <phoneticPr fontId="4" type="noConversion"/>
  </si>
  <si>
    <t>5설 레벨</t>
    <phoneticPr fontId="4" type="noConversion"/>
  </si>
  <si>
    <t>3시간 처치</t>
    <phoneticPr fontId="4" type="noConversion"/>
  </si>
  <si>
    <t>제니 경험치</t>
    <phoneticPr fontId="4" type="noConversion"/>
  </si>
  <si>
    <t>오리 만들고 남는 량</t>
    <phoneticPr fontId="4" type="noConversion"/>
  </si>
  <si>
    <t>농오리 / 오리 10, 젤로피 1</t>
    <phoneticPr fontId="4" type="noConversion"/>
  </si>
  <si>
    <t>별의 결정 / 가루 10, 젤로피 5</t>
    <phoneticPr fontId="4" type="noConversion"/>
  </si>
  <si>
    <t>구름 조각</t>
    <phoneticPr fontId="4" type="noConversion"/>
  </si>
  <si>
    <t>Ro포인트</t>
  </si>
  <si>
    <t>교역</t>
  </si>
  <si>
    <t>B</t>
    <phoneticPr fontId="4" type="noConversion"/>
  </si>
  <si>
    <t>A</t>
    <phoneticPr fontId="4" type="noConversion"/>
  </si>
  <si>
    <t>C</t>
    <phoneticPr fontId="4" type="noConversion"/>
  </si>
  <si>
    <t>D</t>
    <phoneticPr fontId="4" type="noConversion"/>
  </si>
  <si>
    <t>20,40,60,80,100</t>
  </si>
  <si>
    <t>40,60,80,100,120</t>
  </si>
  <si>
    <t>60,80,100,120,140</t>
  </si>
  <si>
    <t>10레벨 달성 팝업 상품</t>
  </si>
  <si>
    <t>2성 파견 동료</t>
  </si>
  <si>
    <t>카드</t>
  </si>
  <si>
    <t>20레벨 달성 팝업 상품</t>
  </si>
  <si>
    <t>2성 댄서</t>
  </si>
  <si>
    <t>2성 팬던트</t>
  </si>
  <si>
    <t>2성 반지</t>
  </si>
  <si>
    <t>30레벨 달성 팝업 상품</t>
  </si>
  <si>
    <t>40레벨 달성 팝업 상품</t>
  </si>
  <si>
    <t>50레벨 달성 팝업 상품</t>
  </si>
  <si>
    <t>무기</t>
  </si>
  <si>
    <t>별 조각</t>
  </si>
  <si>
    <t>60레벨 달성 팝업 상품</t>
  </si>
  <si>
    <t>5성 동료</t>
  </si>
  <si>
    <t>코인 보따리</t>
    <phoneticPr fontId="4" type="noConversion"/>
  </si>
  <si>
    <t>길드</t>
  </si>
  <si>
    <t>전날 출석 인원에 비례하는, 길드 누적 출석 보상 (아이템_id 참조)</t>
  </si>
  <si>
    <t>전날 길드원의 출석이 총 3명 이상일 때 지급되는 아이템(1개)</t>
  </si>
  <si>
    <t>전날 길드원의 출석이 총 7명 이상일 때 지급되는 아이템(1개)</t>
  </si>
  <si>
    <t>전날 길드원의 출석이 총 12명 이상일 때 지급되는 아이템(1개)</t>
  </si>
  <si>
    <t>전날 길드원의 출석이 총 18명 이상일 때 지급되는 아이템(1개)</t>
  </si>
  <si>
    <t>전날 길드원의 출석이 총 25명 이상일 때 지급되는 아이템(1개)</t>
  </si>
  <si>
    <t>코인</t>
    <phoneticPr fontId="4" type="noConversion"/>
  </si>
  <si>
    <t>고만고만</t>
    <phoneticPr fontId="4" type="noConversion"/>
  </si>
  <si>
    <t>명예 길드 선물</t>
    <phoneticPr fontId="4" type="noConversion"/>
  </si>
  <si>
    <t>연구 서류</t>
  </si>
  <si>
    <t>실험 파편</t>
  </si>
  <si>
    <t>max_battle_score</t>
  </si>
  <si>
    <t>need_exp</t>
  </si>
  <si>
    <t>cbt 평균 전투력</t>
  </si>
  <si>
    <t>seq</t>
  </si>
  <si>
    <t>unit</t>
  </si>
  <si>
    <t>data</t>
  </si>
  <si>
    <t>job_level</t>
  </si>
  <si>
    <t>need_time</t>
    <phoneticPr fontId="4" type="noConversion"/>
  </si>
  <si>
    <t>실험 파편</t>
    <phoneticPr fontId="4" type="noConversion"/>
  </si>
  <si>
    <t>필요 기간</t>
    <phoneticPr fontId="4" type="noConversion"/>
  </si>
  <si>
    <t>획득 모험가의 혼</t>
    <phoneticPr fontId="4" type="noConversion"/>
  </si>
  <si>
    <t>모험가의 혼 포함 레벨</t>
    <phoneticPr fontId="4" type="noConversion"/>
  </si>
  <si>
    <t>stage_level</t>
  </si>
  <si>
    <t>basic_reward_type</t>
  </si>
  <si>
    <t>basic_reward_value</t>
  </si>
  <si>
    <t>basic_reward_count</t>
  </si>
  <si>
    <t>stage_reward_count</t>
  </si>
  <si>
    <t>파편 경험치</t>
    <phoneticPr fontId="4" type="noConversion"/>
  </si>
  <si>
    <t>모험가의 혼으로 필요 수량</t>
    <phoneticPr fontId="4" type="noConversion"/>
  </si>
  <si>
    <t>난이도 2</t>
    <phoneticPr fontId="4" type="noConversion"/>
  </si>
  <si>
    <t>난이도 1</t>
    <phoneticPr fontId="4" type="noConversion"/>
  </si>
  <si>
    <t>난이도 3</t>
    <phoneticPr fontId="4" type="noConversion"/>
  </si>
  <si>
    <t>난이도 4</t>
    <phoneticPr fontId="4" type="noConversion"/>
  </si>
  <si>
    <t>난이도 5</t>
    <phoneticPr fontId="4" type="noConversion"/>
  </si>
  <si>
    <t>500 = 1시간</t>
    <phoneticPr fontId="4" type="noConversion"/>
  </si>
  <si>
    <t>의도 일차</t>
    <phoneticPr fontId="4" type="noConversion"/>
  </si>
  <si>
    <t>&gt;100</t>
    <phoneticPr fontId="4" type="noConversion"/>
  </si>
  <si>
    <t>레벨업 소요 시간</t>
    <phoneticPr fontId="4" type="noConversion"/>
  </si>
  <si>
    <t>동료 합성</t>
  </si>
  <si>
    <t>랭크 1</t>
  </si>
  <si>
    <t>랭크 2</t>
  </si>
  <si>
    <t>랭크 3</t>
  </si>
  <si>
    <t>랭크 4</t>
  </si>
  <si>
    <t>랭크 5</t>
  </si>
  <si>
    <t>동료 지원 상자</t>
  </si>
  <si>
    <t>희귀 동료 상자</t>
  </si>
  <si>
    <t>1 : 랭크1 PVP.소드맨(남)</t>
  </si>
  <si>
    <t>2 : 랭크1 PVP.소드맨(여)</t>
  </si>
  <si>
    <t>3 : 랭크1 PVP.매지션(남)</t>
  </si>
  <si>
    <t>4 : 랭크1 PVP.매지션(여)</t>
  </si>
  <si>
    <t>5 : 랭크1 PVP.씨프(남)</t>
  </si>
  <si>
    <t>6 : 랭크1 PVP.씨프(여)</t>
  </si>
  <si>
    <t>7 : 랭크1 PVP.아처(남)</t>
  </si>
  <si>
    <t>8 : 랭크1 PVP.아처(여)</t>
  </si>
  <si>
    <t>101 : 랭크1 파견.엔타마</t>
  </si>
  <si>
    <t>102 : 랭크1 파견.세레</t>
  </si>
  <si>
    <t>103 : 랭크1 파견.진도</t>
  </si>
  <si>
    <t>104 : 랭크1 파견.스텔로</t>
  </si>
  <si>
    <t>105 : 랭크1 파견.냥쿤</t>
  </si>
  <si>
    <t>106 : 랭크1 파견.마요마요</t>
  </si>
  <si>
    <t>107 : 랭크1 파견.아제냐</t>
  </si>
  <si>
    <t>108 : 랭크1 파견.론카</t>
  </si>
  <si>
    <t>9 : 랭크2 PVP.나이트(남)</t>
  </si>
  <si>
    <t>10 : 랭크2 PVP.나이트(여)</t>
  </si>
  <si>
    <t>11 : 랭크2 PVP.크루세이더(남)</t>
  </si>
  <si>
    <t>12 : 랭크2 PVP.크루세이더(여)</t>
  </si>
  <si>
    <t>13 : 랭크2 PVP.위저드(남)</t>
  </si>
  <si>
    <t>14 : 랭크2 PVP.위저드(여)</t>
  </si>
  <si>
    <t>15 : 랭크2 PVP.세이지(남)</t>
  </si>
  <si>
    <t>16 : 랭크2 PVP.세이지(여)</t>
  </si>
  <si>
    <t>17 : 랭크2 PVP.어쌔신(남)</t>
  </si>
  <si>
    <t>18 : 랭크2 PVP.어쌔신(여)</t>
  </si>
  <si>
    <t>19 : 랭크2 PVP.로그(남)</t>
  </si>
  <si>
    <t>20 : 랭크2 PVP.로그(여)</t>
  </si>
  <si>
    <t>21 : 랭크2 PVP.헌터(남)</t>
  </si>
  <si>
    <t>22 : 랭크2 PVP.헌터(여)</t>
  </si>
  <si>
    <t>23 : 랭크2 PVP.댄서(남)</t>
  </si>
  <si>
    <t>24 : 랭크2 PVP.댄서(여)</t>
  </si>
  <si>
    <t>109 : 랭크2 파견.글로리아</t>
  </si>
  <si>
    <t>110 : 랭크2 파견.프로블럼</t>
  </si>
  <si>
    <t>111 : 랭크2 파견.미스티</t>
  </si>
  <si>
    <t>112 : 랭크2 파견.이세나</t>
  </si>
  <si>
    <t>113 : 랭크2 파견.김렛</t>
  </si>
  <si>
    <t>114 : 랭크2 파견.존다</t>
  </si>
  <si>
    <t>115 : 랭크2 파견.홀그렌</t>
  </si>
  <si>
    <t>116 : 랭크2 파견.파라</t>
  </si>
  <si>
    <t>117 : 랭크2 파견.미드</t>
  </si>
  <si>
    <t>118 : 랭크2 파견.룬</t>
  </si>
  <si>
    <t>119 : 랭크2 파견.벤카이스틴</t>
  </si>
  <si>
    <t>120 : 랭크2 파견.마쿠</t>
  </si>
  <si>
    <t>121 : 랭크2 파견.다이거츠</t>
  </si>
  <si>
    <t>122 : 랭크2 파견.엘리</t>
  </si>
  <si>
    <t>123 : 랭크2 파견.파노</t>
  </si>
  <si>
    <t>124 : 랭크2 파견.네마</t>
  </si>
  <si>
    <t>25 : 랭크3 PVP.로드나이트(남)</t>
  </si>
  <si>
    <t>26 : 랭크3 PVP.로드나이트(여)</t>
  </si>
  <si>
    <t>27 : 랭크3 PVP.팔라딘(남)</t>
  </si>
  <si>
    <t>28 : 랭크3 PVP.팔라딘(여)</t>
  </si>
  <si>
    <t>29 : 랭크3 PVP.하이위저드(남)</t>
  </si>
  <si>
    <t>30 : 랭크3 PVP.하이위저드(여)</t>
  </si>
  <si>
    <t>31 : 랭크3 PVP.프로페서(남)</t>
  </si>
  <si>
    <t>32 : 랭크3 PVP.프로페서(여)</t>
  </si>
  <si>
    <t>33 : 랭크3 PVP.어쌔신크로스(남)</t>
  </si>
  <si>
    <t>34 : 랭크3 PVP.어쌔신크로스(여)</t>
  </si>
  <si>
    <t>35 : 랭크3 PVP.스토커(남)</t>
  </si>
  <si>
    <t>36 : 랭크3 PVP.스토커(여)</t>
  </si>
  <si>
    <t>37 : 랭크3 PVP.스나이퍼(남)</t>
  </si>
  <si>
    <t>38 : 랭크3 PVP.스나이퍼(여)</t>
  </si>
  <si>
    <t>39 : 랭크3 PVP.클로운(남)</t>
  </si>
  <si>
    <t>40 : 랭크3 PVP.클로운(여)</t>
  </si>
  <si>
    <t>125 : 랭크3 파견.발키리</t>
  </si>
  <si>
    <t>126 : 랭크3 파견.고로</t>
  </si>
  <si>
    <t>127 : 랭크3 파견.루이제</t>
  </si>
  <si>
    <t>128 : 랭크3 파견.본바스</t>
  </si>
  <si>
    <t>129 : 랭크3 파견.시키나</t>
  </si>
  <si>
    <t>130 : 랭크3 파견.이레이소</t>
  </si>
  <si>
    <t>131 : 랭크3 파견.스노토</t>
  </si>
  <si>
    <t>132 : 랭크3 파견.산타클로스</t>
  </si>
  <si>
    <t>133 : 랭크3 파견.펠록</t>
  </si>
  <si>
    <t>134 : 랭크3 파견.시키</t>
  </si>
  <si>
    <t>135 : 랭크3 파견.더블류</t>
  </si>
  <si>
    <t>136 : 랭크3 파견.글라리스</t>
  </si>
  <si>
    <t>137 : 랭크3 파견.비닛</t>
  </si>
  <si>
    <t>138 : 랭크3 파견.소린</t>
  </si>
  <si>
    <t>139 : 랭크3 파견.테일링</t>
  </si>
  <si>
    <t>140 : 랭크3 파견.디포르테</t>
  </si>
  <si>
    <t>41 : 랭크4 PVP.룬나이트(남)</t>
  </si>
  <si>
    <t>42 : 랭크4 PVP.룬나이트(여)</t>
  </si>
  <si>
    <t>43 : 랭크4 PVP.로얄가드(남)</t>
  </si>
  <si>
    <t>44 : 랭크4 PVP.로얄가드(여)</t>
  </si>
  <si>
    <t>45 : 랭크4 PVP.워록(남)</t>
  </si>
  <si>
    <t>46 : 랭크4 PVP.워록(여)</t>
  </si>
  <si>
    <t>47 : 랭크4 PVP.소서러(남)</t>
  </si>
  <si>
    <t>48 : 랭크4 PVP.소서러(여)</t>
  </si>
  <si>
    <t>49 : 랭크4 PVP.길로틴크로스(남)</t>
  </si>
  <si>
    <t>50 : 랭크4 PVP.킬로틴크로스(여)</t>
  </si>
  <si>
    <t>51 : 랭크4 PVP.쉐도우체이서(남)</t>
  </si>
  <si>
    <t>52 : 랭크4 PVP.쉐도우체이서(여)</t>
  </si>
  <si>
    <t>53 : 랭크4 PVP.레인져(남)</t>
  </si>
  <si>
    <t>54 : 랭크4 PVP.레인져(여)</t>
  </si>
  <si>
    <t>55 : 랭크4 PVP.원더러(남)</t>
  </si>
  <si>
    <t>56 : 랭크4 PVP.원더러(여)</t>
  </si>
  <si>
    <t>141 : 랭크4 파견.프룻</t>
  </si>
  <si>
    <t>142 : 랭크4 파견.찰스턴 2호</t>
  </si>
  <si>
    <t>143 : 랭크4 파견.찰스턴 1호</t>
  </si>
  <si>
    <t>144 : 랭크4 파견.라임 이노베르</t>
  </si>
  <si>
    <t>145 : 랭크4 파견.알퀴엔</t>
  </si>
  <si>
    <t>146 : 랭크4 파견.베리티</t>
  </si>
  <si>
    <t>147 : 랭크4 파견.샬로쉬</t>
  </si>
  <si>
    <t>148 : 랭크4 파견.루나인</t>
  </si>
  <si>
    <t>149 : 랭크4 파견.로엘</t>
  </si>
  <si>
    <t>150 : 랭크4 파견.아랑</t>
  </si>
  <si>
    <t>151 : 랭크4 파견.라기</t>
  </si>
  <si>
    <t>152 : 랭크4 파견.밍민</t>
  </si>
  <si>
    <t>153 : 랭크4 파견.겔카</t>
  </si>
  <si>
    <t>154 : 랭크4 파견.로테르트</t>
  </si>
  <si>
    <t>155 : 랭크4 파견.아이구</t>
  </si>
  <si>
    <t>156 : 랭크4 파견.뉴오즈</t>
  </si>
  <si>
    <t>57 : 랭크5 PVP.룬나이트(남)</t>
  </si>
  <si>
    <t>58 : 랭크5 PVP.룬나이트(여)</t>
  </si>
  <si>
    <t>59 : 랭크5 PVP.로얄가드(남)</t>
  </si>
  <si>
    <t>60 : 랭크5 PVP.로얄가드(여)</t>
  </si>
  <si>
    <t>61 : 랭크5 PVP.워록(남)</t>
  </si>
  <si>
    <t>62 : 랭크5 PVP.워록(여)</t>
  </si>
  <si>
    <t>63 : 랭크5 PVP.소서러(남)</t>
  </si>
  <si>
    <t>64 : 랭크5 PVP.소서러(여)</t>
  </si>
  <si>
    <t>65 : 랭크5 PVP.길로틴크로스(남)</t>
  </si>
  <si>
    <t>66 : 랭크5 PVP.킬로틴크로스(여)</t>
  </si>
  <si>
    <t>67 : 랭크5 PVP.쉐도우체이서(남)</t>
  </si>
  <si>
    <t>68 : 랭크5 PVP.쉐도우체이서(여)</t>
  </si>
  <si>
    <t>69 : 랭크5 PVP.레인져(남)</t>
  </si>
  <si>
    <t>70 : 랭크5 PVP.레인져(여)</t>
  </si>
  <si>
    <t>71 : 랭크5 PVP.원더러(남)</t>
  </si>
  <si>
    <t>72 : 랭크5 PVP.원더러(여)</t>
  </si>
  <si>
    <t>157 : 랭크5 파견.프룻</t>
  </si>
  <si>
    <t>158 : 랭크5 파견.찰스턴 2호</t>
  </si>
  <si>
    <t>159 : 랭크5 파견.찰스턴 1호</t>
  </si>
  <si>
    <t>160 : 랭크5 파견.라임 이노베르</t>
  </si>
  <si>
    <t>161 : 랭크5 파견.알퀴엔</t>
  </si>
  <si>
    <t>162 : 랭크5 파견.베리티</t>
  </si>
  <si>
    <t>163 : 랭크5 파견.샬로쉬</t>
  </si>
  <si>
    <t>164 : 랭크5 파견.루나인</t>
  </si>
  <si>
    <t>165 : 랭크5 파견.로엘</t>
  </si>
  <si>
    <t>166 : 랭크5 파견.아랑</t>
  </si>
  <si>
    <t>167 : 랭크5 파견.라기</t>
  </si>
  <si>
    <t>168 : 랭크5 파견.밍민</t>
  </si>
  <si>
    <t>169 : 랭크5 파견.겔카</t>
  </si>
  <si>
    <t>170 : 랭크5 파견.로테르트</t>
  </si>
  <si>
    <t>171 : 랭크5 파견.아이구</t>
  </si>
  <si>
    <t>172 : 랭크5 파견.뉴오즈</t>
  </si>
  <si>
    <t>첫 동료</t>
  </si>
  <si>
    <t>첫 동료 뽑기</t>
  </si>
  <si>
    <t>전투 동료 합성</t>
  </si>
  <si>
    <t>탐험 동료 합성</t>
  </si>
  <si>
    <t>Category</t>
  </si>
  <si>
    <t>무료 보상</t>
  </si>
  <si>
    <t>무료 동료</t>
  </si>
  <si>
    <t>동료의 혼</t>
  </si>
  <si>
    <t xml:space="preserve">      </t>
    <phoneticPr fontId="4" type="noConversion"/>
  </si>
  <si>
    <t xml:space="preserve">    </t>
    <phoneticPr fontId="4" type="noConversion"/>
  </si>
  <si>
    <t>동료 혼 1개</t>
    <phoneticPr fontId="4" type="noConversion"/>
  </si>
  <si>
    <t>전투.랭크 1</t>
    <phoneticPr fontId="4" type="noConversion"/>
  </si>
  <si>
    <t>파견.랭크 1</t>
    <phoneticPr fontId="4" type="noConversion"/>
  </si>
  <si>
    <t>랭크 1</t>
    <phoneticPr fontId="4" type="noConversion"/>
  </si>
  <si>
    <t>동료 혼 2개</t>
    <phoneticPr fontId="4" type="noConversion"/>
  </si>
  <si>
    <t>동료 혼 3개</t>
    <phoneticPr fontId="4" type="noConversion"/>
  </si>
  <si>
    <t>누적 확률</t>
    <phoneticPr fontId="4" type="noConversion"/>
  </si>
  <si>
    <t>동료 지원 상자</t>
    <phoneticPr fontId="4" type="noConversion"/>
  </si>
  <si>
    <t>희귀 동료 상자</t>
    <phoneticPr fontId="4" type="noConversion"/>
  </si>
  <si>
    <t>Row</t>
    <phoneticPr fontId="4" type="noConversion"/>
  </si>
  <si>
    <t>Rate</t>
    <phoneticPr fontId="4" type="noConversion"/>
  </si>
  <si>
    <t>Rand</t>
    <phoneticPr fontId="4" type="noConversion"/>
  </si>
  <si>
    <t>랭크 2</t>
    <phoneticPr fontId="4" type="noConversion"/>
  </si>
  <si>
    <t>랭크 3</t>
    <phoneticPr fontId="4" type="noConversion"/>
  </si>
  <si>
    <t>랭크 4</t>
    <phoneticPr fontId="4" type="noConversion"/>
  </si>
  <si>
    <t>랭크 5</t>
    <phoneticPr fontId="4" type="noConversion"/>
  </si>
  <si>
    <t>최소 시소 횟수</t>
    <phoneticPr fontId="4" type="noConversion"/>
  </si>
  <si>
    <t>랭크 5 시도 횟수</t>
    <phoneticPr fontId="4" type="noConversion"/>
  </si>
  <si>
    <t>3 획득 수</t>
    <phoneticPr fontId="4" type="noConversion"/>
  </si>
  <si>
    <t>4 획득 수</t>
    <phoneticPr fontId="4" type="noConversion"/>
  </si>
  <si>
    <t>2 획득 수</t>
    <phoneticPr fontId="4" type="noConversion"/>
  </si>
  <si>
    <t>1개 =</t>
    <phoneticPr fontId="4" type="noConversion"/>
  </si>
  <si>
    <t>합성</t>
    <phoneticPr fontId="4" type="noConversion"/>
  </si>
  <si>
    <t>2~3개</t>
    <phoneticPr fontId="4" type="noConversion"/>
  </si>
  <si>
    <t>RO Point</t>
    <phoneticPr fontId="4" type="noConversion"/>
  </si>
  <si>
    <t>미스릴</t>
    <phoneticPr fontId="4" type="noConversion"/>
  </si>
  <si>
    <t>Stage</t>
  </si>
  <si>
    <t>몬스터</t>
  </si>
  <si>
    <t>속성</t>
    <phoneticPr fontId="4" type="noConversion"/>
  </si>
  <si>
    <t>무기 속성</t>
  </si>
  <si>
    <t>Neutral</t>
  </si>
  <si>
    <t>Fire</t>
  </si>
  <si>
    <t>Water</t>
  </si>
  <si>
    <t>Wind</t>
  </si>
  <si>
    <t>Earth</t>
  </si>
  <si>
    <t>Poison</t>
  </si>
  <si>
    <t>Holy</t>
  </si>
  <si>
    <t>Shadow</t>
  </si>
  <si>
    <t>Ghost</t>
  </si>
  <si>
    <t>Undead</t>
  </si>
  <si>
    <t>공략</t>
    <phoneticPr fontId="4" type="noConversion"/>
  </si>
  <si>
    <t>성속성</t>
    <phoneticPr fontId="4" type="noConversion"/>
  </si>
  <si>
    <t>암속성</t>
    <phoneticPr fontId="4" type="noConversion"/>
  </si>
  <si>
    <t>사속성</t>
    <phoneticPr fontId="4" type="noConversion"/>
  </si>
  <si>
    <t>화속성</t>
    <phoneticPr fontId="4" type="noConversion"/>
  </si>
  <si>
    <t>풍속성</t>
    <phoneticPr fontId="4" type="noConversion"/>
  </si>
  <si>
    <t>지속성</t>
    <phoneticPr fontId="4" type="noConversion"/>
  </si>
  <si>
    <t>수속성</t>
    <phoneticPr fontId="4" type="noConversion"/>
  </si>
  <si>
    <t>염속성</t>
    <phoneticPr fontId="4" type="noConversion"/>
  </si>
  <si>
    <t>1차 수정</t>
    <phoneticPr fontId="4" type="noConversion"/>
  </si>
  <si>
    <t>2차 수정</t>
    <phoneticPr fontId="4" type="noConversion"/>
  </si>
  <si>
    <t>플레이 타임 기준</t>
    <phoneticPr fontId="4" type="noConversion"/>
  </si>
  <si>
    <t>1 - min:4,max:7</t>
  </si>
  <si>
    <t>2 - min:5,max:8</t>
  </si>
  <si>
    <t>3 - min:5,max:8</t>
  </si>
  <si>
    <t>4 - min:6,max:9</t>
  </si>
  <si>
    <t>5 - min:6,max:9</t>
  </si>
  <si>
    <t>6 - min:7,max:10</t>
  </si>
  <si>
    <t>7 - min:7,max:10</t>
  </si>
  <si>
    <t>8 - min:8,max:12</t>
  </si>
  <si>
    <t>9 - min:8,max:12</t>
  </si>
  <si>
    <t>10 - min:8,max:13</t>
  </si>
  <si>
    <t>11 - min:8,max:13</t>
  </si>
  <si>
    <t>12 - min:9,max:14</t>
  </si>
  <si>
    <t>실제 서버 MIN MAX</t>
    <phoneticPr fontId="4" type="noConversion"/>
  </si>
  <si>
    <t>집중 포션</t>
    <phoneticPr fontId="4" type="noConversion"/>
  </si>
  <si>
    <t>next_job_lv_need_exp</t>
  </si>
  <si>
    <t>누적 직경</t>
    <phoneticPr fontId="4" type="noConversion"/>
  </si>
  <si>
    <t>직경</t>
    <phoneticPr fontId="4" type="noConversion"/>
  </si>
  <si>
    <t>직렙</t>
    <phoneticPr fontId="4" type="noConversion"/>
  </si>
  <si>
    <t>튜토 및 해금</t>
  </si>
  <si>
    <t>셰어</t>
  </si>
  <si>
    <t>스킬</t>
  </si>
  <si>
    <t>장비 강화</t>
  </si>
  <si>
    <t>보스 도전</t>
  </si>
  <si>
    <t>전직</t>
  </si>
  <si>
    <t>또 다른 신호(동료)</t>
  </si>
  <si>
    <t>듀얼</t>
  </si>
  <si>
    <t>던전 열림 15</t>
  </si>
  <si>
    <t>제니 던전 25</t>
  </si>
  <si>
    <t>2차 전직 30</t>
  </si>
  <si>
    <t>숨겨진 미로(조작 칩)</t>
  </si>
  <si>
    <t>경험치 던전 35</t>
  </si>
  <si>
    <t>난전 40</t>
  </si>
  <si>
    <t>비공정 습격 40</t>
  </si>
  <si>
    <t>누군가의 영혼(강화)</t>
  </si>
  <si>
    <t>대전 50</t>
  </si>
  <si>
    <t>제네릭의 흔적(속성석)</t>
  </si>
  <si>
    <t>중앙 실험실 55</t>
  </si>
  <si>
    <t>초월적인 힘(초월)</t>
  </si>
  <si>
    <t>오래된 기억(카드)</t>
  </si>
  <si>
    <t>event_content</t>
  </si>
  <si>
    <t>[메뉴]스킬</t>
  </si>
  <si>
    <t>보스도전</t>
  </si>
  <si>
    <t>버프</t>
  </si>
  <si>
    <t>미로</t>
  </si>
  <si>
    <t>[메뉴]던전</t>
  </si>
  <si>
    <t>거래소</t>
  </si>
  <si>
    <t>난전</t>
  </si>
  <si>
    <t>셰어바이스 사용</t>
  </si>
  <si>
    <t>포링 처치</t>
  </si>
  <si>
    <t>응급 치료!</t>
  </si>
  <si>
    <t>포링 소탕</t>
  </si>
  <si>
    <t>장비 장착</t>
  </si>
  <si>
    <t>포링 보스 처치</t>
  </si>
  <si>
    <t>루나틱 처치</t>
  </si>
  <si>
    <t>MVP 처치</t>
  </si>
  <si>
    <t>1차 전직</t>
  </si>
  <si>
    <t>버프 사용</t>
  </si>
  <si>
    <t>루나틱 보스 처치</t>
  </si>
  <si>
    <t>파브르 처치</t>
  </si>
  <si>
    <t>싱글 프론테라 미로 클리어</t>
  </si>
  <si>
    <t>멀티 프론테라 미로 클리어</t>
  </si>
  <si>
    <t>동료 파견</t>
  </si>
  <si>
    <t>파브르 보스 처치</t>
  </si>
  <si>
    <t>로다 프로그 처치</t>
  </si>
  <si>
    <t>듀얼 도전</t>
  </si>
  <si>
    <t>로다 프로그 보스 처치</t>
  </si>
  <si>
    <t>로커 처치</t>
  </si>
  <si>
    <t>무한의 공간, 이클립스</t>
  </si>
  <si>
    <t>카드 강화</t>
  </si>
  <si>
    <t>로커 보스 처치</t>
  </si>
  <si>
    <t>보컬 처치</t>
  </si>
  <si>
    <t>보컬 소탕</t>
  </si>
  <si>
    <t>프론테라 듀얼 클리어</t>
  </si>
  <si>
    <t>보컬 보스 처치</t>
  </si>
  <si>
    <t>도둑벌레 처치</t>
  </si>
  <si>
    <t>제작의 시작</t>
  </si>
  <si>
    <t>도둑벌레 보스 처치</t>
  </si>
  <si>
    <t>타로우 처치</t>
  </si>
  <si>
    <t>제니 던전 도전</t>
  </si>
  <si>
    <t>타로우 소탕</t>
  </si>
  <si>
    <t>제작 연습</t>
  </si>
  <si>
    <t>타로우 보스 처치</t>
  </si>
  <si>
    <t>암컷 도둑벌레 처치</t>
  </si>
  <si>
    <t>2차 전직</t>
  </si>
  <si>
    <t>암컷 도둑벌레 보스 처치</t>
  </si>
  <si>
    <t>수컷 도둑벌레 처치</t>
  </si>
  <si>
    <t>싱글 지하수로 미로 클리어</t>
  </si>
  <si>
    <t>멀티 지하수로 미로 클리어</t>
  </si>
  <si>
    <t>수컷 도둑벌레 소탕</t>
  </si>
  <si>
    <t>수컷 도둑벌레 보스 처치</t>
  </si>
  <si>
    <t>플랑크톤 처치</t>
  </si>
  <si>
    <t>무한의 공간, 황금 도둑벌레</t>
  </si>
  <si>
    <t>전승!</t>
  </si>
  <si>
    <t>경험치 던전 도전</t>
  </si>
  <si>
    <t>플랑크톤 보스 처치</t>
  </si>
  <si>
    <t>크램프 처치</t>
  </si>
  <si>
    <t>지하수로 듀얼 클리어</t>
  </si>
  <si>
    <t>크램프 보스 처치</t>
  </si>
  <si>
    <t>호넷 처치</t>
  </si>
  <si>
    <t>비공정 습격 방어</t>
  </si>
  <si>
    <t>호넷 보스 처치</t>
  </si>
  <si>
    <t>세비지 베베 처치</t>
  </si>
  <si>
    <t>싱글 페이욘 숲 속 미로 클리어</t>
  </si>
  <si>
    <t>멀티 페이욘 숲 속 미로 클리어</t>
  </si>
  <si>
    <t>세비지 베베 소탕</t>
  </si>
  <si>
    <t>세비지 베베 보스 처치</t>
  </si>
  <si>
    <t>크리미 처치</t>
  </si>
  <si>
    <t>무한의 공간, 세비지</t>
  </si>
  <si>
    <t>크리미 보스 처치</t>
  </si>
  <si>
    <t>요요 처치</t>
  </si>
  <si>
    <t>강한 장비 제작</t>
  </si>
  <si>
    <t>요요 보스 처치</t>
  </si>
  <si>
    <t>코코 처치</t>
  </si>
  <si>
    <t>코코 소탕</t>
  </si>
  <si>
    <t>대전 도전</t>
  </si>
  <si>
    <t>코코 보스 처치</t>
  </si>
  <si>
    <t>쵸코 처치</t>
  </si>
  <si>
    <t>페이욘 숲 속 듀얼 클리어</t>
  </si>
  <si>
    <t>쵸코 보스 처치</t>
  </si>
  <si>
    <t>윌로우 처치</t>
  </si>
  <si>
    <t>윌로우 소탕</t>
  </si>
  <si>
    <t>윌로우 보스 처치</t>
  </si>
  <si>
    <t>스포아 처치</t>
  </si>
  <si>
    <t>싱글 깊은 숲 속 미로 클리어</t>
  </si>
  <si>
    <t>멀티 깊은 숲 속 미로 클리어</t>
  </si>
  <si>
    <t>스포아 보스 처치</t>
  </si>
  <si>
    <t>포이즌 스포아 처치</t>
  </si>
  <si>
    <t>무한의 공간, 에드가</t>
  </si>
  <si>
    <t>포이즌 스포아 보스 처치</t>
  </si>
  <si>
    <t>빅풋 처치</t>
  </si>
  <si>
    <t>제작 마스터</t>
  </si>
  <si>
    <t>빅풋 보스 처치</t>
  </si>
  <si>
    <t>호른 처치</t>
  </si>
  <si>
    <t>호른 소탕</t>
  </si>
  <si>
    <t>호른 보스 처치</t>
  </si>
  <si>
    <t>엘더 윌로우 처치</t>
  </si>
  <si>
    <t>깊은 숲 속 듀얼 클리어</t>
  </si>
  <si>
    <t>엘더 윌로우 보스 처치</t>
  </si>
  <si>
    <t>픽키 처치</t>
  </si>
  <si>
    <t>픽키 보스 처치</t>
  </si>
  <si>
    <t>콘도르 처치</t>
  </si>
  <si>
    <t>소그라트 사막 싱글 미로 클리어</t>
  </si>
  <si>
    <t>소그라트 사막 멀티 미로 클리어</t>
  </si>
  <si>
    <t>콘도르 보스 처치</t>
  </si>
  <si>
    <t>스콜피온 처치</t>
  </si>
  <si>
    <t>스콜피온 소탕</t>
  </si>
  <si>
    <t>스콜피온 보스 처치</t>
  </si>
  <si>
    <t>페코페코 처치</t>
  </si>
  <si>
    <t>무한의 공간, 프리오니</t>
  </si>
  <si>
    <t>페코페코 소탕</t>
  </si>
  <si>
    <t>페코페코 보스 처치</t>
  </si>
  <si>
    <t>울프 처치</t>
  </si>
  <si>
    <t>울프 보스 처치</t>
  </si>
  <si>
    <t>떠돌이 늑대 처치</t>
  </si>
  <si>
    <t>소그라트 사막 듀얼 클리어</t>
  </si>
  <si>
    <t>떠돌이 늑대 보스 처치</t>
  </si>
  <si>
    <t>퍼밀리어 처치</t>
  </si>
  <si>
    <t>소그라트 사막 6 유니크 MVP 처치</t>
  </si>
  <si>
    <t>퍼밀리어 보스 처치</t>
  </si>
  <si>
    <t>스켈레톤 처치</t>
  </si>
  <si>
    <t>피라미드 안 싱글 미로 클리어</t>
  </si>
  <si>
    <t>피라미드 안 멀티 미로 클리어</t>
  </si>
  <si>
    <t>스켈레톤 보스 처치</t>
  </si>
  <si>
    <t>솔저 스켈레톤 처치</t>
  </si>
  <si>
    <t>솔저 스켈레톤 소탕</t>
  </si>
  <si>
    <t>솔저 스켈레톤 보스 처치</t>
  </si>
  <si>
    <t>드레인리어 처치</t>
  </si>
  <si>
    <t>무한의 공간, 오시리스</t>
  </si>
  <si>
    <t>드레인리어 보스 처치</t>
  </si>
  <si>
    <t>아처 스켈레톤 처치</t>
  </si>
  <si>
    <t>아처 스켈레톤 보스 처치</t>
  </si>
  <si>
    <t>미이라 처시</t>
  </si>
  <si>
    <t>피라미드 안 듀얼 클리어</t>
  </si>
  <si>
    <t>미이라 보스 처치</t>
  </si>
  <si>
    <t>업데이트 예정</t>
  </si>
  <si>
    <t>보스 직경</t>
  </si>
  <si>
    <t>농축 화이트 포션</t>
    <phoneticPr fontId="4" type="noConversion"/>
  </si>
  <si>
    <t>normal_drop_rate_2</t>
  </si>
  <si>
    <t>normal_drop_rate_3</t>
  </si>
  <si>
    <t>normal_drop_rate_4</t>
  </si>
  <si>
    <t>이벤트 주화 기존 100 &gt; 50</t>
    <phoneticPr fontId="4" type="noConversion"/>
  </si>
  <si>
    <t>할로윈 주화 이벤트 주화 100 &gt; 20</t>
    <phoneticPr fontId="4" type="noConversion"/>
  </si>
  <si>
    <r>
      <t>버림( (</t>
    </r>
    <r>
      <rPr>
        <sz val="9"/>
        <color rgb="FFFF0000"/>
        <rFont val="맑은 고딕"/>
        <family val="3"/>
        <charset val="129"/>
        <scheme val="minor"/>
      </rPr>
      <t xml:space="preserve"> 2</t>
    </r>
    <r>
      <rPr>
        <sz val="9"/>
        <color theme="1"/>
        <rFont val="맑은 고딕"/>
        <family val="3"/>
        <charset val="129"/>
        <scheme val="minor"/>
      </rPr>
      <t xml:space="preserve"> + ( chapter / 2 ) ) * 편차20% )</t>
    </r>
    <phoneticPr fontId="4" type="noConversion"/>
  </si>
  <si>
    <t>장신구</t>
  </si>
  <si>
    <t>셰어 시간&amp;별</t>
  </si>
  <si>
    <t>MP 포션(중형)</t>
  </si>
  <si>
    <t>슈퍼 스타 간식</t>
  </si>
  <si>
    <t>별의 결정</t>
    <phoneticPr fontId="4" type="noConversion"/>
  </si>
  <si>
    <t>실험 파편</t>
    <phoneticPr fontId="4" type="noConversion"/>
  </si>
  <si>
    <t>카드 강화권 80레벨</t>
    <phoneticPr fontId="4" type="noConversion"/>
  </si>
  <si>
    <t>카드 강화권 60레벨</t>
    <phoneticPr fontId="4" type="noConversion"/>
  </si>
  <si>
    <t>카드 강화권 50레벨</t>
    <phoneticPr fontId="4" type="noConversion"/>
  </si>
  <si>
    <t>카드 강화권 70레벨</t>
    <phoneticPr fontId="4" type="noConversion"/>
  </si>
  <si>
    <t>킹 포링 카드</t>
  </si>
  <si>
    <t>RoBot 데이터 파편</t>
    <phoneticPr fontId="4" type="noConversion"/>
  </si>
  <si>
    <t>별의 가루</t>
    <phoneticPr fontId="4" type="noConversion"/>
  </si>
  <si>
    <t>킹 포링 카드</t>
    <phoneticPr fontId="4" type="noConversion"/>
  </si>
  <si>
    <t>RoBot 파편 7개</t>
    <phoneticPr fontId="4" type="noConversion"/>
  </si>
  <si>
    <t>카드 강화권 100레벨</t>
    <phoneticPr fontId="4" type="noConversion"/>
  </si>
  <si>
    <t>카드 강화권 90레벨</t>
    <phoneticPr fontId="4" type="noConversion"/>
  </si>
  <si>
    <t>강화권 100렙 5개</t>
    <phoneticPr fontId="9" type="noConversion"/>
  </si>
  <si>
    <t>머스키퓰라</t>
  </si>
  <si>
    <t>트라이 조인트</t>
  </si>
  <si>
    <t>산타 포링</t>
  </si>
  <si>
    <t>킹 포링</t>
  </si>
  <si>
    <t>냥다래 쿠키 무리</t>
  </si>
  <si>
    <t>sensing</t>
  </si>
  <si>
    <t>에르늄,40</t>
    <phoneticPr fontId="4" type="noConversion"/>
  </si>
  <si>
    <t>챌린지</t>
    <phoneticPr fontId="4" type="noConversion"/>
  </si>
  <si>
    <t>자이언트 호넷</t>
  </si>
  <si>
    <t>트랜스 스포아</t>
  </si>
  <si>
    <t>스켈레톤 제네럴</t>
  </si>
  <si>
    <t>오크 좀비</t>
  </si>
  <si>
    <t>두목 해달</t>
  </si>
  <si>
    <t>네레이드</t>
  </si>
  <si>
    <t>챌린지 사용</t>
    <phoneticPr fontId="4" type="noConversion"/>
  </si>
  <si>
    <t>에르늄, 185</t>
    <phoneticPr fontId="4" type="noConversion"/>
  </si>
  <si>
    <t>오리데오콘,185</t>
    <phoneticPr fontId="4" type="noConversion"/>
  </si>
  <si>
    <t>에르늄, 190</t>
    <phoneticPr fontId="4" type="noConversion"/>
  </si>
  <si>
    <t>오리데오콘,190</t>
    <phoneticPr fontId="4" type="noConversion"/>
  </si>
  <si>
    <t>에르늄, 195</t>
    <phoneticPr fontId="4" type="noConversion"/>
  </si>
  <si>
    <t>오리데오콘,195</t>
    <phoneticPr fontId="4" type="noConversion"/>
  </si>
  <si>
    <t>100,120,140,160,180</t>
    <phoneticPr fontId="9" type="noConversion"/>
  </si>
  <si>
    <t>100,120,140,160,181</t>
  </si>
  <si>
    <t>100,120,140,160,182</t>
  </si>
  <si>
    <t>메탈링</t>
    <phoneticPr fontId="4" type="noConversion"/>
  </si>
  <si>
    <t>홀덴</t>
    <phoneticPr fontId="4" type="noConversion"/>
  </si>
  <si>
    <t>녹시어스</t>
    <phoneticPr fontId="4" type="noConversion"/>
  </si>
  <si>
    <t>핏맨</t>
    <phoneticPr fontId="4" type="noConversion"/>
  </si>
  <si>
    <t>베노머스</t>
    <phoneticPr fontId="4" type="noConversion"/>
  </si>
  <si>
    <t>고철 난로</t>
    <phoneticPr fontId="4" type="noConversion"/>
  </si>
  <si>
    <t>생산</t>
    <phoneticPr fontId="4" type="noConversion"/>
  </si>
  <si>
    <t>교환 주화</t>
    <phoneticPr fontId="4" type="noConversion"/>
  </si>
  <si>
    <t>그리즐리</t>
  </si>
  <si>
    <t>하피</t>
  </si>
  <si>
    <t>기그</t>
  </si>
  <si>
    <t>디아볼릭</t>
  </si>
  <si>
    <t>딜리터</t>
  </si>
  <si>
    <t>디미크</t>
  </si>
  <si>
    <t>에르늄, 200</t>
    <phoneticPr fontId="4" type="noConversion"/>
  </si>
  <si>
    <t>오리데오콘,200</t>
    <phoneticPr fontId="4" type="noConversion"/>
  </si>
  <si>
    <t>에르늄, 205</t>
    <phoneticPr fontId="4" type="noConversion"/>
  </si>
  <si>
    <t>오리데오콘,205</t>
    <phoneticPr fontId="4" type="noConversion"/>
  </si>
  <si>
    <t>에르늄, 210</t>
    <phoneticPr fontId="4" type="noConversion"/>
  </si>
  <si>
    <t>오리데오콘,210</t>
    <phoneticPr fontId="4" type="noConversion"/>
  </si>
  <si>
    <t>생산</t>
    <phoneticPr fontId="4" type="noConversion"/>
  </si>
  <si>
    <t>교환주화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</si>
</sst>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9"/>
      <color theme="1"/>
      <name val="맑은 고딕"/>
      <family val="2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FF0000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9"/>
      <color rgb="FFFF0000"/>
      <name val="맑은 고딕"/>
      <family val="2"/>
      <scheme val="minor"/>
    </font>
    <font>
      <sz val="9"/>
      <name val="맑은 고딕"/>
      <family val="2"/>
      <scheme val="minor"/>
    </font>
    <font>
      <sz val="9"/>
      <color theme="0" tint="-0.14999847407452621"/>
      <name val="맑은 고딕"/>
      <family val="2"/>
      <scheme val="minor"/>
    </font>
    <font>
      <sz val="8"/>
      <color theme="1"/>
      <name val="맑은 고딕"/>
      <family val="2"/>
      <scheme val="minor"/>
    </font>
    <font>
      <b/>
      <sz val="9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rgb="FF00B050"/>
      <name val="맑은 고딕"/>
      <family val="3"/>
      <charset val="129"/>
      <scheme val="minor"/>
    </font>
    <font>
      <sz val="9"/>
      <color rgb="FF7030A0"/>
      <name val="맑은 고딕"/>
      <family val="3"/>
      <charset val="129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EF4F2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</borders>
  <cellStyleXfs count="4">
    <xf numFmtId="0" fontId="0" fillId="0" borderId="0"/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206">
    <xf numFmtId="0" fontId="0" fillId="0" borderId="0" xfId="0"/>
    <xf numFmtId="0" fontId="5" fillId="0" borderId="0" xfId="0" applyFont="1"/>
    <xf numFmtId="0" fontId="5" fillId="2" borderId="0" xfId="0" applyFont="1" applyFill="1"/>
    <xf numFmtId="0" fontId="6" fillId="2" borderId="1" xfId="0" applyFont="1" applyFill="1" applyBorder="1"/>
    <xf numFmtId="0" fontId="5" fillId="2" borderId="1" xfId="0" applyFont="1" applyFill="1" applyBorder="1"/>
    <xf numFmtId="0" fontId="5" fillId="2" borderId="2" xfId="0" applyFont="1" applyFill="1" applyBorder="1"/>
    <xf numFmtId="0" fontId="6" fillId="2" borderId="3" xfId="0" applyFont="1" applyFill="1" applyBorder="1"/>
    <xf numFmtId="0" fontId="5" fillId="2" borderId="3" xfId="0" applyFont="1" applyFill="1" applyBorder="1"/>
    <xf numFmtId="0" fontId="5" fillId="2" borderId="4" xfId="0" applyFont="1" applyFill="1" applyBorder="1"/>
    <xf numFmtId="0" fontId="6" fillId="0" borderId="0" xfId="0" applyFont="1"/>
    <xf numFmtId="0" fontId="5" fillId="0" borderId="1" xfId="0" applyFont="1" applyBorder="1"/>
    <xf numFmtId="0" fontId="5" fillId="3" borderId="1" xfId="0" applyFont="1" applyFill="1" applyBorder="1"/>
    <xf numFmtId="0" fontId="5" fillId="4" borderId="1" xfId="0" applyFont="1" applyFill="1" applyBorder="1"/>
    <xf numFmtId="0" fontId="6" fillId="5" borderId="4" xfId="0" applyFont="1" applyFill="1" applyBorder="1"/>
    <xf numFmtId="0" fontId="5" fillId="5" borderId="4" xfId="0" applyFont="1" applyFill="1" applyBorder="1"/>
    <xf numFmtId="0" fontId="7" fillId="7" borderId="1" xfId="0" applyFont="1" applyFill="1" applyBorder="1"/>
    <xf numFmtId="0" fontId="7" fillId="8" borderId="1" xfId="0" applyFont="1" applyFill="1" applyBorder="1"/>
    <xf numFmtId="0" fontId="7" fillId="9" borderId="1" xfId="0" applyFont="1" applyFill="1" applyBorder="1"/>
    <xf numFmtId="0" fontId="7" fillId="7" borderId="4" xfId="0" applyFont="1" applyFill="1" applyBorder="1"/>
    <xf numFmtId="0" fontId="7" fillId="10" borderId="4" xfId="0" applyFont="1" applyFill="1" applyBorder="1"/>
    <xf numFmtId="0" fontId="6" fillId="11" borderId="1" xfId="0" applyFont="1" applyFill="1" applyBorder="1"/>
    <xf numFmtId="0" fontId="6" fillId="12" borderId="1" xfId="0" applyFont="1" applyFill="1" applyBorder="1"/>
    <xf numFmtId="0" fontId="6" fillId="2" borderId="0" xfId="0" applyFont="1" applyFill="1" applyBorder="1"/>
    <xf numFmtId="0" fontId="5" fillId="2" borderId="0" xfId="0" applyFont="1" applyFill="1" applyBorder="1"/>
    <xf numFmtId="0" fontId="7" fillId="13" borderId="1" xfId="0" applyFont="1" applyFill="1" applyBorder="1"/>
    <xf numFmtId="0" fontId="8" fillId="0" borderId="0" xfId="1" applyFont="1">
      <alignment vertical="center"/>
    </xf>
    <xf numFmtId="0" fontId="8" fillId="2" borderId="0" xfId="1" applyFont="1" applyFill="1">
      <alignment vertical="center"/>
    </xf>
    <xf numFmtId="0" fontId="8" fillId="2" borderId="0" xfId="1" applyFont="1" applyFill="1" applyAlignment="1">
      <alignment horizontal="center" vertical="center"/>
    </xf>
    <xf numFmtId="0" fontId="8" fillId="2" borderId="1" xfId="1" applyFont="1" applyFill="1" applyBorder="1">
      <alignment vertical="center"/>
    </xf>
    <xf numFmtId="0" fontId="8" fillId="2" borderId="4" xfId="1" applyFont="1" applyFill="1" applyBorder="1">
      <alignment vertical="center"/>
    </xf>
    <xf numFmtId="0" fontId="8" fillId="2" borderId="1" xfId="1" applyFont="1" applyFill="1" applyBorder="1" applyAlignment="1">
      <alignment horizontal="center" vertical="center"/>
    </xf>
    <xf numFmtId="0" fontId="8" fillId="11" borderId="1" xfId="1" applyFont="1" applyFill="1" applyBorder="1">
      <alignment vertical="center"/>
    </xf>
    <xf numFmtId="0" fontId="6" fillId="2" borderId="0" xfId="1" applyFont="1" applyFill="1">
      <alignment vertical="center"/>
    </xf>
    <xf numFmtId="0" fontId="8" fillId="2" borderId="5" xfId="1" applyFont="1" applyFill="1" applyBorder="1">
      <alignment vertical="center"/>
    </xf>
    <xf numFmtId="0" fontId="7" fillId="14" borderId="0" xfId="1" applyFont="1" applyFill="1">
      <alignment vertical="center"/>
    </xf>
    <xf numFmtId="0" fontId="10" fillId="2" borderId="1" xfId="1" applyFont="1" applyFill="1" applyBorder="1">
      <alignment vertical="center"/>
    </xf>
    <xf numFmtId="0" fontId="6" fillId="2" borderId="1" xfId="1" applyFont="1" applyFill="1" applyBorder="1" applyAlignment="1">
      <alignment horizontal="center" vertical="center"/>
    </xf>
    <xf numFmtId="0" fontId="6" fillId="2" borderId="1" xfId="1" applyFont="1" applyFill="1" applyBorder="1">
      <alignment vertical="center"/>
    </xf>
    <xf numFmtId="3" fontId="8" fillId="2" borderId="1" xfId="1" applyNumberFormat="1" applyFont="1" applyFill="1" applyBorder="1" applyAlignment="1">
      <alignment horizontal="center" vertical="center"/>
    </xf>
    <xf numFmtId="0" fontId="12" fillId="11" borderId="1" xfId="1" applyFont="1" applyFill="1" applyBorder="1">
      <alignment vertical="center"/>
    </xf>
    <xf numFmtId="0" fontId="13" fillId="11" borderId="1" xfId="1" applyFont="1" applyFill="1" applyBorder="1">
      <alignment vertical="center"/>
    </xf>
    <xf numFmtId="0" fontId="8" fillId="2" borderId="6" xfId="1" applyFont="1" applyFill="1" applyBorder="1" applyAlignment="1">
      <alignment horizontal="center" vertical="center"/>
    </xf>
    <xf numFmtId="0" fontId="12" fillId="2" borderId="1" xfId="1" applyFont="1" applyFill="1" applyBorder="1">
      <alignment vertical="center"/>
    </xf>
    <xf numFmtId="0" fontId="11" fillId="2" borderId="1" xfId="1" applyFont="1" applyFill="1" applyBorder="1">
      <alignment vertical="center"/>
    </xf>
    <xf numFmtId="49" fontId="8" fillId="2" borderId="1" xfId="1" applyNumberFormat="1" applyFont="1" applyFill="1" applyBorder="1" applyAlignment="1">
      <alignment horizontal="center" vertical="center"/>
    </xf>
    <xf numFmtId="0" fontId="8" fillId="8" borderId="1" xfId="1" applyFont="1" applyFill="1" applyBorder="1" applyAlignment="1">
      <alignment horizontal="center" vertical="center"/>
    </xf>
    <xf numFmtId="0" fontId="11" fillId="8" borderId="1" xfId="1" applyFont="1" applyFill="1" applyBorder="1" applyAlignment="1">
      <alignment horizontal="center" vertical="center"/>
    </xf>
    <xf numFmtId="0" fontId="13" fillId="2" borderId="1" xfId="1" applyFont="1" applyFill="1" applyBorder="1">
      <alignment vertical="center"/>
    </xf>
    <xf numFmtId="0" fontId="14" fillId="2" borderId="1" xfId="1" applyFont="1" applyFill="1" applyBorder="1">
      <alignment vertical="center"/>
    </xf>
    <xf numFmtId="0" fontId="6" fillId="0" borderId="0" xfId="1" applyFont="1">
      <alignment vertical="center"/>
    </xf>
    <xf numFmtId="0" fontId="6" fillId="2" borderId="0" xfId="1" applyFont="1" applyFill="1" applyAlignment="1">
      <alignment horizontal="center" vertical="center"/>
    </xf>
    <xf numFmtId="0" fontId="6" fillId="2" borderId="4" xfId="1" applyFont="1" applyFill="1" applyBorder="1">
      <alignment vertical="center"/>
    </xf>
    <xf numFmtId="0" fontId="8" fillId="11" borderId="1" xfId="1" applyFont="1" applyFill="1" applyBorder="1" applyAlignment="1">
      <alignment horizontal="center" vertical="center"/>
    </xf>
    <xf numFmtId="0" fontId="5" fillId="11" borderId="0" xfId="0" applyFont="1" applyFill="1"/>
    <xf numFmtId="0" fontId="5" fillId="8" borderId="0" xfId="0" applyFont="1" applyFill="1"/>
    <xf numFmtId="0" fontId="5" fillId="16" borderId="0" xfId="0" applyFont="1" applyFill="1"/>
    <xf numFmtId="0" fontId="5" fillId="15" borderId="0" xfId="0" applyFont="1" applyFill="1"/>
    <xf numFmtId="0" fontId="5" fillId="6" borderId="0" xfId="0" applyFont="1" applyFill="1"/>
    <xf numFmtId="0" fontId="6" fillId="0" borderId="1" xfId="0" applyFont="1" applyBorder="1"/>
    <xf numFmtId="0" fontId="6" fillId="0" borderId="1" xfId="0" applyFont="1" applyFill="1" applyBorder="1"/>
    <xf numFmtId="0" fontId="5" fillId="17" borderId="1" xfId="0" applyFont="1" applyFill="1" applyBorder="1"/>
    <xf numFmtId="0" fontId="5" fillId="0" borderId="1" xfId="0" applyFont="1" applyFill="1" applyBorder="1"/>
    <xf numFmtId="0" fontId="10" fillId="5" borderId="4" xfId="0" applyFont="1" applyFill="1" applyBorder="1"/>
    <xf numFmtId="0" fontId="10" fillId="2" borderId="1" xfId="0" applyFont="1" applyFill="1" applyBorder="1"/>
    <xf numFmtId="0" fontId="10" fillId="2" borderId="4" xfId="0" applyFont="1" applyFill="1" applyBorder="1"/>
    <xf numFmtId="0" fontId="12" fillId="5" borderId="4" xfId="0" applyFont="1" applyFill="1" applyBorder="1"/>
    <xf numFmtId="0" fontId="10" fillId="11" borderId="1" xfId="0" applyFont="1" applyFill="1" applyBorder="1"/>
    <xf numFmtId="0" fontId="10" fillId="8" borderId="1" xfId="0" applyFont="1" applyFill="1" applyBorder="1"/>
    <xf numFmtId="0" fontId="10" fillId="9" borderId="1" xfId="0" applyFont="1" applyFill="1" applyBorder="1"/>
    <xf numFmtId="0" fontId="12" fillId="2" borderId="1" xfId="0" applyFont="1" applyFill="1" applyBorder="1"/>
    <xf numFmtId="0" fontId="12" fillId="2" borderId="4" xfId="0" applyFont="1" applyFill="1" applyBorder="1"/>
    <xf numFmtId="0" fontId="10" fillId="10" borderId="4" xfId="0" applyFont="1" applyFill="1" applyBorder="1"/>
    <xf numFmtId="0" fontId="10" fillId="7" borderId="1" xfId="0" applyFont="1" applyFill="1" applyBorder="1"/>
    <xf numFmtId="0" fontId="10" fillId="7" borderId="4" xfId="0" applyFont="1" applyFill="1" applyBorder="1"/>
    <xf numFmtId="0" fontId="10" fillId="12" borderId="1" xfId="0" applyFont="1" applyFill="1" applyBorder="1"/>
    <xf numFmtId="0" fontId="10" fillId="6" borderId="1" xfId="0" applyFont="1" applyFill="1" applyBorder="1"/>
    <xf numFmtId="0" fontId="15" fillId="0" borderId="0" xfId="0" applyFont="1" applyAlignment="1">
      <alignment vertical="center"/>
    </xf>
    <xf numFmtId="0" fontId="15" fillId="2" borderId="1" xfId="0" applyFont="1" applyFill="1" applyBorder="1" applyAlignment="1">
      <alignment vertical="center"/>
    </xf>
    <xf numFmtId="0" fontId="16" fillId="11" borderId="1" xfId="0" applyFont="1" applyFill="1" applyBorder="1" applyAlignment="1">
      <alignment vertical="center"/>
    </xf>
    <xf numFmtId="0" fontId="16" fillId="2" borderId="0" xfId="0" applyFont="1" applyFill="1" applyAlignment="1">
      <alignment vertical="center"/>
    </xf>
    <xf numFmtId="0" fontId="15" fillId="2" borderId="0" xfId="0" applyFont="1" applyFill="1" applyAlignment="1">
      <alignment vertical="center"/>
    </xf>
    <xf numFmtId="0" fontId="15" fillId="11" borderId="1" xfId="0" applyFont="1" applyFill="1" applyBorder="1" applyAlignment="1">
      <alignment vertical="center"/>
    </xf>
    <xf numFmtId="0" fontId="17" fillId="2" borderId="1" xfId="0" applyFont="1" applyFill="1" applyBorder="1" applyAlignment="1">
      <alignment vertical="center"/>
    </xf>
    <xf numFmtId="0" fontId="6" fillId="2" borderId="0" xfId="0" applyFont="1" applyFill="1"/>
    <xf numFmtId="0" fontId="5" fillId="11" borderId="1" xfId="0" applyFont="1" applyFill="1" applyBorder="1"/>
    <xf numFmtId="0" fontId="5" fillId="18" borderId="1" xfId="0" applyFont="1" applyFill="1" applyBorder="1"/>
    <xf numFmtId="0" fontId="5" fillId="11" borderId="0" xfId="0" applyFont="1" applyFill="1" applyBorder="1"/>
    <xf numFmtId="0" fontId="5" fillId="18" borderId="0" xfId="0" applyFont="1" applyFill="1" applyBorder="1"/>
    <xf numFmtId="0" fontId="14" fillId="0" borderId="0" xfId="0" applyFont="1"/>
    <xf numFmtId="0" fontId="7" fillId="6" borderId="1" xfId="0" applyFont="1" applyFill="1" applyBorder="1"/>
    <xf numFmtId="0" fontId="6" fillId="2" borderId="0" xfId="1" applyFont="1" applyFill="1" applyBorder="1">
      <alignment vertical="center"/>
    </xf>
    <xf numFmtId="0" fontId="8" fillId="2" borderId="0" xfId="1" applyFont="1" applyFill="1" applyBorder="1">
      <alignment vertical="center"/>
    </xf>
    <xf numFmtId="0" fontId="6" fillId="2" borderId="6" xfId="1" applyFont="1" applyFill="1" applyBorder="1">
      <alignment vertical="center"/>
    </xf>
    <xf numFmtId="0" fontId="8" fillId="2" borderId="6" xfId="1" applyFont="1" applyFill="1" applyBorder="1">
      <alignment vertical="center"/>
    </xf>
    <xf numFmtId="0" fontId="8" fillId="11" borderId="0" xfId="1" applyFont="1" applyFill="1">
      <alignment vertical="center"/>
    </xf>
    <xf numFmtId="0" fontId="8" fillId="7" borderId="0" xfId="1" applyFont="1" applyFill="1">
      <alignment vertical="center"/>
    </xf>
    <xf numFmtId="0" fontId="13" fillId="0" borderId="0" xfId="1" applyFont="1">
      <alignment vertical="center"/>
    </xf>
    <xf numFmtId="0" fontId="12" fillId="0" borderId="0" xfId="1" applyFont="1">
      <alignment vertical="center"/>
    </xf>
    <xf numFmtId="0" fontId="8" fillId="0" borderId="1" xfId="1" applyFont="1" applyBorder="1">
      <alignment vertical="center"/>
    </xf>
    <xf numFmtId="0" fontId="8" fillId="2" borderId="1" xfId="1" applyFont="1" applyFill="1" applyBorder="1" applyAlignment="1">
      <alignment vertical="center"/>
    </xf>
    <xf numFmtId="0" fontId="14" fillId="2" borderId="1" xfId="0" applyFont="1" applyFill="1" applyBorder="1"/>
    <xf numFmtId="0" fontId="7" fillId="4" borderId="1" xfId="0" applyFont="1" applyFill="1" applyBorder="1" applyAlignment="1">
      <alignment horizontal="center"/>
    </xf>
    <xf numFmtId="0" fontId="7" fillId="4" borderId="1" xfId="0" applyFont="1" applyFill="1" applyBorder="1"/>
    <xf numFmtId="0" fontId="5" fillId="5" borderId="0" xfId="0" applyFont="1" applyFill="1"/>
    <xf numFmtId="0" fontId="6" fillId="19" borderId="1" xfId="0" applyFont="1" applyFill="1" applyBorder="1"/>
    <xf numFmtId="0" fontId="5" fillId="5" borderId="1" xfId="0" applyFont="1" applyFill="1" applyBorder="1"/>
    <xf numFmtId="0" fontId="18" fillId="5" borderId="0" xfId="0" applyFont="1" applyFill="1"/>
    <xf numFmtId="0" fontId="19" fillId="5" borderId="0" xfId="0" applyFont="1" applyFill="1"/>
    <xf numFmtId="0" fontId="6" fillId="9" borderId="0" xfId="0" applyFont="1" applyFill="1"/>
    <xf numFmtId="0" fontId="7" fillId="9" borderId="0" xfId="0" applyFont="1" applyFill="1"/>
    <xf numFmtId="0" fontId="5" fillId="20" borderId="0" xfId="0" applyFont="1" applyFill="1"/>
    <xf numFmtId="0" fontId="11" fillId="11" borderId="0" xfId="0" applyFont="1" applyFill="1" applyBorder="1"/>
    <xf numFmtId="0" fontId="18" fillId="0" borderId="1" xfId="0" applyFont="1" applyBorder="1"/>
    <xf numFmtId="0" fontId="12" fillId="0" borderId="1" xfId="0" applyFont="1" applyBorder="1"/>
    <xf numFmtId="0" fontId="6" fillId="2" borderId="0" xfId="2" applyFont="1" applyFill="1" applyAlignment="1"/>
    <xf numFmtId="0" fontId="14" fillId="2" borderId="0" xfId="2" applyFont="1" applyFill="1" applyAlignment="1"/>
    <xf numFmtId="0" fontId="6" fillId="5" borderId="1" xfId="2" applyFont="1" applyFill="1" applyBorder="1" applyAlignment="1"/>
    <xf numFmtId="0" fontId="6" fillId="5" borderId="4" xfId="2" applyFont="1" applyFill="1" applyBorder="1" applyAlignment="1"/>
    <xf numFmtId="0" fontId="14" fillId="2" borderId="1" xfId="2" applyFont="1" applyFill="1" applyBorder="1" applyAlignment="1"/>
    <xf numFmtId="0" fontId="14" fillId="2" borderId="6" xfId="2" applyFont="1" applyFill="1" applyBorder="1" applyAlignment="1"/>
    <xf numFmtId="0" fontId="6" fillId="21" borderId="1" xfId="2" applyFont="1" applyFill="1" applyBorder="1" applyAlignment="1"/>
    <xf numFmtId="0" fontId="11" fillId="2" borderId="1" xfId="2" applyFont="1" applyFill="1" applyBorder="1" applyAlignment="1"/>
    <xf numFmtId="0" fontId="6" fillId="11" borderId="1" xfId="2" applyFont="1" applyFill="1" applyBorder="1" applyAlignment="1"/>
    <xf numFmtId="0" fontId="6" fillId="2" borderId="1" xfId="2" applyFont="1" applyFill="1" applyBorder="1" applyAlignment="1"/>
    <xf numFmtId="0" fontId="14" fillId="11" borderId="1" xfId="2" applyFont="1" applyFill="1" applyBorder="1" applyAlignment="1"/>
    <xf numFmtId="9" fontId="14" fillId="2" borderId="1" xfId="2" applyNumberFormat="1" applyFont="1" applyFill="1" applyBorder="1" applyAlignment="1"/>
    <xf numFmtId="0" fontId="14" fillId="0" borderId="0" xfId="2" applyFont="1" applyAlignment="1"/>
    <xf numFmtId="0" fontId="14" fillId="0" borderId="1" xfId="0" applyFont="1" applyBorder="1"/>
    <xf numFmtId="0" fontId="14" fillId="11" borderId="1" xfId="0" applyFont="1" applyFill="1" applyBorder="1"/>
    <xf numFmtId="0" fontId="14" fillId="22" borderId="1" xfId="0" applyFont="1" applyFill="1" applyBorder="1"/>
    <xf numFmtId="0" fontId="14" fillId="2" borderId="0" xfId="0" applyFont="1" applyFill="1"/>
    <xf numFmtId="0" fontId="6" fillId="2" borderId="0" xfId="0" applyFont="1" applyFill="1" applyBorder="1" applyAlignment="1">
      <alignment horizontal="center"/>
    </xf>
    <xf numFmtId="0" fontId="14" fillId="2" borderId="0" xfId="0" applyFont="1" applyFill="1" applyBorder="1"/>
    <xf numFmtId="0" fontId="14" fillId="0" borderId="1" xfId="0" applyFont="1" applyFill="1" applyBorder="1"/>
    <xf numFmtId="0" fontId="14" fillId="15" borderId="1" xfId="0" applyFont="1" applyFill="1" applyBorder="1"/>
    <xf numFmtId="0" fontId="11" fillId="2" borderId="1" xfId="0" applyFont="1" applyFill="1" applyBorder="1"/>
    <xf numFmtId="0" fontId="11" fillId="11" borderId="1" xfId="0" applyFont="1" applyFill="1" applyBorder="1"/>
    <xf numFmtId="0" fontId="11" fillId="2" borderId="0" xfId="0" applyFont="1" applyFill="1"/>
    <xf numFmtId="0" fontId="6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/>
    </xf>
    <xf numFmtId="0" fontId="14" fillId="11" borderId="1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9" fontId="5" fillId="0" borderId="0" xfId="0" applyNumberFormat="1" applyFont="1"/>
    <xf numFmtId="0" fontId="8" fillId="23" borderId="0" xfId="1" applyFont="1" applyFill="1">
      <alignment vertical="center"/>
    </xf>
    <xf numFmtId="0" fontId="6" fillId="2" borderId="0" xfId="1" applyFont="1" applyFill="1" applyAlignment="1">
      <alignment horizontal="right" vertical="center"/>
    </xf>
    <xf numFmtId="0" fontId="8" fillId="2" borderId="0" xfId="1" applyFont="1" applyFill="1" applyAlignment="1">
      <alignment horizontal="right" vertical="center"/>
    </xf>
    <xf numFmtId="0" fontId="13" fillId="2" borderId="1" xfId="1" applyFont="1" applyFill="1" applyBorder="1" applyAlignment="1">
      <alignment horizontal="center" vertical="center"/>
    </xf>
    <xf numFmtId="0" fontId="12" fillId="2" borderId="1" xfId="1" applyFont="1" applyFill="1" applyBorder="1" applyAlignment="1">
      <alignment horizontal="center" vertical="center"/>
    </xf>
    <xf numFmtId="0" fontId="5" fillId="22" borderId="1" xfId="0" applyFont="1" applyFill="1" applyBorder="1"/>
    <xf numFmtId="0" fontId="20" fillId="2" borderId="1" xfId="0" applyFont="1" applyFill="1" applyBorder="1"/>
    <xf numFmtId="0" fontId="5" fillId="24" borderId="0" xfId="0" applyFont="1" applyFill="1"/>
    <xf numFmtId="0" fontId="5" fillId="24" borderId="1" xfId="0" applyFont="1" applyFill="1" applyBorder="1"/>
    <xf numFmtId="0" fontId="14" fillId="25" borderId="0" xfId="0" applyFont="1" applyFill="1" applyBorder="1"/>
    <xf numFmtId="0" fontId="14" fillId="25" borderId="0" xfId="0" applyFont="1" applyFill="1"/>
    <xf numFmtId="0" fontId="12" fillId="25" borderId="1" xfId="0" applyFont="1" applyFill="1" applyBorder="1"/>
    <xf numFmtId="0" fontId="14" fillId="25" borderId="1" xfId="0" applyFont="1" applyFill="1" applyBorder="1"/>
    <xf numFmtId="0" fontId="11" fillId="25" borderId="1" xfId="0" applyFont="1" applyFill="1" applyBorder="1"/>
    <xf numFmtId="0" fontId="21" fillId="0" borderId="0" xfId="0" applyFont="1"/>
    <xf numFmtId="0" fontId="21" fillId="2" borderId="0" xfId="0" applyFont="1" applyFill="1"/>
    <xf numFmtId="0" fontId="21" fillId="2" borderId="1" xfId="0" applyFont="1" applyFill="1" applyBorder="1"/>
    <xf numFmtId="0" fontId="5" fillId="2" borderId="0" xfId="0" applyFont="1" applyFill="1" applyBorder="1" applyAlignment="1">
      <alignment horizontal="center"/>
    </xf>
    <xf numFmtId="0" fontId="7" fillId="24" borderId="0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6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14" fillId="2" borderId="0" xfId="2" applyFont="1" applyFill="1" applyBorder="1" applyAlignment="1"/>
    <xf numFmtId="0" fontId="11" fillId="2" borderId="0" xfId="2" applyFont="1" applyFill="1" applyBorder="1" applyAlignment="1"/>
    <xf numFmtId="0" fontId="6" fillId="2" borderId="0" xfId="2" applyFont="1" applyFill="1" applyBorder="1" applyAlignment="1"/>
    <xf numFmtId="0" fontId="12" fillId="2" borderId="1" xfId="2" applyFont="1" applyFill="1" applyBorder="1" applyAlignment="1"/>
    <xf numFmtId="0" fontId="6" fillId="5" borderId="1" xfId="0" applyFont="1" applyFill="1" applyBorder="1" applyAlignment="1">
      <alignment vertical="center" wrapText="1"/>
    </xf>
    <xf numFmtId="0" fontId="6" fillId="2" borderId="6" xfId="0" applyFont="1" applyFill="1" applyBorder="1" applyAlignment="1">
      <alignment vertical="center" wrapText="1"/>
    </xf>
    <xf numFmtId="0" fontId="14" fillId="5" borderId="1" xfId="0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horizontal="right" vertical="center" wrapText="1"/>
    </xf>
    <xf numFmtId="0" fontId="23" fillId="5" borderId="1" xfId="0" applyFont="1" applyFill="1" applyBorder="1" applyAlignment="1">
      <alignment vertical="center"/>
    </xf>
    <xf numFmtId="0" fontId="10" fillId="2" borderId="6" xfId="0" applyFont="1" applyFill="1" applyBorder="1" applyAlignment="1">
      <alignment horizontal="right" vertical="center" wrapText="1"/>
    </xf>
    <xf numFmtId="0" fontId="12" fillId="5" borderId="1" xfId="0" applyFont="1" applyFill="1" applyBorder="1" applyAlignment="1">
      <alignment vertical="center"/>
    </xf>
    <xf numFmtId="0" fontId="6" fillId="11" borderId="1" xfId="0" applyFont="1" applyFill="1" applyBorder="1" applyAlignment="1">
      <alignment horizontal="center" vertical="center" wrapText="1"/>
    </xf>
    <xf numFmtId="0" fontId="14" fillId="11" borderId="0" xfId="0" applyFont="1" applyFill="1"/>
    <xf numFmtId="0" fontId="12" fillId="11" borderId="0" xfId="0" applyFont="1" applyFill="1"/>
    <xf numFmtId="0" fontId="22" fillId="11" borderId="6" xfId="0" applyFont="1" applyFill="1" applyBorder="1" applyAlignment="1">
      <alignment horizontal="right" vertical="center" wrapText="1"/>
    </xf>
    <xf numFmtId="0" fontId="10" fillId="26" borderId="6" xfId="0" applyFont="1" applyFill="1" applyBorder="1" applyAlignment="1">
      <alignment horizontal="right" vertical="center" wrapText="1"/>
    </xf>
    <xf numFmtId="0" fontId="10" fillId="0" borderId="0" xfId="0" applyFont="1"/>
    <xf numFmtId="0" fontId="24" fillId="2" borderId="1" xfId="2" applyFont="1" applyFill="1" applyBorder="1" applyAlignment="1"/>
    <xf numFmtId="0" fontId="24" fillId="11" borderId="1" xfId="2" applyFont="1" applyFill="1" applyBorder="1" applyAlignment="1"/>
    <xf numFmtId="9" fontId="12" fillId="2" borderId="1" xfId="2" applyNumberFormat="1" applyFont="1" applyFill="1" applyBorder="1" applyAlignment="1"/>
    <xf numFmtId="0" fontId="12" fillId="2" borderId="0" xfId="2" applyFont="1" applyFill="1" applyAlignment="1"/>
    <xf numFmtId="0" fontId="12" fillId="11" borderId="1" xfId="2" applyFont="1" applyFill="1" applyBorder="1" applyAlignment="1"/>
    <xf numFmtId="0" fontId="25" fillId="2" borderId="1" xfId="2" applyFont="1" applyFill="1" applyBorder="1" applyAlignment="1"/>
    <xf numFmtId="0" fontId="10" fillId="2" borderId="1" xfId="1" applyFont="1" applyFill="1" applyBorder="1" applyAlignment="1">
      <alignment horizontal="center" vertical="center"/>
    </xf>
    <xf numFmtId="0" fontId="0" fillId="11" borderId="0" xfId="0" applyFill="1"/>
    <xf numFmtId="9" fontId="6" fillId="2" borderId="0" xfId="2" applyNumberFormat="1" applyFont="1" applyFill="1" applyAlignment="1"/>
    <xf numFmtId="9" fontId="14" fillId="2" borderId="0" xfId="2" applyNumberFormat="1" applyFont="1" applyFill="1" applyAlignment="1"/>
    <xf numFmtId="9" fontId="6" fillId="2" borderId="1" xfId="2" applyNumberFormat="1" applyFont="1" applyFill="1" applyBorder="1" applyAlignment="1"/>
    <xf numFmtId="9" fontId="14" fillId="11" borderId="1" xfId="2" applyNumberFormat="1" applyFont="1" applyFill="1" applyBorder="1" applyAlignment="1"/>
    <xf numFmtId="0" fontId="14" fillId="2" borderId="1" xfId="2" applyNumberFormat="1" applyFont="1" applyFill="1" applyBorder="1" applyAlignment="1"/>
    <xf numFmtId="0" fontId="10" fillId="11" borderId="1" xfId="1" applyFont="1" applyFill="1" applyBorder="1" applyAlignment="1">
      <alignment horizontal="center" vertical="center"/>
    </xf>
    <xf numFmtId="0" fontId="10" fillId="27" borderId="1" xfId="1" applyFont="1" applyFill="1" applyBorder="1" applyAlignment="1">
      <alignment horizontal="center" vertical="center"/>
    </xf>
    <xf numFmtId="0" fontId="8" fillId="27" borderId="1" xfId="1" applyFont="1" applyFill="1" applyBorder="1" applyAlignment="1">
      <alignment horizontal="center" vertical="center"/>
    </xf>
    <xf numFmtId="0" fontId="8" fillId="27" borderId="0" xfId="1" applyFont="1" applyFill="1">
      <alignment vertical="center"/>
    </xf>
    <xf numFmtId="0" fontId="6" fillId="2" borderId="1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</cellXfs>
  <cellStyles count="4">
    <cellStyle name="표준" xfId="0" builtinId="0"/>
    <cellStyle name="표준 2" xfId="1" xr:uid="{14DF1AB0-F4AA-4842-BA33-1E1B7CEBBA9B}"/>
    <cellStyle name="표준 3" xfId="2" xr:uid="{F8C8141C-D33A-4DB9-873B-BC047360BC0B}"/>
    <cellStyle name="표준 4" xfId="3" xr:uid="{1F3E8BC3-F82C-42E8-A92A-5F5B35AEDB4E}"/>
  </cellStyles>
  <dxfs count="21">
    <dxf>
      <fill>
        <patternFill>
          <bgColor rgb="FF66FFCC"/>
        </patternFill>
      </fill>
    </dxf>
    <dxf>
      <font>
        <b/>
        <i val="0"/>
        <color theme="0"/>
      </font>
      <fill>
        <patternFill>
          <bgColor theme="1" tint="0.499984740745262"/>
        </patternFill>
      </fill>
    </dxf>
    <dxf>
      <fill>
        <patternFill>
          <bgColor theme="2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66FFCC"/>
        </patternFill>
      </fill>
    </dxf>
    <dxf>
      <font>
        <color theme="0"/>
      </font>
      <fill>
        <patternFill>
          <bgColor theme="2" tint="-0.499984740745262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 tint="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FFFF99"/>
      <color rgb="FFEF4F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김 재준" id="{8BA1A098-A160-473E-8D4B-79EB397B132E}" userId="77560a16195ec3d6" providerId="Windows Live"/>
</personList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0-08-20T09:10:05.90" personId="{8BA1A098-A160-473E-8D4B-79EB397B132E}" id="{5843A50B-7E0A-436D-AEC2-69FB3508F661}">
    <text>3시간 동안 잡는 수량(2분에 1마리)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DFF1A-0E7C-4B50-9524-8FF1416B6856}">
  <sheetPr codeName="Sheet10">
    <tabColor rgb="FFFFFF00"/>
  </sheetPr>
  <dimension ref="A1:U277"/>
  <sheetViews>
    <sheetView workbookViewId="0">
      <pane ySplit="1" topLeftCell="A34" activePane="bottomLeft" state="frozen"/>
      <selection pane="bottomLeft" activeCell="M44" sqref="M44"/>
    </sheetView>
  </sheetViews>
  <sheetFormatPr defaultRowHeight="12" x14ac:dyDescent="0.2"/>
  <cols>
    <col min="1" max="1" width="4.5" style="88" bestFit="1" customWidth="1"/>
    <col min="2" max="2" width="16.375" style="88" bestFit="1" customWidth="1"/>
    <col min="3" max="3" width="17.375" style="88" bestFit="1" customWidth="1"/>
    <col min="4" max="4" width="9" style="130"/>
    <col min="5" max="5" width="8.625" style="179" bestFit="1" customWidth="1"/>
    <col min="6" max="6" width="9.375" style="88" bestFit="1" customWidth="1"/>
    <col min="7" max="7" width="7.625" style="88" bestFit="1" customWidth="1"/>
    <col min="8" max="8" width="9" style="88"/>
    <col min="9" max="9" width="9" style="130"/>
    <col min="10" max="10" width="9" style="88"/>
    <col min="11" max="12" width="16.375" style="88" bestFit="1" customWidth="1"/>
    <col min="13" max="13" width="9" style="88"/>
    <col min="14" max="14" width="8.625" style="179" bestFit="1" customWidth="1"/>
    <col min="15" max="15" width="9.375" style="88" bestFit="1" customWidth="1"/>
    <col min="16" max="16" width="7.625" style="88" bestFit="1" customWidth="1"/>
    <col min="17" max="17" width="9" style="88"/>
    <col min="18" max="18" width="9" style="130"/>
    <col min="19" max="19" width="17.25" style="88" bestFit="1" customWidth="1"/>
    <col min="20" max="20" width="9" style="88"/>
    <col min="21" max="21" width="26.25" style="88" bestFit="1" customWidth="1"/>
    <col min="22" max="16384" width="9" style="88"/>
  </cols>
  <sheetData>
    <row r="1" spans="1:21" x14ac:dyDescent="0.2">
      <c r="A1" s="88" t="s">
        <v>51</v>
      </c>
      <c r="B1" s="88" t="s">
        <v>3622</v>
      </c>
      <c r="C1" s="88" t="s">
        <v>52</v>
      </c>
      <c r="E1" s="178" t="s">
        <v>3625</v>
      </c>
      <c r="F1" s="171" t="s">
        <v>3623</v>
      </c>
      <c r="G1" s="172" t="s">
        <v>3624</v>
      </c>
      <c r="H1" s="88" t="s">
        <v>3783</v>
      </c>
      <c r="J1" s="88" t="s">
        <v>51</v>
      </c>
      <c r="K1" s="88" t="s">
        <v>3622</v>
      </c>
      <c r="L1" s="88" t="s">
        <v>52</v>
      </c>
      <c r="N1" s="178" t="s">
        <v>3625</v>
      </c>
      <c r="O1" s="171" t="s">
        <v>3623</v>
      </c>
      <c r="P1" s="172" t="s">
        <v>3624</v>
      </c>
      <c r="Q1" s="88" t="s">
        <v>3783</v>
      </c>
      <c r="S1" s="88" t="s">
        <v>3626</v>
      </c>
      <c r="T1" s="88" t="s">
        <v>3647</v>
      </c>
      <c r="U1" s="88" t="s">
        <v>327</v>
      </c>
    </row>
    <row r="2" spans="1:21" x14ac:dyDescent="0.2">
      <c r="A2" s="88">
        <v>1</v>
      </c>
      <c r="B2" s="88">
        <v>440</v>
      </c>
      <c r="C2" s="88">
        <v>550</v>
      </c>
      <c r="E2" s="179" t="str" cm="1">
        <f t="array" ref="E2">IFERROR(INDEX($A$1:$C$176,MATCH(F2,$B$1:$B$176,1)+1,1),1) &amp; " (" &amp;
IFERROR(ROUND((F2-INDEX($A$1:$C$176,MATCH(F2,$B$1:$B$176,1),2))/(INDEX($A$1:$C$176,MATCH(F2,$B$1:$B$176,1)+1,2)-INDEX($A$1:$C$176,MATCH(F2,$B$1:$B$176,1),2)),2)*100,0)
&amp;"%)"</f>
        <v>1 (0%)</v>
      </c>
      <c r="F2" s="173">
        <f>G2+H2</f>
        <v>50</v>
      </c>
      <c r="G2" s="174">
        <v>50</v>
      </c>
      <c r="H2" s="88">
        <v>0</v>
      </c>
      <c r="J2" s="88">
        <v>1</v>
      </c>
      <c r="K2" s="88">
        <v>440</v>
      </c>
      <c r="L2" s="88">
        <v>550</v>
      </c>
      <c r="N2" s="179" t="str" cm="1">
        <f t="array" ref="N2">IFERROR(INDEX($J$1:$L$176,MATCH(O2,$K$1:$K$176,1)+1,1),1) &amp; " (" &amp;
IFERROR(ROUND((O2-INDEX($J$1:$L$176,MATCH(O2,$K$1:$K$176,1),2))/(INDEX($J$1:$L$176,MATCH(O2,$K$1:$K$176,1)+1,2)-INDEX($J$1:$L$176,MATCH(O2,$K$1:$K$176,1),2)),2)*100,0)
&amp;"%)"</f>
        <v>1 (0%)</v>
      </c>
      <c r="O2" s="173">
        <f>P2+Q2</f>
        <v>50</v>
      </c>
      <c r="P2" s="174">
        <v>50</v>
      </c>
      <c r="Q2" s="88">
        <v>0</v>
      </c>
      <c r="S2" s="88" t="s">
        <v>3627</v>
      </c>
      <c r="T2" s="88" t="s">
        <v>2483</v>
      </c>
      <c r="U2" s="88" t="s">
        <v>3655</v>
      </c>
    </row>
    <row r="3" spans="1:21" x14ac:dyDescent="0.2">
      <c r="A3" s="88">
        <v>2</v>
      </c>
      <c r="B3" s="88">
        <v>1378</v>
      </c>
      <c r="C3" s="88">
        <v>1723</v>
      </c>
      <c r="E3" s="179" t="str" cm="1">
        <f t="array" ref="E3">IFERROR(INDEX($A$1:$C$176,MATCH(F3,$B$1:$B$176,1)+1,1),1) &amp; " (" &amp;
IFERROR(ROUND((F3-INDEX($A$1:$C$176,MATCH(F3,$B$1:$B$176,1),2))/(INDEX($A$1:$C$176,MATCH(F3,$B$1:$B$176,1)+1,2)-INDEX($A$1:$C$176,MATCH(F3,$B$1:$B$176,1),2)),2)*100,0)
&amp;"%)"</f>
        <v>1 (0%)</v>
      </c>
      <c r="F3" s="175">
        <f>G3+F2+H3</f>
        <v>150</v>
      </c>
      <c r="G3" s="174">
        <f>G2+((ROW()-2)*50)</f>
        <v>100</v>
      </c>
      <c r="H3" s="88">
        <v>0</v>
      </c>
      <c r="J3" s="88">
        <v>2</v>
      </c>
      <c r="K3" s="88">
        <v>1405</v>
      </c>
      <c r="L3" s="88">
        <v>1723</v>
      </c>
      <c r="N3" s="179" t="str" cm="1">
        <f t="array" ref="N3">IFERROR(INDEX($J$1:$L$176,MATCH(O3,$K$1:$K$176,1)+1,1),1) &amp; " (" &amp;
IFERROR(ROUND((O3-INDEX($J$1:$L$176,MATCH(O3,$K$1:$K$176,1),2))/(INDEX($J$1:$L$176,MATCH(O3,$K$1:$K$176,1)+1,2)-INDEX($J$1:$L$176,MATCH(O3,$K$1:$K$176,1),2)),2)*100,0)
&amp;"%)"</f>
        <v>1 (0%)</v>
      </c>
      <c r="O3" s="175">
        <f>P3+O2+Q3</f>
        <v>150</v>
      </c>
      <c r="P3" s="174">
        <f>P2+((ROW()-2)*50)</f>
        <v>100</v>
      </c>
      <c r="Q3" s="88">
        <v>0</v>
      </c>
      <c r="T3" s="88" t="s">
        <v>3648</v>
      </c>
      <c r="U3" s="88" t="s">
        <v>3656</v>
      </c>
    </row>
    <row r="4" spans="1:21" x14ac:dyDescent="0.2">
      <c r="A4" s="88">
        <v>3</v>
      </c>
      <c r="B4" s="88">
        <v>3380</v>
      </c>
      <c r="C4" s="88">
        <v>4225</v>
      </c>
      <c r="E4" s="179" t="str" cm="1">
        <f t="array" ref="E4">IFERROR(INDEX($A$1:$C$176,MATCH(F4,$B$1:$B$176,1)+1,1),1) &amp; " (" &amp;
IFERROR(ROUND((F4-INDEX($A$1:$C$176,MATCH(F4,$B$1:$B$176,1),2))/(INDEX($A$1:$C$176,MATCH(F4,$B$1:$B$176,1)+1,2)-INDEX($A$1:$C$176,MATCH(F4,$B$1:$B$176,1),2)),2)*100,0)
&amp;"%)"</f>
        <v>1 (0%)</v>
      </c>
      <c r="F4" s="175">
        <f t="shared" ref="F4:F67" si="0">G4+F3+H4</f>
        <v>350</v>
      </c>
      <c r="G4" s="174">
        <f t="shared" ref="G4:G14" si="1">G3+((ROW()-2)*50)</f>
        <v>200</v>
      </c>
      <c r="H4" s="88">
        <v>0</v>
      </c>
      <c r="J4" s="88">
        <v>3</v>
      </c>
      <c r="K4" s="88">
        <v>3480</v>
      </c>
      <c r="L4" s="88">
        <v>4225</v>
      </c>
      <c r="N4" s="179" t="str" cm="1">
        <f t="array" ref="N4">IFERROR(INDEX($J$1:$L$176,MATCH(O4,$K$1:$K$176,1)+1,1),1) &amp; " (" &amp;
IFERROR(ROUND((O4-INDEX($J$1:$L$176,MATCH(O4,$K$1:$K$176,1),2))/(INDEX($J$1:$L$176,MATCH(O4,$K$1:$K$176,1)+1,2)-INDEX($J$1:$L$176,MATCH(O4,$K$1:$K$176,1),2)),2)*100,0)
&amp;"%)"</f>
        <v>1 (0%)</v>
      </c>
      <c r="O4" s="175">
        <f t="shared" ref="O4:O67" si="2">P4+O3+Q4</f>
        <v>350</v>
      </c>
      <c r="P4" s="174">
        <f t="shared" ref="P4:P7" si="3">P3+((ROW()-2)*50)</f>
        <v>200</v>
      </c>
      <c r="Q4" s="88">
        <v>0</v>
      </c>
      <c r="S4" s="88" t="s">
        <v>3628</v>
      </c>
      <c r="T4" s="88" t="s">
        <v>2483</v>
      </c>
      <c r="U4" s="88" t="s">
        <v>3657</v>
      </c>
    </row>
    <row r="5" spans="1:21" x14ac:dyDescent="0.2">
      <c r="A5" s="88">
        <v>4</v>
      </c>
      <c r="B5" s="88">
        <v>6688</v>
      </c>
      <c r="C5" s="88">
        <v>8360</v>
      </c>
      <c r="E5" s="179" t="str" cm="1">
        <f t="array" ref="E5">IFERROR(INDEX($A$1:$C$176,MATCH(F5,$B$1:$B$176,1)+1,1),1) &amp; " (" &amp;
IFERROR(ROUND((F5-INDEX($A$1:$C$176,MATCH(F5,$B$1:$B$176,1),2))/(INDEX($A$1:$C$176,MATCH(F5,$B$1:$B$176,1)+1,2)-INDEX($A$1:$C$176,MATCH(F5,$B$1:$B$176,1),2)),2)*100,0)
&amp;"%)"</f>
        <v>2 (28%)</v>
      </c>
      <c r="F5" s="175">
        <f t="shared" si="0"/>
        <v>700</v>
      </c>
      <c r="G5" s="174">
        <f t="shared" si="1"/>
        <v>350</v>
      </c>
      <c r="H5" s="88">
        <v>0</v>
      </c>
      <c r="J5" s="88">
        <v>4</v>
      </c>
      <c r="K5" s="88">
        <v>6951</v>
      </c>
      <c r="L5" s="88">
        <v>8360</v>
      </c>
      <c r="N5" s="179" t="str" cm="1">
        <f t="array" ref="N5">IFERROR(INDEX($J$1:$L$176,MATCH(O5,$K$1:$K$176,1)+1,1),1) &amp; " (" &amp;
IFERROR(ROUND((O5-INDEX($J$1:$L$176,MATCH(O5,$K$1:$K$176,1),2))/(INDEX($J$1:$L$176,MATCH(O5,$K$1:$K$176,1)+1,2)-INDEX($J$1:$L$176,MATCH(O5,$K$1:$K$176,1),2)),2)*100,0)
&amp;"%)"</f>
        <v>2 (27%)</v>
      </c>
      <c r="O5" s="175">
        <f t="shared" si="2"/>
        <v>700</v>
      </c>
      <c r="P5" s="174">
        <f t="shared" si="3"/>
        <v>350</v>
      </c>
      <c r="Q5" s="88">
        <v>0</v>
      </c>
      <c r="T5" s="88" t="s">
        <v>2483</v>
      </c>
      <c r="U5" s="88" t="s">
        <v>3658</v>
      </c>
    </row>
    <row r="6" spans="1:21" x14ac:dyDescent="0.2">
      <c r="A6" s="88">
        <v>5</v>
      </c>
      <c r="B6" s="88">
        <v>11506</v>
      </c>
      <c r="C6" s="88">
        <v>14382</v>
      </c>
      <c r="E6" s="179" t="str" cm="1">
        <f t="array" ref="E6">IFERROR(INDEX($A$1:$C$176,MATCH(F6,$B$1:$B$176,1)+1,1),1) &amp; " (" &amp;
IFERROR(ROUND((F6-INDEX($A$1:$C$176,MATCH(F6,$B$1:$B$176,1),2))/(INDEX($A$1:$C$176,MATCH(F6,$B$1:$B$176,1)+1,2)-INDEX($A$1:$C$176,MATCH(F6,$B$1:$B$176,1),2)),2)*100,0)
&amp;"%)"</f>
        <v>2 (86%)</v>
      </c>
      <c r="F6" s="175">
        <f t="shared" si="0"/>
        <v>1250</v>
      </c>
      <c r="G6" s="174">
        <f t="shared" si="1"/>
        <v>550</v>
      </c>
      <c r="H6" s="88">
        <v>0</v>
      </c>
      <c r="J6" s="88">
        <v>5</v>
      </c>
      <c r="K6" s="88">
        <v>12069</v>
      </c>
      <c r="L6" s="88">
        <v>14382</v>
      </c>
      <c r="N6" s="179" t="str" cm="1">
        <f t="array" ref="N6">IFERROR(INDEX($J$1:$L$176,MATCH(O6,$K$1:$K$176,1)+1,1),1) &amp; " (" &amp;
IFERROR(ROUND((O6-INDEX($J$1:$L$176,MATCH(O6,$K$1:$K$176,1),2))/(INDEX($J$1:$L$176,MATCH(O6,$K$1:$K$176,1)+1,2)-INDEX($J$1:$L$176,MATCH(O6,$K$1:$K$176,1),2)),2)*100,0)
&amp;"%)"</f>
        <v>2 (84%)</v>
      </c>
      <c r="O6" s="175">
        <f t="shared" si="2"/>
        <v>1250</v>
      </c>
      <c r="P6" s="174">
        <f t="shared" si="3"/>
        <v>550</v>
      </c>
      <c r="Q6" s="88">
        <v>0</v>
      </c>
      <c r="T6" s="88" t="s">
        <v>3629</v>
      </c>
      <c r="U6" s="88" t="s">
        <v>3659</v>
      </c>
    </row>
    <row r="7" spans="1:21" x14ac:dyDescent="0.2">
      <c r="A7" s="88">
        <v>6</v>
      </c>
      <c r="B7" s="88">
        <v>17226</v>
      </c>
      <c r="C7" s="88">
        <v>21533</v>
      </c>
      <c r="E7" s="179" t="str" cm="1">
        <f t="array" ref="E7">IFERROR(INDEX($A$1:$C$176,MATCH(F7,$B$1:$B$176,1)+1,1),1) &amp; " (" &amp;
IFERROR(ROUND((F7-INDEX($A$1:$C$176,MATCH(F7,$B$1:$B$176,1),2))/(INDEX($A$1:$C$176,MATCH(F7,$B$1:$B$176,1)+1,2)-INDEX($A$1:$C$176,MATCH(F7,$B$1:$B$176,1),2)),2)*100,0)
&amp;"%)"</f>
        <v>3 (34%)</v>
      </c>
      <c r="F7" s="175">
        <f t="shared" si="0"/>
        <v>2050</v>
      </c>
      <c r="G7" s="174">
        <f t="shared" si="1"/>
        <v>800</v>
      </c>
      <c r="H7" s="88">
        <v>0</v>
      </c>
      <c r="J7" s="88">
        <v>6</v>
      </c>
      <c r="K7" s="88">
        <v>18233</v>
      </c>
      <c r="L7" s="88">
        <v>21533</v>
      </c>
      <c r="N7" s="179" t="str" cm="1">
        <f t="array" ref="N7">IFERROR(INDEX($J$1:$L$176,MATCH(O7,$K$1:$K$176,1)+1,1),1) &amp; " (" &amp;
IFERROR(ROUND((O7-INDEX($J$1:$L$176,MATCH(O7,$K$1:$K$176,1),2))/(INDEX($J$1:$L$176,MATCH(O7,$K$1:$K$176,1)+1,2)-INDEX($J$1:$L$176,MATCH(O7,$K$1:$K$176,1),2)),2)*100,0)
&amp;"%)"</f>
        <v>3 (31%)</v>
      </c>
      <c r="O7" s="175">
        <f t="shared" si="2"/>
        <v>2050</v>
      </c>
      <c r="P7" s="174">
        <f t="shared" si="3"/>
        <v>800</v>
      </c>
      <c r="Q7" s="88">
        <v>0</v>
      </c>
      <c r="S7" s="88" t="s">
        <v>3629</v>
      </c>
      <c r="T7" s="88" t="s">
        <v>3649</v>
      </c>
      <c r="U7" s="88" t="s">
        <v>3629</v>
      </c>
    </row>
    <row r="8" spans="1:21" x14ac:dyDescent="0.2">
      <c r="A8" s="88">
        <v>7</v>
      </c>
      <c r="B8" s="88">
        <v>23550</v>
      </c>
      <c r="C8" s="88">
        <v>29437</v>
      </c>
      <c r="E8" s="179" t="str" cm="1">
        <f t="array" ref="E8">IFERROR(INDEX($A$1:$C$176,MATCH(F8,$B$1:$B$176,1)+1,1),1) &amp; " (" &amp;
IFERROR(ROUND((F8-INDEX($A$1:$C$176,MATCH(F8,$B$1:$B$176,1),2))/(INDEX($A$1:$C$176,MATCH(F8,$B$1:$B$176,1)+1,2)-INDEX($A$1:$C$176,MATCH(F8,$B$1:$B$176,1),2)),2)*100,0)
&amp;"%)"</f>
        <v>4 (38%)</v>
      </c>
      <c r="F8" s="175">
        <f t="shared" si="0"/>
        <v>4650</v>
      </c>
      <c r="G8" s="174">
        <f t="shared" si="1"/>
        <v>1100</v>
      </c>
      <c r="H8" s="88">
        <v>1500</v>
      </c>
      <c r="J8" s="88">
        <v>7</v>
      </c>
      <c r="K8" s="88">
        <v>25148</v>
      </c>
      <c r="L8" s="88">
        <v>29437</v>
      </c>
      <c r="N8" s="179" t="str" cm="1">
        <f t="array" ref="N8">IFERROR(INDEX($J$1:$L$176,MATCH(O8,$K$1:$K$176,1)+1,1),1) &amp; " (" &amp;
IFERROR(ROUND((O8-INDEX($J$1:$L$176,MATCH(O8,$K$1:$K$176,1),2))/(INDEX($J$1:$L$176,MATCH(O8,$K$1:$K$176,1)+1,2)-INDEX($J$1:$L$176,MATCH(O8,$K$1:$K$176,1),2)),2)*100,0)
&amp;"%)"</f>
        <v>4 (34%)</v>
      </c>
      <c r="O8" s="175">
        <f t="shared" si="2"/>
        <v>4650</v>
      </c>
      <c r="P8" s="174">
        <f>P7+((ROW()-2)*50)</f>
        <v>1100</v>
      </c>
      <c r="Q8" s="88">
        <v>1500</v>
      </c>
      <c r="S8" s="88" t="s">
        <v>3630</v>
      </c>
      <c r="T8" s="88" t="s">
        <v>2483</v>
      </c>
      <c r="U8" s="88" t="s">
        <v>3660</v>
      </c>
    </row>
    <row r="9" spans="1:21" x14ac:dyDescent="0.2">
      <c r="A9" s="88">
        <v>8</v>
      </c>
      <c r="B9" s="88">
        <v>30400</v>
      </c>
      <c r="C9" s="88">
        <v>38000</v>
      </c>
      <c r="E9" s="179" t="str" cm="1">
        <f t="array" ref="E9">IFERROR(INDEX($A$1:$C$176,MATCH(F9,$B$1:$B$176,1)+1,1),1) &amp; " (" &amp;
IFERROR(ROUND((F9-INDEX($A$1:$C$176,MATCH(F9,$B$1:$B$176,1),2))/(INDEX($A$1:$C$176,MATCH(F9,$B$1:$B$176,1)+1,2)-INDEX($A$1:$C$176,MATCH(F9,$B$1:$B$176,1),2)),2)*100,0)
&amp;"%)"</f>
        <v>4 (82%)</v>
      </c>
      <c r="F9" s="175">
        <f t="shared" si="0"/>
        <v>6100</v>
      </c>
      <c r="G9" s="174">
        <f t="shared" si="1"/>
        <v>1450</v>
      </c>
      <c r="H9" s="88">
        <v>0</v>
      </c>
      <c r="J9" s="88">
        <v>8</v>
      </c>
      <c r="K9" s="88">
        <v>32746</v>
      </c>
      <c r="L9" s="88">
        <v>38000</v>
      </c>
      <c r="N9" s="179" t="str" cm="1">
        <f t="array" ref="N9">IFERROR(INDEX($J$1:$L$176,MATCH(O9,$K$1:$K$176,1)+1,1),1) &amp; " (" &amp;
IFERROR(ROUND((O9-INDEX($J$1:$L$176,MATCH(O9,$K$1:$K$176,1),2))/(INDEX($J$1:$L$176,MATCH(O9,$K$1:$K$176,1)+1,2)-INDEX($J$1:$L$176,MATCH(O9,$K$1:$K$176,1),2)),2)*100,0)
&amp;"%)"</f>
        <v>4 (75%)</v>
      </c>
      <c r="O9" s="175">
        <f t="shared" si="2"/>
        <v>6100</v>
      </c>
      <c r="P9" s="174">
        <f t="shared" ref="P9:P14" si="4">P8+((ROW()-2)*50)</f>
        <v>1450</v>
      </c>
      <c r="Q9" s="88">
        <v>0</v>
      </c>
      <c r="T9" s="88" t="s">
        <v>2483</v>
      </c>
      <c r="U9" s="88" t="s">
        <v>3661</v>
      </c>
    </row>
    <row r="10" spans="1:21" x14ac:dyDescent="0.2">
      <c r="A10" s="88">
        <v>9</v>
      </c>
      <c r="B10" s="88">
        <v>37928</v>
      </c>
      <c r="C10" s="88">
        <v>47410</v>
      </c>
      <c r="E10" s="179" t="str" cm="1">
        <f t="array" ref="E10">IFERROR(INDEX($A$1:$C$176,MATCH(F10,$B$1:$B$176,1)+1,1),1) &amp; " (" &amp;
IFERROR(ROUND((F10-INDEX($A$1:$C$176,MATCH(F10,$B$1:$B$176,1),2))/(INDEX($A$1:$C$176,MATCH(F10,$B$1:$B$176,1)+1,2)-INDEX($A$1:$C$176,MATCH(F10,$B$1:$B$176,1),2)),2)*100,0)
&amp;"%)"</f>
        <v>5 (26%)</v>
      </c>
      <c r="F10" s="175">
        <f t="shared" si="0"/>
        <v>7950</v>
      </c>
      <c r="G10" s="174">
        <f t="shared" si="1"/>
        <v>1850</v>
      </c>
      <c r="H10" s="88">
        <v>0</v>
      </c>
      <c r="J10" s="88">
        <v>9</v>
      </c>
      <c r="K10" s="88">
        <v>41205</v>
      </c>
      <c r="L10" s="88">
        <v>47410</v>
      </c>
      <c r="N10" s="179" t="str" cm="1">
        <f t="array" ref="N10">IFERROR(INDEX($J$1:$L$176,MATCH(O10,$K$1:$K$176,1)+1,1),1) &amp; " (" &amp;
IFERROR(ROUND((O10-INDEX($J$1:$L$176,MATCH(O10,$K$1:$K$176,1),2))/(INDEX($J$1:$L$176,MATCH(O10,$K$1:$K$176,1)+1,2)-INDEX($J$1:$L$176,MATCH(O10,$K$1:$K$176,1),2)),2)*100,0)
&amp;"%)"</f>
        <v>5 (20%)</v>
      </c>
      <c r="O10" s="175">
        <f t="shared" si="2"/>
        <v>7950</v>
      </c>
      <c r="P10" s="174">
        <f t="shared" si="4"/>
        <v>1850</v>
      </c>
      <c r="Q10" s="88">
        <v>0</v>
      </c>
      <c r="T10" s="88" t="s">
        <v>3631</v>
      </c>
      <c r="U10" s="88" t="s">
        <v>3662</v>
      </c>
    </row>
    <row r="11" spans="1:21" x14ac:dyDescent="0.2">
      <c r="A11" s="88">
        <v>10</v>
      </c>
      <c r="B11" s="88">
        <v>46209</v>
      </c>
      <c r="C11" s="88">
        <v>57761</v>
      </c>
      <c r="E11" s="179" t="str" cm="1">
        <f t="array" ref="E11">IFERROR(INDEX($A$1:$C$176,MATCH(F11,$B$1:$B$176,1)+1,1),1) &amp; " (" &amp;
IFERROR(ROUND((F11-INDEX($A$1:$C$176,MATCH(F11,$B$1:$B$176,1),2))/(INDEX($A$1:$C$176,MATCH(F11,$B$1:$B$176,1)+1,2)-INDEX($A$1:$C$176,MATCH(F11,$B$1:$B$176,1),2)),2)*100,0)
&amp;"%)"</f>
        <v>5 (74%)</v>
      </c>
      <c r="F11" s="175">
        <f t="shared" si="0"/>
        <v>10250</v>
      </c>
      <c r="G11" s="174">
        <f t="shared" si="1"/>
        <v>2300</v>
      </c>
      <c r="H11" s="88">
        <v>0</v>
      </c>
      <c r="J11" s="88">
        <v>10</v>
      </c>
      <c r="K11" s="88">
        <v>50623</v>
      </c>
      <c r="L11" s="88">
        <v>57761</v>
      </c>
      <c r="N11" s="179" t="str" cm="1">
        <f t="array" ref="N11">IFERROR(INDEX($J$1:$L$176,MATCH(O11,$K$1:$K$176,1)+1,1),1) &amp; " (" &amp;
IFERROR(ROUND((O11-INDEX($J$1:$L$176,MATCH(O11,$K$1:$K$176,1),2))/(INDEX($J$1:$L$176,MATCH(O11,$K$1:$K$176,1)+1,2)-INDEX($J$1:$L$176,MATCH(O11,$K$1:$K$176,1),2)),2)*100,0)
&amp;"%)"</f>
        <v>5 (64%)</v>
      </c>
      <c r="O11" s="175">
        <f t="shared" si="2"/>
        <v>10250</v>
      </c>
      <c r="P11" s="174">
        <f t="shared" si="4"/>
        <v>2300</v>
      </c>
      <c r="Q11" s="88">
        <v>0</v>
      </c>
      <c r="S11" s="88" t="s">
        <v>3631</v>
      </c>
      <c r="T11" s="88" t="s">
        <v>2483</v>
      </c>
      <c r="U11" s="88" t="s">
        <v>3663</v>
      </c>
    </row>
    <row r="12" spans="1:21" x14ac:dyDescent="0.2">
      <c r="A12" s="88">
        <v>11</v>
      </c>
      <c r="B12" s="88">
        <v>55242</v>
      </c>
      <c r="C12" s="88">
        <v>69053</v>
      </c>
      <c r="E12" s="179" t="str" cm="1">
        <f t="array" ref="E12">IFERROR(INDEX($A$1:$C$176,MATCH(F12,$B$1:$B$176,1)+1,1),1) &amp; " (" &amp;
IFERROR(ROUND((F12-INDEX($A$1:$C$176,MATCH(F12,$B$1:$B$176,1),2))/(INDEX($A$1:$C$176,MATCH(F12,$B$1:$B$176,1)+1,2)-INDEX($A$1:$C$176,MATCH(F12,$B$1:$B$176,1),2)),2)*100,0)
&amp;"%)"</f>
        <v>6 (27%)</v>
      </c>
      <c r="F12" s="175">
        <f t="shared" si="0"/>
        <v>13050</v>
      </c>
      <c r="G12" s="174">
        <f t="shared" si="1"/>
        <v>2800</v>
      </c>
      <c r="H12" s="88">
        <v>0</v>
      </c>
      <c r="J12" s="88">
        <v>11</v>
      </c>
      <c r="K12" s="88">
        <v>61018</v>
      </c>
      <c r="L12" s="88">
        <v>69053</v>
      </c>
      <c r="N12" s="179" t="str" cm="1">
        <f t="array" ref="N12">IFERROR(INDEX($J$1:$L$176,MATCH(O12,$K$1:$K$176,1)+1,1),1) &amp; " (" &amp;
IFERROR(ROUND((O12-INDEX($J$1:$L$176,MATCH(O12,$K$1:$K$176,1),2))/(INDEX($J$1:$L$176,MATCH(O12,$K$1:$K$176,1)+1,2)-INDEX($J$1:$L$176,MATCH(O12,$K$1:$K$176,1),2)),2)*100,0)
&amp;"%)"</f>
        <v>6 (16%)</v>
      </c>
      <c r="O12" s="175">
        <f t="shared" si="2"/>
        <v>13050</v>
      </c>
      <c r="P12" s="174">
        <f t="shared" si="4"/>
        <v>2800</v>
      </c>
      <c r="Q12" s="88">
        <v>0</v>
      </c>
      <c r="T12" s="88" t="s">
        <v>3650</v>
      </c>
      <c r="U12" s="88" t="s">
        <v>3629</v>
      </c>
    </row>
    <row r="13" spans="1:21" x14ac:dyDescent="0.2">
      <c r="A13" s="88">
        <v>12</v>
      </c>
      <c r="B13" s="88">
        <v>64426</v>
      </c>
      <c r="C13" s="88">
        <v>80533</v>
      </c>
      <c r="E13" s="179" t="str" cm="1">
        <f t="array" ref="E13">IFERROR(INDEX($A$1:$C$176,MATCH(F13,$B$1:$B$176,1)+1,1),1) &amp; " (" &amp;
IFERROR(ROUND((F13-INDEX($A$1:$C$176,MATCH(F13,$B$1:$B$176,1),2))/(INDEX($A$1:$C$176,MATCH(F13,$B$1:$B$176,1)+1,2)-INDEX($A$1:$C$176,MATCH(F13,$B$1:$B$176,1),2)),2)*100,0)
&amp;"%)"</f>
        <v>6 (86%)</v>
      </c>
      <c r="F13" s="175">
        <f t="shared" si="0"/>
        <v>16400</v>
      </c>
      <c r="G13" s="174">
        <f t="shared" si="1"/>
        <v>3350</v>
      </c>
      <c r="H13" s="88">
        <v>0</v>
      </c>
      <c r="J13" s="88">
        <v>12</v>
      </c>
      <c r="K13" s="88">
        <v>71739</v>
      </c>
      <c r="L13" s="88">
        <v>80533</v>
      </c>
      <c r="N13" s="179" t="str" cm="1">
        <f t="array" ref="N13">IFERROR(INDEX($J$1:$L$176,MATCH(O13,$K$1:$K$176,1)+1,1),1) &amp; " (" &amp;
IFERROR(ROUND((O13-INDEX($J$1:$L$176,MATCH(O13,$K$1:$K$176,1),2))/(INDEX($J$1:$L$176,MATCH(O13,$K$1:$K$176,1)+1,2)-INDEX($J$1:$L$176,MATCH(O13,$K$1:$K$176,1),2)),2)*100,0)
&amp;"%)"</f>
        <v>6 (70%)</v>
      </c>
      <c r="O13" s="175">
        <f t="shared" si="2"/>
        <v>16400</v>
      </c>
      <c r="P13" s="174">
        <f t="shared" si="4"/>
        <v>3350</v>
      </c>
      <c r="Q13" s="88">
        <v>0</v>
      </c>
      <c r="T13" s="88" t="s">
        <v>2483</v>
      </c>
      <c r="U13" s="88" t="s">
        <v>3664</v>
      </c>
    </row>
    <row r="14" spans="1:21" x14ac:dyDescent="0.2">
      <c r="A14" s="88">
        <v>13</v>
      </c>
      <c r="B14" s="88">
        <v>73986</v>
      </c>
      <c r="C14" s="88">
        <v>92483</v>
      </c>
      <c r="E14" s="179" t="str" cm="1">
        <f t="array" ref="E14">IFERROR(INDEX($A$1:$C$176,MATCH(F14,$B$1:$B$176,1)+1,1),1) &amp; " (" &amp;
IFERROR(ROUND((F14-INDEX($A$1:$C$176,MATCH(F14,$B$1:$B$176,1),2))/(INDEX($A$1:$C$176,MATCH(F14,$B$1:$B$176,1)+1,2)-INDEX($A$1:$C$176,MATCH(F14,$B$1:$B$176,1),2)),2)*100,0)
&amp;"%)"</f>
        <v>7 (97%)</v>
      </c>
      <c r="F14" s="175">
        <f t="shared" si="0"/>
        <v>23350</v>
      </c>
      <c r="G14" s="174">
        <f t="shared" si="1"/>
        <v>3950</v>
      </c>
      <c r="H14" s="88">
        <v>3000</v>
      </c>
      <c r="J14" s="88">
        <v>13</v>
      </c>
      <c r="K14" s="88">
        <v>83040</v>
      </c>
      <c r="L14" s="88">
        <v>92483</v>
      </c>
      <c r="N14" s="179" t="str" cm="1">
        <f t="array" ref="N14">IFERROR(INDEX($J$1:$L$176,MATCH(O14,$K$1:$K$176,1)+1,1),1) &amp; " (" &amp;
IFERROR(ROUND((O14-INDEX($J$1:$L$176,MATCH(O14,$K$1:$K$176,1),2))/(INDEX($J$1:$L$176,MATCH(O14,$K$1:$K$176,1)+1,2)-INDEX($J$1:$L$176,MATCH(O14,$K$1:$K$176,1),2)),2)*100,0)
&amp;"%)"</f>
        <v>7 (74%)</v>
      </c>
      <c r="O14" s="175">
        <f t="shared" si="2"/>
        <v>23350</v>
      </c>
      <c r="P14" s="174">
        <f t="shared" si="4"/>
        <v>3950</v>
      </c>
      <c r="Q14" s="88">
        <v>3000</v>
      </c>
      <c r="T14" s="88" t="s">
        <v>2483</v>
      </c>
      <c r="U14" s="88" t="s">
        <v>3665</v>
      </c>
    </row>
    <row r="15" spans="1:21" x14ac:dyDescent="0.2">
      <c r="A15" s="88">
        <v>14</v>
      </c>
      <c r="B15" s="88">
        <v>84074</v>
      </c>
      <c r="C15" s="88">
        <v>105092</v>
      </c>
      <c r="E15" s="179" t="str" cm="1">
        <f t="array" ref="E15">IFERROR(INDEX($A$1:$C$176,MATCH(F15,$B$1:$B$176,1)+1,1),1) &amp; " (" &amp;
IFERROR(ROUND((F15-INDEX($A$1:$C$176,MATCH(F15,$B$1:$B$176,1),2))/(INDEX($A$1:$C$176,MATCH(F15,$B$1:$B$176,1)+1,2)-INDEX($A$1:$C$176,MATCH(F15,$B$1:$B$176,1),2)),2)*100,0)
&amp;"%)"</f>
        <v>8 (56%)</v>
      </c>
      <c r="F15" s="175">
        <f t="shared" si="0"/>
        <v>27370</v>
      </c>
      <c r="G15" s="181">
        <f>G14+((ROW()-1)*5)</f>
        <v>4020</v>
      </c>
      <c r="H15" s="88">
        <v>0</v>
      </c>
      <c r="J15" s="88">
        <v>14</v>
      </c>
      <c r="K15" s="88">
        <v>95100</v>
      </c>
      <c r="L15" s="88">
        <v>105092</v>
      </c>
      <c r="N15" s="179" t="str" cm="1">
        <f t="array" ref="N15">IFERROR(INDEX($J$1:$L$176,MATCH(O15,$K$1:$K$176,1)+1,1),1) &amp; " (" &amp;
IFERROR(ROUND((O15-INDEX($J$1:$L$176,MATCH(O15,$K$1:$K$176,1),2))/(INDEX($J$1:$L$176,MATCH(O15,$K$1:$K$176,1)+1,2)-INDEX($J$1:$L$176,MATCH(O15,$K$1:$K$176,1),2)),2)*100,0)
&amp;"%)"</f>
        <v>8 (32%)</v>
      </c>
      <c r="O15" s="175">
        <f t="shared" si="2"/>
        <v>27580</v>
      </c>
      <c r="P15" s="181">
        <f>P14+((ROW()-1)*20)</f>
        <v>4230</v>
      </c>
      <c r="Q15" s="88">
        <v>0</v>
      </c>
      <c r="T15" s="88" t="s">
        <v>3651</v>
      </c>
      <c r="U15" s="88" t="s">
        <v>3666</v>
      </c>
    </row>
    <row r="16" spans="1:21" x14ac:dyDescent="0.2">
      <c r="A16" s="88">
        <v>15</v>
      </c>
      <c r="B16" s="88">
        <v>95139</v>
      </c>
      <c r="C16" s="88">
        <v>118924</v>
      </c>
      <c r="E16" s="179" t="str" cm="1">
        <f t="array" ref="E16">IFERROR(INDEX($A$1:$C$176,MATCH(F16,$B$1:$B$176,1)+1,1),1) &amp; " (" &amp;
IFERROR(ROUND((F16-INDEX($A$1:$C$176,MATCH(F16,$B$1:$B$176,1),2))/(INDEX($A$1:$C$176,MATCH(F16,$B$1:$B$176,1)+1,2)-INDEX($A$1:$C$176,MATCH(F16,$B$1:$B$176,1),2)),2)*100,0)
&amp;"%)"</f>
        <v>9 (14%)</v>
      </c>
      <c r="F16" s="175">
        <f t="shared" si="0"/>
        <v>31465</v>
      </c>
      <c r="G16" s="174">
        <f t="shared" ref="G16:G22" si="5">G15+((ROW()-1)*5)</f>
        <v>4095</v>
      </c>
      <c r="H16" s="88">
        <v>0</v>
      </c>
      <c r="J16" s="88">
        <v>15</v>
      </c>
      <c r="K16" s="88">
        <v>108443</v>
      </c>
      <c r="L16" s="88">
        <v>118924</v>
      </c>
      <c r="N16" s="179" t="str" cm="1">
        <f t="array" ref="N16">IFERROR(INDEX($J$1:$L$176,MATCH(O16,$K$1:$K$176,1)+1,1),1) &amp; " (" &amp;
IFERROR(ROUND((O16-INDEX($J$1:$L$176,MATCH(O16,$K$1:$K$176,1),2))/(INDEX($J$1:$L$176,MATCH(O16,$K$1:$K$176,1)+1,2)-INDEX($J$1:$L$176,MATCH(O16,$K$1:$K$176,1),2)),2)*100,0)
&amp;"%)"</f>
        <v>8 (92%)</v>
      </c>
      <c r="O16" s="175">
        <f t="shared" si="2"/>
        <v>32110</v>
      </c>
      <c r="P16" s="181">
        <f t="shared" ref="P16:P22" si="6">P15+((ROW()-1)*20)</f>
        <v>4530</v>
      </c>
      <c r="Q16" s="88">
        <v>0</v>
      </c>
      <c r="S16" s="88" t="s">
        <v>3632</v>
      </c>
      <c r="T16" s="88" t="s">
        <v>2483</v>
      </c>
      <c r="U16" s="88" t="s">
        <v>3667</v>
      </c>
    </row>
    <row r="17" spans="1:21" x14ac:dyDescent="0.2">
      <c r="A17" s="88">
        <v>16</v>
      </c>
      <c r="B17" s="88">
        <v>107183</v>
      </c>
      <c r="C17" s="88">
        <v>133979</v>
      </c>
      <c r="E17" s="179" t="str" cm="1">
        <f t="array" ref="E17">IFERROR(INDEX($A$1:$C$176,MATCH(F17,$B$1:$B$176,1)+1,1),1) &amp; " (" &amp;
IFERROR(ROUND((F17-INDEX($A$1:$C$176,MATCH(F17,$B$1:$B$176,1),2))/(INDEX($A$1:$C$176,MATCH(F17,$B$1:$B$176,1)+1,2)-INDEX($A$1:$C$176,MATCH(F17,$B$1:$B$176,1),2)),2)*100,0)
&amp;"%)"</f>
        <v>9 (70%)</v>
      </c>
      <c r="F17" s="175">
        <f t="shared" si="0"/>
        <v>35640</v>
      </c>
      <c r="G17" s="174">
        <f t="shared" si="5"/>
        <v>4175</v>
      </c>
      <c r="H17" s="88">
        <v>0</v>
      </c>
      <c r="J17" s="88">
        <v>16</v>
      </c>
      <c r="K17" s="88">
        <v>123093</v>
      </c>
      <c r="L17" s="88">
        <v>133979</v>
      </c>
      <c r="N17" s="179" t="str" cm="1">
        <f t="array" ref="N17">IFERROR(INDEX($J$1:$L$176,MATCH(O17,$K$1:$K$176,1)+1,1),1) &amp; " (" &amp;
IFERROR(ROUND((O17-INDEX($J$1:$L$176,MATCH(O17,$K$1:$K$176,1),2))/(INDEX($J$1:$L$176,MATCH(O17,$K$1:$K$176,1)+1,2)-INDEX($J$1:$L$176,MATCH(O17,$K$1:$K$176,1),2)),2)*100,0)
&amp;"%)"</f>
        <v>9 (50%)</v>
      </c>
      <c r="O17" s="175">
        <f t="shared" si="2"/>
        <v>36960</v>
      </c>
      <c r="P17" s="181">
        <f t="shared" si="6"/>
        <v>4850</v>
      </c>
      <c r="Q17" s="88">
        <v>0</v>
      </c>
      <c r="T17" s="88" t="s">
        <v>2483</v>
      </c>
      <c r="U17" s="88" t="s">
        <v>3668</v>
      </c>
    </row>
    <row r="18" spans="1:21" x14ac:dyDescent="0.2">
      <c r="A18" s="88">
        <v>17</v>
      </c>
      <c r="B18" s="88">
        <v>119830</v>
      </c>
      <c r="C18" s="88">
        <v>149787</v>
      </c>
      <c r="E18" s="179" t="str" cm="1">
        <f t="array" ref="E18">IFERROR(INDEX($A$1:$C$176,MATCH(F18,$B$1:$B$176,1)+1,1),1) &amp; " (" &amp;
IFERROR(ROUND((F18-INDEX($A$1:$C$176,MATCH(F18,$B$1:$B$176,1),2))/(INDEX($A$1:$C$176,MATCH(F18,$B$1:$B$176,1)+1,2)-INDEX($A$1:$C$176,MATCH(F18,$B$1:$B$176,1),2)),2)*100,0)
&amp;"%)"</f>
        <v>10 (24%)</v>
      </c>
      <c r="F18" s="175">
        <f t="shared" si="0"/>
        <v>39900</v>
      </c>
      <c r="G18" s="174">
        <f t="shared" si="5"/>
        <v>4260</v>
      </c>
      <c r="H18" s="88">
        <v>0</v>
      </c>
      <c r="J18" s="88">
        <v>17</v>
      </c>
      <c r="K18" s="88">
        <v>138638</v>
      </c>
      <c r="L18" s="88">
        <v>149787</v>
      </c>
      <c r="N18" s="179" t="str" cm="1">
        <f t="array" ref="N18">IFERROR(INDEX($J$1:$L$176,MATCH(O18,$K$1:$K$176,1)+1,1),1) &amp; " (" &amp;
IFERROR(ROUND((O18-INDEX($J$1:$L$176,MATCH(O18,$K$1:$K$176,1),2))/(INDEX($J$1:$L$176,MATCH(O18,$K$1:$K$176,1)+1,2)-INDEX($J$1:$L$176,MATCH(O18,$K$1:$K$176,1),2)),2)*100,0)
&amp;"%)"</f>
        <v>10 (10%)</v>
      </c>
      <c r="O18" s="175">
        <f t="shared" si="2"/>
        <v>42150</v>
      </c>
      <c r="P18" s="181">
        <f t="shared" si="6"/>
        <v>5190</v>
      </c>
      <c r="Q18" s="88">
        <v>0</v>
      </c>
      <c r="T18" s="88" t="s">
        <v>2483</v>
      </c>
      <c r="U18" s="88" t="s">
        <v>3669</v>
      </c>
    </row>
    <row r="19" spans="1:21" x14ac:dyDescent="0.2">
      <c r="A19" s="88">
        <v>18</v>
      </c>
      <c r="B19" s="88">
        <v>133078</v>
      </c>
      <c r="C19" s="88">
        <v>166348</v>
      </c>
      <c r="E19" s="179" t="str" cm="1">
        <f t="array" ref="E19">IFERROR(INDEX($A$1:$C$176,MATCH(F19,$B$1:$B$176,1)+1,1),1) &amp; " (" &amp;
IFERROR(ROUND((F19-INDEX($A$1:$C$176,MATCH(F19,$B$1:$B$176,1),2))/(INDEX($A$1:$C$176,MATCH(F19,$B$1:$B$176,1)+1,2)-INDEX($A$1:$C$176,MATCH(F19,$B$1:$B$176,1),2)),2)*100,0)
&amp;"%)"</f>
        <v>10 (76%)</v>
      </c>
      <c r="F19" s="175">
        <f t="shared" si="0"/>
        <v>44250</v>
      </c>
      <c r="G19" s="174">
        <f t="shared" si="5"/>
        <v>4350</v>
      </c>
      <c r="H19" s="88">
        <v>0</v>
      </c>
      <c r="J19" s="88">
        <v>18</v>
      </c>
      <c r="K19" s="88">
        <v>155087</v>
      </c>
      <c r="L19" s="88">
        <v>166348</v>
      </c>
      <c r="N19" s="179" t="str" cm="1">
        <f t="array" ref="N19">IFERROR(INDEX($J$1:$L$176,MATCH(O19,$K$1:$K$176,1)+1,1),1) &amp; " (" &amp;
IFERROR(ROUND((O19-INDEX($J$1:$L$176,MATCH(O19,$K$1:$K$176,1),2))/(INDEX($J$1:$L$176,MATCH(O19,$K$1:$K$176,1)+1,2)-INDEX($J$1:$L$176,MATCH(O19,$K$1:$K$176,1),2)),2)*100,0)
&amp;"%)"</f>
        <v>10 (69%)</v>
      </c>
      <c r="O19" s="175">
        <f t="shared" si="2"/>
        <v>47700</v>
      </c>
      <c r="P19" s="181">
        <f t="shared" si="6"/>
        <v>5550</v>
      </c>
      <c r="Q19" s="88">
        <v>0</v>
      </c>
      <c r="T19" s="88" t="s">
        <v>2483</v>
      </c>
      <c r="U19" s="88" t="s">
        <v>3662</v>
      </c>
    </row>
    <row r="20" spans="1:21" x14ac:dyDescent="0.2">
      <c r="A20" s="88">
        <v>19</v>
      </c>
      <c r="B20" s="88">
        <v>146930</v>
      </c>
      <c r="C20" s="88">
        <v>183662</v>
      </c>
      <c r="E20" s="179" t="str" cm="1">
        <f t="array" ref="E20">IFERROR(INDEX($A$1:$C$176,MATCH(F20,$B$1:$B$176,1)+1,1),1) &amp; " (" &amp;
IFERROR(ROUND((F20-INDEX($A$1:$C$176,MATCH(F20,$B$1:$B$176,1),2))/(INDEX($A$1:$C$176,MATCH(F20,$B$1:$B$176,1)+1,2)-INDEX($A$1:$C$176,MATCH(F20,$B$1:$B$176,1),2)),2)*100,0)
&amp;"%)"</f>
        <v>11 (72%)</v>
      </c>
      <c r="F20" s="175">
        <f t="shared" si="0"/>
        <v>52695</v>
      </c>
      <c r="G20" s="174">
        <f t="shared" si="5"/>
        <v>4445</v>
      </c>
      <c r="H20" s="88">
        <v>4000</v>
      </c>
      <c r="J20" s="88">
        <v>19</v>
      </c>
      <c r="K20" s="88">
        <v>172456</v>
      </c>
      <c r="L20" s="88">
        <v>183662</v>
      </c>
      <c r="N20" s="179" t="str" cm="1">
        <f t="array" ref="N20">IFERROR(INDEX($J$1:$L$176,MATCH(O20,$K$1:$K$176,1)+1,1),1) &amp; " (" &amp;
IFERROR(ROUND((O20-INDEX($J$1:$L$176,MATCH(O20,$K$1:$K$176,1),2))/(INDEX($J$1:$L$176,MATCH(O20,$K$1:$K$176,1)+1,2)-INDEX($J$1:$L$176,MATCH(O20,$K$1:$K$176,1),2)),2)*100,0)
&amp;"%)"</f>
        <v>11 (67%)</v>
      </c>
      <c r="O20" s="175">
        <f t="shared" si="2"/>
        <v>57630</v>
      </c>
      <c r="P20" s="181">
        <f t="shared" si="6"/>
        <v>5930</v>
      </c>
      <c r="Q20" s="88">
        <v>4000</v>
      </c>
      <c r="T20" s="88" t="s">
        <v>2483</v>
      </c>
      <c r="U20" s="88" t="s">
        <v>3670</v>
      </c>
    </row>
    <row r="21" spans="1:21" x14ac:dyDescent="0.2">
      <c r="A21" s="88">
        <v>20</v>
      </c>
      <c r="B21" s="88">
        <v>161534</v>
      </c>
      <c r="C21" s="88">
        <v>201917</v>
      </c>
      <c r="E21" s="179" t="str" cm="1">
        <f t="array" ref="E21">IFERROR(INDEX($A$1:$C$176,MATCH(F21,$B$1:$B$176,1)+1,1),1) &amp; " (" &amp;
IFERROR(ROUND((F21-INDEX($A$1:$C$176,MATCH(F21,$B$1:$B$176,1),2))/(INDEX($A$1:$C$176,MATCH(F21,$B$1:$B$176,1)+1,2)-INDEX($A$1:$C$176,MATCH(F21,$B$1:$B$176,1),2)),2)*100,0)
&amp;"%)"</f>
        <v>12 (22%)</v>
      </c>
      <c r="F21" s="175">
        <f t="shared" si="0"/>
        <v>57240</v>
      </c>
      <c r="G21" s="174">
        <f t="shared" si="5"/>
        <v>4545</v>
      </c>
      <c r="H21" s="88">
        <v>0</v>
      </c>
      <c r="J21" s="88">
        <v>20</v>
      </c>
      <c r="K21" s="88">
        <v>190932</v>
      </c>
      <c r="L21" s="88">
        <v>201917</v>
      </c>
      <c r="N21" s="179" t="str" cm="1">
        <f t="array" ref="N21">IFERROR(INDEX($J$1:$L$176,MATCH(O21,$K$1:$K$176,1)+1,1),1) &amp; " (" &amp;
IFERROR(ROUND((O21-INDEX($J$1:$L$176,MATCH(O21,$K$1:$K$176,1),2))/(INDEX($J$1:$L$176,MATCH(O21,$K$1:$K$176,1)+1,2)-INDEX($J$1:$L$176,MATCH(O21,$K$1:$K$176,1),2)),2)*100,0)
&amp;"%)"</f>
        <v>12 (27%)</v>
      </c>
      <c r="O21" s="175">
        <f t="shared" si="2"/>
        <v>63960</v>
      </c>
      <c r="P21" s="181">
        <f t="shared" si="6"/>
        <v>6330</v>
      </c>
      <c r="Q21" s="88">
        <v>0</v>
      </c>
      <c r="T21" s="88" t="s">
        <v>3633</v>
      </c>
      <c r="U21" s="88" t="s">
        <v>3671</v>
      </c>
    </row>
    <row r="22" spans="1:21" x14ac:dyDescent="0.2">
      <c r="A22" s="88">
        <v>21</v>
      </c>
      <c r="B22" s="88">
        <v>177041</v>
      </c>
      <c r="C22" s="88">
        <v>221301</v>
      </c>
      <c r="E22" s="179" t="str" cm="1">
        <f t="array" ref="E22">IFERROR(INDEX($A$1:$C$176,MATCH(F22,$B$1:$B$176,1)+1,1),1) &amp; " (" &amp;
IFERROR(ROUND((F22-INDEX($A$1:$C$176,MATCH(F22,$B$1:$B$176,1),2))/(INDEX($A$1:$C$176,MATCH(F22,$B$1:$B$176,1)+1,2)-INDEX($A$1:$C$176,MATCH(F22,$B$1:$B$176,1),2)),2)*100,0)
&amp;"%)"</f>
        <v>12 (72%)</v>
      </c>
      <c r="F22" s="175">
        <f t="shared" si="0"/>
        <v>61890</v>
      </c>
      <c r="G22" s="174">
        <f t="shared" si="5"/>
        <v>4650</v>
      </c>
      <c r="H22" s="88">
        <v>0</v>
      </c>
      <c r="J22" s="88">
        <v>21</v>
      </c>
      <c r="K22" s="88">
        <v>210709</v>
      </c>
      <c r="L22" s="88">
        <v>221301</v>
      </c>
      <c r="N22" s="179" t="str" cm="1">
        <f t="array" ref="N22">IFERROR(INDEX($J$1:$L$176,MATCH(O22,$K$1:$K$176,1)+1,1),1) &amp; " (" &amp;
IFERROR(ROUND((O22-INDEX($J$1:$L$176,MATCH(O22,$K$1:$K$176,1),2))/(INDEX($J$1:$L$176,MATCH(O22,$K$1:$K$176,1)+1,2)-INDEX($J$1:$L$176,MATCH(O22,$K$1:$K$176,1),2)),2)*100,0)
&amp;"%)"</f>
        <v>12 (90%)</v>
      </c>
      <c r="O22" s="175">
        <f t="shared" si="2"/>
        <v>70710</v>
      </c>
      <c r="P22" s="181">
        <f t="shared" si="6"/>
        <v>6750</v>
      </c>
      <c r="Q22" s="88">
        <v>0</v>
      </c>
      <c r="S22" s="88" t="s">
        <v>3633</v>
      </c>
      <c r="T22" s="88" t="s">
        <v>2483</v>
      </c>
      <c r="U22" s="88" t="s">
        <v>3672</v>
      </c>
    </row>
    <row r="23" spans="1:21" x14ac:dyDescent="0.2">
      <c r="A23" s="88">
        <v>22</v>
      </c>
      <c r="B23" s="88">
        <v>193602</v>
      </c>
      <c r="C23" s="88">
        <v>242002</v>
      </c>
      <c r="E23" s="179" t="str" cm="1">
        <f t="array" ref="E23">IFERROR(INDEX($A$1:$C$176,MATCH(F23,$B$1:$B$176,1)+1,1),1) &amp; " (" &amp;
IFERROR(ROUND((F23-INDEX($A$1:$C$176,MATCH(F23,$B$1:$B$176,1),2))/(INDEX($A$1:$C$176,MATCH(F23,$B$1:$B$176,1)+1,2)-INDEX($A$1:$C$176,MATCH(F23,$B$1:$B$176,1),2)),2)*100,0)
&amp;"%)"</f>
        <v>13 (26%)</v>
      </c>
      <c r="F23" s="175">
        <f t="shared" si="0"/>
        <v>66870</v>
      </c>
      <c r="G23" s="176">
        <f t="shared" ref="G23:G39" si="7">G22+((ROW()-1)*15)</f>
        <v>4980</v>
      </c>
      <c r="H23" s="88">
        <v>0</v>
      </c>
      <c r="J23" s="88">
        <v>22</v>
      </c>
      <c r="K23" s="88">
        <v>231987</v>
      </c>
      <c r="L23" s="88">
        <v>242002</v>
      </c>
      <c r="N23" s="179" t="str" cm="1">
        <f t="array" ref="N23">IFERROR(INDEX($J$1:$L$176,MATCH(O23,$K$1:$K$176,1)+1,1),1) &amp; " (" &amp;
IFERROR(ROUND((O23-INDEX($J$1:$L$176,MATCH(O23,$K$1:$K$176,1),2))/(INDEX($J$1:$L$176,MATCH(O23,$K$1:$K$176,1)+1,2)-INDEX($J$1:$L$176,MATCH(O23,$K$1:$K$176,1),2)),2)*100,0)
&amp;"%)"</f>
        <v>13 (54%)</v>
      </c>
      <c r="O23" s="175">
        <f t="shared" si="2"/>
        <v>77790</v>
      </c>
      <c r="P23" s="176">
        <f t="shared" ref="P23:P39" si="8">P22+((ROW()-1)*15)</f>
        <v>7080</v>
      </c>
      <c r="Q23" s="88">
        <v>0</v>
      </c>
      <c r="T23" s="88" t="s">
        <v>2483</v>
      </c>
      <c r="U23" s="88" t="s">
        <v>3662</v>
      </c>
    </row>
    <row r="24" spans="1:21" x14ac:dyDescent="0.2">
      <c r="A24" s="88">
        <v>23</v>
      </c>
      <c r="B24" s="88">
        <v>211367</v>
      </c>
      <c r="C24" s="88">
        <v>264209</v>
      </c>
      <c r="E24" s="179" t="str" cm="1">
        <f t="array" ref="E24">IFERROR(INDEX($A$1:$C$176,MATCH(F24,$B$1:$B$176,1)+1,1),1) &amp; " (" &amp;
IFERROR(ROUND((F24-INDEX($A$1:$C$176,MATCH(F24,$B$1:$B$176,1),2))/(INDEX($A$1:$C$176,MATCH(F24,$B$1:$B$176,1)+1,2)-INDEX($A$1:$C$176,MATCH(F24,$B$1:$B$176,1),2)),2)*100,0)
&amp;"%)"</f>
        <v>13 (81%)</v>
      </c>
      <c r="F24" s="175">
        <f t="shared" si="0"/>
        <v>72195</v>
      </c>
      <c r="G24" s="176">
        <f t="shared" si="7"/>
        <v>5325</v>
      </c>
      <c r="H24" s="88">
        <v>0</v>
      </c>
      <c r="J24" s="88">
        <v>23</v>
      </c>
      <c r="K24" s="88">
        <v>254969</v>
      </c>
      <c r="L24" s="88">
        <v>264209</v>
      </c>
      <c r="N24" s="179" t="str" cm="1">
        <f t="array" ref="N24">IFERROR(INDEX($J$1:$L$176,MATCH(O24,$K$1:$K$176,1)+1,1),1) &amp; " (" &amp;
IFERROR(ROUND((O24-INDEX($J$1:$L$176,MATCH(O24,$K$1:$K$176,1),2))/(INDEX($J$1:$L$176,MATCH(O24,$K$1:$K$176,1)+1,2)-INDEX($J$1:$L$176,MATCH(O24,$K$1:$K$176,1),2)),2)*100,0)
&amp;"%)"</f>
        <v>14 (18%)</v>
      </c>
      <c r="O24" s="175">
        <f t="shared" si="2"/>
        <v>85215</v>
      </c>
      <c r="P24" s="176">
        <f t="shared" si="8"/>
        <v>7425</v>
      </c>
      <c r="Q24" s="88">
        <v>0</v>
      </c>
      <c r="T24" s="88" t="s">
        <v>2483</v>
      </c>
      <c r="U24" s="88" t="s">
        <v>3629</v>
      </c>
    </row>
    <row r="25" spans="1:21" x14ac:dyDescent="0.2">
      <c r="A25" s="88">
        <v>24</v>
      </c>
      <c r="B25" s="88">
        <v>230939</v>
      </c>
      <c r="C25" s="88">
        <v>288674</v>
      </c>
      <c r="E25" s="179" t="str" cm="1">
        <f t="array" ref="E25">IFERROR(INDEX($A$1:$C$176,MATCH(F25,$B$1:$B$176,1)+1,1),1) &amp; " (" &amp;
IFERROR(ROUND((F25-INDEX($A$1:$C$176,MATCH(F25,$B$1:$B$176,1),2))/(INDEX($A$1:$C$176,MATCH(F25,$B$1:$B$176,1)+1,2)-INDEX($A$1:$C$176,MATCH(F25,$B$1:$B$176,1),2)),2)*100,0)
&amp;"%)"</f>
        <v>14 (98%)</v>
      </c>
      <c r="F25" s="175">
        <f t="shared" si="0"/>
        <v>83880</v>
      </c>
      <c r="G25" s="176">
        <f t="shared" si="7"/>
        <v>5685</v>
      </c>
      <c r="H25" s="88">
        <v>6000</v>
      </c>
      <c r="J25" s="88">
        <v>24</v>
      </c>
      <c r="K25" s="88">
        <v>280411</v>
      </c>
      <c r="L25" s="88">
        <v>288674</v>
      </c>
      <c r="N25" s="179" t="str" cm="1">
        <f t="array" ref="N25">IFERROR(INDEX($J$1:$L$176,MATCH(O25,$K$1:$K$176,1)+1,1),1) &amp; " (" &amp;
IFERROR(ROUND((O25-INDEX($J$1:$L$176,MATCH(O25,$K$1:$K$176,1),2))/(INDEX($J$1:$L$176,MATCH(O25,$K$1:$K$176,1)+1,2)-INDEX($J$1:$L$176,MATCH(O25,$K$1:$K$176,1),2)),2)*100,0)
&amp;"%)"</f>
        <v>15 (29%)</v>
      </c>
      <c r="O25" s="175">
        <f t="shared" si="2"/>
        <v>99000</v>
      </c>
      <c r="P25" s="176">
        <f t="shared" si="8"/>
        <v>7785</v>
      </c>
      <c r="Q25" s="88">
        <v>6000</v>
      </c>
      <c r="T25" s="88" t="s">
        <v>2483</v>
      </c>
      <c r="U25" s="88" t="s">
        <v>3673</v>
      </c>
    </row>
    <row r="26" spans="1:21" x14ac:dyDescent="0.2">
      <c r="A26" s="88">
        <v>25</v>
      </c>
      <c r="B26" s="88">
        <v>252017</v>
      </c>
      <c r="C26" s="88">
        <v>315021</v>
      </c>
      <c r="E26" s="179" t="str" cm="1">
        <f t="array" ref="E26">IFERROR(INDEX($A$1:$C$176,MATCH(F26,$B$1:$B$176,1)+1,1),1) &amp; " (" &amp;
IFERROR(ROUND((F26-INDEX($A$1:$C$176,MATCH(F26,$B$1:$B$176,1),2))/(INDEX($A$1:$C$176,MATCH(F26,$B$1:$B$176,1)+1,2)-INDEX($A$1:$C$176,MATCH(F26,$B$1:$B$176,1),2)),2)*100,0)
&amp;"%)"</f>
        <v>15 (53%)</v>
      </c>
      <c r="F26" s="175">
        <f t="shared" si="0"/>
        <v>89940</v>
      </c>
      <c r="G26" s="176">
        <f t="shared" si="7"/>
        <v>6060</v>
      </c>
      <c r="H26" s="88">
        <v>0</v>
      </c>
      <c r="J26" s="88">
        <v>25</v>
      </c>
      <c r="K26" s="88">
        <v>307984</v>
      </c>
      <c r="L26" s="88">
        <v>315021</v>
      </c>
      <c r="N26" s="179" t="str" cm="1">
        <f t="array" ref="N26">IFERROR(INDEX($J$1:$L$176,MATCH(O26,$K$1:$K$176,1)+1,1),1) &amp; " (" &amp;
IFERROR(ROUND((O26-INDEX($J$1:$L$176,MATCH(O26,$K$1:$K$176,1),2))/(INDEX($J$1:$L$176,MATCH(O26,$K$1:$K$176,1)+1,2)-INDEX($J$1:$L$176,MATCH(O26,$K$1:$K$176,1),2)),2)*100,0)
&amp;"%)"</f>
        <v>15 (90%)</v>
      </c>
      <c r="O26" s="175">
        <f t="shared" si="2"/>
        <v>107160</v>
      </c>
      <c r="P26" s="176">
        <f t="shared" si="8"/>
        <v>8160</v>
      </c>
      <c r="Q26" s="88">
        <v>0</v>
      </c>
      <c r="S26" s="88" t="s">
        <v>3634</v>
      </c>
      <c r="T26" s="88" t="s">
        <v>3652</v>
      </c>
      <c r="U26" s="88" t="s">
        <v>3674</v>
      </c>
    </row>
    <row r="27" spans="1:21" x14ac:dyDescent="0.2">
      <c r="A27" s="88">
        <v>26</v>
      </c>
      <c r="B27" s="88">
        <v>274600</v>
      </c>
      <c r="C27" s="88">
        <v>343250</v>
      </c>
      <c r="E27" s="179" t="str" cm="1">
        <f t="array" ref="E27">IFERROR(INDEX($A$1:$C$176,MATCH(F27,$B$1:$B$176,1)+1,1),1) &amp; " (" &amp;
IFERROR(ROUND((F27-INDEX($A$1:$C$176,MATCH(F27,$B$1:$B$176,1),2))/(INDEX($A$1:$C$176,MATCH(F27,$B$1:$B$176,1)+1,2)-INDEX($A$1:$C$176,MATCH(F27,$B$1:$B$176,1),2)),2)*100,0)
&amp;"%)"</f>
        <v>16 (10%)</v>
      </c>
      <c r="F27" s="175">
        <f t="shared" si="0"/>
        <v>96390</v>
      </c>
      <c r="G27" s="176">
        <f t="shared" si="7"/>
        <v>6450</v>
      </c>
      <c r="H27" s="88">
        <v>0</v>
      </c>
      <c r="J27" s="88">
        <v>26</v>
      </c>
      <c r="K27" s="88">
        <v>337718</v>
      </c>
      <c r="L27" s="88">
        <v>343250</v>
      </c>
      <c r="N27" s="179" t="str" cm="1">
        <f t="array" ref="N27">IFERROR(INDEX($J$1:$L$176,MATCH(O27,$K$1:$K$176,1)+1,1),1) &amp; " (" &amp;
IFERROR(ROUND((O27-INDEX($J$1:$L$176,MATCH(O27,$K$1:$K$176,1),2))/(INDEX($J$1:$L$176,MATCH(O27,$K$1:$K$176,1)+1,2)-INDEX($J$1:$L$176,MATCH(O27,$K$1:$K$176,1),2)),2)*100,0)
&amp;"%)"</f>
        <v>16 (50%)</v>
      </c>
      <c r="O27" s="175">
        <f t="shared" si="2"/>
        <v>115710</v>
      </c>
      <c r="P27" s="176">
        <f t="shared" si="8"/>
        <v>8550</v>
      </c>
      <c r="Q27" s="88">
        <v>0</v>
      </c>
      <c r="T27" s="88" t="s">
        <v>2483</v>
      </c>
      <c r="U27" s="88" t="s">
        <v>3675</v>
      </c>
    </row>
    <row r="28" spans="1:21" x14ac:dyDescent="0.2">
      <c r="A28" s="88">
        <v>27</v>
      </c>
      <c r="B28" s="88">
        <v>298689</v>
      </c>
      <c r="C28" s="88">
        <v>373361</v>
      </c>
      <c r="E28" s="179" t="str" cm="1">
        <f t="array" ref="E28">IFERROR(INDEX($A$1:$C$176,MATCH(F28,$B$1:$B$176,1)+1,1),1) &amp; " (" &amp;
IFERROR(ROUND((F28-INDEX($A$1:$C$176,MATCH(F28,$B$1:$B$176,1),2))/(INDEX($A$1:$C$176,MATCH(F28,$B$1:$B$176,1)+1,2)-INDEX($A$1:$C$176,MATCH(F28,$B$1:$B$176,1),2)),2)*100,0)
&amp;"%)"</f>
        <v>16 (67%)</v>
      </c>
      <c r="F28" s="175">
        <f t="shared" si="0"/>
        <v>103245</v>
      </c>
      <c r="G28" s="176">
        <f t="shared" si="7"/>
        <v>6855</v>
      </c>
      <c r="H28" s="88">
        <v>0</v>
      </c>
      <c r="J28" s="88">
        <v>27</v>
      </c>
      <c r="K28" s="88">
        <v>369644</v>
      </c>
      <c r="L28" s="88">
        <v>373361</v>
      </c>
      <c r="N28" s="179" t="str" cm="1">
        <f t="array" ref="N28">IFERROR(INDEX($J$1:$L$176,MATCH(O28,$K$1:$K$176,1)+1,1),1) &amp; " (" &amp;
IFERROR(ROUND((O28-INDEX($J$1:$L$176,MATCH(O28,$K$1:$K$176,1),2))/(INDEX($J$1:$L$176,MATCH(O28,$K$1:$K$176,1)+1,2)-INDEX($J$1:$L$176,MATCH(O28,$K$1:$K$176,1),2)),2)*100,0)
&amp;"%)"</f>
        <v>17 (10%)</v>
      </c>
      <c r="O28" s="175">
        <f t="shared" si="2"/>
        <v>124665</v>
      </c>
      <c r="P28" s="176">
        <f t="shared" si="8"/>
        <v>8955</v>
      </c>
      <c r="Q28" s="88">
        <v>0</v>
      </c>
      <c r="T28" s="88" t="s">
        <v>2483</v>
      </c>
      <c r="U28" s="88" t="s">
        <v>3662</v>
      </c>
    </row>
    <row r="29" spans="1:21" x14ac:dyDescent="0.2">
      <c r="A29" s="88">
        <v>28</v>
      </c>
      <c r="B29" s="88">
        <v>324283</v>
      </c>
      <c r="C29" s="88">
        <v>405354</v>
      </c>
      <c r="E29" s="179" t="str" cm="1">
        <f t="array" ref="E29">IFERROR(INDEX($A$1:$C$176,MATCH(F29,$B$1:$B$176,1)+1,1),1) &amp; " (" &amp;
IFERROR(ROUND((F29-INDEX($A$1:$C$176,MATCH(F29,$B$1:$B$176,1),2))/(INDEX($A$1:$C$176,MATCH(F29,$B$1:$B$176,1)+1,2)-INDEX($A$1:$C$176,MATCH(F29,$B$1:$B$176,1),2)),2)*100,0)
&amp;"%)"</f>
        <v>17 (26%)</v>
      </c>
      <c r="F29" s="175">
        <f t="shared" si="0"/>
        <v>110520</v>
      </c>
      <c r="G29" s="176">
        <f t="shared" si="7"/>
        <v>7275</v>
      </c>
      <c r="H29" s="88">
        <v>0</v>
      </c>
      <c r="J29" s="88">
        <v>28</v>
      </c>
      <c r="K29" s="88">
        <v>403790</v>
      </c>
      <c r="L29" s="88">
        <v>405354</v>
      </c>
      <c r="N29" s="179" t="str" cm="1">
        <f t="array" ref="N29">IFERROR(INDEX($J$1:$L$176,MATCH(O29,$K$1:$K$176,1)+1,1),1) &amp; " (" &amp;
IFERROR(ROUND((O29-INDEX($J$1:$L$176,MATCH(O29,$K$1:$K$176,1),2))/(INDEX($J$1:$L$176,MATCH(O29,$K$1:$K$176,1)+1,2)-INDEX($J$1:$L$176,MATCH(O29,$K$1:$K$176,1),2)),2)*100,0)
&amp;"%)"</f>
        <v>17 (70%)</v>
      </c>
      <c r="O29" s="175">
        <f t="shared" si="2"/>
        <v>134040</v>
      </c>
      <c r="P29" s="176">
        <f t="shared" si="8"/>
        <v>9375</v>
      </c>
      <c r="Q29" s="88">
        <v>0</v>
      </c>
      <c r="T29" s="88" t="s">
        <v>2483</v>
      </c>
      <c r="U29" s="88" t="s">
        <v>3676</v>
      </c>
    </row>
    <row r="30" spans="1:21" x14ac:dyDescent="0.2">
      <c r="A30" s="88">
        <v>29</v>
      </c>
      <c r="B30" s="88">
        <v>351383</v>
      </c>
      <c r="C30" s="88">
        <v>439229</v>
      </c>
      <c r="E30" s="179" t="str" cm="1">
        <f t="array" ref="E30">IFERROR(INDEX($A$1:$C$176,MATCH(F30,$B$1:$B$176,1)+1,1),1) &amp; " (" &amp;
IFERROR(ROUND((F30-INDEX($A$1:$C$176,MATCH(F30,$B$1:$B$176,1),2))/(INDEX($A$1:$C$176,MATCH(F30,$B$1:$B$176,1)+1,2)-INDEX($A$1:$C$176,MATCH(F30,$B$1:$B$176,1),2)),2)*100,0)
&amp;"%)"</f>
        <v>18 (45%)</v>
      </c>
      <c r="F30" s="175">
        <f t="shared" si="0"/>
        <v>125730</v>
      </c>
      <c r="G30" s="176">
        <f t="shared" si="7"/>
        <v>7710</v>
      </c>
      <c r="H30" s="88">
        <v>7500</v>
      </c>
      <c r="J30" s="88">
        <v>29</v>
      </c>
      <c r="K30" s="88">
        <v>440186</v>
      </c>
      <c r="L30" s="88">
        <v>439229</v>
      </c>
      <c r="N30" s="179" t="str" cm="1">
        <f t="array" ref="N30">IFERROR(INDEX($J$1:$L$176,MATCH(O30,$K$1:$K$176,1)+1,1),1) &amp; " (" &amp;
IFERROR(ROUND((O30-INDEX($J$1:$L$176,MATCH(O30,$K$1:$K$176,1),2))/(INDEX($J$1:$L$176,MATCH(O30,$K$1:$K$176,1)+1,2)-INDEX($J$1:$L$176,MATCH(O30,$K$1:$K$176,1),2)),2)*100,0)
&amp;"%)"</f>
        <v>18 (77%)</v>
      </c>
      <c r="O30" s="175">
        <f t="shared" si="2"/>
        <v>151350</v>
      </c>
      <c r="P30" s="176">
        <f t="shared" si="8"/>
        <v>9810</v>
      </c>
      <c r="Q30" s="88">
        <v>7500</v>
      </c>
      <c r="T30" s="88" t="s">
        <v>2483</v>
      </c>
      <c r="U30" s="88" t="s">
        <v>3677</v>
      </c>
    </row>
    <row r="31" spans="1:21" x14ac:dyDescent="0.2">
      <c r="A31" s="88">
        <v>30</v>
      </c>
      <c r="B31" s="88">
        <v>379989</v>
      </c>
      <c r="C31" s="88">
        <v>474986</v>
      </c>
      <c r="E31" s="179" t="str" cm="1">
        <f t="array" ref="E31">IFERROR(INDEX($A$1:$C$176,MATCH(F31,$B$1:$B$176,1)+1,1),1) &amp; " (" &amp;
IFERROR(ROUND((F31-INDEX($A$1:$C$176,MATCH(F31,$B$1:$B$176,1),2))/(INDEX($A$1:$C$176,MATCH(F31,$B$1:$B$176,1)+1,2)-INDEX($A$1:$C$176,MATCH(F31,$B$1:$B$176,1),2)),2)*100,0)
&amp;"%)"</f>
        <v>19 (6%)</v>
      </c>
      <c r="F31" s="175">
        <f t="shared" si="0"/>
        <v>133890</v>
      </c>
      <c r="G31" s="176">
        <f t="shared" si="7"/>
        <v>8160</v>
      </c>
      <c r="H31" s="88">
        <v>0</v>
      </c>
      <c r="J31" s="88">
        <v>30</v>
      </c>
      <c r="K31" s="88">
        <v>478861</v>
      </c>
      <c r="L31" s="88">
        <v>474986</v>
      </c>
      <c r="N31" s="179" t="str" cm="1">
        <f t="array" ref="N31">IFERROR(INDEX($J$1:$L$176,MATCH(O31,$K$1:$K$176,1)+1,1),1) &amp; " (" &amp;
IFERROR(ROUND((O31-INDEX($J$1:$L$176,MATCH(O31,$K$1:$K$176,1),2))/(INDEX($J$1:$L$176,MATCH(O31,$K$1:$K$176,1)+1,2)-INDEX($J$1:$L$176,MATCH(O31,$K$1:$K$176,1),2)),2)*100,0)
&amp;"%)"</f>
        <v>19 (38%)</v>
      </c>
      <c r="O31" s="175">
        <f t="shared" si="2"/>
        <v>161610</v>
      </c>
      <c r="P31" s="176">
        <f t="shared" si="8"/>
        <v>10260</v>
      </c>
      <c r="Q31" s="88">
        <v>0</v>
      </c>
      <c r="T31" s="88" t="s">
        <v>2483</v>
      </c>
      <c r="U31" s="88" t="s">
        <v>3678</v>
      </c>
    </row>
    <row r="32" spans="1:21" x14ac:dyDescent="0.2">
      <c r="A32" s="88">
        <v>31</v>
      </c>
      <c r="B32" s="88">
        <v>410100</v>
      </c>
      <c r="C32" s="88">
        <v>512625</v>
      </c>
      <c r="E32" s="179" t="str" cm="1">
        <f t="array" ref="E32">IFERROR(INDEX($A$1:$C$176,MATCH(F32,$B$1:$B$176,1)+1,1),1) &amp; " (" &amp;
IFERROR(ROUND((F32-INDEX($A$1:$C$176,MATCH(F32,$B$1:$B$176,1),2))/(INDEX($A$1:$C$176,MATCH(F32,$B$1:$B$176,1)+1,2)-INDEX($A$1:$C$176,MATCH(F32,$B$1:$B$176,1),2)),2)*100,0)
&amp;"%)"</f>
        <v>19 (68%)</v>
      </c>
      <c r="F32" s="175">
        <f t="shared" si="0"/>
        <v>142515</v>
      </c>
      <c r="G32" s="176">
        <f t="shared" si="7"/>
        <v>8625</v>
      </c>
      <c r="H32" s="88">
        <v>0</v>
      </c>
      <c r="J32" s="88">
        <v>31</v>
      </c>
      <c r="K32" s="88">
        <v>519840</v>
      </c>
      <c r="L32" s="88">
        <v>512625</v>
      </c>
      <c r="N32" s="179" t="str" cm="1">
        <f t="array" ref="N32">IFERROR(INDEX($J$1:$L$176,MATCH(O32,$K$1:$K$176,1)+1,1),1) &amp; " (" &amp;
IFERROR(ROUND((O32-INDEX($J$1:$L$176,MATCH(O32,$K$1:$K$176,1),2))/(INDEX($J$1:$L$176,MATCH(O32,$K$1:$K$176,1)+1,2)-INDEX($J$1:$L$176,MATCH(O32,$K$1:$K$176,1),2)),2)*100,0)
&amp;"%)"</f>
        <v>19 (99%)</v>
      </c>
      <c r="O32" s="175">
        <f t="shared" si="2"/>
        <v>172335</v>
      </c>
      <c r="P32" s="176">
        <f t="shared" si="8"/>
        <v>10725</v>
      </c>
      <c r="Q32" s="88">
        <v>0</v>
      </c>
      <c r="T32" s="88" t="s">
        <v>2483</v>
      </c>
      <c r="U32" s="88" t="s">
        <v>3662</v>
      </c>
    </row>
    <row r="33" spans="1:21" x14ac:dyDescent="0.2">
      <c r="A33" s="88">
        <v>32</v>
      </c>
      <c r="B33" s="88">
        <v>441717</v>
      </c>
      <c r="C33" s="88">
        <v>552146</v>
      </c>
      <c r="E33" s="179" t="str" cm="1">
        <f t="array" ref="E33">IFERROR(INDEX($A$1:$C$176,MATCH(F33,$B$1:$B$176,1)+1,1),1) &amp; " (" &amp;
IFERROR(ROUND((F33-INDEX($A$1:$C$176,MATCH(F33,$B$1:$B$176,1),2))/(INDEX($A$1:$C$176,MATCH(F33,$B$1:$B$176,1)+1,2)-INDEX($A$1:$C$176,MATCH(F33,$B$1:$B$176,1),2)),2)*100,0)
&amp;"%)"</f>
        <v>20 (32%)</v>
      </c>
      <c r="F33" s="175">
        <f t="shared" si="0"/>
        <v>151620</v>
      </c>
      <c r="G33" s="176">
        <f t="shared" si="7"/>
        <v>9105</v>
      </c>
      <c r="H33" s="88">
        <v>0</v>
      </c>
      <c r="J33" s="88">
        <v>32</v>
      </c>
      <c r="K33" s="88">
        <v>563152</v>
      </c>
      <c r="L33" s="88">
        <v>552146</v>
      </c>
      <c r="N33" s="179" t="str" cm="1">
        <f t="array" ref="N33">IFERROR(INDEX($J$1:$L$176,MATCH(O33,$K$1:$K$176,1)+1,1),1) &amp; " (" &amp;
IFERROR(ROUND((O33-INDEX($J$1:$L$176,MATCH(O33,$K$1:$K$176,1),2))/(INDEX($J$1:$L$176,MATCH(O33,$K$1:$K$176,1)+1,2)-INDEX($J$1:$L$176,MATCH(O33,$K$1:$K$176,1),2)),2)*100,0)
&amp;"%)"</f>
        <v>20 (60%)</v>
      </c>
      <c r="O33" s="175">
        <f t="shared" si="2"/>
        <v>183540</v>
      </c>
      <c r="P33" s="176">
        <f t="shared" si="8"/>
        <v>11205</v>
      </c>
      <c r="Q33" s="88">
        <v>0</v>
      </c>
      <c r="T33" s="88" t="s">
        <v>2483</v>
      </c>
      <c r="U33" s="88" t="s">
        <v>3679</v>
      </c>
    </row>
    <row r="34" spans="1:21" x14ac:dyDescent="0.2">
      <c r="A34" s="88">
        <v>33</v>
      </c>
      <c r="B34" s="88">
        <v>474839</v>
      </c>
      <c r="C34" s="88">
        <v>593549</v>
      </c>
      <c r="E34" s="179" t="str" cm="1">
        <f t="array" ref="E34">IFERROR(INDEX($A$1:$C$176,MATCH(F34,$B$1:$B$176,1)+1,1),1) &amp; " (" &amp;
IFERROR(ROUND((F34-INDEX($A$1:$C$176,MATCH(F34,$B$1:$B$176,1),2))/(INDEX($A$1:$C$176,MATCH(F34,$B$1:$B$176,1)+1,2)-INDEX($A$1:$C$176,MATCH(F34,$B$1:$B$176,1),2)),2)*100,0)
&amp;"%)"</f>
        <v>20 (98%)</v>
      </c>
      <c r="F34" s="175">
        <f t="shared" si="0"/>
        <v>161220</v>
      </c>
      <c r="G34" s="176">
        <f t="shared" si="7"/>
        <v>9600</v>
      </c>
      <c r="H34" s="88">
        <v>0</v>
      </c>
      <c r="J34" s="88">
        <v>33</v>
      </c>
      <c r="K34" s="88">
        <v>608822</v>
      </c>
      <c r="L34" s="88">
        <v>593549</v>
      </c>
      <c r="N34" s="179" t="str" cm="1">
        <f t="array" ref="N34">IFERROR(INDEX($J$1:$L$176,MATCH(O34,$K$1:$K$176,1)+1,1),1) &amp; " (" &amp;
IFERROR(ROUND((O34-INDEX($J$1:$L$176,MATCH(O34,$K$1:$K$176,1),2))/(INDEX($J$1:$L$176,MATCH(O34,$K$1:$K$176,1)+1,2)-INDEX($J$1:$L$176,MATCH(O34,$K$1:$K$176,1),2)),2)*100,0)
&amp;"%)"</f>
        <v>21 (22%)</v>
      </c>
      <c r="O34" s="175">
        <f t="shared" si="2"/>
        <v>195240</v>
      </c>
      <c r="P34" s="176">
        <f t="shared" si="8"/>
        <v>11700</v>
      </c>
      <c r="Q34" s="88">
        <v>0</v>
      </c>
      <c r="T34" s="88" t="s">
        <v>2483</v>
      </c>
      <c r="U34" s="88" t="s">
        <v>3680</v>
      </c>
    </row>
    <row r="35" spans="1:21" x14ac:dyDescent="0.2">
      <c r="A35" s="88">
        <v>34</v>
      </c>
      <c r="B35" s="88">
        <v>509768</v>
      </c>
      <c r="C35" s="88">
        <v>637210</v>
      </c>
      <c r="E35" s="179" t="str" cm="1">
        <f t="array" ref="E35">IFERROR(INDEX($A$1:$C$176,MATCH(F35,$B$1:$B$176,1)+1,1),1) &amp; " (" &amp;
IFERROR(ROUND((F35-INDEX($A$1:$C$176,MATCH(F35,$B$1:$B$176,1),2))/(INDEX($A$1:$C$176,MATCH(F35,$B$1:$B$176,1)+1,2)-INDEX($A$1:$C$176,MATCH(F35,$B$1:$B$176,1),2)),2)*100,0)
&amp;"%)"</f>
        <v>22 (26%)</v>
      </c>
      <c r="F35" s="175">
        <f t="shared" si="0"/>
        <v>181330</v>
      </c>
      <c r="G35" s="176">
        <f t="shared" si="7"/>
        <v>10110</v>
      </c>
      <c r="H35" s="88">
        <v>10000</v>
      </c>
      <c r="J35" s="88">
        <v>34</v>
      </c>
      <c r="K35" s="88">
        <v>657266</v>
      </c>
      <c r="L35" s="88">
        <v>637210</v>
      </c>
      <c r="N35" s="179" t="str" cm="1">
        <f t="array" ref="N35">IFERROR(INDEX($J$1:$L$176,MATCH(O35,$K$1:$K$176,1)+1,1),1) &amp; " (" &amp;
IFERROR(ROUND((O35-INDEX($J$1:$L$176,MATCH(O35,$K$1:$K$176,1),2))/(INDEX($J$1:$L$176,MATCH(O35,$K$1:$K$176,1)+1,2)-INDEX($J$1:$L$176,MATCH(O35,$K$1:$K$176,1),2)),2)*100,0)
&amp;"%)"</f>
        <v>22 (32%)</v>
      </c>
      <c r="O35" s="175">
        <f t="shared" si="2"/>
        <v>217450</v>
      </c>
      <c r="P35" s="176">
        <f t="shared" si="8"/>
        <v>12210</v>
      </c>
      <c r="Q35" s="88">
        <v>10000</v>
      </c>
      <c r="T35" s="88" t="s">
        <v>2483</v>
      </c>
      <c r="U35" s="88" t="s">
        <v>3681</v>
      </c>
    </row>
    <row r="36" spans="1:21" x14ac:dyDescent="0.2">
      <c r="A36" s="88">
        <v>35</v>
      </c>
      <c r="B36" s="88">
        <v>545902</v>
      </c>
      <c r="C36" s="88">
        <v>682377</v>
      </c>
      <c r="E36" s="179" t="str" cm="1">
        <f t="array" ref="E36">IFERROR(INDEX($A$1:$C$176,MATCH(F36,$B$1:$B$176,1)+1,1),1) &amp; " (" &amp;
IFERROR(ROUND((F36-INDEX($A$1:$C$176,MATCH(F36,$B$1:$B$176,1),2))/(INDEX($A$1:$C$176,MATCH(F36,$B$1:$B$176,1)+1,2)-INDEX($A$1:$C$176,MATCH(F36,$B$1:$B$176,1),2)),2)*100,0)
&amp;"%)"</f>
        <v>22 (90%)</v>
      </c>
      <c r="F36" s="175">
        <f t="shared" si="0"/>
        <v>191965</v>
      </c>
      <c r="G36" s="176">
        <f t="shared" si="7"/>
        <v>10635</v>
      </c>
      <c r="H36" s="88">
        <v>0</v>
      </c>
      <c r="J36" s="88">
        <v>35</v>
      </c>
      <c r="K36" s="88">
        <v>707734</v>
      </c>
      <c r="L36" s="88">
        <v>682377</v>
      </c>
      <c r="N36" s="179" t="str" cm="1">
        <f t="array" ref="N36">IFERROR(INDEX($J$1:$L$176,MATCH(O36,$K$1:$K$176,1)+1,1),1) &amp; " (" &amp;
IFERROR(ROUND((O36-INDEX($J$1:$L$176,MATCH(O36,$K$1:$K$176,1),2))/(INDEX($J$1:$L$176,MATCH(O36,$K$1:$K$176,1)+1,2)-INDEX($J$1:$L$176,MATCH(O36,$K$1:$K$176,1),2)),2)*100,0)
&amp;"%)"</f>
        <v>22 (92%)</v>
      </c>
      <c r="O36" s="175">
        <f t="shared" si="2"/>
        <v>230185</v>
      </c>
      <c r="P36" s="176">
        <f t="shared" si="8"/>
        <v>12735</v>
      </c>
      <c r="Q36" s="88">
        <v>0</v>
      </c>
      <c r="T36" s="88" t="s">
        <v>2483</v>
      </c>
      <c r="U36" s="88" t="s">
        <v>3682</v>
      </c>
    </row>
    <row r="37" spans="1:21" x14ac:dyDescent="0.2">
      <c r="A37" s="88">
        <v>36</v>
      </c>
      <c r="B37" s="88">
        <v>585046</v>
      </c>
      <c r="C37" s="88">
        <v>731308</v>
      </c>
      <c r="E37" s="179" t="str" cm="1">
        <f t="array" ref="E37">IFERROR(INDEX($A$1:$C$176,MATCH(F37,$B$1:$B$176,1)+1,1),1) &amp; " (" &amp;
IFERROR(ROUND((F37-INDEX($A$1:$C$176,MATCH(F37,$B$1:$B$176,1),2))/(INDEX($A$1:$C$176,MATCH(F37,$B$1:$B$176,1)+1,2)-INDEX($A$1:$C$176,MATCH(F37,$B$1:$B$176,1),2)),2)*100,0)
&amp;"%)"</f>
        <v>23 (54%)</v>
      </c>
      <c r="F37" s="175">
        <f t="shared" si="0"/>
        <v>203140</v>
      </c>
      <c r="G37" s="176">
        <f t="shared" si="7"/>
        <v>11175</v>
      </c>
      <c r="H37" s="88">
        <v>0</v>
      </c>
      <c r="J37" s="88">
        <v>36</v>
      </c>
      <c r="K37" s="88">
        <v>762598</v>
      </c>
      <c r="L37" s="88">
        <v>731308</v>
      </c>
      <c r="N37" s="179" t="str" cm="1">
        <f t="array" ref="N37">IFERROR(INDEX($J$1:$L$176,MATCH(O37,$K$1:$K$176,1)+1,1),1) &amp; " (" &amp;
IFERROR(ROUND((O37-INDEX($J$1:$L$176,MATCH(O37,$K$1:$K$176,1),2))/(INDEX($J$1:$L$176,MATCH(O37,$K$1:$K$176,1)+1,2)-INDEX($J$1:$L$176,MATCH(O37,$K$1:$K$176,1),2)),2)*100,0)
&amp;"%)"</f>
        <v>23 (50%)</v>
      </c>
      <c r="O37" s="175">
        <f t="shared" si="2"/>
        <v>243460</v>
      </c>
      <c r="P37" s="176">
        <f t="shared" si="8"/>
        <v>13275</v>
      </c>
      <c r="Q37" s="88">
        <v>0</v>
      </c>
      <c r="T37" s="88" t="s">
        <v>629</v>
      </c>
      <c r="U37" s="88" t="s">
        <v>642</v>
      </c>
    </row>
    <row r="38" spans="1:21" x14ac:dyDescent="0.2">
      <c r="A38" s="88">
        <v>37</v>
      </c>
      <c r="B38" s="88">
        <v>626450</v>
      </c>
      <c r="C38" s="88">
        <v>783062</v>
      </c>
      <c r="E38" s="179" t="str" cm="1">
        <f t="array" ref="E38">IFERROR(INDEX($A$1:$C$176,MATCH(F38,$B$1:$B$176,1)+1,1),1) &amp; " (" &amp;
IFERROR(ROUND((F38-INDEX($A$1:$C$176,MATCH(F38,$B$1:$B$176,1),2))/(INDEX($A$1:$C$176,MATCH(F38,$B$1:$B$176,1)+1,2)-INDEX($A$1:$C$176,MATCH(F38,$B$1:$B$176,1),2)),2)*100,0)
&amp;"%)"</f>
        <v>24 (18%)</v>
      </c>
      <c r="F38" s="175">
        <f t="shared" si="0"/>
        <v>214870</v>
      </c>
      <c r="G38" s="176">
        <f t="shared" si="7"/>
        <v>11730</v>
      </c>
      <c r="H38" s="88">
        <v>0</v>
      </c>
      <c r="J38" s="88">
        <v>37</v>
      </c>
      <c r="K38" s="88">
        <v>820930</v>
      </c>
      <c r="L38" s="88">
        <v>783062</v>
      </c>
      <c r="N38" s="179" t="str" cm="1">
        <f t="array" ref="N38">IFERROR(INDEX($J$1:$L$176,MATCH(O38,$K$1:$K$176,1)+1,1),1) &amp; " (" &amp;
IFERROR(ROUND((O38-INDEX($J$1:$L$176,MATCH(O38,$K$1:$K$176,1),2))/(INDEX($J$1:$L$176,MATCH(O38,$K$1:$K$176,1)+1,2)-INDEX($J$1:$L$176,MATCH(O38,$K$1:$K$176,1),2)),2)*100,0)
&amp;"%)"</f>
        <v>24 (9%)</v>
      </c>
      <c r="O38" s="175">
        <f t="shared" si="2"/>
        <v>257290</v>
      </c>
      <c r="P38" s="176">
        <f t="shared" si="8"/>
        <v>13830</v>
      </c>
      <c r="Q38" s="88">
        <v>0</v>
      </c>
      <c r="T38" s="88" t="s">
        <v>2483</v>
      </c>
      <c r="U38" s="88" t="s">
        <v>3683</v>
      </c>
    </row>
    <row r="39" spans="1:21" x14ac:dyDescent="0.2">
      <c r="A39" s="88">
        <v>38</v>
      </c>
      <c r="B39" s="88">
        <v>670111</v>
      </c>
      <c r="C39" s="88">
        <v>837639</v>
      </c>
      <c r="E39" s="179" t="str" cm="1">
        <f t="array" ref="E39">IFERROR(INDEX($A$1:$C$176,MATCH(F39,$B$1:$B$176,1)+1,1),1) &amp; " (" &amp;
IFERROR(ROUND((F39-INDEX($A$1:$C$176,MATCH(F39,$B$1:$B$176,1),2))/(INDEX($A$1:$C$176,MATCH(F39,$B$1:$B$176,1)+1,2)-INDEX($A$1:$C$176,MATCH(F39,$B$1:$B$176,1),2)),2)*100,0)
&amp;"%)"</f>
        <v>24 (81%)</v>
      </c>
      <c r="F39" s="175">
        <f t="shared" si="0"/>
        <v>227170</v>
      </c>
      <c r="G39" s="176">
        <f t="shared" si="7"/>
        <v>12300</v>
      </c>
      <c r="H39" s="88">
        <v>0</v>
      </c>
      <c r="J39" s="88">
        <v>38</v>
      </c>
      <c r="K39" s="88">
        <v>882766</v>
      </c>
      <c r="L39" s="88">
        <v>837639</v>
      </c>
      <c r="N39" s="179" t="str" cm="1">
        <f t="array" ref="N39">IFERROR(INDEX($J$1:$L$176,MATCH(O39,$K$1:$K$176,1)+1,1),1) &amp; " (" &amp;
IFERROR(ROUND((O39-INDEX($J$1:$L$176,MATCH(O39,$K$1:$K$176,1),2))/(INDEX($J$1:$L$176,MATCH(O39,$K$1:$K$176,1)+1,2)-INDEX($J$1:$L$176,MATCH(O39,$K$1:$K$176,1),2)),2)*100,0)
&amp;"%)"</f>
        <v>24 (66%)</v>
      </c>
      <c r="O39" s="175">
        <f t="shared" si="2"/>
        <v>271690</v>
      </c>
      <c r="P39" s="176">
        <f t="shared" si="8"/>
        <v>14400</v>
      </c>
      <c r="Q39" s="88">
        <v>0</v>
      </c>
      <c r="T39" s="88" t="s">
        <v>2483</v>
      </c>
      <c r="U39" s="88" t="s">
        <v>3662</v>
      </c>
    </row>
    <row r="40" spans="1:21" x14ac:dyDescent="0.2">
      <c r="A40" s="88">
        <v>39</v>
      </c>
      <c r="B40" s="88">
        <v>715278</v>
      </c>
      <c r="C40" s="88">
        <v>894098</v>
      </c>
      <c r="E40" s="179" t="str" cm="1">
        <f t="array" ref="E40">IFERROR(INDEX($A$1:$C$176,MATCH(F40,$B$1:$B$176,1)+1,1),1) &amp; " (" &amp;
IFERROR(ROUND((F40-INDEX($A$1:$C$176,MATCH(F40,$B$1:$B$176,1),2))/(INDEX($A$1:$C$176,MATCH(F40,$B$1:$B$176,1)+1,2)-INDEX($A$1:$C$176,MATCH(F40,$B$1:$B$176,1),2)),2)*100,0)
&amp;"%)"</f>
        <v>26 (2%)</v>
      </c>
      <c r="F40" s="175">
        <f t="shared" si="0"/>
        <v>252555</v>
      </c>
      <c r="G40" s="176">
        <f>G39+((ROW()-1)*15)</f>
        <v>12885</v>
      </c>
      <c r="H40" s="88">
        <v>12500</v>
      </c>
      <c r="J40" s="88">
        <v>39</v>
      </c>
      <c r="K40" s="88">
        <v>947149</v>
      </c>
      <c r="L40" s="88">
        <v>894098</v>
      </c>
      <c r="N40" s="179" t="str" cm="1">
        <f t="array" ref="N40">IFERROR(INDEX($J$1:$L$176,MATCH(O40,$K$1:$K$176,1)+1,1),1) &amp; " (" &amp;
IFERROR(ROUND((O40-INDEX($J$1:$L$176,MATCH(O40,$K$1:$K$176,1),2))/(INDEX($J$1:$L$176,MATCH(O40,$K$1:$K$176,1)+1,2)-INDEX($J$1:$L$176,MATCH(O40,$K$1:$K$176,1),2)),2)*100,0)
&amp;"%)"</f>
        <v>25 (68%)</v>
      </c>
      <c r="O40" s="175">
        <f t="shared" si="2"/>
        <v>299175</v>
      </c>
      <c r="P40" s="176">
        <f>P39+((ROW()-1)*15)</f>
        <v>14985</v>
      </c>
      <c r="Q40" s="88">
        <v>12500</v>
      </c>
      <c r="T40" s="88" t="s">
        <v>2483</v>
      </c>
      <c r="U40" s="88" t="s">
        <v>3684</v>
      </c>
    </row>
    <row r="41" spans="1:21" x14ac:dyDescent="0.2">
      <c r="A41" s="88">
        <v>40</v>
      </c>
      <c r="B41" s="88">
        <v>762704</v>
      </c>
      <c r="C41" s="88">
        <v>953380</v>
      </c>
      <c r="E41" s="179" t="str" cm="1">
        <f t="array" ref="E41">IFERROR(INDEX($A$1:$C$176,MATCH(F41,$B$1:$B$176,1)+1,1),1) &amp; " (" &amp;
IFERROR(ROUND((F41-INDEX($A$1:$C$176,MATCH(F41,$B$1:$B$176,1),2))/(INDEX($A$1:$C$176,MATCH(F41,$B$1:$B$176,1)+1,2)-INDEX($A$1:$C$176,MATCH(F41,$B$1:$B$176,1),2)),2)*100,0)
&amp;"%)"</f>
        <v>26 (62%)</v>
      </c>
      <c r="F41" s="175">
        <f t="shared" si="0"/>
        <v>266040</v>
      </c>
      <c r="G41" s="176">
        <f t="shared" ref="G41:G50" si="9">G40+((ROW()-1)*15)</f>
        <v>13485</v>
      </c>
      <c r="H41" s="88">
        <v>0</v>
      </c>
      <c r="J41" s="88">
        <v>40</v>
      </c>
      <c r="K41" s="88">
        <v>1015103</v>
      </c>
      <c r="L41" s="88">
        <v>953380</v>
      </c>
      <c r="N41" s="179" t="str" cm="1">
        <f t="array" ref="N41">IFERROR(INDEX($J$1:$L$176,MATCH(O41,$K$1:$K$176,1)+1,1),1) &amp; " (" &amp;
IFERROR(ROUND((O41-INDEX($J$1:$L$176,MATCH(O41,$K$1:$K$176,1),2))/(INDEX($J$1:$L$176,MATCH(O41,$K$1:$K$176,1)+1,2)-INDEX($J$1:$L$176,MATCH(O41,$K$1:$K$176,1),2)),2)*100,0)
&amp;"%)"</f>
        <v>26 (23%)</v>
      </c>
      <c r="O41" s="175">
        <f t="shared" si="2"/>
        <v>314760</v>
      </c>
      <c r="P41" s="176">
        <f t="shared" ref="P41:P42" si="10">P40+((ROW()-1)*15)</f>
        <v>15585</v>
      </c>
      <c r="Q41" s="88">
        <v>0</v>
      </c>
      <c r="T41" s="88" t="s">
        <v>3653</v>
      </c>
      <c r="U41" s="88" t="s">
        <v>3685</v>
      </c>
    </row>
    <row r="42" spans="1:21" x14ac:dyDescent="0.2">
      <c r="A42" s="88">
        <v>41</v>
      </c>
      <c r="B42" s="88">
        <v>812388</v>
      </c>
      <c r="C42" s="88">
        <v>1015485</v>
      </c>
      <c r="E42" s="179" t="str" cm="1">
        <f t="array" ref="E42">IFERROR(INDEX($A$1:$C$176,MATCH(F42,$B$1:$B$176,1)+1,1),1) &amp; " (" &amp;
IFERROR(ROUND((F42-INDEX($A$1:$C$176,MATCH(F42,$B$1:$B$176,1),2))/(INDEX($A$1:$C$176,MATCH(F42,$B$1:$B$176,1)+1,2)-INDEX($A$1:$C$176,MATCH(F42,$B$1:$B$176,1),2)),2)*100,0)
&amp;"%)"</f>
        <v>27 (23%)</v>
      </c>
      <c r="F42" s="175">
        <f t="shared" si="0"/>
        <v>280140</v>
      </c>
      <c r="G42" s="176">
        <f t="shared" si="9"/>
        <v>14100</v>
      </c>
      <c r="H42" s="88">
        <v>0</v>
      </c>
      <c r="J42" s="88">
        <v>41</v>
      </c>
      <c r="K42" s="88">
        <v>1086663</v>
      </c>
      <c r="L42" s="88">
        <v>1015485</v>
      </c>
      <c r="N42" s="179" t="str" cm="1">
        <f t="array" ref="N42">IFERROR(INDEX($J$1:$L$176,MATCH(O42,$K$1:$K$176,1)+1,1),1) &amp; " (" &amp;
IFERROR(ROUND((O42-INDEX($J$1:$L$176,MATCH(O42,$K$1:$K$176,1),2))/(INDEX($J$1:$L$176,MATCH(O42,$K$1:$K$176,1)+1,2)-INDEX($J$1:$L$176,MATCH(O42,$K$1:$K$176,1),2)),2)*100,0)
&amp;"%)"</f>
        <v>26 (77%)</v>
      </c>
      <c r="O42" s="175">
        <f t="shared" si="2"/>
        <v>330960</v>
      </c>
      <c r="P42" s="182">
        <f t="shared" si="10"/>
        <v>16200</v>
      </c>
      <c r="Q42" s="88">
        <v>0</v>
      </c>
      <c r="S42" s="183" t="s">
        <v>3635</v>
      </c>
      <c r="T42" s="88" t="s">
        <v>2483</v>
      </c>
      <c r="U42" s="88" t="s">
        <v>3686</v>
      </c>
    </row>
    <row r="43" spans="1:21" x14ac:dyDescent="0.2">
      <c r="A43" s="88">
        <v>42</v>
      </c>
      <c r="B43" s="88">
        <v>863578</v>
      </c>
      <c r="C43" s="88">
        <v>1079472</v>
      </c>
      <c r="E43" s="179" t="str" cm="1">
        <f t="array" ref="E43">IFERROR(INDEX($A$1:$C$176,MATCH(F43,$B$1:$B$176,1)+1,1),1) &amp; " (" &amp;
IFERROR(ROUND((F43-INDEX($A$1:$C$176,MATCH(F43,$B$1:$B$176,1),2))/(INDEX($A$1:$C$176,MATCH(F43,$B$1:$B$176,1)+1,2)-INDEX($A$1:$C$176,MATCH(F43,$B$1:$B$176,1),2)),2)*100,0)
&amp;"%)"</f>
        <v>27 (84%)</v>
      </c>
      <c r="F43" s="175">
        <f t="shared" si="0"/>
        <v>294870</v>
      </c>
      <c r="G43" s="176">
        <f t="shared" si="9"/>
        <v>14730</v>
      </c>
      <c r="H43" s="88">
        <v>0</v>
      </c>
      <c r="J43" s="88">
        <v>42</v>
      </c>
      <c r="K43" s="88">
        <v>1160855</v>
      </c>
      <c r="L43" s="88">
        <v>1079472</v>
      </c>
      <c r="N43" s="179" t="str" cm="1">
        <f t="array" ref="N43">IFERROR(INDEX($J$1:$L$176,MATCH(O43,$K$1:$K$176,1)+1,1),1) &amp; " (" &amp;
IFERROR(ROUND((O43-INDEX($J$1:$L$176,MATCH(O43,$K$1:$K$176,1),2))/(INDEX($J$1:$L$176,MATCH(O43,$K$1:$K$176,1)+1,2)-INDEX($J$1:$L$176,MATCH(O43,$K$1:$K$176,1),2)),2)*100,0)
&amp;"%)"</f>
        <v>27 (33%)</v>
      </c>
      <c r="O43" s="175">
        <f t="shared" si="2"/>
        <v>348210</v>
      </c>
      <c r="P43" s="176">
        <f>P42+((ROW()-1)*25)</f>
        <v>17250</v>
      </c>
      <c r="Q43" s="88">
        <v>0</v>
      </c>
      <c r="T43" s="88" t="s">
        <v>2483</v>
      </c>
      <c r="U43" s="88" t="s">
        <v>3687</v>
      </c>
    </row>
    <row r="44" spans="1:21" x14ac:dyDescent="0.2">
      <c r="A44" s="88">
        <v>43</v>
      </c>
      <c r="B44" s="88">
        <v>917778</v>
      </c>
      <c r="C44" s="88">
        <v>1147223</v>
      </c>
      <c r="E44" s="179" t="str" cm="1">
        <f t="array" ref="E44">IFERROR(INDEX($A$1:$C$176,MATCH(F44,$B$1:$B$176,1)+1,1),1) &amp; " (" &amp;
IFERROR(ROUND((F44-INDEX($A$1:$C$176,MATCH(F44,$B$1:$B$176,1),2))/(INDEX($A$1:$C$176,MATCH(F44,$B$1:$B$176,1)+1,2)-INDEX($A$1:$C$176,MATCH(F44,$B$1:$B$176,1),2)),2)*100,0)
&amp;"%)"</f>
        <v>28 (45%)</v>
      </c>
      <c r="F44" s="175">
        <f t="shared" si="0"/>
        <v>310245</v>
      </c>
      <c r="G44" s="176">
        <f t="shared" si="9"/>
        <v>15375</v>
      </c>
      <c r="H44" s="88">
        <v>0</v>
      </c>
      <c r="J44" s="88">
        <v>43</v>
      </c>
      <c r="K44" s="88">
        <v>1239730</v>
      </c>
      <c r="L44" s="88">
        <v>1147223</v>
      </c>
      <c r="N44" s="179" t="str" cm="1">
        <f t="array" ref="N44">IFERROR(INDEX($J$1:$L$176,MATCH(O44,$K$1:$K$176,1)+1,1),1) &amp; " (" &amp;
IFERROR(ROUND((O44-INDEX($J$1:$L$176,MATCH(O44,$K$1:$K$176,1),2))/(INDEX($J$1:$L$176,MATCH(O44,$K$1:$K$176,1)+1,2)-INDEX($J$1:$L$176,MATCH(O44,$K$1:$K$176,1),2)),2)*100,0)
&amp;"%)"</f>
        <v>27 (90%)</v>
      </c>
      <c r="O44" s="175">
        <f t="shared" si="2"/>
        <v>366535</v>
      </c>
      <c r="P44" s="176">
        <f t="shared" ref="P44:P47" si="11">P43+((ROW()-1)*25)</f>
        <v>18325</v>
      </c>
      <c r="Q44" s="88">
        <v>0</v>
      </c>
      <c r="T44" s="88" t="s">
        <v>2483</v>
      </c>
      <c r="U44" s="88" t="s">
        <v>3688</v>
      </c>
    </row>
    <row r="45" spans="1:21" x14ac:dyDescent="0.2">
      <c r="A45" s="88">
        <v>44</v>
      </c>
      <c r="B45" s="88">
        <v>974238</v>
      </c>
      <c r="C45" s="88">
        <v>1217797</v>
      </c>
      <c r="E45" s="179" t="str" cm="1">
        <f t="array" ref="E45">IFERROR(INDEX($A$1:$C$176,MATCH(F45,$B$1:$B$176,1)+1,1),1) &amp; " (" &amp;
IFERROR(ROUND((F45-INDEX($A$1:$C$176,MATCH(F45,$B$1:$B$176,1),2))/(INDEX($A$1:$C$176,MATCH(F45,$B$1:$B$176,1)+1,2)-INDEX($A$1:$C$176,MATCH(F45,$B$1:$B$176,1),2)),2)*100,0)
&amp;"%)"</f>
        <v>29 (63%)</v>
      </c>
      <c r="F45" s="175">
        <f t="shared" si="0"/>
        <v>341280</v>
      </c>
      <c r="G45" s="176">
        <f t="shared" si="9"/>
        <v>16035</v>
      </c>
      <c r="H45" s="88">
        <v>15000</v>
      </c>
      <c r="J45" s="88">
        <v>44</v>
      </c>
      <c r="K45" s="88">
        <v>1322320</v>
      </c>
      <c r="L45" s="88">
        <v>1217797</v>
      </c>
      <c r="N45" s="179" t="str" cm="1">
        <f t="array" ref="N45">IFERROR(INDEX($J$1:$L$176,MATCH(O45,$K$1:$K$176,1)+1,1),1) &amp; " (" &amp;
IFERROR(ROUND((O45-INDEX($J$1:$L$176,MATCH(O45,$K$1:$K$176,1),2))/(INDEX($J$1:$L$176,MATCH(O45,$K$1:$K$176,1)+1,2)-INDEX($J$1:$L$176,MATCH(O45,$K$1:$K$176,1),2)),2)*100,0)
&amp;"%)"</f>
        <v>28 (92%)</v>
      </c>
      <c r="O45" s="175">
        <f t="shared" si="2"/>
        <v>400960</v>
      </c>
      <c r="P45" s="176">
        <f t="shared" si="11"/>
        <v>19425</v>
      </c>
      <c r="Q45" s="88">
        <v>15000</v>
      </c>
      <c r="T45" s="88" t="s">
        <v>2483</v>
      </c>
      <c r="U45" s="88" t="s">
        <v>3689</v>
      </c>
    </row>
    <row r="46" spans="1:21" x14ac:dyDescent="0.2">
      <c r="A46" s="88">
        <v>45</v>
      </c>
      <c r="B46" s="88">
        <v>1031450</v>
      </c>
      <c r="C46" s="88">
        <v>1289312</v>
      </c>
      <c r="E46" s="179" t="str" cm="1">
        <f t="array" ref="E46">IFERROR(INDEX($A$1:$C$176,MATCH(F46,$B$1:$B$176,1)+1,1),1) &amp; " (" &amp;
IFERROR(ROUND((F46-INDEX($A$1:$C$176,MATCH(F46,$B$1:$B$176,1),2))/(INDEX($A$1:$C$176,MATCH(F46,$B$1:$B$176,1)+1,2)-INDEX($A$1:$C$176,MATCH(F46,$B$1:$B$176,1),2)),2)*100,0)
&amp;"%)"</f>
        <v>30 (23%)</v>
      </c>
      <c r="F46" s="175">
        <f t="shared" si="0"/>
        <v>357990</v>
      </c>
      <c r="G46" s="176">
        <f t="shared" si="9"/>
        <v>16710</v>
      </c>
      <c r="H46" s="88">
        <v>0</v>
      </c>
      <c r="J46" s="88">
        <v>45</v>
      </c>
      <c r="K46" s="88">
        <v>1406601</v>
      </c>
      <c r="L46" s="88">
        <v>1289312</v>
      </c>
      <c r="N46" s="179" t="str" cm="1">
        <f t="array" ref="N46">IFERROR(INDEX($J$1:$L$176,MATCH(O46,$K$1:$K$176,1)+1,1),1) &amp; " (" &amp;
IFERROR(ROUND((O46-INDEX($J$1:$L$176,MATCH(O46,$K$1:$K$176,1),2))/(INDEX($J$1:$L$176,MATCH(O46,$K$1:$K$176,1)+1,2)-INDEX($J$1:$L$176,MATCH(O46,$K$1:$K$176,1),2)),2)*100,0)
&amp;"%)"</f>
        <v>29 (49%)</v>
      </c>
      <c r="O46" s="175">
        <f t="shared" si="2"/>
        <v>421510</v>
      </c>
      <c r="P46" s="176">
        <f t="shared" si="11"/>
        <v>20550</v>
      </c>
      <c r="Q46" s="88">
        <v>0</v>
      </c>
      <c r="T46" s="88" t="s">
        <v>2483</v>
      </c>
      <c r="U46" s="88" t="s">
        <v>3690</v>
      </c>
    </row>
    <row r="47" spans="1:21" x14ac:dyDescent="0.2">
      <c r="A47" s="88">
        <v>46</v>
      </c>
      <c r="B47" s="88">
        <v>1091673</v>
      </c>
      <c r="C47" s="88">
        <v>1364591</v>
      </c>
      <c r="E47" s="179" t="str" cm="1">
        <f t="array" ref="E47">IFERROR(INDEX($A$1:$C$176,MATCH(F47,$B$1:$B$176,1)+1,1),1) &amp; " (" &amp;
IFERROR(ROUND((F47-INDEX($A$1:$C$176,MATCH(F47,$B$1:$B$176,1),2))/(INDEX($A$1:$C$176,MATCH(F47,$B$1:$B$176,1)+1,2)-INDEX($A$1:$C$176,MATCH(F47,$B$1:$B$176,1),2)),2)*100,0)
&amp;"%)"</f>
        <v>30 (84%)</v>
      </c>
      <c r="F47" s="175">
        <f t="shared" si="0"/>
        <v>375390</v>
      </c>
      <c r="G47" s="176">
        <f t="shared" si="9"/>
        <v>17400</v>
      </c>
      <c r="H47" s="88">
        <v>0</v>
      </c>
      <c r="J47" s="88">
        <v>46</v>
      </c>
      <c r="K47" s="88">
        <v>1495673</v>
      </c>
      <c r="L47" s="88">
        <v>1364591</v>
      </c>
      <c r="N47" s="179" t="str" cm="1">
        <f t="array" ref="N47">IFERROR(INDEX($J$1:$L$176,MATCH(O47,$K$1:$K$176,1)+1,1),1) &amp; " (" &amp;
IFERROR(ROUND((O47-INDEX($J$1:$L$176,MATCH(O47,$K$1:$K$176,1),2))/(INDEX($J$1:$L$176,MATCH(O47,$K$1:$K$176,1)+1,2)-INDEX($J$1:$L$176,MATCH(O47,$K$1:$K$176,1),2)),2)*100,0)
&amp;"%)"</f>
        <v>30 (8%)</v>
      </c>
      <c r="O47" s="175">
        <f t="shared" si="2"/>
        <v>443210</v>
      </c>
      <c r="P47" s="176">
        <f t="shared" si="11"/>
        <v>21700</v>
      </c>
      <c r="Q47" s="88">
        <v>0</v>
      </c>
      <c r="S47" s="183" t="s">
        <v>3636</v>
      </c>
      <c r="T47" s="88" t="s">
        <v>2483</v>
      </c>
      <c r="U47" s="88" t="s">
        <v>3691</v>
      </c>
    </row>
    <row r="48" spans="1:21" x14ac:dyDescent="0.2">
      <c r="A48" s="88">
        <v>47</v>
      </c>
      <c r="B48" s="88">
        <v>1154907</v>
      </c>
      <c r="C48" s="88">
        <v>1443634</v>
      </c>
      <c r="E48" s="179" t="str" cm="1">
        <f t="array" ref="E48">IFERROR(INDEX($A$1:$C$176,MATCH(F48,$B$1:$B$176,1)+1,1),1) &amp; " (" &amp;
IFERROR(ROUND((F48-INDEX($A$1:$C$176,MATCH(F48,$B$1:$B$176,1),2))/(INDEX($A$1:$C$176,MATCH(F48,$B$1:$B$176,1)+1,2)-INDEX($A$1:$C$176,MATCH(F48,$B$1:$B$176,1),2)),2)*100,0)
&amp;"%)"</f>
        <v>31 (45%)</v>
      </c>
      <c r="F48" s="175">
        <f t="shared" si="0"/>
        <v>393495</v>
      </c>
      <c r="G48" s="176">
        <f t="shared" si="9"/>
        <v>18105</v>
      </c>
      <c r="H48" s="88">
        <v>0</v>
      </c>
      <c r="J48" s="88">
        <v>47</v>
      </c>
      <c r="K48" s="88">
        <v>1589582</v>
      </c>
      <c r="L48" s="88">
        <v>1443634</v>
      </c>
      <c r="N48" s="179" t="str" cm="1">
        <f t="array" ref="N48">IFERROR(INDEX($J$1:$L$176,MATCH(O48,$K$1:$K$176,1)+1,1),1) &amp; " (" &amp;
IFERROR(ROUND((O48-INDEX($J$1:$L$176,MATCH(O48,$K$1:$K$176,1),2))/(INDEX($J$1:$L$176,MATCH(O48,$K$1:$K$176,1)+1,2)-INDEX($J$1:$L$176,MATCH(O48,$K$1:$K$176,1),2)),2)*100,0)
&amp;"%)"</f>
        <v>30 (64%)</v>
      </c>
      <c r="O48" s="175">
        <f t="shared" si="2"/>
        <v>464930</v>
      </c>
      <c r="P48" s="174">
        <f>P47+20</f>
        <v>21720</v>
      </c>
      <c r="Q48" s="88">
        <v>0</v>
      </c>
      <c r="T48" s="88" t="s">
        <v>2483</v>
      </c>
      <c r="U48" s="88" t="s">
        <v>3662</v>
      </c>
    </row>
    <row r="49" spans="1:21" x14ac:dyDescent="0.2">
      <c r="A49" s="88">
        <v>48</v>
      </c>
      <c r="B49" s="88">
        <v>1221906</v>
      </c>
      <c r="C49" s="88">
        <v>1527382</v>
      </c>
      <c r="E49" s="179" t="str" cm="1">
        <f t="array" ref="E49">IFERROR(INDEX($A$1:$C$176,MATCH(F49,$B$1:$B$176,1)+1,1),1) &amp; " (" &amp;
IFERROR(ROUND((F49-INDEX($A$1:$C$176,MATCH(F49,$B$1:$B$176,1),2))/(INDEX($A$1:$C$176,MATCH(F49,$B$1:$B$176,1)+1,2)-INDEX($A$1:$C$176,MATCH(F49,$B$1:$B$176,1),2)),2)*100,0)
&amp;"%)"</f>
        <v>32 (7%)</v>
      </c>
      <c r="F49" s="175">
        <f t="shared" si="0"/>
        <v>412320</v>
      </c>
      <c r="G49" s="176">
        <f t="shared" si="9"/>
        <v>18825</v>
      </c>
      <c r="H49" s="88">
        <v>0</v>
      </c>
      <c r="J49" s="88">
        <v>48</v>
      </c>
      <c r="K49" s="88">
        <v>1689417</v>
      </c>
      <c r="L49" s="88">
        <v>1527382</v>
      </c>
      <c r="N49" s="179" t="str" cm="1">
        <f t="array" ref="N49">IFERROR(INDEX($J$1:$L$176,MATCH(O49,$K$1:$K$176,1)+1,1),1) &amp; " (" &amp;
IFERROR(ROUND((O49-INDEX($J$1:$L$176,MATCH(O49,$K$1:$K$176,1),2))/(INDEX($J$1:$L$176,MATCH(O49,$K$1:$K$176,1)+1,2)-INDEX($J$1:$L$176,MATCH(O49,$K$1:$K$176,1),2)),2)*100,0)
&amp;"%)"</f>
        <v>31 (19%)</v>
      </c>
      <c r="O49" s="175">
        <f t="shared" si="2"/>
        <v>486670</v>
      </c>
      <c r="P49" s="174">
        <f t="shared" ref="P49:P63" si="12">P48+20</f>
        <v>21740</v>
      </c>
      <c r="Q49" s="88">
        <v>0</v>
      </c>
      <c r="T49" s="88" t="s">
        <v>2483</v>
      </c>
      <c r="U49" s="88" t="s">
        <v>3629</v>
      </c>
    </row>
    <row r="50" spans="1:21" x14ac:dyDescent="0.2">
      <c r="A50" s="88">
        <v>49</v>
      </c>
      <c r="B50" s="88">
        <v>1292668</v>
      </c>
      <c r="C50" s="88">
        <v>1615835</v>
      </c>
      <c r="E50" s="179" t="str" cm="1">
        <f t="array" ref="E50">IFERROR(INDEX($A$1:$C$176,MATCH(F50,$B$1:$B$176,1)+1,1),1) &amp; " (" &amp;
IFERROR(ROUND((F50-INDEX($A$1:$C$176,MATCH(F50,$B$1:$B$176,1),2))/(INDEX($A$1:$C$176,MATCH(F50,$B$1:$B$176,1)+1,2)-INDEX($A$1:$C$176,MATCH(F50,$B$1:$B$176,1),2)),2)*100,0)
&amp;"%)"</f>
        <v>33 (23%)</v>
      </c>
      <c r="F50" s="175">
        <f t="shared" si="0"/>
        <v>449380</v>
      </c>
      <c r="G50" s="176">
        <f t="shared" si="9"/>
        <v>19560</v>
      </c>
      <c r="H50" s="88">
        <v>17500</v>
      </c>
      <c r="J50" s="88">
        <v>49</v>
      </c>
      <c r="K50" s="88">
        <v>1795233</v>
      </c>
      <c r="L50" s="88">
        <v>1615835</v>
      </c>
      <c r="N50" s="179" t="str" cm="1">
        <f t="array" ref="N50">IFERROR(INDEX($J$1:$L$176,MATCH(O50,$K$1:$K$176,1)+1,1),1) &amp; " (" &amp;
IFERROR(ROUND((O50-INDEX($J$1:$L$176,MATCH(O50,$K$1:$K$176,1),2))/(INDEX($J$1:$L$176,MATCH(O50,$K$1:$K$176,1)+1,2)-INDEX($J$1:$L$176,MATCH(O50,$K$1:$K$176,1),2)),2)*100,0)
&amp;"%)"</f>
        <v>32 (14%)</v>
      </c>
      <c r="O50" s="175">
        <f t="shared" si="2"/>
        <v>525930</v>
      </c>
      <c r="P50" s="174">
        <f t="shared" si="12"/>
        <v>21760</v>
      </c>
      <c r="Q50" s="88">
        <v>17500</v>
      </c>
      <c r="T50" s="88" t="s">
        <v>2483</v>
      </c>
      <c r="U50" s="88" t="s">
        <v>3692</v>
      </c>
    </row>
    <row r="51" spans="1:21" x14ac:dyDescent="0.2">
      <c r="A51" s="88">
        <v>50</v>
      </c>
      <c r="B51" s="88">
        <v>1366442</v>
      </c>
      <c r="C51" s="88">
        <v>1708052</v>
      </c>
      <c r="E51" s="179" t="str" cm="1">
        <f t="array" ref="E51">IFERROR(INDEX($A$1:$C$176,MATCH(F51,$B$1:$B$176,1)+1,1),1) &amp; " (" &amp;
IFERROR(ROUND((F51-INDEX($A$1:$C$176,MATCH(F51,$B$1:$B$176,1),2))/(INDEX($A$1:$C$176,MATCH(F51,$B$1:$B$176,1)+1,2)-INDEX($A$1:$C$176,MATCH(F51,$B$1:$B$176,1),2)),2)*100,0)
&amp;"%)"</f>
        <v>33 (82%)</v>
      </c>
      <c r="F51" s="175">
        <f t="shared" si="0"/>
        <v>468955</v>
      </c>
      <c r="G51" s="174">
        <f t="shared" ref="G51:G106" si="13">G50+15</f>
        <v>19575</v>
      </c>
      <c r="H51" s="88">
        <v>0</v>
      </c>
      <c r="J51" s="88">
        <v>50</v>
      </c>
      <c r="K51" s="88">
        <v>1906040</v>
      </c>
      <c r="L51" s="88">
        <v>1708052</v>
      </c>
      <c r="N51" s="179" t="str" cm="1">
        <f t="array" ref="N51">IFERROR(INDEX($J$1:$L$176,MATCH(O51,$K$1:$K$176,1)+1,1),1) &amp; " (" &amp;
IFERROR(ROUND((O51-INDEX($J$1:$L$176,MATCH(O51,$K$1:$K$176,1),2))/(INDEX($J$1:$L$176,MATCH(O51,$K$1:$K$176,1)+1,2)-INDEX($J$1:$L$176,MATCH(O51,$K$1:$K$176,1),2)),2)*100,0)
&amp;"%)"</f>
        <v>32 (64%)</v>
      </c>
      <c r="O51" s="175">
        <f t="shared" si="2"/>
        <v>547710</v>
      </c>
      <c r="P51" s="174">
        <f t="shared" si="12"/>
        <v>21780</v>
      </c>
      <c r="Q51" s="88">
        <v>0</v>
      </c>
      <c r="T51" s="88" t="s">
        <v>2483</v>
      </c>
      <c r="U51" s="88" t="s">
        <v>3693</v>
      </c>
    </row>
    <row r="52" spans="1:21" x14ac:dyDescent="0.2">
      <c r="A52" s="88">
        <v>51</v>
      </c>
      <c r="B52" s="88">
        <v>1457335</v>
      </c>
      <c r="C52" s="88">
        <v>1821669</v>
      </c>
      <c r="E52" s="179" t="str" cm="1">
        <f t="array" ref="E52">IFERROR(INDEX($A$1:$C$176,MATCH(F52,$B$1:$B$176,1)+1,1),1) &amp; " (" &amp;
IFERROR(ROUND((F52-INDEX($A$1:$C$176,MATCH(F52,$B$1:$B$176,1),2))/(INDEX($A$1:$C$176,MATCH(F52,$B$1:$B$176,1)+1,2)-INDEX($A$1:$C$176,MATCH(F52,$B$1:$B$176,1),2)),2)*100,0)
&amp;"%)"</f>
        <v>34 (39%)</v>
      </c>
      <c r="F52" s="175">
        <f t="shared" si="0"/>
        <v>488545</v>
      </c>
      <c r="G52" s="174">
        <f t="shared" si="13"/>
        <v>19590</v>
      </c>
      <c r="H52" s="88">
        <v>0</v>
      </c>
      <c r="J52" s="88">
        <v>51</v>
      </c>
      <c r="K52" s="88">
        <v>2041643</v>
      </c>
      <c r="L52" s="88">
        <v>1821669</v>
      </c>
      <c r="N52" s="179" t="str" cm="1">
        <f t="array" ref="N52">IFERROR(INDEX($J$1:$L$176,MATCH(O52,$K$1:$K$176,1)+1,1),1) &amp; " (" &amp;
IFERROR(ROUND((O52-INDEX($J$1:$L$176,MATCH(O52,$K$1:$K$176,1),2))/(INDEX($J$1:$L$176,MATCH(O52,$K$1:$K$176,1)+1,2)-INDEX($J$1:$L$176,MATCH(O52,$K$1:$K$176,1),2)),2)*100,0)
&amp;"%)"</f>
        <v>33 (14%)</v>
      </c>
      <c r="O52" s="175">
        <f t="shared" si="2"/>
        <v>569510</v>
      </c>
      <c r="P52" s="174">
        <f t="shared" si="12"/>
        <v>21800</v>
      </c>
      <c r="Q52" s="88">
        <v>0</v>
      </c>
      <c r="S52" s="88" t="s">
        <v>3637</v>
      </c>
      <c r="T52" s="88" t="s">
        <v>2483</v>
      </c>
      <c r="U52" s="88" t="s">
        <v>3694</v>
      </c>
    </row>
    <row r="53" spans="1:21" x14ac:dyDescent="0.2">
      <c r="A53" s="88">
        <v>52</v>
      </c>
      <c r="B53" s="88">
        <v>1567962</v>
      </c>
      <c r="C53" s="88">
        <v>1959952</v>
      </c>
      <c r="E53" s="179" t="str" cm="1">
        <f t="array" ref="E53">IFERROR(INDEX($A$1:$C$176,MATCH(F53,$B$1:$B$176,1)+1,1),1) &amp; " (" &amp;
IFERROR(ROUND((F53-INDEX($A$1:$C$176,MATCH(F53,$B$1:$B$176,1),2))/(INDEX($A$1:$C$176,MATCH(F53,$B$1:$B$176,1)+1,2)-INDEX($A$1:$C$176,MATCH(F53,$B$1:$B$176,1),2)),2)*100,0)
&amp;"%)"</f>
        <v>34 (95%)</v>
      </c>
      <c r="F53" s="175">
        <f t="shared" si="0"/>
        <v>508150</v>
      </c>
      <c r="G53" s="174">
        <f t="shared" si="13"/>
        <v>19605</v>
      </c>
      <c r="H53" s="88">
        <v>0</v>
      </c>
      <c r="J53" s="88">
        <v>52</v>
      </c>
      <c r="K53" s="88">
        <v>2206017</v>
      </c>
      <c r="L53" s="88">
        <v>1959952</v>
      </c>
      <c r="N53" s="179" t="str" cm="1">
        <f t="array" ref="N53">IFERROR(INDEX($J$1:$L$176,MATCH(O53,$K$1:$K$176,1)+1,1),1) &amp; " (" &amp;
IFERROR(ROUND((O53-INDEX($J$1:$L$176,MATCH(O53,$K$1:$K$176,1),2))/(INDEX($J$1:$L$176,MATCH(O53,$K$1:$K$176,1)+1,2)-INDEX($J$1:$L$176,MATCH(O53,$K$1:$K$176,1),2)),2)*100,0)
&amp;"%)"</f>
        <v>33 (62%)</v>
      </c>
      <c r="O53" s="175">
        <f t="shared" si="2"/>
        <v>591330</v>
      </c>
      <c r="P53" s="174">
        <f t="shared" si="12"/>
        <v>21820</v>
      </c>
      <c r="Q53" s="88">
        <v>0</v>
      </c>
      <c r="T53" s="88" t="s">
        <v>2483</v>
      </c>
      <c r="U53" s="88" t="s">
        <v>3695</v>
      </c>
    </row>
    <row r="54" spans="1:21" x14ac:dyDescent="0.2">
      <c r="A54" s="88">
        <v>53</v>
      </c>
      <c r="B54" s="88">
        <v>1701095</v>
      </c>
      <c r="C54" s="88">
        <v>2126369</v>
      </c>
      <c r="E54" s="179" t="str" cm="1">
        <f t="array" ref="E54">IFERROR(INDEX($A$1:$C$176,MATCH(F54,$B$1:$B$176,1)+1,1),1) &amp; " (" &amp;
IFERROR(ROUND((F54-INDEX($A$1:$C$176,MATCH(F54,$B$1:$B$176,1),2))/(INDEX($A$1:$C$176,MATCH(F54,$B$1:$B$176,1)+1,2)-INDEX($A$1:$C$176,MATCH(F54,$B$1:$B$176,1),2)),2)*100,0)
&amp;"%)"</f>
        <v>35 (50%)</v>
      </c>
      <c r="F54" s="175">
        <f t="shared" si="0"/>
        <v>527770</v>
      </c>
      <c r="G54" s="174">
        <f t="shared" si="13"/>
        <v>19620</v>
      </c>
      <c r="H54" s="88">
        <v>0</v>
      </c>
      <c r="J54" s="88">
        <v>53</v>
      </c>
      <c r="K54" s="88">
        <v>2403413</v>
      </c>
      <c r="L54" s="88">
        <v>2126369</v>
      </c>
      <c r="N54" s="179" t="str" cm="1">
        <f t="array" ref="N54">IFERROR(INDEX($J$1:$L$176,MATCH(O54,$K$1:$K$176,1)+1,1),1) &amp; " (" &amp;
IFERROR(ROUND((O54-INDEX($J$1:$L$176,MATCH(O54,$K$1:$K$176,1),2))/(INDEX($J$1:$L$176,MATCH(O54,$K$1:$K$176,1)+1,2)-INDEX($J$1:$L$176,MATCH(O54,$K$1:$K$176,1),2)),2)*100,0)
&amp;"%)"</f>
        <v>34 (9%)</v>
      </c>
      <c r="O54" s="175">
        <f t="shared" si="2"/>
        <v>613170</v>
      </c>
      <c r="P54" s="174">
        <f t="shared" si="12"/>
        <v>21840</v>
      </c>
      <c r="Q54" s="88">
        <v>0</v>
      </c>
      <c r="T54" s="88" t="s">
        <v>2483</v>
      </c>
      <c r="U54" s="88" t="s">
        <v>3696</v>
      </c>
    </row>
    <row r="55" spans="1:21" x14ac:dyDescent="0.2">
      <c r="A55" s="88">
        <v>54</v>
      </c>
      <c r="B55" s="88">
        <v>1859675</v>
      </c>
      <c r="C55" s="88">
        <v>2324594</v>
      </c>
      <c r="E55" s="179" t="str" cm="1">
        <f t="array" ref="E55">IFERROR(INDEX($A$1:$C$176,MATCH(F55,$B$1:$B$176,1)+1,1),1) &amp; " (" &amp;
IFERROR(ROUND((F55-INDEX($A$1:$C$176,MATCH(F55,$B$1:$B$176,1),2))/(INDEX($A$1:$C$176,MATCH(F55,$B$1:$B$176,1)+1,2)-INDEX($A$1:$C$176,MATCH(F55,$B$1:$B$176,1),2)),2)*100,0)
&amp;"%)"</f>
        <v>36 (55%)</v>
      </c>
      <c r="F55" s="175">
        <f t="shared" si="0"/>
        <v>567405</v>
      </c>
      <c r="G55" s="174">
        <f t="shared" si="13"/>
        <v>19635</v>
      </c>
      <c r="H55" s="88">
        <v>20000</v>
      </c>
      <c r="J55" s="88">
        <v>54</v>
      </c>
      <c r="K55" s="88">
        <v>2638382</v>
      </c>
      <c r="L55" s="88">
        <v>2324594</v>
      </c>
      <c r="N55" s="179" t="str" cm="1">
        <f t="array" ref="N55">IFERROR(INDEX($J$1:$L$176,MATCH(O55,$K$1:$K$176,1)+1,1),1) &amp; " (" &amp;
IFERROR(ROUND((O55-INDEX($J$1:$L$176,MATCH(O55,$K$1:$K$176,1),2))/(INDEX($J$1:$L$176,MATCH(O55,$K$1:$K$176,1)+1,2)-INDEX($J$1:$L$176,MATCH(O55,$K$1:$K$176,1),2)),2)*100,0)
&amp;"%)"</f>
        <v>34 (95%)</v>
      </c>
      <c r="O55" s="175">
        <f t="shared" si="2"/>
        <v>655030</v>
      </c>
      <c r="P55" s="174">
        <f t="shared" si="12"/>
        <v>21860</v>
      </c>
      <c r="Q55" s="88">
        <v>20000</v>
      </c>
      <c r="T55" s="88" t="s">
        <v>2483</v>
      </c>
      <c r="U55" s="88" t="s">
        <v>3697</v>
      </c>
    </row>
    <row r="56" spans="1:21" x14ac:dyDescent="0.2">
      <c r="A56" s="88">
        <v>55</v>
      </c>
      <c r="B56" s="88">
        <v>2046809</v>
      </c>
      <c r="C56" s="88">
        <v>2558511</v>
      </c>
      <c r="E56" s="179" t="str" cm="1">
        <f t="array" ref="E56">IFERROR(INDEX($A$1:$C$176,MATCH(F56,$B$1:$B$176,1)+1,1),1) &amp; " (" &amp;
IFERROR(ROUND((F56-INDEX($A$1:$C$176,MATCH(F56,$B$1:$B$176,1),2))/(INDEX($A$1:$C$176,MATCH(F56,$B$1:$B$176,1)+1,2)-INDEX($A$1:$C$176,MATCH(F56,$B$1:$B$176,1),2)),2)*100,0)
&amp;"%)"</f>
        <v>37 (5%)</v>
      </c>
      <c r="F56" s="175">
        <f t="shared" si="0"/>
        <v>587055</v>
      </c>
      <c r="G56" s="174">
        <f t="shared" si="13"/>
        <v>19650</v>
      </c>
      <c r="H56" s="88">
        <v>0</v>
      </c>
      <c r="J56" s="88">
        <v>55</v>
      </c>
      <c r="K56" s="88">
        <v>2915771</v>
      </c>
      <c r="L56" s="88">
        <v>2558511</v>
      </c>
      <c r="N56" s="179" t="str" cm="1">
        <f t="array" ref="N56">IFERROR(INDEX($J$1:$L$176,MATCH(O56,$K$1:$K$176,1)+1,1),1) &amp; " (" &amp;
IFERROR(ROUND((O56-INDEX($J$1:$L$176,MATCH(O56,$K$1:$K$176,1),2))/(INDEX($J$1:$L$176,MATCH(O56,$K$1:$K$176,1)+1,2)-INDEX($J$1:$L$176,MATCH(O56,$K$1:$K$176,1),2)),2)*100,0)
&amp;"%)"</f>
        <v>35 (39%)</v>
      </c>
      <c r="O56" s="175">
        <f t="shared" si="2"/>
        <v>676910</v>
      </c>
      <c r="P56" s="174">
        <f t="shared" si="12"/>
        <v>21880</v>
      </c>
      <c r="Q56" s="88">
        <v>0</v>
      </c>
      <c r="T56" s="88" t="s">
        <v>2483</v>
      </c>
      <c r="U56" s="88" t="s">
        <v>3698</v>
      </c>
    </row>
    <row r="57" spans="1:21" x14ac:dyDescent="0.2">
      <c r="A57" s="88">
        <v>56</v>
      </c>
      <c r="B57" s="88">
        <v>2265773</v>
      </c>
      <c r="C57" s="88">
        <v>2832216</v>
      </c>
      <c r="E57" s="179" t="str" cm="1">
        <f t="array" ref="E57">IFERROR(INDEX($A$1:$C$176,MATCH(F57,$B$1:$B$176,1)+1,1),1) &amp; " (" &amp;
IFERROR(ROUND((F57-INDEX($A$1:$C$176,MATCH(F57,$B$1:$B$176,1),2))/(INDEX($A$1:$C$176,MATCH(F57,$B$1:$B$176,1)+1,2)-INDEX($A$1:$C$176,MATCH(F57,$B$1:$B$176,1),2)),2)*100,0)
&amp;"%)"</f>
        <v>37 (52%)</v>
      </c>
      <c r="F57" s="175">
        <f t="shared" si="0"/>
        <v>606720</v>
      </c>
      <c r="G57" s="174">
        <f t="shared" si="13"/>
        <v>19665</v>
      </c>
      <c r="H57" s="88">
        <v>0</v>
      </c>
      <c r="J57" s="88">
        <v>56</v>
      </c>
      <c r="K57" s="88">
        <v>3240731</v>
      </c>
      <c r="L57" s="88">
        <v>2832216</v>
      </c>
      <c r="N57" s="179" t="str" cm="1">
        <f t="array" ref="N57">IFERROR(INDEX($J$1:$L$176,MATCH(O57,$K$1:$K$176,1)+1,1),1) &amp; " (" &amp;
IFERROR(ROUND((O57-INDEX($J$1:$L$176,MATCH(O57,$K$1:$K$176,1),2))/(INDEX($J$1:$L$176,MATCH(O57,$K$1:$K$176,1)+1,2)-INDEX($J$1:$L$176,MATCH(O57,$K$1:$K$176,1),2)),2)*100,0)
&amp;"%)"</f>
        <v>35 (82%)</v>
      </c>
      <c r="O57" s="175">
        <f t="shared" si="2"/>
        <v>698810</v>
      </c>
      <c r="P57" s="174">
        <f t="shared" si="12"/>
        <v>21900</v>
      </c>
      <c r="Q57" s="88">
        <v>0</v>
      </c>
      <c r="T57" s="88" t="s">
        <v>2483</v>
      </c>
      <c r="U57" s="88" t="s">
        <v>3699</v>
      </c>
    </row>
    <row r="58" spans="1:21" x14ac:dyDescent="0.2">
      <c r="A58" s="88">
        <v>57</v>
      </c>
      <c r="B58" s="88">
        <v>2520017</v>
      </c>
      <c r="C58" s="88">
        <v>3150021</v>
      </c>
      <c r="E58" s="179" t="str" cm="1">
        <f t="array" ref="E58">IFERROR(INDEX($A$1:$C$176,MATCH(F58,$B$1:$B$176,1)+1,1),1) &amp; " (" &amp;
IFERROR(ROUND((F58-INDEX($A$1:$C$176,MATCH(F58,$B$1:$B$176,1),2))/(INDEX($A$1:$C$176,MATCH(F58,$B$1:$B$176,1)+1,2)-INDEX($A$1:$C$176,MATCH(F58,$B$1:$B$176,1),2)),2)*100,0)
&amp;"%)"</f>
        <v>37 (100%)</v>
      </c>
      <c r="F58" s="175">
        <f t="shared" si="0"/>
        <v>626400</v>
      </c>
      <c r="G58" s="174">
        <f t="shared" si="13"/>
        <v>19680</v>
      </c>
      <c r="H58" s="88">
        <v>0</v>
      </c>
      <c r="J58" s="88">
        <v>57</v>
      </c>
      <c r="K58" s="88">
        <v>3618730</v>
      </c>
      <c r="L58" s="88">
        <v>3150021</v>
      </c>
      <c r="N58" s="179" t="str" cm="1">
        <f t="array" ref="N58">IFERROR(INDEX($J$1:$L$176,MATCH(O58,$K$1:$K$176,1)+1,1),1) &amp; " (" &amp;
IFERROR(ROUND((O58-INDEX($J$1:$L$176,MATCH(O58,$K$1:$K$176,1),2))/(INDEX($J$1:$L$176,MATCH(O58,$K$1:$K$176,1)+1,2)-INDEX($J$1:$L$176,MATCH(O58,$K$1:$K$176,1),2)),2)*100,0)
&amp;"%)"</f>
        <v>36 (24%)</v>
      </c>
      <c r="O58" s="175">
        <f t="shared" si="2"/>
        <v>720730</v>
      </c>
      <c r="P58" s="174">
        <f t="shared" si="12"/>
        <v>21920</v>
      </c>
      <c r="Q58" s="88">
        <v>0</v>
      </c>
      <c r="T58" s="88" t="s">
        <v>2483</v>
      </c>
      <c r="U58" s="88" t="s">
        <v>3700</v>
      </c>
    </row>
    <row r="59" spans="1:21" x14ac:dyDescent="0.2">
      <c r="A59" s="88">
        <v>58</v>
      </c>
      <c r="B59" s="88">
        <v>2813166</v>
      </c>
      <c r="C59" s="88">
        <v>3516458</v>
      </c>
      <c r="E59" s="179" t="str" cm="1">
        <f t="array" ref="E59">IFERROR(INDEX($A$1:$C$176,MATCH(F59,$B$1:$B$176,1)+1,1),1) &amp; " (" &amp;
IFERROR(ROUND((F59-INDEX($A$1:$C$176,MATCH(F59,$B$1:$B$176,1),2))/(INDEX($A$1:$C$176,MATCH(F59,$B$1:$B$176,1)+1,2)-INDEX($A$1:$C$176,MATCH(F59,$B$1:$B$176,1),2)),2)*100,0)
&amp;"%)"</f>
        <v>38 (45%)</v>
      </c>
      <c r="F59" s="175">
        <f t="shared" si="0"/>
        <v>646095</v>
      </c>
      <c r="G59" s="174">
        <f t="shared" si="13"/>
        <v>19695</v>
      </c>
      <c r="H59" s="88">
        <v>0</v>
      </c>
      <c r="J59" s="88">
        <v>58</v>
      </c>
      <c r="K59" s="88">
        <v>4055554</v>
      </c>
      <c r="L59" s="88">
        <v>3516458</v>
      </c>
      <c r="N59" s="179" t="str" cm="1">
        <f t="array" ref="N59">IFERROR(INDEX($J$1:$L$176,MATCH(O59,$K$1:$K$176,1)+1,1),1) &amp; " (" &amp;
IFERROR(ROUND((O59-INDEX($J$1:$L$176,MATCH(O59,$K$1:$K$176,1),2))/(INDEX($J$1:$L$176,MATCH(O59,$K$1:$K$176,1)+1,2)-INDEX($J$1:$L$176,MATCH(O59,$K$1:$K$176,1),2)),2)*100,0)
&amp;"%)"</f>
        <v>36 (64%)</v>
      </c>
      <c r="O59" s="175">
        <f t="shared" si="2"/>
        <v>742670</v>
      </c>
      <c r="P59" s="174">
        <f t="shared" si="12"/>
        <v>21940</v>
      </c>
      <c r="Q59" s="88">
        <v>0</v>
      </c>
      <c r="S59" s="183" t="s">
        <v>3638</v>
      </c>
      <c r="T59" s="88" t="s">
        <v>2483</v>
      </c>
      <c r="U59" s="88" t="s">
        <v>3701</v>
      </c>
    </row>
    <row r="60" spans="1:21" x14ac:dyDescent="0.2">
      <c r="A60" s="88">
        <v>59</v>
      </c>
      <c r="B60" s="88">
        <v>3149025</v>
      </c>
      <c r="C60" s="88">
        <v>3936281</v>
      </c>
      <c r="E60" s="179" t="str" cm="1">
        <f t="array" ref="E60">IFERROR(INDEX($A$1:$C$176,MATCH(F60,$B$1:$B$176,1)+1,1),1) &amp; " (" &amp;
IFERROR(ROUND((F60-INDEX($A$1:$C$176,MATCH(F60,$B$1:$B$176,1),2))/(INDEX($A$1:$C$176,MATCH(F60,$B$1:$B$176,1)+1,2)-INDEX($A$1:$C$176,MATCH(F60,$B$1:$B$176,1),2)),2)*100,0)
&amp;"%)"</f>
        <v>39 (40%)</v>
      </c>
      <c r="F60" s="175">
        <f t="shared" si="0"/>
        <v>688305</v>
      </c>
      <c r="G60" s="174">
        <f t="shared" si="13"/>
        <v>19710</v>
      </c>
      <c r="H60" s="88">
        <v>22500</v>
      </c>
      <c r="J60" s="88">
        <v>59</v>
      </c>
      <c r="K60" s="88">
        <v>4557320</v>
      </c>
      <c r="L60" s="88">
        <v>3936281</v>
      </c>
      <c r="N60" s="179" t="str" cm="1">
        <f t="array" ref="N60">IFERROR(INDEX($J$1:$L$176,MATCH(O60,$K$1:$K$176,1)+1,1),1) &amp; " (" &amp;
IFERROR(ROUND((O60-INDEX($J$1:$L$176,MATCH(O60,$K$1:$K$176,1),2))/(INDEX($J$1:$L$176,MATCH(O60,$K$1:$K$176,1)+1,2)-INDEX($J$1:$L$176,MATCH(O60,$K$1:$K$176,1),2)),2)*100,0)
&amp;"%)"</f>
        <v>37 (42%)</v>
      </c>
      <c r="O60" s="175">
        <f t="shared" si="2"/>
        <v>787130</v>
      </c>
      <c r="P60" s="174">
        <f t="shared" si="12"/>
        <v>21960</v>
      </c>
      <c r="Q60" s="88">
        <v>22500</v>
      </c>
      <c r="T60" s="88" t="s">
        <v>2483</v>
      </c>
      <c r="U60" s="88" t="s">
        <v>3702</v>
      </c>
    </row>
    <row r="61" spans="1:21" x14ac:dyDescent="0.2">
      <c r="A61" s="88">
        <v>60</v>
      </c>
      <c r="B61" s="88">
        <v>3652813</v>
      </c>
      <c r="C61" s="88">
        <v>4566016</v>
      </c>
      <c r="E61" s="179" t="str" cm="1">
        <f t="array" ref="E61">IFERROR(INDEX($A$1:$C$176,MATCH(F61,$B$1:$B$176,1)+1,1),1) &amp; " (" &amp;
IFERROR(ROUND((F61-INDEX($A$1:$C$176,MATCH(F61,$B$1:$B$176,1),2))/(INDEX($A$1:$C$176,MATCH(F61,$B$1:$B$176,1)+1,2)-INDEX($A$1:$C$176,MATCH(F61,$B$1:$B$176,1),2)),2)*100,0)
&amp;"%)"</f>
        <v>39 (84%)</v>
      </c>
      <c r="F61" s="175">
        <f t="shared" si="0"/>
        <v>708030</v>
      </c>
      <c r="G61" s="174">
        <f t="shared" si="13"/>
        <v>19725</v>
      </c>
      <c r="H61" s="88">
        <v>0</v>
      </c>
      <c r="J61" s="88">
        <v>60</v>
      </c>
      <c r="K61" s="88">
        <v>5306599</v>
      </c>
      <c r="L61" s="88">
        <v>4566016</v>
      </c>
      <c r="N61" s="179" t="str" cm="1">
        <f t="array" ref="N61">IFERROR(INDEX($J$1:$L$176,MATCH(O61,$K$1:$K$176,1)+1,1),1) &amp; " (" &amp;
IFERROR(ROUND((O61-INDEX($J$1:$L$176,MATCH(O61,$K$1:$K$176,1),2))/(INDEX($J$1:$L$176,MATCH(O61,$K$1:$K$176,1)+1,2)-INDEX($J$1:$L$176,MATCH(O61,$K$1:$K$176,1),2)),2)*100,0)
&amp;"%)"</f>
        <v>37 (80%)</v>
      </c>
      <c r="O61" s="175">
        <f t="shared" si="2"/>
        <v>809110</v>
      </c>
      <c r="P61" s="174">
        <f t="shared" si="12"/>
        <v>21980</v>
      </c>
      <c r="Q61" s="88">
        <v>0</v>
      </c>
      <c r="T61" s="88" t="s">
        <v>2483</v>
      </c>
      <c r="U61" s="88" t="s">
        <v>3703</v>
      </c>
    </row>
    <row r="62" spans="1:21" x14ac:dyDescent="0.2">
      <c r="A62" s="88">
        <v>61</v>
      </c>
      <c r="B62" s="88">
        <v>4181790</v>
      </c>
      <c r="C62" s="88">
        <v>5227238</v>
      </c>
      <c r="E62" s="179" t="str" cm="1">
        <f t="array" ref="E62">IFERROR(INDEX($A$1:$C$176,MATCH(F62,$B$1:$B$176,1)+1,1),1) &amp; " (" &amp;
IFERROR(ROUND((F62-INDEX($A$1:$C$176,MATCH(F62,$B$1:$B$176,1),2))/(INDEX($A$1:$C$176,MATCH(F62,$B$1:$B$176,1)+1,2)-INDEX($A$1:$C$176,MATCH(F62,$B$1:$B$176,1),2)),2)*100,0)
&amp;"%)"</f>
        <v>40 (26%)</v>
      </c>
      <c r="F62" s="175">
        <f t="shared" si="0"/>
        <v>727770</v>
      </c>
      <c r="G62" s="174">
        <f t="shared" si="13"/>
        <v>19740</v>
      </c>
      <c r="H62" s="88">
        <v>0</v>
      </c>
      <c r="J62" s="88">
        <v>61</v>
      </c>
      <c r="K62" s="88">
        <v>6097948</v>
      </c>
      <c r="L62" s="88">
        <v>5227238</v>
      </c>
      <c r="N62" s="179" t="str" cm="1">
        <f t="array" ref="N62">IFERROR(INDEX($J$1:$L$176,MATCH(O62,$K$1:$K$176,1)+1,1),1) &amp; " (" &amp;
IFERROR(ROUND((O62-INDEX($J$1:$L$176,MATCH(O62,$K$1:$K$176,1),2))/(INDEX($J$1:$L$176,MATCH(O62,$K$1:$K$176,1)+1,2)-INDEX($J$1:$L$176,MATCH(O62,$K$1:$K$176,1),2)),2)*100,0)
&amp;"%)"</f>
        <v>38 (16%)</v>
      </c>
      <c r="O62" s="175">
        <f t="shared" si="2"/>
        <v>831110</v>
      </c>
      <c r="P62" s="174">
        <f t="shared" si="12"/>
        <v>22000</v>
      </c>
      <c r="Q62" s="88">
        <v>0</v>
      </c>
      <c r="T62" s="88" t="s">
        <v>2483</v>
      </c>
      <c r="U62" s="88" t="s">
        <v>3676</v>
      </c>
    </row>
    <row r="63" spans="1:21" x14ac:dyDescent="0.2">
      <c r="A63" s="88">
        <v>62</v>
      </c>
      <c r="B63" s="88">
        <v>4737217</v>
      </c>
      <c r="C63" s="88">
        <v>5921521</v>
      </c>
      <c r="E63" s="179" t="str" cm="1">
        <f t="array" ref="E63">IFERROR(INDEX($A$1:$C$176,MATCH(F63,$B$1:$B$176,1)+1,1),1) &amp; " (" &amp;
IFERROR(ROUND((F63-INDEX($A$1:$C$176,MATCH(F63,$B$1:$B$176,1),2))/(INDEX($A$1:$C$176,MATCH(F63,$B$1:$B$176,1)+1,2)-INDEX($A$1:$C$176,MATCH(F63,$B$1:$B$176,1),2)),2)*100,0)
&amp;"%)"</f>
        <v>40 (68%)</v>
      </c>
      <c r="F63" s="175">
        <f t="shared" si="0"/>
        <v>747525</v>
      </c>
      <c r="G63" s="174">
        <f t="shared" si="13"/>
        <v>19755</v>
      </c>
      <c r="H63" s="88">
        <v>0</v>
      </c>
      <c r="J63" s="88">
        <v>62</v>
      </c>
      <c r="K63" s="88">
        <v>6933541</v>
      </c>
      <c r="L63" s="88">
        <v>5921521</v>
      </c>
      <c r="N63" s="179" t="str" cm="1">
        <f t="array" ref="N63">IFERROR(INDEX($J$1:$L$176,MATCH(O63,$K$1:$K$176,1)+1,1),1) &amp; " (" &amp;
IFERROR(ROUND((O63-INDEX($J$1:$L$176,MATCH(O63,$K$1:$K$176,1),2))/(INDEX($J$1:$L$176,MATCH(O63,$K$1:$K$176,1)+1,2)-INDEX($J$1:$L$176,MATCH(O63,$K$1:$K$176,1),2)),2)*100,0)
&amp;"%)"</f>
        <v>38 (52%)</v>
      </c>
      <c r="O63" s="175">
        <f t="shared" si="2"/>
        <v>853130</v>
      </c>
      <c r="P63" s="174">
        <f t="shared" si="12"/>
        <v>22020</v>
      </c>
      <c r="Q63" s="88">
        <v>0</v>
      </c>
      <c r="S63" s="88" t="s">
        <v>3639</v>
      </c>
      <c r="T63" s="88" t="s">
        <v>3654</v>
      </c>
      <c r="U63" s="88" t="s">
        <v>3662</v>
      </c>
    </row>
    <row r="64" spans="1:21" x14ac:dyDescent="0.2">
      <c r="A64" s="88">
        <v>63</v>
      </c>
      <c r="B64" s="88">
        <v>5320414</v>
      </c>
      <c r="C64" s="88">
        <v>6650518</v>
      </c>
      <c r="E64" s="179" t="str" cm="1">
        <f t="array" ref="E64">IFERROR(INDEX($A$1:$C$176,MATCH(F64,$B$1:$B$176,1)+1,1),1) &amp; " (" &amp;
IFERROR(ROUND((F64-INDEX($A$1:$C$176,MATCH(F64,$B$1:$B$176,1),2))/(INDEX($A$1:$C$176,MATCH(F64,$B$1:$B$176,1)+1,2)-INDEX($A$1:$C$176,MATCH(F64,$B$1:$B$176,1),2)),2)*100,0)
&amp;"%)"</f>
        <v>41 (9%)</v>
      </c>
      <c r="F64" s="175">
        <f t="shared" si="0"/>
        <v>767295</v>
      </c>
      <c r="G64" s="174">
        <f t="shared" si="13"/>
        <v>19770</v>
      </c>
      <c r="H64" s="88">
        <v>0</v>
      </c>
      <c r="J64" s="88">
        <v>63</v>
      </c>
      <c r="K64" s="88">
        <v>7815658</v>
      </c>
      <c r="L64" s="88">
        <v>6650518</v>
      </c>
      <c r="N64" s="179" t="str" cm="1">
        <f t="array" ref="N64">IFERROR(INDEX($J$1:$L$176,MATCH(O64,$K$1:$K$176,1)+1,1),1) &amp; " (" &amp;
IFERROR(ROUND((O64-INDEX($J$1:$L$176,MATCH(O64,$K$1:$K$176,1),2))/(INDEX($J$1:$L$176,MATCH(O64,$K$1:$K$176,1)+1,2)-INDEX($J$1:$L$176,MATCH(O64,$K$1:$K$176,1),2)),2)*100,0)
&amp;"%)"</f>
        <v>38 (88%)</v>
      </c>
      <c r="O64" s="175">
        <f t="shared" si="2"/>
        <v>875165</v>
      </c>
      <c r="P64" s="174">
        <f t="shared" ref="P64:P86" si="14">P63+15</f>
        <v>22035</v>
      </c>
      <c r="Q64" s="88">
        <v>0</v>
      </c>
      <c r="T64" s="88" t="s">
        <v>2483</v>
      </c>
      <c r="U64" s="88" t="s">
        <v>3704</v>
      </c>
    </row>
    <row r="65" spans="1:21" x14ac:dyDescent="0.2">
      <c r="A65" s="88">
        <v>64</v>
      </c>
      <c r="B65" s="88">
        <v>5932772</v>
      </c>
      <c r="C65" s="88">
        <v>7415965</v>
      </c>
      <c r="E65" s="179" t="str" cm="1">
        <f t="array" ref="E65">IFERROR(INDEX($A$1:$C$176,MATCH(F65,$B$1:$B$176,1)+1,1),1) &amp; " (" &amp;
IFERROR(ROUND((F65-INDEX($A$1:$C$176,MATCH(F65,$B$1:$B$176,1),2))/(INDEX($A$1:$C$176,MATCH(F65,$B$1:$B$176,1)+1,2)-INDEX($A$1:$C$176,MATCH(F65,$B$1:$B$176,1),2)),2)*100,0)
&amp;"%)"</f>
        <v>41 (99%)</v>
      </c>
      <c r="F65" s="175">
        <f t="shared" si="0"/>
        <v>812080</v>
      </c>
      <c r="G65" s="174">
        <f t="shared" si="13"/>
        <v>19785</v>
      </c>
      <c r="H65" s="88">
        <v>25000</v>
      </c>
      <c r="J65" s="88">
        <v>64</v>
      </c>
      <c r="K65" s="88">
        <v>8746706</v>
      </c>
      <c r="L65" s="88">
        <v>7415965</v>
      </c>
      <c r="N65" s="179" t="str" cm="1">
        <f t="array" ref="N65">IFERROR(INDEX($J$1:$L$176,MATCH(O65,$K$1:$K$176,1)+1,1),1) &amp; " (" &amp;
IFERROR(ROUND((O65-INDEX($J$1:$L$176,MATCH(O65,$K$1:$K$176,1),2))/(INDEX($J$1:$L$176,MATCH(O65,$K$1:$K$176,1)+1,2)-INDEX($J$1:$L$176,MATCH(O65,$K$1:$K$176,1),2)),2)*100,0)
&amp;"%)"</f>
        <v>39 (61%)</v>
      </c>
      <c r="O65" s="175">
        <f t="shared" si="2"/>
        <v>922215</v>
      </c>
      <c r="P65" s="174">
        <f t="shared" si="14"/>
        <v>22050</v>
      </c>
      <c r="Q65" s="88">
        <v>25000</v>
      </c>
      <c r="T65" s="88" t="s">
        <v>2483</v>
      </c>
      <c r="U65" s="88" t="s">
        <v>3705</v>
      </c>
    </row>
    <row r="66" spans="1:21" x14ac:dyDescent="0.2">
      <c r="A66" s="88">
        <v>65</v>
      </c>
      <c r="B66" s="88">
        <v>6851309</v>
      </c>
      <c r="C66" s="88">
        <v>8564136</v>
      </c>
      <c r="E66" s="179" t="str" cm="1">
        <f t="array" ref="E66">IFERROR(INDEX($A$1:$C$176,MATCH(F66,$B$1:$B$176,1)+1,1),1) &amp; " (" &amp;
IFERROR(ROUND((F66-INDEX($A$1:$C$176,MATCH(F66,$B$1:$B$176,1),2))/(INDEX($A$1:$C$176,MATCH(F66,$B$1:$B$176,1)+1,2)-INDEX($A$1:$C$176,MATCH(F66,$B$1:$B$176,1),2)),2)*100,0)
&amp;"%)"</f>
        <v>42 (38%)</v>
      </c>
      <c r="F66" s="175">
        <f t="shared" si="0"/>
        <v>831880</v>
      </c>
      <c r="G66" s="174">
        <f t="shared" si="13"/>
        <v>19800</v>
      </c>
      <c r="H66" s="88">
        <v>0</v>
      </c>
      <c r="J66" s="88">
        <v>65</v>
      </c>
      <c r="K66" s="88">
        <v>10136919</v>
      </c>
      <c r="L66" s="88">
        <v>8564136</v>
      </c>
      <c r="N66" s="179" t="str" cm="1">
        <f t="array" ref="N66">IFERROR(INDEX($J$1:$L$176,MATCH(O66,$K$1:$K$176,1)+1,1),1) &amp; " (" &amp;
IFERROR(ROUND((O66-INDEX($J$1:$L$176,MATCH(O66,$K$1:$K$176,1),2))/(INDEX($J$1:$L$176,MATCH(O66,$K$1:$K$176,1)+1,2)-INDEX($J$1:$L$176,MATCH(O66,$K$1:$K$176,1),2)),2)*100,0)
&amp;"%)"</f>
        <v>39 (96%)</v>
      </c>
      <c r="O66" s="175">
        <f t="shared" si="2"/>
        <v>944280</v>
      </c>
      <c r="P66" s="174">
        <f t="shared" si="14"/>
        <v>22065</v>
      </c>
      <c r="Q66" s="88">
        <v>0</v>
      </c>
      <c r="T66" s="88" t="s">
        <v>2483</v>
      </c>
      <c r="U66" s="88" t="s">
        <v>3706</v>
      </c>
    </row>
    <row r="67" spans="1:21" x14ac:dyDescent="0.2">
      <c r="A67" s="88">
        <v>66</v>
      </c>
      <c r="B67" s="88">
        <v>7815773</v>
      </c>
      <c r="C67" s="88">
        <v>9769716</v>
      </c>
      <c r="E67" s="179" t="str" cm="1">
        <f t="array" ref="E67">IFERROR(INDEX($A$1:$C$176,MATCH(F67,$B$1:$B$176,1)+1,1),1) &amp; " (" &amp;
IFERROR(ROUND((F67-INDEX($A$1:$C$176,MATCH(F67,$B$1:$B$176,1),2))/(INDEX($A$1:$C$176,MATCH(F67,$B$1:$B$176,1)+1,2)-INDEX($A$1:$C$176,MATCH(F67,$B$1:$B$176,1),2)),2)*100,0)
&amp;"%)"</f>
        <v>42 (77%)</v>
      </c>
      <c r="F67" s="175">
        <f t="shared" si="0"/>
        <v>851695</v>
      </c>
      <c r="G67" s="174">
        <f t="shared" si="13"/>
        <v>19815</v>
      </c>
      <c r="H67" s="88">
        <v>0</v>
      </c>
      <c r="J67" s="88">
        <v>66</v>
      </c>
      <c r="K67" s="88">
        <v>11604569</v>
      </c>
      <c r="L67" s="88">
        <v>9769716</v>
      </c>
      <c r="N67" s="179" t="str" cm="1">
        <f t="array" ref="N67">IFERROR(INDEX($J$1:$L$176,MATCH(O67,$K$1:$K$176,1)+1,1),1) &amp; " (" &amp;
IFERROR(ROUND((O67-INDEX($J$1:$L$176,MATCH(O67,$K$1:$K$176,1),2))/(INDEX($J$1:$L$176,MATCH(O67,$K$1:$K$176,1)+1,2)-INDEX($J$1:$L$176,MATCH(O67,$K$1:$K$176,1),2)),2)*100,0)
&amp;"%)"</f>
        <v>40 (28%)</v>
      </c>
      <c r="O67" s="175">
        <f t="shared" si="2"/>
        <v>966360</v>
      </c>
      <c r="P67" s="174">
        <f t="shared" si="14"/>
        <v>22080</v>
      </c>
      <c r="Q67" s="88">
        <v>0</v>
      </c>
      <c r="T67" s="88" t="s">
        <v>2483</v>
      </c>
      <c r="U67" s="88" t="s">
        <v>3629</v>
      </c>
    </row>
    <row r="68" spans="1:21" x14ac:dyDescent="0.2">
      <c r="A68" s="88">
        <v>67</v>
      </c>
      <c r="B68" s="88">
        <v>8828460</v>
      </c>
      <c r="C68" s="88">
        <v>11035575</v>
      </c>
      <c r="E68" s="179" t="str" cm="1">
        <f t="array" ref="E68">IFERROR(INDEX($A$1:$C$176,MATCH(F68,$B$1:$B$176,1)+1,1),1) &amp; " (" &amp;
IFERROR(ROUND((F68-INDEX($A$1:$C$176,MATCH(F68,$B$1:$B$176,1),2))/(INDEX($A$1:$C$176,MATCH(F68,$B$1:$B$176,1)+1,2)-INDEX($A$1:$C$176,MATCH(F68,$B$1:$B$176,1),2)),2)*100,0)
&amp;"%)"</f>
        <v>43 (15%)</v>
      </c>
      <c r="F68" s="175">
        <f t="shared" ref="F68:F131" si="15">G68+F67+H68</f>
        <v>871525</v>
      </c>
      <c r="G68" s="174">
        <f t="shared" si="13"/>
        <v>19830</v>
      </c>
      <c r="H68" s="88">
        <v>0</v>
      </c>
      <c r="J68" s="88">
        <v>67</v>
      </c>
      <c r="K68" s="88">
        <v>13153648</v>
      </c>
      <c r="L68" s="88">
        <v>11035575</v>
      </c>
      <c r="N68" s="179" t="str" cm="1">
        <f t="array" ref="N68">IFERROR(INDEX($J$1:$L$176,MATCH(O68,$K$1:$K$176,1)+1,1),1) &amp; " (" &amp;
IFERROR(ROUND((O68-INDEX($J$1:$L$176,MATCH(O68,$K$1:$K$176,1),2))/(INDEX($J$1:$L$176,MATCH(O68,$K$1:$K$176,1)+1,2)-INDEX($J$1:$L$176,MATCH(O68,$K$1:$K$176,1),2)),2)*100,0)
&amp;"%)"</f>
        <v>40 (61%)</v>
      </c>
      <c r="O68" s="175">
        <f t="shared" ref="O68:O85" si="16">P68+O67+Q68</f>
        <v>988455</v>
      </c>
      <c r="P68" s="174">
        <f t="shared" si="14"/>
        <v>22095</v>
      </c>
      <c r="Q68" s="88">
        <v>0</v>
      </c>
      <c r="T68" s="88" t="s">
        <v>2483</v>
      </c>
      <c r="U68" s="88" t="s">
        <v>3662</v>
      </c>
    </row>
    <row r="69" spans="1:21" x14ac:dyDescent="0.2">
      <c r="A69" s="88">
        <v>68</v>
      </c>
      <c r="B69" s="88">
        <v>9891782</v>
      </c>
      <c r="C69" s="88">
        <v>12364727</v>
      </c>
      <c r="E69" s="179" t="str" cm="1">
        <f t="array" ref="E69">IFERROR(INDEX($A$1:$C$176,MATCH(F69,$B$1:$B$176,1)+1,1),1) &amp; " (" &amp;
IFERROR(ROUND((F69-INDEX($A$1:$C$176,MATCH(F69,$B$1:$B$176,1),2))/(INDEX($A$1:$C$176,MATCH(F69,$B$1:$B$176,1)+1,2)-INDEX($A$1:$C$176,MATCH(F69,$B$1:$B$176,1),2)),2)*100,0)
&amp;"%)"</f>
        <v>43 (51%)</v>
      </c>
      <c r="F69" s="175">
        <f t="shared" si="15"/>
        <v>891370</v>
      </c>
      <c r="G69" s="174">
        <f t="shared" si="13"/>
        <v>19845</v>
      </c>
      <c r="H69" s="88">
        <v>0</v>
      </c>
      <c r="J69" s="88">
        <v>68</v>
      </c>
      <c r="K69" s="88">
        <v>14788353</v>
      </c>
      <c r="L69" s="88">
        <v>12364727</v>
      </c>
      <c r="N69" s="179" t="str" cm="1">
        <f t="array" ref="N69">IFERROR(INDEX($J$1:$L$176,MATCH(O69,$K$1:$K$176,1)+1,1),1) &amp; " (" &amp;
IFERROR(ROUND((O69-INDEX($J$1:$L$176,MATCH(O69,$K$1:$K$176,1),2))/(INDEX($J$1:$L$176,MATCH(O69,$K$1:$K$176,1)+1,2)-INDEX($J$1:$L$176,MATCH(O69,$K$1:$K$176,1),2)),2)*100,0)
&amp;"%)"</f>
        <v>40 (93%)</v>
      </c>
      <c r="O69" s="175">
        <f t="shared" si="16"/>
        <v>1010565</v>
      </c>
      <c r="P69" s="174">
        <f t="shared" si="14"/>
        <v>22110</v>
      </c>
      <c r="Q69" s="88">
        <v>0</v>
      </c>
      <c r="S69" s="183" t="s">
        <v>3640</v>
      </c>
      <c r="T69" s="88" t="s">
        <v>2483</v>
      </c>
      <c r="U69" s="88" t="s">
        <v>3707</v>
      </c>
    </row>
    <row r="70" spans="1:21" x14ac:dyDescent="0.2">
      <c r="A70" s="88">
        <v>69</v>
      </c>
      <c r="B70" s="88">
        <v>11008270</v>
      </c>
      <c r="C70" s="88">
        <v>13760337</v>
      </c>
      <c r="E70" s="179" t="str" cm="1">
        <f t="array" ref="E70">IFERROR(INDEX($A$1:$C$176,MATCH(F70,$B$1:$B$176,1)+1,1),1) &amp; " (" &amp;
IFERROR(ROUND((F70-INDEX($A$1:$C$176,MATCH(F70,$B$1:$B$176,1),2))/(INDEX($A$1:$C$176,MATCH(F70,$B$1:$B$176,1)+1,2)-INDEX($A$1:$C$176,MATCH(F70,$B$1:$B$176,1),2)),2)*100,0)
&amp;"%)"</f>
        <v>44 (37%)</v>
      </c>
      <c r="F70" s="175">
        <f t="shared" si="15"/>
        <v>938730</v>
      </c>
      <c r="G70" s="174">
        <f t="shared" si="13"/>
        <v>19860</v>
      </c>
      <c r="H70" s="88">
        <v>27500</v>
      </c>
      <c r="J70" s="88">
        <v>69</v>
      </c>
      <c r="K70" s="88">
        <v>16513098</v>
      </c>
      <c r="L70" s="88">
        <v>13760337</v>
      </c>
      <c r="N70" s="179" t="str" cm="1">
        <f t="array" ref="N70">IFERROR(INDEX($J$1:$L$176,MATCH(O70,$K$1:$K$176,1)+1,1),1) &amp; " (" &amp;
IFERROR(ROUND((O70-INDEX($J$1:$L$176,MATCH(O70,$K$1:$K$176,1),2))/(INDEX($J$1:$L$176,MATCH(O70,$K$1:$K$176,1)+1,2)-INDEX($J$1:$L$176,MATCH(O70,$K$1:$K$176,1),2)),2)*100,0)
&amp;"%)"</f>
        <v>41 (63%)</v>
      </c>
      <c r="O70" s="175">
        <f t="shared" si="16"/>
        <v>1060190</v>
      </c>
      <c r="P70" s="174">
        <f t="shared" si="14"/>
        <v>22125</v>
      </c>
      <c r="Q70" s="88">
        <v>27500</v>
      </c>
      <c r="T70" s="88" t="s">
        <v>2483</v>
      </c>
      <c r="U70" s="88" t="s">
        <v>3708</v>
      </c>
    </row>
    <row r="71" spans="1:21" x14ac:dyDescent="0.2">
      <c r="A71" s="88">
        <v>70</v>
      </c>
      <c r="B71" s="88">
        <v>12683002</v>
      </c>
      <c r="C71" s="88">
        <v>15853752</v>
      </c>
      <c r="E71" s="179" t="str" cm="1">
        <f t="array" ref="E71">IFERROR(INDEX($A$1:$C$176,MATCH(F71,$B$1:$B$176,1)+1,1),1) &amp; " (" &amp;
IFERROR(ROUND((F71-INDEX($A$1:$C$176,MATCH(F71,$B$1:$B$176,1),2))/(INDEX($A$1:$C$176,MATCH(F71,$B$1:$B$176,1)+1,2)-INDEX($A$1:$C$176,MATCH(F71,$B$1:$B$176,1),2)),2)*100,0)
&amp;"%)"</f>
        <v>44 (72%)</v>
      </c>
      <c r="F71" s="175">
        <f t="shared" si="15"/>
        <v>958605</v>
      </c>
      <c r="G71" s="174">
        <f t="shared" si="13"/>
        <v>19875</v>
      </c>
      <c r="H71" s="88">
        <v>0</v>
      </c>
      <c r="J71" s="88">
        <v>70</v>
      </c>
      <c r="K71" s="88">
        <v>19088696</v>
      </c>
      <c r="L71" s="88">
        <v>15853752</v>
      </c>
      <c r="N71" s="179" t="str" cm="1">
        <f t="array" ref="N71">IFERROR(INDEX($J$1:$L$176,MATCH(O71,$K$1:$K$176,1)+1,1),1) &amp; " (" &amp;
IFERROR(ROUND((O71-INDEX($J$1:$L$176,MATCH(O71,$K$1:$K$176,1),2))/(INDEX($J$1:$L$176,MATCH(O71,$K$1:$K$176,1)+1,2)-INDEX($J$1:$L$176,MATCH(O71,$K$1:$K$176,1),2)),2)*100,0)
&amp;"%)"</f>
        <v>41 (94%)</v>
      </c>
      <c r="O71" s="175">
        <f t="shared" si="16"/>
        <v>1082330</v>
      </c>
      <c r="P71" s="174">
        <f t="shared" si="14"/>
        <v>22140</v>
      </c>
      <c r="Q71" s="88">
        <v>0</v>
      </c>
      <c r="T71" s="88" t="s">
        <v>2483</v>
      </c>
      <c r="U71" s="88" t="s">
        <v>3709</v>
      </c>
    </row>
    <row r="72" spans="1:21" x14ac:dyDescent="0.2">
      <c r="A72" s="88">
        <v>71</v>
      </c>
      <c r="B72" s="88">
        <v>14441470</v>
      </c>
      <c r="C72" s="88">
        <v>18051838</v>
      </c>
      <c r="E72" s="179" t="str" cm="1">
        <f t="array" ref="E72">IFERROR(INDEX($A$1:$C$176,MATCH(F72,$B$1:$B$176,1)+1,1),1) &amp; " (" &amp;
IFERROR(ROUND((F72-INDEX($A$1:$C$176,MATCH(F72,$B$1:$B$176,1),2))/(INDEX($A$1:$C$176,MATCH(F72,$B$1:$B$176,1)+1,2)-INDEX($A$1:$C$176,MATCH(F72,$B$1:$B$176,1),2)),2)*100,0)
&amp;"%)"</f>
        <v>45 (7%)</v>
      </c>
      <c r="F72" s="175">
        <f t="shared" si="15"/>
        <v>978495</v>
      </c>
      <c r="G72" s="174">
        <f t="shared" si="13"/>
        <v>19890</v>
      </c>
      <c r="H72" s="88">
        <v>0</v>
      </c>
      <c r="J72" s="88">
        <v>71</v>
      </c>
      <c r="K72" s="88">
        <v>21806760</v>
      </c>
      <c r="L72" s="88">
        <v>18051838</v>
      </c>
      <c r="N72" s="179" t="str" cm="1">
        <f t="array" ref="N72">IFERROR(INDEX($J$1:$L$176,MATCH(O72,$K$1:$K$176,1)+1,1),1) &amp; " (" &amp;
IFERROR(ROUND((O72-INDEX($J$1:$L$176,MATCH(O72,$K$1:$K$176,1),2))/(INDEX($J$1:$L$176,MATCH(O72,$K$1:$K$176,1)+1,2)-INDEX($J$1:$L$176,MATCH(O72,$K$1:$K$176,1),2)),2)*100,0)
&amp;"%)"</f>
        <v>42 (24%)</v>
      </c>
      <c r="O72" s="175">
        <f t="shared" si="16"/>
        <v>1104485</v>
      </c>
      <c r="P72" s="174">
        <f t="shared" si="14"/>
        <v>22155</v>
      </c>
      <c r="Q72" s="88">
        <v>0</v>
      </c>
      <c r="S72" s="88" t="s">
        <v>3641</v>
      </c>
      <c r="T72" s="88" t="s">
        <v>2483</v>
      </c>
      <c r="U72" s="88" t="s">
        <v>3710</v>
      </c>
    </row>
    <row r="73" spans="1:21" x14ac:dyDescent="0.2">
      <c r="A73" s="88">
        <v>72</v>
      </c>
      <c r="B73" s="88">
        <v>16287862</v>
      </c>
      <c r="C73" s="88">
        <v>20359828</v>
      </c>
      <c r="E73" s="179" t="str" cm="1">
        <f t="array" ref="E73">IFERROR(INDEX($A$1:$C$176,MATCH(F73,$B$1:$B$176,1)+1,1),1) &amp; " (" &amp;
IFERROR(ROUND((F73-INDEX($A$1:$C$176,MATCH(F73,$B$1:$B$176,1),2))/(INDEX($A$1:$C$176,MATCH(F73,$B$1:$B$176,1)+1,2)-INDEX($A$1:$C$176,MATCH(F73,$B$1:$B$176,1),2)),2)*100,0)
&amp;"%)"</f>
        <v>45 (42%)</v>
      </c>
      <c r="F73" s="175">
        <f t="shared" si="15"/>
        <v>998400</v>
      </c>
      <c r="G73" s="174">
        <f t="shared" si="13"/>
        <v>19905</v>
      </c>
      <c r="H73" s="88">
        <v>0</v>
      </c>
      <c r="J73" s="88">
        <v>72</v>
      </c>
      <c r="K73" s="88">
        <v>24674623</v>
      </c>
      <c r="L73" s="88">
        <v>20359828</v>
      </c>
      <c r="N73" s="179" t="str" cm="1">
        <f t="array" ref="N73">IFERROR(INDEX($J$1:$L$176,MATCH(O73,$K$1:$K$176,1)+1,1),1) &amp; " (" &amp;
IFERROR(ROUND((O73-INDEX($J$1:$L$176,MATCH(O73,$K$1:$K$176,1),2))/(INDEX($J$1:$L$176,MATCH(O73,$K$1:$K$176,1)+1,2)-INDEX($J$1:$L$176,MATCH(O73,$K$1:$K$176,1),2)),2)*100,0)
&amp;"%)"</f>
        <v>42 (54%)</v>
      </c>
      <c r="O73" s="175">
        <f t="shared" si="16"/>
        <v>1126655</v>
      </c>
      <c r="P73" s="174">
        <f t="shared" si="14"/>
        <v>22170</v>
      </c>
      <c r="Q73" s="88">
        <v>0</v>
      </c>
      <c r="T73" s="88" t="s">
        <v>2483</v>
      </c>
      <c r="U73" s="88" t="s">
        <v>3711</v>
      </c>
    </row>
    <row r="74" spans="1:21" x14ac:dyDescent="0.2">
      <c r="A74" s="88">
        <v>73</v>
      </c>
      <c r="B74" s="88">
        <v>18226574</v>
      </c>
      <c r="C74" s="88">
        <v>22783218</v>
      </c>
      <c r="E74" s="179" t="str" cm="1">
        <f t="array" ref="E74">IFERROR(INDEX($A$1:$C$176,MATCH(F74,$B$1:$B$176,1)+1,1),1) &amp; " (" &amp;
IFERROR(ROUND((F74-INDEX($A$1:$C$176,MATCH(F74,$B$1:$B$176,1),2))/(INDEX($A$1:$C$176,MATCH(F74,$B$1:$B$176,1)+1,2)-INDEX($A$1:$C$176,MATCH(F74,$B$1:$B$176,1),2)),2)*100,0)
&amp;"%)"</f>
        <v>45 (77%)</v>
      </c>
      <c r="F74" s="175">
        <f t="shared" si="15"/>
        <v>1018320</v>
      </c>
      <c r="G74" s="174">
        <f t="shared" si="13"/>
        <v>19920</v>
      </c>
      <c r="H74" s="88">
        <v>0</v>
      </c>
      <c r="J74" s="88">
        <v>73</v>
      </c>
      <c r="K74" s="88">
        <v>27699992</v>
      </c>
      <c r="L74" s="88">
        <v>22783218</v>
      </c>
      <c r="N74" s="179" t="str" cm="1">
        <f t="array" ref="N74">IFERROR(INDEX($J$1:$L$176,MATCH(O74,$K$1:$K$176,1)+1,1),1) &amp; " (" &amp;
IFERROR(ROUND((O74-INDEX($J$1:$L$176,MATCH(O74,$K$1:$K$176,1),2))/(INDEX($J$1:$L$176,MATCH(O74,$K$1:$K$176,1)+1,2)-INDEX($J$1:$L$176,MATCH(O74,$K$1:$K$176,1),2)),2)*100,0)
&amp;"%)"</f>
        <v>42 (84%)</v>
      </c>
      <c r="O74" s="175">
        <f t="shared" si="16"/>
        <v>1148840</v>
      </c>
      <c r="P74" s="174">
        <f t="shared" si="14"/>
        <v>22185</v>
      </c>
      <c r="Q74" s="88">
        <v>0</v>
      </c>
      <c r="T74" s="88" t="s">
        <v>2483</v>
      </c>
      <c r="U74" s="88" t="s">
        <v>3712</v>
      </c>
    </row>
    <row r="75" spans="1:21" x14ac:dyDescent="0.2">
      <c r="A75" s="88">
        <v>74</v>
      </c>
      <c r="B75" s="88">
        <v>20262222</v>
      </c>
      <c r="C75" s="88">
        <v>25327778</v>
      </c>
      <c r="E75" s="179" t="str" cm="1">
        <f t="array" ref="E75">IFERROR(INDEX($A$1:$C$176,MATCH(F75,$B$1:$B$176,1)+1,1),1) &amp; " (" &amp;
IFERROR(ROUND((F75-INDEX($A$1:$C$176,MATCH(F75,$B$1:$B$176,1),2))/(INDEX($A$1:$C$176,MATCH(F75,$B$1:$B$176,1)+1,2)-INDEX($A$1:$C$176,MATCH(F75,$B$1:$B$176,1),2)),2)*100,0)
&amp;"%)"</f>
        <v>46 (61%)</v>
      </c>
      <c r="F75" s="175">
        <f t="shared" si="15"/>
        <v>1068255</v>
      </c>
      <c r="G75" s="174">
        <f t="shared" si="13"/>
        <v>19935</v>
      </c>
      <c r="H75" s="88">
        <v>30000</v>
      </c>
      <c r="J75" s="88">
        <v>74</v>
      </c>
      <c r="K75" s="88">
        <v>30890973</v>
      </c>
      <c r="L75" s="88">
        <v>25327778</v>
      </c>
      <c r="N75" s="179" t="str" cm="1">
        <f t="array" ref="N75">IFERROR(INDEX($J$1:$L$176,MATCH(O75,$K$1:$K$176,1)+1,1),1) &amp; " (" &amp;
IFERROR(ROUND((O75-INDEX($J$1:$L$176,MATCH(O75,$K$1:$K$176,1),2))/(INDEX($J$1:$L$176,MATCH(O75,$K$1:$K$176,1)+1,2)-INDEX($J$1:$L$176,MATCH(O75,$K$1:$K$176,1),2)),2)*100,0)
&amp;"%)"</f>
        <v>43 (51%)</v>
      </c>
      <c r="O75" s="175">
        <f t="shared" si="16"/>
        <v>1201040</v>
      </c>
      <c r="P75" s="174">
        <f t="shared" si="14"/>
        <v>22200</v>
      </c>
      <c r="Q75" s="88">
        <v>30000</v>
      </c>
      <c r="T75" s="88" t="s">
        <v>2483</v>
      </c>
      <c r="U75" s="88" t="s">
        <v>3713</v>
      </c>
    </row>
    <row r="76" spans="1:21" x14ac:dyDescent="0.2">
      <c r="A76" s="88">
        <v>75</v>
      </c>
      <c r="B76" s="88">
        <v>23315694</v>
      </c>
      <c r="C76" s="88">
        <v>29144618</v>
      </c>
      <c r="E76" s="179" t="str" cm="1">
        <f t="array" ref="E76">IFERROR(INDEX($A$1:$C$176,MATCH(F76,$B$1:$B$176,1)+1,1),1) &amp; " (" &amp;
IFERROR(ROUND((F76-INDEX($A$1:$C$176,MATCH(F76,$B$1:$B$176,1),2))/(INDEX($A$1:$C$176,MATCH(F76,$B$1:$B$176,1)+1,2)-INDEX($A$1:$C$176,MATCH(F76,$B$1:$B$176,1),2)),2)*100,0)
&amp;"%)"</f>
        <v>46 (94%)</v>
      </c>
      <c r="F76" s="175">
        <f t="shared" si="15"/>
        <v>1088205</v>
      </c>
      <c r="G76" s="174">
        <f t="shared" si="13"/>
        <v>19950</v>
      </c>
      <c r="H76" s="88">
        <v>0</v>
      </c>
      <c r="J76" s="88">
        <v>75</v>
      </c>
      <c r="K76" s="88">
        <v>35657003</v>
      </c>
      <c r="L76" s="88">
        <v>29144618</v>
      </c>
      <c r="N76" s="179" t="str" cm="1">
        <f t="array" ref="N76">IFERROR(INDEX($J$1:$L$176,MATCH(O76,$K$1:$K$176,1)+1,1),1) &amp; " (" &amp;
IFERROR(ROUND((O76-INDEX($J$1:$L$176,MATCH(O76,$K$1:$K$176,1),2))/(INDEX($J$1:$L$176,MATCH(O76,$K$1:$K$176,1)+1,2)-INDEX($J$1:$L$176,MATCH(O76,$K$1:$K$176,1),2)),2)*100,0)
&amp;"%)"</f>
        <v>43 (79%)</v>
      </c>
      <c r="O76" s="175">
        <f t="shared" si="16"/>
        <v>1223255</v>
      </c>
      <c r="P76" s="174">
        <f t="shared" si="14"/>
        <v>22215</v>
      </c>
      <c r="Q76" s="88">
        <v>0</v>
      </c>
      <c r="T76" s="88" t="s">
        <v>2483</v>
      </c>
      <c r="U76" s="88" t="s">
        <v>3714</v>
      </c>
    </row>
    <row r="77" spans="1:21" x14ac:dyDescent="0.2">
      <c r="A77" s="88">
        <v>76</v>
      </c>
      <c r="B77" s="88">
        <v>26521840</v>
      </c>
      <c r="C77" s="88">
        <v>33152300</v>
      </c>
      <c r="E77" s="179" t="str" cm="1">
        <f t="array" ref="E77">IFERROR(INDEX($A$1:$C$176,MATCH(F77,$B$1:$B$176,1)+1,1),1) &amp; " (" &amp;
IFERROR(ROUND((F77-INDEX($A$1:$C$176,MATCH(F77,$B$1:$B$176,1),2))/(INDEX($A$1:$C$176,MATCH(F77,$B$1:$B$176,1)+1,2)-INDEX($A$1:$C$176,MATCH(F77,$B$1:$B$176,1),2)),2)*100,0)
&amp;"%)"</f>
        <v>47 (26%)</v>
      </c>
      <c r="F77" s="175">
        <f t="shared" si="15"/>
        <v>1108170</v>
      </c>
      <c r="G77" s="174">
        <f t="shared" si="13"/>
        <v>19965</v>
      </c>
      <c r="H77" s="88">
        <v>0</v>
      </c>
      <c r="J77" s="88">
        <v>76</v>
      </c>
      <c r="K77" s="88">
        <v>40685013</v>
      </c>
      <c r="L77" s="88">
        <v>33152300</v>
      </c>
      <c r="N77" s="179" t="str" cm="1">
        <f t="array" ref="N77">IFERROR(INDEX($J$1:$L$176,MATCH(O77,$K$1:$K$176,1)+1,1),1) &amp; " (" &amp;
IFERROR(ROUND((O77-INDEX($J$1:$L$176,MATCH(O77,$K$1:$K$176,1),2))/(INDEX($J$1:$L$176,MATCH(O77,$K$1:$K$176,1)+1,2)-INDEX($J$1:$L$176,MATCH(O77,$K$1:$K$176,1),2)),2)*100,0)
&amp;"%)"</f>
        <v>44 (7%)</v>
      </c>
      <c r="O77" s="175">
        <f t="shared" si="16"/>
        <v>1245485</v>
      </c>
      <c r="P77" s="174">
        <f t="shared" si="14"/>
        <v>22230</v>
      </c>
      <c r="Q77" s="88">
        <v>0</v>
      </c>
      <c r="T77" s="88" t="s">
        <v>2483</v>
      </c>
      <c r="U77" s="88" t="s">
        <v>3715</v>
      </c>
    </row>
    <row r="78" spans="1:21" x14ac:dyDescent="0.2">
      <c r="A78" s="88">
        <v>77</v>
      </c>
      <c r="B78" s="88">
        <v>29888293</v>
      </c>
      <c r="C78" s="88">
        <v>37360366</v>
      </c>
      <c r="E78" s="179" t="str" cm="1">
        <f t="array" ref="E78">IFERROR(INDEX($A$1:$C$176,MATCH(F78,$B$1:$B$176,1)+1,1),1) &amp; " (" &amp;
IFERROR(ROUND((F78-INDEX($A$1:$C$176,MATCH(F78,$B$1:$B$176,1),2))/(INDEX($A$1:$C$176,MATCH(F78,$B$1:$B$176,1)+1,2)-INDEX($A$1:$C$176,MATCH(F78,$B$1:$B$176,1),2)),2)*100,0)
&amp;"%)"</f>
        <v>47 (58%)</v>
      </c>
      <c r="F78" s="175">
        <f t="shared" si="15"/>
        <v>1128150</v>
      </c>
      <c r="G78" s="174">
        <f t="shared" si="13"/>
        <v>19980</v>
      </c>
      <c r="H78" s="88">
        <v>0</v>
      </c>
      <c r="J78" s="88">
        <v>77</v>
      </c>
      <c r="K78" s="88">
        <v>45988460</v>
      </c>
      <c r="L78" s="88">
        <v>37360366</v>
      </c>
      <c r="N78" s="179" t="str" cm="1">
        <f t="array" ref="N78">IFERROR(INDEX($J$1:$L$176,MATCH(O78,$K$1:$K$176,1)+1,1),1) &amp; " (" &amp;
IFERROR(ROUND((O78-INDEX($J$1:$L$176,MATCH(O78,$K$1:$K$176,1),2))/(INDEX($J$1:$L$176,MATCH(O78,$K$1:$K$176,1)+1,2)-INDEX($J$1:$L$176,MATCH(O78,$K$1:$K$176,1),2)),2)*100,0)
&amp;"%)"</f>
        <v>44 (34%)</v>
      </c>
      <c r="O78" s="175">
        <f t="shared" si="16"/>
        <v>1267730</v>
      </c>
      <c r="P78" s="174">
        <f t="shared" si="14"/>
        <v>22245</v>
      </c>
      <c r="Q78" s="88">
        <v>0</v>
      </c>
      <c r="T78" s="88" t="s">
        <v>2483</v>
      </c>
      <c r="U78" s="88" t="s">
        <v>3662</v>
      </c>
    </row>
    <row r="79" spans="1:21" x14ac:dyDescent="0.2">
      <c r="A79" s="88">
        <v>78</v>
      </c>
      <c r="B79" s="88">
        <v>33423068</v>
      </c>
      <c r="C79" s="88">
        <v>41778835</v>
      </c>
      <c r="E79" s="179" t="str" cm="1">
        <f t="array" ref="E79">IFERROR(INDEX($A$1:$C$176,MATCH(F79,$B$1:$B$176,1)+1,1),1) &amp; " (" &amp;
IFERROR(ROUND((F79-INDEX($A$1:$C$176,MATCH(F79,$B$1:$B$176,1),2))/(INDEX($A$1:$C$176,MATCH(F79,$B$1:$B$176,1)+1,2)-INDEX($A$1:$C$176,MATCH(F79,$B$1:$B$176,1),2)),2)*100,0)
&amp;"%)"</f>
        <v>48 (38%)</v>
      </c>
      <c r="F79" s="175">
        <f t="shared" si="15"/>
        <v>1180645</v>
      </c>
      <c r="G79" s="174">
        <f t="shared" si="13"/>
        <v>19995</v>
      </c>
      <c r="H79" s="88">
        <v>32500</v>
      </c>
      <c r="J79" s="88">
        <v>78</v>
      </c>
      <c r="K79" s="88">
        <v>51581495</v>
      </c>
      <c r="L79" s="88">
        <v>41778835</v>
      </c>
      <c r="N79" s="179" t="str" cm="1">
        <f t="array" ref="N79">IFERROR(INDEX($J$1:$L$176,MATCH(O79,$K$1:$K$176,1)+1,1),1) &amp; " (" &amp;
IFERROR(ROUND((O79-INDEX($J$1:$L$176,MATCH(O79,$K$1:$K$176,1),2))/(INDEX($J$1:$L$176,MATCH(O79,$K$1:$K$176,1)+1,2)-INDEX($J$1:$L$176,MATCH(O79,$K$1:$K$176,1),2)),2)*100,0)
&amp;"%)"</f>
        <v>45 (0%)</v>
      </c>
      <c r="O79" s="175">
        <f t="shared" si="16"/>
        <v>1322490</v>
      </c>
      <c r="P79" s="174">
        <f t="shared" si="14"/>
        <v>22260</v>
      </c>
      <c r="Q79" s="88">
        <v>32500</v>
      </c>
      <c r="T79" s="88" t="s">
        <v>2483</v>
      </c>
      <c r="U79" s="88" t="s">
        <v>3716</v>
      </c>
    </row>
    <row r="80" spans="1:21" x14ac:dyDescent="0.2">
      <c r="A80" s="88">
        <v>79</v>
      </c>
      <c r="B80" s="88">
        <v>37134582</v>
      </c>
      <c r="C80" s="88">
        <v>46418227</v>
      </c>
      <c r="E80" s="179" t="str" cm="1">
        <f t="array" ref="E80">IFERROR(INDEX($A$1:$C$176,MATCH(F80,$B$1:$B$176,1)+1,1),1) &amp; " (" &amp;
IFERROR(ROUND((F80-INDEX($A$1:$C$176,MATCH(F80,$B$1:$B$176,1),2))/(INDEX($A$1:$C$176,MATCH(F80,$B$1:$B$176,1)+1,2)-INDEX($A$1:$C$176,MATCH(F80,$B$1:$B$176,1),2)),2)*100,0)
&amp;"%)"</f>
        <v>48 (68%)</v>
      </c>
      <c r="F80" s="175">
        <f t="shared" si="15"/>
        <v>1200655</v>
      </c>
      <c r="G80" s="174">
        <f t="shared" si="13"/>
        <v>20010</v>
      </c>
      <c r="H80" s="88">
        <v>0</v>
      </c>
      <c r="J80" s="88">
        <v>79</v>
      </c>
      <c r="K80" s="88">
        <v>57478998</v>
      </c>
      <c r="L80" s="88">
        <v>46418227</v>
      </c>
      <c r="N80" s="179" t="str" cm="1">
        <f t="array" ref="N80">IFERROR(INDEX($J$1:$L$176,MATCH(O80,$K$1:$K$176,1)+1,1),1) &amp; " (" &amp;
IFERROR(ROUND((O80-INDEX($J$1:$L$176,MATCH(O80,$K$1:$K$176,1),2))/(INDEX($J$1:$L$176,MATCH(O80,$K$1:$K$176,1)+1,2)-INDEX($J$1:$L$176,MATCH(O80,$K$1:$K$176,1),2)),2)*100,0)
&amp;"%)"</f>
        <v>45 (27%)</v>
      </c>
      <c r="O80" s="175">
        <f t="shared" si="16"/>
        <v>1344765</v>
      </c>
      <c r="P80" s="174">
        <f t="shared" si="14"/>
        <v>22275</v>
      </c>
      <c r="Q80" s="88">
        <v>0</v>
      </c>
      <c r="T80" s="88" t="s">
        <v>2483</v>
      </c>
      <c r="U80" s="88" t="s">
        <v>3717</v>
      </c>
    </row>
    <row r="81" spans="1:21" x14ac:dyDescent="0.2">
      <c r="A81" s="88">
        <v>80</v>
      </c>
      <c r="B81" s="88">
        <v>42701852</v>
      </c>
      <c r="C81" s="88">
        <v>53377315</v>
      </c>
      <c r="E81" s="179" t="str" cm="1">
        <f t="array" ref="E81">IFERROR(INDEX($A$1:$C$176,MATCH(F81,$B$1:$B$176,1)+1,1),1) &amp; " (" &amp;
IFERROR(ROUND((F81-INDEX($A$1:$C$176,MATCH(F81,$B$1:$B$176,1),2))/(INDEX($A$1:$C$176,MATCH(F81,$B$1:$B$176,1)+1,2)-INDEX($A$1:$C$176,MATCH(F81,$B$1:$B$176,1),2)),2)*100,0)
&amp;"%)"</f>
        <v>48 (98%)</v>
      </c>
      <c r="F81" s="175">
        <f t="shared" si="15"/>
        <v>1220680</v>
      </c>
      <c r="G81" s="174">
        <f t="shared" si="13"/>
        <v>20025</v>
      </c>
      <c r="H81" s="88">
        <v>0</v>
      </c>
      <c r="J81" s="88">
        <v>80</v>
      </c>
      <c r="K81" s="88">
        <v>66289363</v>
      </c>
      <c r="L81" s="88">
        <v>53377315</v>
      </c>
      <c r="N81" s="179" t="str" cm="1">
        <f t="array" ref="N81">IFERROR(INDEX($J$1:$L$176,MATCH(O81,$K$1:$K$176,1)+1,1),1) &amp; " (" &amp;
IFERROR(ROUND((O81-INDEX($J$1:$L$176,MATCH(O81,$K$1:$K$176,1),2))/(INDEX($J$1:$L$176,MATCH(O81,$K$1:$K$176,1)+1,2)-INDEX($J$1:$L$176,MATCH(O81,$K$1:$K$176,1),2)),2)*100,0)
&amp;"%)"</f>
        <v>45 (53%)</v>
      </c>
      <c r="O81" s="175">
        <f t="shared" si="16"/>
        <v>1367055</v>
      </c>
      <c r="P81" s="174">
        <f t="shared" si="14"/>
        <v>22290</v>
      </c>
      <c r="Q81" s="88">
        <v>0</v>
      </c>
      <c r="T81" s="88" t="s">
        <v>2483</v>
      </c>
      <c r="U81" s="88" t="s">
        <v>3662</v>
      </c>
    </row>
    <row r="82" spans="1:21" x14ac:dyDescent="0.2">
      <c r="A82" s="88">
        <v>81</v>
      </c>
      <c r="B82" s="88">
        <v>48547486</v>
      </c>
      <c r="C82" s="88">
        <v>60684357</v>
      </c>
      <c r="E82" s="179" t="str" cm="1">
        <f t="array" ref="E82">IFERROR(INDEX($A$1:$C$176,MATCH(F82,$B$1:$B$176,1)+1,1),1) &amp; " (" &amp;
IFERROR(ROUND((F82-INDEX($A$1:$C$176,MATCH(F82,$B$1:$B$176,1),2))/(INDEX($A$1:$C$176,MATCH(F82,$B$1:$B$176,1)+1,2)-INDEX($A$1:$C$176,MATCH(F82,$B$1:$B$176,1),2)),2)*100,0)
&amp;"%)"</f>
        <v>49 (27%)</v>
      </c>
      <c r="F82" s="175">
        <f t="shared" si="15"/>
        <v>1240720</v>
      </c>
      <c r="G82" s="174">
        <f t="shared" si="13"/>
        <v>20040</v>
      </c>
      <c r="H82" s="88">
        <v>0</v>
      </c>
      <c r="J82" s="88">
        <v>81</v>
      </c>
      <c r="K82" s="88">
        <v>75581251</v>
      </c>
      <c r="L82" s="88">
        <v>60684357</v>
      </c>
      <c r="N82" s="179" t="str" cm="1">
        <f t="array" ref="N82">IFERROR(INDEX($J$1:$L$176,MATCH(O82,$K$1:$K$176,1)+1,1),1) &amp; " (" &amp;
IFERROR(ROUND((O82-INDEX($J$1:$L$176,MATCH(O82,$K$1:$K$176,1),2))/(INDEX($J$1:$L$176,MATCH(O82,$K$1:$K$176,1)+1,2)-INDEX($J$1:$L$176,MATCH(O82,$K$1:$K$176,1),2)),2)*100,0)
&amp;"%)"</f>
        <v>45 (80%)</v>
      </c>
      <c r="O82" s="175">
        <f t="shared" si="16"/>
        <v>1389360</v>
      </c>
      <c r="P82" s="174">
        <f t="shared" si="14"/>
        <v>22305</v>
      </c>
      <c r="Q82" s="88">
        <v>0</v>
      </c>
      <c r="T82" s="88" t="s">
        <v>2483</v>
      </c>
      <c r="U82" s="88" t="s">
        <v>3718</v>
      </c>
    </row>
    <row r="83" spans="1:21" x14ac:dyDescent="0.2">
      <c r="A83" s="88">
        <v>82</v>
      </c>
      <c r="B83" s="88">
        <v>54685401</v>
      </c>
      <c r="C83" s="88">
        <v>68356751</v>
      </c>
      <c r="E83" s="179" t="str" cm="1">
        <f t="array" ref="E83">IFERROR(INDEX($A$1:$C$176,MATCH(F83,$B$1:$B$176,1)+1,1),1) &amp; " (" &amp;
IFERROR(ROUND((F83-INDEX($A$1:$C$176,MATCH(F83,$B$1:$B$176,1),2))/(INDEX($A$1:$C$176,MATCH(F83,$B$1:$B$176,1)+1,2)-INDEX($A$1:$C$176,MATCH(F83,$B$1:$B$176,1),2)),2)*100,0)
&amp;"%)"</f>
        <v>50 (4%)</v>
      </c>
      <c r="F83" s="175">
        <f t="shared" si="15"/>
        <v>1295775</v>
      </c>
      <c r="G83" s="174">
        <f t="shared" si="13"/>
        <v>20055</v>
      </c>
      <c r="H83" s="88">
        <v>35000</v>
      </c>
      <c r="J83" s="88">
        <v>82</v>
      </c>
      <c r="K83" s="88">
        <v>85379359</v>
      </c>
      <c r="L83" s="88">
        <v>68356751</v>
      </c>
      <c r="N83" s="179" t="str" cm="1">
        <f t="array" ref="N83">IFERROR(INDEX($J$1:$L$176,MATCH(O83,$K$1:$K$176,1)+1,1),1) &amp; " (" &amp;
IFERROR(ROUND((O83-INDEX($J$1:$L$176,MATCH(O83,$K$1:$K$176,1),2))/(INDEX($J$1:$L$176,MATCH(O83,$K$1:$K$176,1)+1,2)-INDEX($J$1:$L$176,MATCH(O83,$K$1:$K$176,1),2)),2)*100,0)
&amp;"%)"</f>
        <v>46 (45%)</v>
      </c>
      <c r="O83" s="175">
        <f t="shared" si="16"/>
        <v>1446680</v>
      </c>
      <c r="P83" s="174">
        <f t="shared" si="14"/>
        <v>22320</v>
      </c>
      <c r="Q83" s="88">
        <v>35000</v>
      </c>
      <c r="T83" s="88" t="s">
        <v>2483</v>
      </c>
      <c r="U83" s="88" t="s">
        <v>3719</v>
      </c>
    </row>
    <row r="84" spans="1:21" x14ac:dyDescent="0.2">
      <c r="A84" s="88">
        <v>83</v>
      </c>
      <c r="B84" s="88">
        <v>61130212</v>
      </c>
      <c r="C84" s="88">
        <v>76412765</v>
      </c>
      <c r="E84" s="179" t="str" cm="1">
        <f t="array" ref="E84">IFERROR(INDEX($A$1:$C$176,MATCH(F84,$B$1:$B$176,1)+1,1),1) &amp; " (" &amp;
IFERROR(ROUND((F84-INDEX($A$1:$C$176,MATCH(F84,$B$1:$B$176,1),2))/(INDEX($A$1:$C$176,MATCH(F84,$B$1:$B$176,1)+1,2)-INDEX($A$1:$C$176,MATCH(F84,$B$1:$B$176,1),2)),2)*100,0)
&amp;"%)"</f>
        <v>50 (31%)</v>
      </c>
      <c r="F84" s="175">
        <f t="shared" si="15"/>
        <v>1315845</v>
      </c>
      <c r="G84" s="174">
        <f t="shared" si="13"/>
        <v>20070</v>
      </c>
      <c r="H84" s="88">
        <v>0</v>
      </c>
      <c r="J84" s="88">
        <v>83</v>
      </c>
      <c r="K84" s="88">
        <v>95709657</v>
      </c>
      <c r="L84" s="88">
        <v>76412765</v>
      </c>
      <c r="N84" s="179" t="str" cm="1">
        <f t="array" ref="N84">IFERROR(INDEX($J$1:$L$176,MATCH(O84,$K$1:$K$176,1)+1,1),1) &amp; " (" &amp;
IFERROR(ROUND((O84-INDEX($J$1:$L$176,MATCH(O84,$K$1:$K$176,1),2))/(INDEX($J$1:$L$176,MATCH(O84,$K$1:$K$176,1)+1,2)-INDEX($J$1:$L$176,MATCH(O84,$K$1:$K$176,1),2)),2)*100,0)
&amp;"%)"</f>
        <v>46 (70%)</v>
      </c>
      <c r="O84" s="175">
        <f t="shared" si="16"/>
        <v>1469015</v>
      </c>
      <c r="P84" s="174">
        <f t="shared" si="14"/>
        <v>22335</v>
      </c>
      <c r="Q84" s="88">
        <v>0</v>
      </c>
      <c r="T84" s="88" t="s">
        <v>2483</v>
      </c>
      <c r="U84" s="88" t="s">
        <v>3720</v>
      </c>
    </row>
    <row r="85" spans="1:21" x14ac:dyDescent="0.2">
      <c r="A85" s="88">
        <v>84</v>
      </c>
      <c r="B85" s="88">
        <v>67897264</v>
      </c>
      <c r="C85" s="88">
        <v>84871580</v>
      </c>
      <c r="E85" s="179" t="str" cm="1">
        <f t="array" ref="E85">IFERROR(INDEX($A$1:$C$176,MATCH(F85,$B$1:$B$176,1)+1,1),1) &amp; " (" &amp;
IFERROR(ROUND((F85-INDEX($A$1:$C$176,MATCH(F85,$B$1:$B$176,1),2))/(INDEX($A$1:$C$176,MATCH(F85,$B$1:$B$176,1)+1,2)-INDEX($A$1:$C$176,MATCH(F85,$B$1:$B$176,1),2)),2)*100,0)
&amp;"%)"</f>
        <v>50 (59%)</v>
      </c>
      <c r="F85" s="175">
        <f t="shared" si="15"/>
        <v>1335930</v>
      </c>
      <c r="G85" s="174">
        <f>G84+15</f>
        <v>20085</v>
      </c>
      <c r="H85" s="88">
        <v>0</v>
      </c>
      <c r="J85" s="88">
        <v>84</v>
      </c>
      <c r="K85" s="88">
        <v>106599450</v>
      </c>
      <c r="L85" s="88">
        <v>84871580</v>
      </c>
      <c r="N85" s="179" t="str" cm="1">
        <f t="array" ref="N85">IFERROR(INDEX($J$1:$L$176,MATCH(O85,$K$1:$K$176,1)+1,1),1) &amp; " (" &amp;
IFERROR(ROUND((O85-INDEX($J$1:$L$176,MATCH(O85,$K$1:$K$176,1),2))/(INDEX($J$1:$L$176,MATCH(O85,$K$1:$K$176,1)+1,2)-INDEX($J$1:$L$176,MATCH(O85,$K$1:$K$176,1),2)),2)*100,0)
&amp;"%)"</f>
        <v>46 (95%)</v>
      </c>
      <c r="O85" s="175">
        <f t="shared" si="16"/>
        <v>1491365</v>
      </c>
      <c r="P85" s="174">
        <f t="shared" si="14"/>
        <v>22350</v>
      </c>
      <c r="Q85" s="88">
        <v>0</v>
      </c>
      <c r="T85" s="88" t="s">
        <v>641</v>
      </c>
      <c r="U85" s="88" t="s">
        <v>3721</v>
      </c>
    </row>
    <row r="86" spans="1:21" x14ac:dyDescent="0.2">
      <c r="A86" s="88">
        <v>85</v>
      </c>
      <c r="B86" s="88">
        <v>78047842</v>
      </c>
      <c r="C86" s="88">
        <v>97559803</v>
      </c>
      <c r="E86" s="179" t="str" cm="1">
        <f t="array" ref="E86">IFERROR(INDEX($A$1:$C$176,MATCH(F86,$B$1:$B$176,1)+1,1),1) &amp; " (" &amp;
IFERROR(ROUND((F86-INDEX($A$1:$C$176,MATCH(F86,$B$1:$B$176,1),2))/(INDEX($A$1:$C$176,MATCH(F86,$B$1:$B$176,1)+1,2)-INDEX($A$1:$C$176,MATCH(F86,$B$1:$B$176,1),2)),2)*100,0)
&amp;"%)"</f>
        <v>50 (86%)</v>
      </c>
      <c r="F86" s="175">
        <f>G86+F85+H86</f>
        <v>1356030</v>
      </c>
      <c r="G86" s="174">
        <f>G85+15</f>
        <v>20100</v>
      </c>
      <c r="H86" s="88">
        <v>0</v>
      </c>
      <c r="J86" s="88">
        <v>85</v>
      </c>
      <c r="K86" s="88">
        <v>117576361</v>
      </c>
      <c r="L86" s="88">
        <v>97559803</v>
      </c>
      <c r="N86" s="179" t="str" cm="1">
        <f t="array" ref="N86">IFERROR(INDEX($J$1:$L$176,MATCH(O86,$K$1:$K$176,1)+1,1),1) &amp; " (" &amp;
IFERROR(ROUND((O86-INDEX($J$1:$L$176,MATCH(O86,$K$1:$K$176,1),2))/(INDEX($J$1:$L$176,MATCH(O86,$K$1:$K$176,1)+1,2)-INDEX($J$1:$L$176,MATCH(O86,$K$1:$K$176,1),2)),2)*100,0)
&amp;"%)"</f>
        <v>47 (19%)</v>
      </c>
      <c r="O86" s="175">
        <f>P86+O85+Q86</f>
        <v>1513730</v>
      </c>
      <c r="P86" s="174">
        <f t="shared" si="14"/>
        <v>22365</v>
      </c>
      <c r="Q86" s="88">
        <v>0</v>
      </c>
      <c r="S86" s="88" t="s">
        <v>3642</v>
      </c>
      <c r="T86" s="88" t="s">
        <v>2483</v>
      </c>
      <c r="U86" s="88" t="s">
        <v>3722</v>
      </c>
    </row>
    <row r="87" spans="1:21" x14ac:dyDescent="0.2">
      <c r="A87" s="88">
        <v>86</v>
      </c>
      <c r="B87" s="88">
        <v>88705950</v>
      </c>
      <c r="C87" s="88">
        <v>110882437</v>
      </c>
      <c r="E87" s="179" t="str" cm="1">
        <f t="array" ref="E87">IFERROR(INDEX($A$1:$C$176,MATCH(F87,$B$1:$B$176,1)+1,1),1) &amp; " (" &amp;
IFERROR(ROUND((F87-INDEX($A$1:$C$176,MATCH(F87,$B$1:$B$176,1),2))/(INDEX($A$1:$C$176,MATCH(F87,$B$1:$B$176,1)+1,2)-INDEX($A$1:$C$176,MATCH(F87,$B$1:$B$176,1),2)),2)*100,0)
&amp;"%)"</f>
        <v>51 (11%)</v>
      </c>
      <c r="F87" s="175">
        <f>G87+F86+H87</f>
        <v>1376145</v>
      </c>
      <c r="G87" s="174">
        <f>G86+15</f>
        <v>20115</v>
      </c>
      <c r="H87" s="88">
        <v>0</v>
      </c>
      <c r="J87" s="88">
        <v>86</v>
      </c>
      <c r="K87" s="88">
        <v>128641087</v>
      </c>
      <c r="L87" s="88">
        <v>110882437</v>
      </c>
      <c r="N87" s="179" t="str" cm="1">
        <f t="array" ref="N87">IFERROR(INDEX($J$1:$L$176,MATCH(O87,$K$1:$K$176,1)+1,1),1) &amp; " (" &amp;
IFERROR(ROUND((O87-INDEX($J$1:$L$176,MATCH(O87,$K$1:$K$176,1),2))/(INDEX($J$1:$L$176,MATCH(O87,$K$1:$K$176,1)+1,2)-INDEX($J$1:$L$176,MATCH(O87,$K$1:$K$176,1),2)),2)*100,0)
&amp;"%)"</f>
        <v>47 (43%)</v>
      </c>
      <c r="O87" s="175">
        <f>P87+O86+Q87</f>
        <v>1536110</v>
      </c>
      <c r="P87" s="174">
        <f>P86+15</f>
        <v>22380</v>
      </c>
      <c r="Q87" s="88">
        <v>0</v>
      </c>
      <c r="T87" s="88" t="s">
        <v>2483</v>
      </c>
      <c r="U87" s="88" t="s">
        <v>3629</v>
      </c>
    </row>
    <row r="88" spans="1:21" x14ac:dyDescent="0.2">
      <c r="A88" s="88">
        <v>87</v>
      </c>
      <c r="B88" s="88">
        <v>99896962</v>
      </c>
      <c r="C88" s="88">
        <v>124871203</v>
      </c>
      <c r="E88" s="179" t="str" cm="1">
        <f t="array" ref="E88">IFERROR(INDEX($A$1:$C$176,MATCH(F88,$B$1:$B$176,1)+1,1),1) &amp; " (" &amp;
IFERROR(ROUND((F88-INDEX($A$1:$C$176,MATCH(F88,$B$1:$B$176,1),2))/(INDEX($A$1:$C$176,MATCH(F88,$B$1:$B$176,1)+1,2)-INDEX($A$1:$C$176,MATCH(F88,$B$1:$B$176,1),2)),2)*100,0)
&amp;"%)"</f>
        <v>51 (74%)</v>
      </c>
      <c r="F88" s="175">
        <f>G88+F87+H88</f>
        <v>1433775</v>
      </c>
      <c r="G88" s="174">
        <f>G87+15</f>
        <v>20130</v>
      </c>
      <c r="H88" s="88">
        <v>37500</v>
      </c>
      <c r="J88" s="88">
        <v>87</v>
      </c>
      <c r="K88" s="88">
        <v>139794331</v>
      </c>
      <c r="L88" s="88">
        <v>124871203</v>
      </c>
      <c r="N88" s="179" t="str" cm="1">
        <f t="array" ref="N88">IFERROR(INDEX($J$1:$L$176,MATCH(O88,$K$1:$K$176,1)+1,1),1) &amp; " (" &amp;
IFERROR(ROUND((O88-INDEX($J$1:$L$176,MATCH(O88,$K$1:$K$176,1),2))/(INDEX($J$1:$L$176,MATCH(O88,$K$1:$K$176,1)+1,2)-INDEX($J$1:$L$176,MATCH(O88,$K$1:$K$176,1),2)),2)*100,0)
&amp;"%)"</f>
        <v>48 (6%)</v>
      </c>
      <c r="O88" s="175">
        <f>P88+O87+Q88</f>
        <v>1596005</v>
      </c>
      <c r="P88" s="174">
        <f>P87+15</f>
        <v>22395</v>
      </c>
      <c r="Q88" s="88">
        <v>37500</v>
      </c>
      <c r="T88" s="88" t="s">
        <v>2483</v>
      </c>
      <c r="U88" s="88" t="s">
        <v>3723</v>
      </c>
    </row>
    <row r="89" spans="1:21" x14ac:dyDescent="0.2">
      <c r="A89" s="88">
        <v>88</v>
      </c>
      <c r="B89" s="88">
        <v>111647526</v>
      </c>
      <c r="C89" s="88">
        <v>139559407</v>
      </c>
      <c r="E89" s="179" t="str" cm="1">
        <f t="array" ref="E89">IFERROR(INDEX($A$1:$C$176,MATCH(F89,$B$1:$B$176,1)+1,1),1) &amp; " (" &amp;
IFERROR(ROUND((F89-INDEX($A$1:$C$176,MATCH(F89,$B$1:$B$176,1),2))/(INDEX($A$1:$C$176,MATCH(F89,$B$1:$B$176,1)+1,2)-INDEX($A$1:$C$176,MATCH(F89,$B$1:$B$176,1),2)),2)*100,0)
&amp;"%)"</f>
        <v>51 (96%)</v>
      </c>
      <c r="F89" s="175">
        <f t="shared" si="15"/>
        <v>1453920</v>
      </c>
      <c r="G89" s="174">
        <f t="shared" si="13"/>
        <v>20145</v>
      </c>
      <c r="H89" s="88">
        <v>0</v>
      </c>
      <c r="J89" s="88">
        <v>88</v>
      </c>
      <c r="K89" s="88">
        <v>151036801</v>
      </c>
      <c r="L89" s="88">
        <v>139559407</v>
      </c>
      <c r="N89" s="179" t="str" cm="1">
        <f t="array" ref="N89">IFERROR(INDEX($J$1:$L$176,MATCH(O89,$K$1:$K$176,1)+1,1),1) &amp; " (" &amp;
IFERROR(ROUND((O89-INDEX($J$1:$L$176,MATCH(O89,$K$1:$K$176,1),2))/(INDEX($J$1:$L$176,MATCH(O89,$K$1:$K$176,1)+1,2)-INDEX($J$1:$L$176,MATCH(O89,$K$1:$K$176,1),2)),2)*100,0)
&amp;"%)"</f>
        <v>48 (29%)</v>
      </c>
      <c r="O89" s="175">
        <f t="shared" ref="O89:O152" si="17">P89+O88+Q89</f>
        <v>1618415</v>
      </c>
      <c r="P89" s="174">
        <f t="shared" ref="P89:P92" si="18">P88+15</f>
        <v>22410</v>
      </c>
      <c r="Q89" s="88">
        <v>0</v>
      </c>
      <c r="T89" s="88" t="s">
        <v>2483</v>
      </c>
      <c r="U89" s="88" t="s">
        <v>3724</v>
      </c>
    </row>
    <row r="90" spans="1:21" x14ac:dyDescent="0.2">
      <c r="A90" s="88">
        <v>89</v>
      </c>
      <c r="B90" s="88">
        <v>123985617</v>
      </c>
      <c r="C90" s="88">
        <v>154982021</v>
      </c>
      <c r="E90" s="179" t="str" cm="1">
        <f t="array" ref="E90">IFERROR(INDEX($A$1:$C$176,MATCH(F90,$B$1:$B$176,1)+1,1),1) &amp; " (" &amp;
IFERROR(ROUND((F90-INDEX($A$1:$C$176,MATCH(F90,$B$1:$B$176,1),2))/(INDEX($A$1:$C$176,MATCH(F90,$B$1:$B$176,1)+1,2)-INDEX($A$1:$C$176,MATCH(F90,$B$1:$B$176,1),2)),2)*100,0)
&amp;"%)"</f>
        <v>52 (15%)</v>
      </c>
      <c r="F90" s="175">
        <f t="shared" si="15"/>
        <v>1474080</v>
      </c>
      <c r="G90" s="174">
        <f t="shared" si="13"/>
        <v>20160</v>
      </c>
      <c r="H90" s="88">
        <v>0</v>
      </c>
      <c r="J90" s="88">
        <v>89</v>
      </c>
      <c r="K90" s="88">
        <v>162369211</v>
      </c>
      <c r="L90" s="88">
        <v>154982021</v>
      </c>
      <c r="N90" s="179" t="str" cm="1">
        <f t="array" ref="N90">IFERROR(INDEX($J$1:$L$176,MATCH(O90,$K$1:$K$176,1)+1,1),1) &amp; " (" &amp;
IFERROR(ROUND((O90-INDEX($J$1:$L$176,MATCH(O90,$K$1:$K$176,1),2))/(INDEX($J$1:$L$176,MATCH(O90,$K$1:$K$176,1)+1,2)-INDEX($J$1:$L$176,MATCH(O90,$K$1:$K$176,1),2)),2)*100,0)
&amp;"%)"</f>
        <v>48 (51%)</v>
      </c>
      <c r="O90" s="175">
        <f t="shared" si="17"/>
        <v>1640840</v>
      </c>
      <c r="P90" s="174">
        <f t="shared" si="18"/>
        <v>22425</v>
      </c>
      <c r="Q90" s="88">
        <v>0</v>
      </c>
      <c r="T90" s="88" t="s">
        <v>2483</v>
      </c>
      <c r="U90" s="88" t="s">
        <v>3676</v>
      </c>
    </row>
    <row r="91" spans="1:21" x14ac:dyDescent="0.2">
      <c r="A91" s="88">
        <v>90</v>
      </c>
      <c r="B91" s="88">
        <v>142492754</v>
      </c>
      <c r="C91" s="88">
        <v>178115942</v>
      </c>
      <c r="E91" s="179" t="str" cm="1">
        <f t="array" ref="E91">IFERROR(INDEX($A$1:$C$176,MATCH(F91,$B$1:$B$176,1)+1,1),1) &amp; " (" &amp;
IFERROR(ROUND((F91-INDEX($A$1:$C$176,MATCH(F91,$B$1:$B$176,1),2))/(INDEX($A$1:$C$176,MATCH(F91,$B$1:$B$176,1)+1,2)-INDEX($A$1:$C$176,MATCH(F91,$B$1:$B$176,1),2)),2)*100,0)
&amp;"%)"</f>
        <v>52 (33%)</v>
      </c>
      <c r="F91" s="175">
        <f t="shared" si="15"/>
        <v>1494255</v>
      </c>
      <c r="G91" s="174">
        <f t="shared" si="13"/>
        <v>20175</v>
      </c>
      <c r="H91" s="88">
        <v>0</v>
      </c>
      <c r="J91" s="88">
        <v>90</v>
      </c>
      <c r="K91" s="88">
        <v>173792280</v>
      </c>
      <c r="L91" s="88">
        <v>178115942</v>
      </c>
      <c r="N91" s="179" t="str" cm="1">
        <f t="array" ref="N91">IFERROR(INDEX($J$1:$L$176,MATCH(O91,$K$1:$K$176,1)+1,1),1) &amp; " (" &amp;
IFERROR(ROUND((O91-INDEX($J$1:$L$176,MATCH(O91,$K$1:$K$176,1),2))/(INDEX($J$1:$L$176,MATCH(O91,$K$1:$K$176,1)+1,2)-INDEX($J$1:$L$176,MATCH(O91,$K$1:$K$176,1),2)),2)*100,0)
&amp;"%)"</f>
        <v>48 (74%)</v>
      </c>
      <c r="O91" s="175">
        <f t="shared" si="17"/>
        <v>1663280</v>
      </c>
      <c r="P91" s="174">
        <f t="shared" si="18"/>
        <v>22440</v>
      </c>
      <c r="Q91" s="88">
        <v>0</v>
      </c>
      <c r="T91" s="88" t="s">
        <v>2483</v>
      </c>
      <c r="U91" s="88" t="s">
        <v>3662</v>
      </c>
    </row>
    <row r="92" spans="1:21" x14ac:dyDescent="0.2">
      <c r="A92" s="88">
        <v>91</v>
      </c>
      <c r="B92" s="88">
        <v>161925247</v>
      </c>
      <c r="C92" s="88">
        <v>202406559</v>
      </c>
      <c r="E92" s="179" t="str" cm="1">
        <f t="array" ref="E92">IFERROR(INDEX($A$1:$C$176,MATCH(F92,$B$1:$B$176,1)+1,1),1) &amp; " (" &amp;
IFERROR(ROUND((F92-INDEX($A$1:$C$176,MATCH(F92,$B$1:$B$176,1),2))/(INDEX($A$1:$C$176,MATCH(F92,$B$1:$B$176,1)+1,2)-INDEX($A$1:$C$176,MATCH(F92,$B$1:$B$176,1),2)),2)*100,0)
&amp;"%)"</f>
        <v>52 (52%)</v>
      </c>
      <c r="F92" s="175">
        <f t="shared" si="15"/>
        <v>1514445</v>
      </c>
      <c r="G92" s="174">
        <f t="shared" si="13"/>
        <v>20190</v>
      </c>
      <c r="H92" s="88">
        <v>0</v>
      </c>
      <c r="J92" s="88">
        <v>91</v>
      </c>
      <c r="K92" s="88">
        <v>185306734</v>
      </c>
      <c r="L92" s="88">
        <v>202406559</v>
      </c>
      <c r="N92" s="179" t="str" cm="1">
        <f t="array" ref="N92">IFERROR(INDEX($J$1:$L$176,MATCH(O92,$K$1:$K$176,1)+1,1),1) &amp; " (" &amp;
IFERROR(ROUND((O92-INDEX($J$1:$L$176,MATCH(O92,$K$1:$K$176,1),2))/(INDEX($J$1:$L$176,MATCH(O92,$K$1:$K$176,1)+1,2)-INDEX($J$1:$L$176,MATCH(O92,$K$1:$K$176,1),2)),2)*100,0)
&amp;"%)"</f>
        <v>48 (96%)</v>
      </c>
      <c r="O92" s="175">
        <f t="shared" si="17"/>
        <v>1685735</v>
      </c>
      <c r="P92" s="174">
        <f t="shared" si="18"/>
        <v>22455</v>
      </c>
      <c r="Q92" s="88">
        <v>0</v>
      </c>
      <c r="T92" s="88" t="s">
        <v>2483</v>
      </c>
      <c r="U92" s="88" t="s">
        <v>3725</v>
      </c>
    </row>
    <row r="93" spans="1:21" x14ac:dyDescent="0.2">
      <c r="A93" s="88">
        <v>92</v>
      </c>
      <c r="B93" s="88">
        <v>182329366</v>
      </c>
      <c r="C93" s="88">
        <v>227911707</v>
      </c>
      <c r="E93" s="179" t="str" cm="1">
        <f t="array" ref="E93">IFERROR(INDEX($A$1:$C$176,MATCH(F93,$B$1:$B$176,1)+1,1),1) &amp; " (" &amp;
IFERROR(ROUND((F93-INDEX($A$1:$C$176,MATCH(F93,$B$1:$B$176,1),2))/(INDEX($A$1:$C$176,MATCH(F93,$B$1:$B$176,1)+1,2)-INDEX($A$1:$C$176,MATCH(F93,$B$1:$B$176,1),2)),2)*100,0)
&amp;"%)"</f>
        <v>53 (5%)</v>
      </c>
      <c r="F93" s="175">
        <f t="shared" si="15"/>
        <v>1574650</v>
      </c>
      <c r="G93" s="174">
        <f>G92+15</f>
        <v>20205</v>
      </c>
      <c r="H93" s="88">
        <v>40000</v>
      </c>
      <c r="J93" s="88">
        <v>92</v>
      </c>
      <c r="K93" s="88">
        <v>196913304</v>
      </c>
      <c r="L93" s="88">
        <v>227911707</v>
      </c>
      <c r="N93" s="179" t="str" cm="1">
        <f t="array" ref="N93">IFERROR(INDEX($J$1:$L$176,MATCH(O93,$K$1:$K$176,1)+1,1),1) &amp; " (" &amp;
IFERROR(ROUND((O93-INDEX($J$1:$L$176,MATCH(O93,$K$1:$K$176,1),2))/(INDEX($J$1:$L$176,MATCH(O93,$K$1:$K$176,1)+1,2)-INDEX($J$1:$L$176,MATCH(O93,$K$1:$K$176,1),2)),2)*100,0)
&amp;"%)"</f>
        <v>49 (56%)</v>
      </c>
      <c r="O93" s="175">
        <f t="shared" si="17"/>
        <v>1748205</v>
      </c>
      <c r="P93" s="174">
        <f>P92+15</f>
        <v>22470</v>
      </c>
      <c r="Q93" s="88">
        <v>40000</v>
      </c>
      <c r="T93" s="88" t="s">
        <v>2483</v>
      </c>
      <c r="U93" s="88" t="s">
        <v>3726</v>
      </c>
    </row>
    <row r="94" spans="1:21" x14ac:dyDescent="0.2">
      <c r="A94" s="88">
        <v>93</v>
      </c>
      <c r="B94" s="88">
        <v>203753690</v>
      </c>
      <c r="C94" s="88">
        <v>254692112</v>
      </c>
      <c r="E94" s="179" t="str" cm="1">
        <f t="array" ref="E94">IFERROR(INDEX($A$1:$C$176,MATCH(F94,$B$1:$B$176,1)+1,1),1) &amp; " (" &amp;
IFERROR(ROUND((F94-INDEX($A$1:$C$176,MATCH(F94,$B$1:$B$176,1),2))/(INDEX($A$1:$C$176,MATCH(F94,$B$1:$B$176,1)+1,2)-INDEX($A$1:$C$176,MATCH(F94,$B$1:$B$176,1),2)),2)*100,0)
&amp;"%)"</f>
        <v>53 (20%)</v>
      </c>
      <c r="F94" s="175">
        <f t="shared" si="15"/>
        <v>1594870</v>
      </c>
      <c r="G94" s="174">
        <f t="shared" si="13"/>
        <v>20220</v>
      </c>
      <c r="H94" s="88">
        <v>0</v>
      </c>
      <c r="J94" s="88">
        <v>93</v>
      </c>
      <c r="K94" s="88">
        <v>208612727</v>
      </c>
      <c r="L94" s="88">
        <v>254692112</v>
      </c>
      <c r="N94" s="179" t="str" cm="1">
        <f t="array" ref="N94">IFERROR(INDEX($J$1:$L$176,MATCH(O94,$K$1:$K$176,1)+1,1),1) &amp; " (" &amp;
IFERROR(ROUND((O94-INDEX($J$1:$L$176,MATCH(O94,$K$1:$K$176,1),2))/(INDEX($J$1:$L$176,MATCH(O94,$K$1:$K$176,1)+1,2)-INDEX($J$1:$L$176,MATCH(O94,$K$1:$K$176,1),2)),2)*100,0)
&amp;"%)"</f>
        <v>49 (77%)</v>
      </c>
      <c r="O94" s="175">
        <f t="shared" si="17"/>
        <v>1770690</v>
      </c>
      <c r="P94" s="174">
        <f t="shared" ref="P94:P106" si="19">P93+15</f>
        <v>22485</v>
      </c>
      <c r="Q94" s="88">
        <v>0</v>
      </c>
      <c r="T94" s="88" t="s">
        <v>2483</v>
      </c>
      <c r="U94" s="88" t="s">
        <v>3727</v>
      </c>
    </row>
    <row r="95" spans="1:21" x14ac:dyDescent="0.2">
      <c r="A95" s="88">
        <v>94</v>
      </c>
      <c r="B95" s="88">
        <v>226249230</v>
      </c>
      <c r="C95" s="88">
        <v>282811537</v>
      </c>
      <c r="E95" s="179" t="str" cm="1">
        <f t="array" ref="E95">IFERROR(INDEX($A$1:$C$176,MATCH(F95,$B$1:$B$176,1)+1,1),1) &amp; " (" &amp;
IFERROR(ROUND((F95-INDEX($A$1:$C$176,MATCH(F95,$B$1:$B$176,1),2))/(INDEX($A$1:$C$176,MATCH(F95,$B$1:$B$176,1)+1,2)-INDEX($A$1:$C$176,MATCH(F95,$B$1:$B$176,1),2)),2)*100,0)
&amp;"%)"</f>
        <v>53 (35%)</v>
      </c>
      <c r="F95" s="175">
        <f t="shared" si="15"/>
        <v>1615105</v>
      </c>
      <c r="G95" s="174">
        <f t="shared" si="13"/>
        <v>20235</v>
      </c>
      <c r="H95" s="88">
        <v>0</v>
      </c>
      <c r="J95" s="88">
        <v>94</v>
      </c>
      <c r="K95" s="88">
        <v>220405745</v>
      </c>
      <c r="L95" s="88">
        <v>282811537</v>
      </c>
      <c r="N95" s="179" t="str" cm="1">
        <f t="array" ref="N95">IFERROR(INDEX($J$1:$L$176,MATCH(O95,$K$1:$K$176,1)+1,1),1) &amp; " (" &amp;
IFERROR(ROUND((O95-INDEX($J$1:$L$176,MATCH(O95,$K$1:$K$176,1),2))/(INDEX($J$1:$L$176,MATCH(O95,$K$1:$K$176,1)+1,2)-INDEX($J$1:$L$176,MATCH(O95,$K$1:$K$176,1),2)),2)*100,0)
&amp;"%)"</f>
        <v>49 (98%)</v>
      </c>
      <c r="O95" s="175">
        <f t="shared" si="17"/>
        <v>1793190</v>
      </c>
      <c r="P95" s="174">
        <f t="shared" si="19"/>
        <v>22500</v>
      </c>
      <c r="Q95" s="88">
        <v>0</v>
      </c>
      <c r="T95" s="88" t="s">
        <v>2483</v>
      </c>
      <c r="U95" s="88" t="s">
        <v>3728</v>
      </c>
    </row>
    <row r="96" spans="1:21" x14ac:dyDescent="0.2">
      <c r="A96" s="88">
        <v>95</v>
      </c>
      <c r="B96" s="88">
        <v>259992540</v>
      </c>
      <c r="C96" s="88">
        <v>324990675</v>
      </c>
      <c r="E96" s="179" t="str" cm="1">
        <f t="array" ref="E96">IFERROR(INDEX($A$1:$C$176,MATCH(F96,$B$1:$B$176,1)+1,1),1) &amp; " (" &amp;
IFERROR(ROUND((F96-INDEX($A$1:$C$176,MATCH(F96,$B$1:$B$176,1),2))/(INDEX($A$1:$C$176,MATCH(F96,$B$1:$B$176,1)+1,2)-INDEX($A$1:$C$176,MATCH(F96,$B$1:$B$176,1),2)),2)*100,0)
&amp;"%)"</f>
        <v>53 (51%)</v>
      </c>
      <c r="F96" s="175">
        <f t="shared" si="15"/>
        <v>1635355</v>
      </c>
      <c r="G96" s="174">
        <f t="shared" si="13"/>
        <v>20250</v>
      </c>
      <c r="H96" s="88">
        <v>0</v>
      </c>
      <c r="J96" s="88">
        <v>95</v>
      </c>
      <c r="K96" s="88">
        <v>232293107</v>
      </c>
      <c r="L96" s="88">
        <v>324990675</v>
      </c>
      <c r="N96" s="179" t="str" cm="1">
        <f t="array" ref="N96">IFERROR(INDEX($J$1:$L$176,MATCH(O96,$K$1:$K$176,1)+1,1),1) &amp; " (" &amp;
IFERROR(ROUND((O96-INDEX($J$1:$L$176,MATCH(O96,$K$1:$K$176,1),2))/(INDEX($J$1:$L$176,MATCH(O96,$K$1:$K$176,1)+1,2)-INDEX($J$1:$L$176,MATCH(O96,$K$1:$K$176,1),2)),2)*100,0)
&amp;"%)"</f>
        <v>50 (18%)</v>
      </c>
      <c r="O96" s="175">
        <f t="shared" si="17"/>
        <v>1815705</v>
      </c>
      <c r="P96" s="174">
        <f t="shared" si="19"/>
        <v>22515</v>
      </c>
      <c r="Q96" s="88">
        <v>0</v>
      </c>
      <c r="T96" s="88" t="s">
        <v>2483</v>
      </c>
      <c r="U96" s="88" t="s">
        <v>3629</v>
      </c>
    </row>
    <row r="97" spans="1:21" x14ac:dyDescent="0.2">
      <c r="A97" s="88">
        <v>96</v>
      </c>
      <c r="B97" s="88">
        <v>295423016</v>
      </c>
      <c r="C97" s="88">
        <v>369278770</v>
      </c>
      <c r="E97" s="179" t="str" cm="1">
        <f t="array" ref="E97">IFERROR(INDEX($A$1:$C$176,MATCH(F97,$B$1:$B$176,1)+1,1),1) &amp; " (" &amp;
IFERROR(ROUND((F97-INDEX($A$1:$C$176,MATCH(F97,$B$1:$B$176,1),2))/(INDEX($A$1:$C$176,MATCH(F97,$B$1:$B$176,1)+1,2)-INDEX($A$1:$C$176,MATCH(F97,$B$1:$B$176,1),2)),2)*100,0)
&amp;"%)"</f>
        <v>53 (98%)</v>
      </c>
      <c r="F97" s="175">
        <f t="shared" si="15"/>
        <v>1698120</v>
      </c>
      <c r="G97" s="174">
        <f t="shared" si="13"/>
        <v>20265</v>
      </c>
      <c r="H97" s="88">
        <v>42500</v>
      </c>
      <c r="J97" s="88">
        <v>96</v>
      </c>
      <c r="K97" s="88">
        <v>244275568</v>
      </c>
      <c r="L97" s="88">
        <v>369278770</v>
      </c>
      <c r="N97" s="179" t="str" cm="1">
        <f t="array" ref="N97">IFERROR(INDEX($J$1:$L$176,MATCH(O97,$K$1:$K$176,1)+1,1),1) &amp; " (" &amp;
IFERROR(ROUND((O97-INDEX($J$1:$L$176,MATCH(O97,$K$1:$K$176,1),2))/(INDEX($J$1:$L$176,MATCH(O97,$K$1:$K$176,1)+1,2)-INDEX($J$1:$L$176,MATCH(O97,$K$1:$K$176,1),2)),2)*100,0)
&amp;"%)"</f>
        <v>50 (77%)</v>
      </c>
      <c r="O97" s="175">
        <f t="shared" si="17"/>
        <v>1880735</v>
      </c>
      <c r="P97" s="174">
        <f t="shared" si="19"/>
        <v>22530</v>
      </c>
      <c r="Q97" s="88">
        <v>42500</v>
      </c>
      <c r="T97" s="88" t="s">
        <v>2483</v>
      </c>
      <c r="U97" s="88" t="s">
        <v>3729</v>
      </c>
    </row>
    <row r="98" spans="1:21" x14ac:dyDescent="0.2">
      <c r="A98" s="88">
        <v>97</v>
      </c>
      <c r="B98" s="88">
        <v>332625016</v>
      </c>
      <c r="C98" s="88">
        <v>415781270</v>
      </c>
      <c r="E98" s="179" t="str" cm="1">
        <f t="array" ref="E98">IFERROR(INDEX($A$1:$C$176,MATCH(F98,$B$1:$B$176,1)+1,1),1) &amp; " (" &amp;
IFERROR(ROUND((F98-INDEX($A$1:$C$176,MATCH(F98,$B$1:$B$176,1),2))/(INDEX($A$1:$C$176,MATCH(F98,$B$1:$B$176,1)+1,2)-INDEX($A$1:$C$176,MATCH(F98,$B$1:$B$176,1),2)),2)*100,0)
&amp;"%)"</f>
        <v>54 (11%)</v>
      </c>
      <c r="F98" s="175">
        <f t="shared" si="15"/>
        <v>1718400</v>
      </c>
      <c r="G98" s="174">
        <f t="shared" si="13"/>
        <v>20280</v>
      </c>
      <c r="H98" s="88">
        <v>0</v>
      </c>
      <c r="J98" s="88">
        <v>97</v>
      </c>
      <c r="K98" s="88">
        <v>256353889</v>
      </c>
      <c r="L98" s="88">
        <v>415781270</v>
      </c>
      <c r="N98" s="179" t="str" cm="1">
        <f t="array" ref="N98">IFERROR(INDEX($J$1:$L$176,MATCH(O98,$K$1:$K$176,1)+1,1),1) &amp; " (" &amp;
IFERROR(ROUND((O98-INDEX($J$1:$L$176,MATCH(O98,$K$1:$K$176,1),2))/(INDEX($J$1:$L$176,MATCH(O98,$K$1:$K$176,1)+1,2)-INDEX($J$1:$L$176,MATCH(O98,$K$1:$K$176,1),2)),2)*100,0)
&amp;"%)"</f>
        <v>50 (98%)</v>
      </c>
      <c r="O98" s="175">
        <f t="shared" si="17"/>
        <v>1903280</v>
      </c>
      <c r="P98" s="174">
        <f t="shared" si="19"/>
        <v>22545</v>
      </c>
      <c r="Q98" s="88">
        <v>0</v>
      </c>
      <c r="T98" s="88" t="s">
        <v>2483</v>
      </c>
      <c r="U98" s="88" t="s">
        <v>3730</v>
      </c>
    </row>
    <row r="99" spans="1:21" x14ac:dyDescent="0.2">
      <c r="A99" s="88">
        <v>98</v>
      </c>
      <c r="B99" s="88">
        <v>371687116</v>
      </c>
      <c r="C99" s="88">
        <v>464608895</v>
      </c>
      <c r="E99" s="179" t="str" cm="1">
        <f t="array" ref="E99">IFERROR(INDEX($A$1:$C$176,MATCH(F99,$B$1:$B$176,1)+1,1),1) &amp; " (" &amp;
IFERROR(ROUND((F99-INDEX($A$1:$C$176,MATCH(F99,$B$1:$B$176,1),2))/(INDEX($A$1:$C$176,MATCH(F99,$B$1:$B$176,1)+1,2)-INDEX($A$1:$C$176,MATCH(F99,$B$1:$B$176,1),2)),2)*100,0)
&amp;"%)"</f>
        <v>54 (24%)</v>
      </c>
      <c r="F99" s="175">
        <f t="shared" si="15"/>
        <v>1738695</v>
      </c>
      <c r="G99" s="174">
        <f t="shared" si="13"/>
        <v>20295</v>
      </c>
      <c r="H99" s="88">
        <v>0</v>
      </c>
      <c r="J99" s="88">
        <v>98</v>
      </c>
      <c r="K99" s="88">
        <v>268528837</v>
      </c>
      <c r="L99" s="88">
        <v>464608895</v>
      </c>
      <c r="N99" s="179" t="str" cm="1">
        <f t="array" ref="N99">IFERROR(INDEX($J$1:$L$176,MATCH(O99,$K$1:$K$176,1)+1,1),1) &amp; " (" &amp;
IFERROR(ROUND((O99-INDEX($J$1:$L$176,MATCH(O99,$K$1:$K$176,1),2))/(INDEX($J$1:$L$176,MATCH(O99,$K$1:$K$176,1)+1,2)-INDEX($J$1:$L$176,MATCH(O99,$K$1:$K$176,1),2)),2)*100,0)
&amp;"%)"</f>
        <v>51 (15%)</v>
      </c>
      <c r="O99" s="175">
        <f t="shared" si="17"/>
        <v>1925840</v>
      </c>
      <c r="P99" s="174">
        <f t="shared" si="19"/>
        <v>22560</v>
      </c>
      <c r="Q99" s="88">
        <v>0</v>
      </c>
      <c r="S99" s="88" t="s">
        <v>3643</v>
      </c>
      <c r="T99" s="88" t="s">
        <v>2483</v>
      </c>
      <c r="U99" s="88" t="s">
        <v>3731</v>
      </c>
    </row>
    <row r="100" spans="1:21" x14ac:dyDescent="0.2">
      <c r="A100" s="88">
        <v>99</v>
      </c>
      <c r="B100" s="88">
        <v>411687116</v>
      </c>
      <c r="C100" s="88">
        <v>0</v>
      </c>
      <c r="E100" s="179" t="str" cm="1">
        <f t="array" ref="E100">IFERROR(INDEX($A$1:$C$176,MATCH(F100,$B$1:$B$176,1)+1,1),1) &amp; " (" &amp;
IFERROR(ROUND((F100-INDEX($A$1:$C$176,MATCH(F100,$B$1:$B$176,1),2))/(INDEX($A$1:$C$176,MATCH(F100,$B$1:$B$176,1)+1,2)-INDEX($A$1:$C$176,MATCH(F100,$B$1:$B$176,1),2)),2)*100,0)
&amp;"%)"</f>
        <v>54 (37%)</v>
      </c>
      <c r="F100" s="175">
        <f t="shared" si="15"/>
        <v>1759005</v>
      </c>
      <c r="G100" s="174">
        <f t="shared" si="13"/>
        <v>20310</v>
      </c>
      <c r="H100" s="88">
        <v>0</v>
      </c>
      <c r="J100" s="88">
        <v>99</v>
      </c>
      <c r="K100" s="88">
        <v>280801185</v>
      </c>
      <c r="L100" s="88">
        <v>0</v>
      </c>
      <c r="N100" s="179" t="str" cm="1">
        <f t="array" ref="N100">IFERROR(INDEX($J$1:$L$176,MATCH(O100,$K$1:$K$176,1)+1,1),1) &amp; " (" &amp;
IFERROR(ROUND((O100-INDEX($J$1:$L$176,MATCH(O100,$K$1:$K$176,1),2))/(INDEX($J$1:$L$176,MATCH(O100,$K$1:$K$176,1)+1,2)-INDEX($J$1:$L$176,MATCH(O100,$K$1:$K$176,1),2)),2)*100,0)
&amp;"%)"</f>
        <v>51 (31%)</v>
      </c>
      <c r="O100" s="175">
        <f t="shared" si="17"/>
        <v>1948415</v>
      </c>
      <c r="P100" s="174">
        <f t="shared" si="19"/>
        <v>22575</v>
      </c>
      <c r="Q100" s="88">
        <v>0</v>
      </c>
      <c r="T100" s="88" t="s">
        <v>2483</v>
      </c>
      <c r="U100" s="88" t="s">
        <v>3732</v>
      </c>
    </row>
    <row r="101" spans="1:21" x14ac:dyDescent="0.2">
      <c r="A101" s="88">
        <v>100</v>
      </c>
      <c r="B101" s="88">
        <v>451687116</v>
      </c>
      <c r="C101" s="88">
        <v>0</v>
      </c>
      <c r="E101" s="179" t="str" cm="1">
        <f t="array" ref="E101">IFERROR(INDEX($A$1:$C$176,MATCH(F101,$B$1:$B$176,1)+1,1),1) &amp; " (" &amp;
IFERROR(ROUND((F101-INDEX($A$1:$C$176,MATCH(F101,$B$1:$B$176,1),2))/(INDEX($A$1:$C$176,MATCH(F101,$B$1:$B$176,1)+1,2)-INDEX($A$1:$C$176,MATCH(F101,$B$1:$B$176,1),2)),2)*100,0)
&amp;"%)"</f>
        <v>54 (49%)</v>
      </c>
      <c r="F101" s="175">
        <f t="shared" si="15"/>
        <v>1779330</v>
      </c>
      <c r="G101" s="174">
        <f t="shared" si="13"/>
        <v>20325</v>
      </c>
      <c r="H101" s="88">
        <v>0</v>
      </c>
      <c r="J101" s="88">
        <v>100</v>
      </c>
      <c r="K101" s="88">
        <v>293171712</v>
      </c>
      <c r="L101" s="88">
        <v>0</v>
      </c>
      <c r="N101" s="179" t="str" cm="1">
        <f t="array" ref="N101">IFERROR(INDEX($J$1:$L$176,MATCH(O101,$K$1:$K$176,1)+1,1),1) &amp; " (" &amp;
IFERROR(ROUND((O101-INDEX($J$1:$L$176,MATCH(O101,$K$1:$K$176,1),2))/(INDEX($J$1:$L$176,MATCH(O101,$K$1:$K$176,1)+1,2)-INDEX($J$1:$L$176,MATCH(O101,$K$1:$K$176,1),2)),2)*100,0)
&amp;"%)"</f>
        <v>51 (48%)</v>
      </c>
      <c r="O101" s="175">
        <f t="shared" si="17"/>
        <v>1971005</v>
      </c>
      <c r="P101" s="174">
        <f t="shared" si="19"/>
        <v>22590</v>
      </c>
      <c r="Q101" s="88">
        <v>0</v>
      </c>
      <c r="T101" s="88" t="s">
        <v>2483</v>
      </c>
      <c r="U101" s="88" t="s">
        <v>3662</v>
      </c>
    </row>
    <row r="102" spans="1:21" x14ac:dyDescent="0.2">
      <c r="A102" s="88">
        <v>101</v>
      </c>
      <c r="B102" s="88">
        <v>491687116</v>
      </c>
      <c r="C102" s="88">
        <v>0</v>
      </c>
      <c r="E102" s="179" t="str" cm="1">
        <f t="array" ref="E102">IFERROR(INDEX($A$1:$C$176,MATCH(F102,$B$1:$B$176,1)+1,1),1) &amp; " (" &amp;
IFERROR(ROUND((F102-INDEX($A$1:$C$176,MATCH(F102,$B$1:$B$176,1),2))/(INDEX($A$1:$C$176,MATCH(F102,$B$1:$B$176,1)+1,2)-INDEX($A$1:$C$176,MATCH(F102,$B$1:$B$176,1),2)),2)*100,0)
&amp;"%)"</f>
        <v>54 (91%)</v>
      </c>
      <c r="F102" s="175">
        <f t="shared" si="15"/>
        <v>1844670</v>
      </c>
      <c r="G102" s="174">
        <f t="shared" si="13"/>
        <v>20340</v>
      </c>
      <c r="H102" s="88">
        <v>45000</v>
      </c>
      <c r="J102" s="88">
        <v>101</v>
      </c>
      <c r="K102" s="88">
        <v>305641203</v>
      </c>
      <c r="L102" s="88">
        <v>0</v>
      </c>
      <c r="N102" s="179" t="str" cm="1">
        <f t="array" ref="N102">IFERROR(INDEX($J$1:$L$176,MATCH(O102,$K$1:$K$176,1)+1,1),1) &amp; " (" &amp;
IFERROR(ROUND((O102-INDEX($J$1:$L$176,MATCH(O102,$K$1:$K$176,1),2))/(INDEX($J$1:$L$176,MATCH(O102,$K$1:$K$176,1)+1,2)-INDEX($J$1:$L$176,MATCH(O102,$K$1:$K$176,1),2)),2)*100,0)
&amp;"%)"</f>
        <v>51 (98%)</v>
      </c>
      <c r="O102" s="175">
        <f t="shared" si="17"/>
        <v>2038610</v>
      </c>
      <c r="P102" s="174">
        <f t="shared" si="19"/>
        <v>22605</v>
      </c>
      <c r="Q102" s="88">
        <v>45000</v>
      </c>
      <c r="T102" s="88" t="s">
        <v>2483</v>
      </c>
      <c r="U102" s="88" t="s">
        <v>3733</v>
      </c>
    </row>
    <row r="103" spans="1:21" x14ac:dyDescent="0.2">
      <c r="A103" s="88">
        <v>102</v>
      </c>
      <c r="B103" s="88">
        <v>531687116</v>
      </c>
      <c r="C103" s="88">
        <v>0</v>
      </c>
      <c r="E103" s="179" t="str" cm="1">
        <f t="array" ref="E103">IFERROR(INDEX($A$1:$C$176,MATCH(F103,$B$1:$B$176,1)+1,1),1) &amp; " (" &amp;
IFERROR(ROUND((F103-INDEX($A$1:$C$176,MATCH(F103,$B$1:$B$176,1),2))/(INDEX($A$1:$C$176,MATCH(F103,$B$1:$B$176,1)+1,2)-INDEX($A$1:$C$176,MATCH(F103,$B$1:$B$176,1),2)),2)*100,0)
&amp;"%)"</f>
        <v>55 (3%)</v>
      </c>
      <c r="F103" s="175">
        <f t="shared" si="15"/>
        <v>1865025</v>
      </c>
      <c r="G103" s="174">
        <f t="shared" si="13"/>
        <v>20355</v>
      </c>
      <c r="H103" s="88">
        <v>0</v>
      </c>
      <c r="J103" s="88">
        <v>102</v>
      </c>
      <c r="K103" s="88">
        <v>318210450</v>
      </c>
      <c r="L103" s="88">
        <v>0</v>
      </c>
      <c r="N103" s="179" t="str" cm="1">
        <f t="array" ref="N103">IFERROR(INDEX($J$1:$L$176,MATCH(O103,$K$1:$K$176,1)+1,1),1) &amp; " (" &amp;
IFERROR(ROUND((O103-INDEX($J$1:$L$176,MATCH(O103,$K$1:$K$176,1),2))/(INDEX($J$1:$L$176,MATCH(O103,$K$1:$K$176,1)+1,2)-INDEX($J$1:$L$176,MATCH(O103,$K$1:$K$176,1),2)),2)*100,0)
&amp;"%)"</f>
        <v>52 (12%)</v>
      </c>
      <c r="O103" s="175">
        <f t="shared" si="17"/>
        <v>2061230</v>
      </c>
      <c r="P103" s="174">
        <f t="shared" si="19"/>
        <v>22620</v>
      </c>
      <c r="Q103" s="88">
        <v>0</v>
      </c>
      <c r="T103" s="88" t="s">
        <v>2483</v>
      </c>
      <c r="U103" s="88" t="s">
        <v>3734</v>
      </c>
    </row>
    <row r="104" spans="1:21" x14ac:dyDescent="0.2">
      <c r="A104" s="88">
        <v>103</v>
      </c>
      <c r="B104" s="88">
        <v>571687116</v>
      </c>
      <c r="C104" s="88">
        <v>0</v>
      </c>
      <c r="E104" s="179" t="str" cm="1">
        <f t="array" ref="E104">IFERROR(INDEX($A$1:$C$176,MATCH(F104,$B$1:$B$176,1)+1,1),1) &amp; " (" &amp;
IFERROR(ROUND((F104-INDEX($A$1:$C$176,MATCH(F104,$B$1:$B$176,1),2))/(INDEX($A$1:$C$176,MATCH(F104,$B$1:$B$176,1)+1,2)-INDEX($A$1:$C$176,MATCH(F104,$B$1:$B$176,1),2)),2)*100,0)
&amp;"%)"</f>
        <v>55 (14%)</v>
      </c>
      <c r="F104" s="175">
        <f t="shared" si="15"/>
        <v>1885395</v>
      </c>
      <c r="G104" s="174">
        <f t="shared" si="13"/>
        <v>20370</v>
      </c>
      <c r="H104" s="88">
        <v>0</v>
      </c>
      <c r="J104" s="88">
        <v>103</v>
      </c>
      <c r="K104" s="88">
        <v>330880251</v>
      </c>
      <c r="L104" s="88">
        <v>0</v>
      </c>
      <c r="N104" s="179" t="str" cm="1">
        <f t="array" ref="N104">IFERROR(INDEX($J$1:$L$176,MATCH(O104,$K$1:$K$176,1)+1,1),1) &amp; " (" &amp;
IFERROR(ROUND((O104-INDEX($J$1:$L$176,MATCH(O104,$K$1:$K$176,1),2))/(INDEX($J$1:$L$176,MATCH(O104,$K$1:$K$176,1)+1,2)-INDEX($J$1:$L$176,MATCH(O104,$K$1:$K$176,1),2)),2)*100,0)
&amp;"%)"</f>
        <v>52 (26%)</v>
      </c>
      <c r="O104" s="175">
        <f t="shared" si="17"/>
        <v>2083865</v>
      </c>
      <c r="P104" s="174">
        <f t="shared" si="19"/>
        <v>22635</v>
      </c>
      <c r="Q104" s="88">
        <v>0</v>
      </c>
      <c r="T104" s="88" t="s">
        <v>2483</v>
      </c>
      <c r="U104" s="88" t="s">
        <v>3735</v>
      </c>
    </row>
    <row r="105" spans="1:21" x14ac:dyDescent="0.2">
      <c r="A105" s="88">
        <v>104</v>
      </c>
      <c r="B105" s="88">
        <v>611687116</v>
      </c>
      <c r="C105" s="88">
        <v>0</v>
      </c>
      <c r="E105" s="179" t="str" cm="1">
        <f t="array" ref="E105">IFERROR(INDEX($A$1:$C$176,MATCH(F105,$B$1:$B$176,1)+1,1),1) &amp; " (" &amp;
IFERROR(ROUND((F105-INDEX($A$1:$C$176,MATCH(F105,$B$1:$B$176,1),2))/(INDEX($A$1:$C$176,MATCH(F105,$B$1:$B$176,1)+1,2)-INDEX($A$1:$C$176,MATCH(F105,$B$1:$B$176,1),2)),2)*100,0)
&amp;"%)"</f>
        <v>55 (25%)</v>
      </c>
      <c r="F105" s="175">
        <f t="shared" si="15"/>
        <v>1905780</v>
      </c>
      <c r="G105" s="174">
        <f t="shared" si="13"/>
        <v>20385</v>
      </c>
      <c r="H105" s="88">
        <v>0</v>
      </c>
      <c r="J105" s="88">
        <v>104</v>
      </c>
      <c r="K105" s="88">
        <v>343651410</v>
      </c>
      <c r="L105" s="88">
        <v>0</v>
      </c>
      <c r="N105" s="179" t="str" cm="1">
        <f t="array" ref="N105">IFERROR(INDEX($J$1:$L$176,MATCH(O105,$K$1:$K$176,1)+1,1),1) &amp; " (" &amp;
IFERROR(ROUND((O105-INDEX($J$1:$L$176,MATCH(O105,$K$1:$K$176,1),2))/(INDEX($J$1:$L$176,MATCH(O105,$K$1:$K$176,1)+1,2)-INDEX($J$1:$L$176,MATCH(O105,$K$1:$K$176,1),2)),2)*100,0)
&amp;"%)"</f>
        <v>52 (39%)</v>
      </c>
      <c r="O105" s="175">
        <f t="shared" si="17"/>
        <v>2106515</v>
      </c>
      <c r="P105" s="174">
        <f t="shared" si="19"/>
        <v>22650</v>
      </c>
      <c r="Q105" s="88">
        <v>0</v>
      </c>
      <c r="T105" s="88" t="s">
        <v>2483</v>
      </c>
      <c r="U105" s="88" t="s">
        <v>3662</v>
      </c>
    </row>
    <row r="106" spans="1:21" x14ac:dyDescent="0.2">
      <c r="A106" s="88">
        <v>105</v>
      </c>
      <c r="B106" s="88">
        <v>651687116</v>
      </c>
      <c r="C106" s="88">
        <v>0</v>
      </c>
      <c r="E106" s="179" t="str" cm="1">
        <f t="array" ref="E106">IFERROR(INDEX($A$1:$C$176,MATCH(F106,$B$1:$B$176,1)+1,1),1) &amp; " (" &amp;
IFERROR(ROUND((F106-INDEX($A$1:$C$176,MATCH(F106,$B$1:$B$176,1),2))/(INDEX($A$1:$C$176,MATCH(F106,$B$1:$B$176,1)+1,2)-INDEX($A$1:$C$176,MATCH(F106,$B$1:$B$176,1),2)),2)*100,0)
&amp;"%)"</f>
        <v>55 (61%)</v>
      </c>
      <c r="F106" s="175">
        <f t="shared" si="15"/>
        <v>1973680</v>
      </c>
      <c r="G106" s="174">
        <f t="shared" si="13"/>
        <v>20400</v>
      </c>
      <c r="H106" s="88">
        <v>47500</v>
      </c>
      <c r="J106" s="88">
        <v>105</v>
      </c>
      <c r="K106" s="88">
        <v>356524738</v>
      </c>
      <c r="L106" s="88">
        <v>0</v>
      </c>
      <c r="N106" s="179" t="str" cm="1">
        <f t="array" ref="N106">IFERROR(INDEX($J$1:$L$176,MATCH(O106,$K$1:$K$176,1)+1,1),1) &amp; " (" &amp;
IFERROR(ROUND((O106-INDEX($J$1:$L$176,MATCH(O106,$K$1:$K$176,1),2))/(INDEX($J$1:$L$176,MATCH(O106,$K$1:$K$176,1)+1,2)-INDEX($J$1:$L$176,MATCH(O106,$K$1:$K$176,1),2)),2)*100,0)
&amp;"%)"</f>
        <v>52 (82%)</v>
      </c>
      <c r="O106" s="175">
        <f t="shared" si="17"/>
        <v>2176680</v>
      </c>
      <c r="P106" s="174">
        <f t="shared" si="19"/>
        <v>22665</v>
      </c>
      <c r="Q106" s="88">
        <v>47500</v>
      </c>
      <c r="S106" s="183" t="s">
        <v>3644</v>
      </c>
      <c r="T106" s="88" t="s">
        <v>2483</v>
      </c>
      <c r="U106" s="88" t="s">
        <v>3736</v>
      </c>
    </row>
    <row r="107" spans="1:21" x14ac:dyDescent="0.2">
      <c r="A107" s="88">
        <v>106</v>
      </c>
      <c r="B107" s="88">
        <v>691687116</v>
      </c>
      <c r="C107" s="88">
        <v>0</v>
      </c>
      <c r="E107" s="179" t="str" cm="1">
        <f t="array" ref="E107">IFERROR(INDEX($A$1:$C$176,MATCH(F107,$B$1:$B$176,1)+1,1),1) &amp; " (" &amp;
IFERROR(ROUND((F107-INDEX($A$1:$C$176,MATCH(F107,$B$1:$B$176,1),2))/(INDEX($A$1:$C$176,MATCH(F107,$B$1:$B$176,1)+1,2)-INDEX($A$1:$C$176,MATCH(F107,$B$1:$B$176,1),2)),2)*100,0)
&amp;"%)"</f>
        <v>55 (72%)</v>
      </c>
      <c r="F107" s="175">
        <f t="shared" si="15"/>
        <v>1994610</v>
      </c>
      <c r="G107" s="176">
        <f t="shared" ref="G107:G119" si="20">G106+((ROW()-1)*5)</f>
        <v>20930</v>
      </c>
      <c r="H107" s="88">
        <v>0</v>
      </c>
      <c r="J107" s="88">
        <v>106</v>
      </c>
      <c r="K107" s="88">
        <v>369501053</v>
      </c>
      <c r="L107" s="88">
        <v>0</v>
      </c>
      <c r="N107" s="179" t="str" cm="1">
        <f t="array" ref="N107">IFERROR(INDEX($J$1:$L$176,MATCH(O107,$K$1:$K$176,1)+1,1),1) &amp; " (" &amp;
IFERROR(ROUND((O107-INDEX($J$1:$L$176,MATCH(O107,$K$1:$K$176,1),2))/(INDEX($J$1:$L$176,MATCH(O107,$K$1:$K$176,1)+1,2)-INDEX($J$1:$L$176,MATCH(O107,$K$1:$K$176,1),2)),2)*100,0)
&amp;"%)"</f>
        <v>52 (96%)</v>
      </c>
      <c r="O107" s="175">
        <f t="shared" si="17"/>
        <v>2199875</v>
      </c>
      <c r="P107" s="176">
        <f t="shared" ref="P107:P119" si="21">P106+((ROW()-1)*5)</f>
        <v>23195</v>
      </c>
      <c r="Q107" s="88">
        <v>0</v>
      </c>
      <c r="T107" s="88" t="s">
        <v>2483</v>
      </c>
      <c r="U107" s="88" t="s">
        <v>3737</v>
      </c>
    </row>
    <row r="108" spans="1:21" x14ac:dyDescent="0.2">
      <c r="A108" s="88">
        <v>107</v>
      </c>
      <c r="B108" s="88">
        <v>731687116</v>
      </c>
      <c r="C108" s="88">
        <v>0</v>
      </c>
      <c r="E108" s="179" t="str" cm="1">
        <f t="array" ref="E108">IFERROR(INDEX($A$1:$C$176,MATCH(F108,$B$1:$B$176,1)+1,1),1) &amp; " (" &amp;
IFERROR(ROUND((F108-INDEX($A$1:$C$176,MATCH(F108,$B$1:$B$176,1),2))/(INDEX($A$1:$C$176,MATCH(F108,$B$1:$B$176,1)+1,2)-INDEX($A$1:$C$176,MATCH(F108,$B$1:$B$176,1),2)),2)*100,0)
&amp;"%)"</f>
        <v>55 (84%)</v>
      </c>
      <c r="F108" s="175">
        <f t="shared" si="15"/>
        <v>2016075</v>
      </c>
      <c r="G108" s="176">
        <f t="shared" si="20"/>
        <v>21465</v>
      </c>
      <c r="H108" s="88">
        <v>0</v>
      </c>
      <c r="J108" s="88">
        <v>107</v>
      </c>
      <c r="K108" s="88">
        <v>382581179</v>
      </c>
      <c r="L108" s="88">
        <v>0</v>
      </c>
      <c r="N108" s="179" t="str" cm="1">
        <f t="array" ref="N108">IFERROR(INDEX($J$1:$L$176,MATCH(O108,$K$1:$K$176,1)+1,1),1) &amp; " (" &amp;
IFERROR(ROUND((O108-INDEX($J$1:$L$176,MATCH(O108,$K$1:$K$176,1),2))/(INDEX($J$1:$L$176,MATCH(O108,$K$1:$K$176,1)+1,2)-INDEX($J$1:$L$176,MATCH(O108,$K$1:$K$176,1),2)),2)*100,0)
&amp;"%)"</f>
        <v>53 (9%)</v>
      </c>
      <c r="O108" s="175">
        <f t="shared" si="17"/>
        <v>2223605</v>
      </c>
      <c r="P108" s="176">
        <f t="shared" si="21"/>
        <v>23730</v>
      </c>
      <c r="Q108" s="88">
        <v>0</v>
      </c>
      <c r="T108" s="88" t="s">
        <v>2483</v>
      </c>
      <c r="U108" s="88" t="s">
        <v>3662</v>
      </c>
    </row>
    <row r="109" spans="1:21" x14ac:dyDescent="0.2">
      <c r="A109" s="88">
        <v>108</v>
      </c>
      <c r="B109" s="88">
        <v>771687116</v>
      </c>
      <c r="C109" s="88">
        <v>0</v>
      </c>
      <c r="E109" s="179" t="str" cm="1">
        <f t="array" ref="E109">IFERROR(INDEX($A$1:$C$176,MATCH(F109,$B$1:$B$176,1)+1,1),1) &amp; " (" &amp;
IFERROR(ROUND((F109-INDEX($A$1:$C$176,MATCH(F109,$B$1:$B$176,1),2))/(INDEX($A$1:$C$176,MATCH(F109,$B$1:$B$176,1)+1,2)-INDEX($A$1:$C$176,MATCH(F109,$B$1:$B$176,1),2)),2)*100,0)
&amp;"%)"</f>
        <v>55 (95%)</v>
      </c>
      <c r="F109" s="175">
        <f t="shared" si="15"/>
        <v>2038080</v>
      </c>
      <c r="G109" s="176">
        <f t="shared" si="20"/>
        <v>22005</v>
      </c>
      <c r="H109" s="88">
        <v>0</v>
      </c>
      <c r="J109" s="88">
        <v>108</v>
      </c>
      <c r="K109" s="88">
        <v>395765946</v>
      </c>
      <c r="L109" s="88">
        <v>0</v>
      </c>
      <c r="N109" s="179" t="str" cm="1">
        <f t="array" ref="N109">IFERROR(INDEX($J$1:$L$176,MATCH(O109,$K$1:$K$176,1)+1,1),1) &amp; " (" &amp;
IFERROR(ROUND((O109-INDEX($J$1:$L$176,MATCH(O109,$K$1:$K$176,1),2))/(INDEX($J$1:$L$176,MATCH(O109,$K$1:$K$176,1)+1,2)-INDEX($J$1:$L$176,MATCH(O109,$K$1:$K$176,1),2)),2)*100,0)
&amp;"%)"</f>
        <v>53 (21%)</v>
      </c>
      <c r="O109" s="175">
        <f t="shared" si="17"/>
        <v>2247875</v>
      </c>
      <c r="P109" s="176">
        <f t="shared" si="21"/>
        <v>24270</v>
      </c>
      <c r="Q109" s="88">
        <v>0</v>
      </c>
      <c r="T109" s="88" t="s">
        <v>2483</v>
      </c>
      <c r="U109" s="88" t="s">
        <v>3738</v>
      </c>
    </row>
    <row r="110" spans="1:21" x14ac:dyDescent="0.2">
      <c r="A110" s="88">
        <v>109</v>
      </c>
      <c r="B110" s="88">
        <v>811687116</v>
      </c>
      <c r="C110" s="88">
        <v>0</v>
      </c>
      <c r="E110" s="179" t="str" cm="1">
        <f t="array" ref="E110">IFERROR(INDEX($A$1:$C$176,MATCH(F110,$B$1:$B$176,1)+1,1),1) &amp; " (" &amp;
IFERROR(ROUND((F110-INDEX($A$1:$C$176,MATCH(F110,$B$1:$B$176,1),2))/(INDEX($A$1:$C$176,MATCH(F110,$B$1:$B$176,1)+1,2)-INDEX($A$1:$C$176,MATCH(F110,$B$1:$B$176,1),2)),2)*100,0)
&amp;"%)"</f>
        <v>56 (29%)</v>
      </c>
      <c r="F110" s="175">
        <f t="shared" si="15"/>
        <v>2110630</v>
      </c>
      <c r="G110" s="176">
        <f t="shared" si="20"/>
        <v>22550</v>
      </c>
      <c r="H110" s="88">
        <v>50000</v>
      </c>
      <c r="J110" s="88">
        <v>109</v>
      </c>
      <c r="K110" s="88">
        <v>409056191</v>
      </c>
      <c r="L110" s="88">
        <v>0</v>
      </c>
      <c r="N110" s="179" t="str" cm="1">
        <f t="array" ref="N110">IFERROR(INDEX($J$1:$L$176,MATCH(O110,$K$1:$K$176,1)+1,1),1) &amp; " (" &amp;
IFERROR(ROUND((O110-INDEX($J$1:$L$176,MATCH(O110,$K$1:$K$176,1),2))/(INDEX($J$1:$L$176,MATCH(O110,$K$1:$K$176,1)+1,2)-INDEX($J$1:$L$176,MATCH(O110,$K$1:$K$176,1),2)),2)*100,0)
&amp;"%)"</f>
        <v>53 (59%)</v>
      </c>
      <c r="O110" s="175">
        <f t="shared" si="17"/>
        <v>2322690</v>
      </c>
      <c r="P110" s="176">
        <f t="shared" si="21"/>
        <v>24815</v>
      </c>
      <c r="Q110" s="88">
        <v>50000</v>
      </c>
      <c r="T110" s="88" t="s">
        <v>2483</v>
      </c>
      <c r="U110" s="88" t="s">
        <v>3739</v>
      </c>
    </row>
    <row r="111" spans="1:21" x14ac:dyDescent="0.2">
      <c r="A111" s="88">
        <v>110</v>
      </c>
      <c r="B111" s="88">
        <v>851687116</v>
      </c>
      <c r="C111" s="88">
        <v>0</v>
      </c>
      <c r="E111" s="179" t="str" cm="1">
        <f t="array" ref="E111">IFERROR(INDEX($A$1:$C$176,MATCH(F111,$B$1:$B$176,1)+1,1),1) &amp; " (" &amp;
IFERROR(ROUND((F111-INDEX($A$1:$C$176,MATCH(F111,$B$1:$B$176,1),2))/(INDEX($A$1:$C$176,MATCH(F111,$B$1:$B$176,1)+1,2)-INDEX($A$1:$C$176,MATCH(F111,$B$1:$B$176,1),2)),2)*100,0)
&amp;"%)"</f>
        <v>56 (40%)</v>
      </c>
      <c r="F111" s="175">
        <f t="shared" si="15"/>
        <v>2133730</v>
      </c>
      <c r="G111" s="176">
        <f t="shared" si="20"/>
        <v>23100</v>
      </c>
      <c r="H111" s="88">
        <v>0</v>
      </c>
      <c r="J111" s="88">
        <v>110</v>
      </c>
      <c r="K111" s="88">
        <v>422452758</v>
      </c>
      <c r="L111" s="88">
        <v>0</v>
      </c>
      <c r="N111" s="179" t="str" cm="1">
        <f t="array" ref="N111">IFERROR(INDEX($J$1:$L$176,MATCH(O111,$K$1:$K$176,1)+1,1),1) &amp; " (" &amp;
IFERROR(ROUND((O111-INDEX($J$1:$L$176,MATCH(O111,$K$1:$K$176,1),2))/(INDEX($J$1:$L$176,MATCH(O111,$K$1:$K$176,1)+1,2)-INDEX($J$1:$L$176,MATCH(O111,$K$1:$K$176,1),2)),2)*100,0)
&amp;"%)"</f>
        <v>53 (72%)</v>
      </c>
      <c r="O111" s="175">
        <f t="shared" si="17"/>
        <v>2348055</v>
      </c>
      <c r="P111" s="176">
        <f t="shared" si="21"/>
        <v>25365</v>
      </c>
      <c r="Q111" s="88">
        <v>0</v>
      </c>
      <c r="T111" s="88" t="s">
        <v>2483</v>
      </c>
      <c r="U111" s="88" t="s">
        <v>3740</v>
      </c>
    </row>
    <row r="112" spans="1:21" x14ac:dyDescent="0.2">
      <c r="A112" s="88">
        <v>111</v>
      </c>
      <c r="B112" s="88">
        <v>891687116</v>
      </c>
      <c r="C112" s="88">
        <v>0</v>
      </c>
      <c r="E112" s="179" t="str" cm="1">
        <f t="array" ref="E112">IFERROR(INDEX($A$1:$C$176,MATCH(F112,$B$1:$B$176,1)+1,1),1) &amp; " (" &amp;
IFERROR(ROUND((F112-INDEX($A$1:$C$176,MATCH(F112,$B$1:$B$176,1),2))/(INDEX($A$1:$C$176,MATCH(F112,$B$1:$B$176,1)+1,2)-INDEX($A$1:$C$176,MATCH(F112,$B$1:$B$176,1),2)),2)*100,0)
&amp;"%)"</f>
        <v>56 (50%)</v>
      </c>
      <c r="F112" s="175">
        <f t="shared" si="15"/>
        <v>2157385</v>
      </c>
      <c r="G112" s="176">
        <f t="shared" si="20"/>
        <v>23655</v>
      </c>
      <c r="H112" s="88">
        <v>0</v>
      </c>
      <c r="J112" s="88">
        <v>111</v>
      </c>
      <c r="K112" s="88">
        <v>435956498</v>
      </c>
      <c r="L112" s="88">
        <v>0</v>
      </c>
      <c r="N112" s="179" t="str" cm="1">
        <f t="array" ref="N112">IFERROR(INDEX($J$1:$L$176,MATCH(O112,$K$1:$K$176,1)+1,1),1) &amp; " (" &amp;
IFERROR(ROUND((O112-INDEX($J$1:$L$176,MATCH(O112,$K$1:$K$176,1),2))/(INDEX($J$1:$L$176,MATCH(O112,$K$1:$K$176,1)+1,2)-INDEX($J$1:$L$176,MATCH(O112,$K$1:$K$176,1),2)),2)*100,0)
&amp;"%)"</f>
        <v>53 (85%)</v>
      </c>
      <c r="O112" s="175">
        <f t="shared" si="17"/>
        <v>2373975</v>
      </c>
      <c r="P112" s="176">
        <f t="shared" si="21"/>
        <v>25920</v>
      </c>
      <c r="Q112" s="88">
        <v>0</v>
      </c>
      <c r="T112" s="88" t="s">
        <v>2483</v>
      </c>
      <c r="U112" s="88" t="s">
        <v>3741</v>
      </c>
    </row>
    <row r="113" spans="1:21" x14ac:dyDescent="0.2">
      <c r="A113" s="88">
        <v>112</v>
      </c>
      <c r="B113" s="88">
        <v>931687116</v>
      </c>
      <c r="C113" s="88">
        <v>0</v>
      </c>
      <c r="E113" s="179" t="str" cm="1">
        <f t="array" ref="E113">IFERROR(INDEX($A$1:$C$176,MATCH(F113,$B$1:$B$176,1)+1,1),1) &amp; " (" &amp;
IFERROR(ROUND((F113-INDEX($A$1:$C$176,MATCH(F113,$B$1:$B$176,1),2))/(INDEX($A$1:$C$176,MATCH(F113,$B$1:$B$176,1)+1,2)-INDEX($A$1:$C$176,MATCH(F113,$B$1:$B$176,1),2)),2)*100,0)
&amp;"%)"</f>
        <v>56 (62%)</v>
      </c>
      <c r="F113" s="175">
        <f t="shared" si="15"/>
        <v>2181600</v>
      </c>
      <c r="G113" s="176">
        <f t="shared" si="20"/>
        <v>24215</v>
      </c>
      <c r="H113" s="88">
        <v>0</v>
      </c>
      <c r="J113" s="88">
        <v>112</v>
      </c>
      <c r="K113" s="88">
        <v>449568268</v>
      </c>
      <c r="L113" s="88">
        <v>0</v>
      </c>
      <c r="N113" s="179" t="str" cm="1">
        <f t="array" ref="N113">IFERROR(INDEX($J$1:$L$176,MATCH(O113,$K$1:$K$176,1)+1,1),1) &amp; " (" &amp;
IFERROR(ROUND((O113-INDEX($J$1:$L$176,MATCH(O113,$K$1:$K$176,1),2))/(INDEX($J$1:$L$176,MATCH(O113,$K$1:$K$176,1)+1,2)-INDEX($J$1:$L$176,MATCH(O113,$K$1:$K$176,1),2)),2)*100,0)
&amp;"%)"</f>
        <v>53 (99%)</v>
      </c>
      <c r="O113" s="175">
        <f t="shared" si="17"/>
        <v>2400455</v>
      </c>
      <c r="P113" s="176">
        <f t="shared" si="21"/>
        <v>26480</v>
      </c>
      <c r="Q113" s="88">
        <v>0</v>
      </c>
      <c r="T113" s="88" t="s">
        <v>2483</v>
      </c>
      <c r="U113" s="88" t="s">
        <v>3662</v>
      </c>
    </row>
    <row r="114" spans="1:21" x14ac:dyDescent="0.2">
      <c r="A114" s="88">
        <v>113</v>
      </c>
      <c r="B114" s="88">
        <v>971687116</v>
      </c>
      <c r="C114" s="88">
        <v>0</v>
      </c>
      <c r="E114" s="179" t="str" cm="1">
        <f t="array" ref="E114">IFERROR(INDEX($A$1:$C$176,MATCH(F114,$B$1:$B$176,1)+1,1),1) &amp; " (" &amp;
IFERROR(ROUND((F114-INDEX($A$1:$C$176,MATCH(F114,$B$1:$B$176,1),2))/(INDEX($A$1:$C$176,MATCH(F114,$B$1:$B$176,1)+1,2)-INDEX($A$1:$C$176,MATCH(F114,$B$1:$B$176,1),2)),2)*100,0)
&amp;"%)"</f>
        <v>56 (97%)</v>
      </c>
      <c r="F114" s="175">
        <f t="shared" si="15"/>
        <v>2258880</v>
      </c>
      <c r="G114" s="176">
        <f t="shared" si="20"/>
        <v>24780</v>
      </c>
      <c r="H114" s="88">
        <v>52500</v>
      </c>
      <c r="J114" s="88">
        <v>113</v>
      </c>
      <c r="K114" s="88">
        <v>463288932</v>
      </c>
      <c r="L114" s="88">
        <v>0</v>
      </c>
      <c r="N114" s="179" t="str" cm="1">
        <f t="array" ref="N114">IFERROR(INDEX($J$1:$L$176,MATCH(O114,$K$1:$K$176,1)+1,1),1) &amp; " (" &amp;
IFERROR(ROUND((O114-INDEX($J$1:$L$176,MATCH(O114,$K$1:$K$176,1),2))/(INDEX($J$1:$L$176,MATCH(O114,$K$1:$K$176,1)+1,2)-INDEX($J$1:$L$176,MATCH(O114,$K$1:$K$176,1),2)),2)*100,0)
&amp;"%)"</f>
        <v>54 (33%)</v>
      </c>
      <c r="O114" s="175">
        <f t="shared" si="17"/>
        <v>2480000</v>
      </c>
      <c r="P114" s="176">
        <f t="shared" si="21"/>
        <v>27045</v>
      </c>
      <c r="Q114" s="88">
        <v>52500</v>
      </c>
      <c r="T114" s="88" t="s">
        <v>2483</v>
      </c>
      <c r="U114" s="88" t="s">
        <v>3742</v>
      </c>
    </row>
    <row r="115" spans="1:21" x14ac:dyDescent="0.2">
      <c r="A115" s="88">
        <v>114</v>
      </c>
      <c r="B115" s="88">
        <v>1011687116</v>
      </c>
      <c r="C115" s="88">
        <v>0</v>
      </c>
      <c r="E115" s="179" t="str" cm="1">
        <f t="array" ref="E115">IFERROR(INDEX($A$1:$C$176,MATCH(F115,$B$1:$B$176,1)+1,1),1) &amp; " (" &amp;
IFERROR(ROUND((F115-INDEX($A$1:$C$176,MATCH(F115,$B$1:$B$176,1),2))/(INDEX($A$1:$C$176,MATCH(F115,$B$1:$B$176,1)+1,2)-INDEX($A$1:$C$176,MATCH(F115,$B$1:$B$176,1),2)),2)*100,0)
&amp;"%)"</f>
        <v>57 (7%)</v>
      </c>
      <c r="F115" s="175">
        <f t="shared" si="15"/>
        <v>2284230</v>
      </c>
      <c r="G115" s="176">
        <f t="shared" si="20"/>
        <v>25350</v>
      </c>
      <c r="H115" s="88">
        <v>0</v>
      </c>
      <c r="J115" s="88">
        <v>114</v>
      </c>
      <c r="K115" s="88">
        <v>477119361</v>
      </c>
      <c r="L115" s="88">
        <v>0</v>
      </c>
      <c r="N115" s="179" t="str" cm="1">
        <f t="array" ref="N115">IFERROR(INDEX($J$1:$L$176,MATCH(O115,$K$1:$K$176,1)+1,1),1) &amp; " (" &amp;
IFERROR(ROUND((O115-INDEX($J$1:$L$176,MATCH(O115,$K$1:$K$176,1),2))/(INDEX($J$1:$L$176,MATCH(O115,$K$1:$K$176,1)+1,2)-INDEX($J$1:$L$176,MATCH(O115,$K$1:$K$176,1),2)),2)*100,0)
&amp;"%)"</f>
        <v>54 (44%)</v>
      </c>
      <c r="O115" s="175">
        <f t="shared" si="17"/>
        <v>2507615</v>
      </c>
      <c r="P115" s="176">
        <f t="shared" si="21"/>
        <v>27615</v>
      </c>
      <c r="Q115" s="88">
        <v>0</v>
      </c>
      <c r="T115" s="88" t="s">
        <v>2483</v>
      </c>
      <c r="U115" s="88" t="s">
        <v>3743</v>
      </c>
    </row>
    <row r="116" spans="1:21" x14ac:dyDescent="0.2">
      <c r="A116" s="88">
        <v>115</v>
      </c>
      <c r="B116" s="88">
        <v>1051687116</v>
      </c>
      <c r="C116" s="88">
        <v>0</v>
      </c>
      <c r="E116" s="179" t="str" cm="1">
        <f t="array" ref="E116">IFERROR(INDEX($A$1:$C$176,MATCH(F116,$B$1:$B$176,1)+1,1),1) &amp; " (" &amp;
IFERROR(ROUND((F116-INDEX($A$1:$C$176,MATCH(F116,$B$1:$B$176,1),2))/(INDEX($A$1:$C$176,MATCH(F116,$B$1:$B$176,1)+1,2)-INDEX($A$1:$C$176,MATCH(F116,$B$1:$B$176,1),2)),2)*100,0)
&amp;"%)"</f>
        <v>57 (17%)</v>
      </c>
      <c r="F116" s="175">
        <f t="shared" si="15"/>
        <v>2310155</v>
      </c>
      <c r="G116" s="176">
        <f t="shared" si="20"/>
        <v>25925</v>
      </c>
      <c r="H116" s="88">
        <v>0</v>
      </c>
      <c r="J116" s="88">
        <v>115</v>
      </c>
      <c r="K116" s="88">
        <v>491060433</v>
      </c>
      <c r="L116" s="88">
        <v>0</v>
      </c>
      <c r="N116" s="179" t="str" cm="1">
        <f t="array" ref="N116">IFERROR(INDEX($J$1:$L$176,MATCH(O116,$K$1:$K$176,1)+1,1),1) &amp; " (" &amp;
IFERROR(ROUND((O116-INDEX($J$1:$L$176,MATCH(O116,$K$1:$K$176,1),2))/(INDEX($J$1:$L$176,MATCH(O116,$K$1:$K$176,1)+1,2)-INDEX($J$1:$L$176,MATCH(O116,$K$1:$K$176,1),2)),2)*100,0)
&amp;"%)"</f>
        <v>54 (56%)</v>
      </c>
      <c r="O116" s="175">
        <f t="shared" si="17"/>
        <v>2535805</v>
      </c>
      <c r="P116" s="176">
        <f t="shared" si="21"/>
        <v>28190</v>
      </c>
      <c r="Q116" s="88">
        <v>0</v>
      </c>
      <c r="T116" s="88" t="s">
        <v>2483</v>
      </c>
      <c r="U116" s="88" t="s">
        <v>3676</v>
      </c>
    </row>
    <row r="117" spans="1:21" x14ac:dyDescent="0.2">
      <c r="A117" s="88">
        <v>116</v>
      </c>
      <c r="B117" s="88">
        <v>1091687116</v>
      </c>
      <c r="C117" s="88">
        <v>0</v>
      </c>
      <c r="E117" s="179" t="str" cm="1">
        <f t="array" ref="E117">IFERROR(INDEX($A$1:$C$176,MATCH(F117,$B$1:$B$176,1)+1,1),1) &amp; " (" &amp;
IFERROR(ROUND((F117-INDEX($A$1:$C$176,MATCH(F117,$B$1:$B$176,1),2))/(INDEX($A$1:$C$176,MATCH(F117,$B$1:$B$176,1)+1,2)-INDEX($A$1:$C$176,MATCH(F117,$B$1:$B$176,1),2)),2)*100,0)
&amp;"%)"</f>
        <v>57 (28%)</v>
      </c>
      <c r="F117" s="175">
        <f t="shared" si="15"/>
        <v>2336660</v>
      </c>
      <c r="G117" s="176">
        <f t="shared" si="20"/>
        <v>26505</v>
      </c>
      <c r="H117" s="88">
        <v>0</v>
      </c>
      <c r="J117" s="88">
        <v>116</v>
      </c>
      <c r="K117" s="88">
        <v>505113034</v>
      </c>
      <c r="L117" s="88">
        <v>0</v>
      </c>
      <c r="N117" s="179" t="str" cm="1">
        <f t="array" ref="N117">IFERROR(INDEX($J$1:$L$176,MATCH(O117,$K$1:$K$176,1)+1,1),1) &amp; " (" &amp;
IFERROR(ROUND((O117-INDEX($J$1:$L$176,MATCH(O117,$K$1:$K$176,1),2))/(INDEX($J$1:$L$176,MATCH(O117,$K$1:$K$176,1)+1,2)-INDEX($J$1:$L$176,MATCH(O117,$K$1:$K$176,1),2)),2)*100,0)
&amp;"%)"</f>
        <v>54 (69%)</v>
      </c>
      <c r="O117" s="175">
        <f t="shared" si="17"/>
        <v>2564575</v>
      </c>
      <c r="P117" s="176">
        <f t="shared" si="21"/>
        <v>28770</v>
      </c>
      <c r="Q117" s="88">
        <v>0</v>
      </c>
      <c r="T117" s="88" t="s">
        <v>2483</v>
      </c>
      <c r="U117" s="88" t="s">
        <v>3662</v>
      </c>
    </row>
    <row r="118" spans="1:21" x14ac:dyDescent="0.2">
      <c r="A118" s="88">
        <v>117</v>
      </c>
      <c r="B118" s="88">
        <v>1131687116</v>
      </c>
      <c r="C118" s="88">
        <v>0</v>
      </c>
      <c r="E118" s="179" t="str" cm="1">
        <f t="array" ref="E118">IFERROR(INDEX($A$1:$C$176,MATCH(F118,$B$1:$B$176,1)+1,1),1) &amp; " (" &amp;
IFERROR(ROUND((F118-INDEX($A$1:$C$176,MATCH(F118,$B$1:$B$176,1),2))/(INDEX($A$1:$C$176,MATCH(F118,$B$1:$B$176,1)+1,2)-INDEX($A$1:$C$176,MATCH(F118,$B$1:$B$176,1),2)),2)*100,0)
&amp;"%)"</f>
        <v>57 (39%)</v>
      </c>
      <c r="F118" s="175">
        <f t="shared" si="15"/>
        <v>2363750</v>
      </c>
      <c r="G118" s="176">
        <f t="shared" si="20"/>
        <v>27090</v>
      </c>
      <c r="H118" s="88">
        <v>0</v>
      </c>
      <c r="J118" s="88">
        <v>117</v>
      </c>
      <c r="K118" s="88">
        <v>519278056</v>
      </c>
      <c r="L118" s="88">
        <v>0</v>
      </c>
      <c r="N118" s="179" t="str" cm="1">
        <f t="array" ref="N118">IFERROR(INDEX($J$1:$L$176,MATCH(O118,$K$1:$K$176,1)+1,1),1) &amp; " (" &amp;
IFERROR(ROUND((O118-INDEX($J$1:$L$176,MATCH(O118,$K$1:$K$176,1),2))/(INDEX($J$1:$L$176,MATCH(O118,$K$1:$K$176,1)+1,2)-INDEX($J$1:$L$176,MATCH(O118,$K$1:$K$176,1),2)),2)*100,0)
&amp;"%)"</f>
        <v>54 (81%)</v>
      </c>
      <c r="O118" s="175">
        <f t="shared" si="17"/>
        <v>2593930</v>
      </c>
      <c r="P118" s="176">
        <f t="shared" si="21"/>
        <v>29355</v>
      </c>
      <c r="Q118" s="88">
        <v>0</v>
      </c>
      <c r="T118" s="88" t="s">
        <v>2483</v>
      </c>
      <c r="U118" s="88" t="s">
        <v>3744</v>
      </c>
    </row>
    <row r="119" spans="1:21" x14ac:dyDescent="0.2">
      <c r="A119" s="88">
        <v>118</v>
      </c>
      <c r="B119" s="88">
        <v>1171687116</v>
      </c>
      <c r="C119" s="88">
        <v>0</v>
      </c>
      <c r="E119" s="179" t="str" cm="1">
        <f t="array" ref="E119">IFERROR(INDEX($A$1:$C$176,MATCH(F119,$B$1:$B$176,1)+1,1),1) &amp; " (" &amp;
IFERROR(ROUND((F119-INDEX($A$1:$C$176,MATCH(F119,$B$1:$B$176,1),2))/(INDEX($A$1:$C$176,MATCH(F119,$B$1:$B$176,1)+1,2)-INDEX($A$1:$C$176,MATCH(F119,$B$1:$B$176,1),2)),2)*100,0)
&amp;"%)"</f>
        <v>57 (71%)</v>
      </c>
      <c r="F119" s="175">
        <f t="shared" si="15"/>
        <v>2446430</v>
      </c>
      <c r="G119" s="176">
        <f t="shared" si="20"/>
        <v>27680</v>
      </c>
      <c r="H119" s="88">
        <v>55000</v>
      </c>
      <c r="J119" s="88">
        <v>118</v>
      </c>
      <c r="K119" s="88">
        <v>533556398</v>
      </c>
      <c r="L119" s="88">
        <v>0</v>
      </c>
      <c r="N119" s="179" t="str" cm="1">
        <f t="array" ref="N119">IFERROR(INDEX($J$1:$L$176,MATCH(O119,$K$1:$K$176,1)+1,1),1) &amp; " (" &amp;
IFERROR(ROUND((O119-INDEX($J$1:$L$176,MATCH(O119,$K$1:$K$176,1),2))/(INDEX($J$1:$L$176,MATCH(O119,$K$1:$K$176,1)+1,2)-INDEX($J$1:$L$176,MATCH(O119,$K$1:$K$176,1),2)),2)*100,0)
&amp;"%)"</f>
        <v>55 (15%)</v>
      </c>
      <c r="O119" s="175">
        <f t="shared" si="17"/>
        <v>2678875</v>
      </c>
      <c r="P119" s="176">
        <f t="shared" si="21"/>
        <v>29945</v>
      </c>
      <c r="Q119" s="88">
        <v>55000</v>
      </c>
      <c r="T119" s="88" t="s">
        <v>2483</v>
      </c>
      <c r="U119" s="88" t="s">
        <v>3745</v>
      </c>
    </row>
    <row r="120" spans="1:21" x14ac:dyDescent="0.2">
      <c r="A120" s="88">
        <v>119</v>
      </c>
      <c r="B120" s="88">
        <v>1211687116</v>
      </c>
      <c r="C120" s="88">
        <v>0</v>
      </c>
      <c r="E120" s="179" t="str" cm="1">
        <f t="array" ref="E120">IFERROR(INDEX($A$1:$C$176,MATCH(F120,$B$1:$B$176,1)+1,1),1) &amp; " (" &amp;
IFERROR(ROUND((F120-INDEX($A$1:$C$176,MATCH(F120,$B$1:$B$176,1),2))/(INDEX($A$1:$C$176,MATCH(F120,$B$1:$B$176,1)+1,2)-INDEX($A$1:$C$176,MATCH(F120,$B$1:$B$176,1),2)),2)*100,0)
&amp;"%)"</f>
        <v>57 (83%)</v>
      </c>
      <c r="F120" s="175">
        <f t="shared" si="15"/>
        <v>2475895</v>
      </c>
      <c r="G120" s="174">
        <f>G119+((ROW()-1)*15)</f>
        <v>29465</v>
      </c>
      <c r="H120" s="88">
        <v>0</v>
      </c>
      <c r="J120" s="88">
        <v>119</v>
      </c>
      <c r="K120" s="88">
        <v>547948967</v>
      </c>
      <c r="L120" s="88">
        <v>0</v>
      </c>
      <c r="N120" s="179" t="str" cm="1">
        <f t="array" ref="N120">IFERROR(INDEX($J$1:$L$176,MATCH(O120,$K$1:$K$176,1)+1,1),1) &amp; " (" &amp;
IFERROR(ROUND((O120-INDEX($J$1:$L$176,MATCH(O120,$K$1:$K$176,1),2))/(INDEX($J$1:$L$176,MATCH(O120,$K$1:$K$176,1)+1,2)-INDEX($J$1:$L$176,MATCH(O120,$K$1:$K$176,1),2)),2)*100,0)
&amp;"%)"</f>
        <v>55 (26%)</v>
      </c>
      <c r="O120" s="175">
        <f t="shared" si="17"/>
        <v>2710605</v>
      </c>
      <c r="P120" s="174">
        <f>P119+((ROW()-1)*15)</f>
        <v>31730</v>
      </c>
      <c r="Q120" s="88">
        <v>0</v>
      </c>
      <c r="T120" s="88" t="s">
        <v>2483</v>
      </c>
      <c r="U120" s="88" t="s">
        <v>3746</v>
      </c>
    </row>
    <row r="121" spans="1:21" x14ac:dyDescent="0.2">
      <c r="A121" s="88">
        <v>120</v>
      </c>
      <c r="B121" s="88">
        <v>1251687116</v>
      </c>
      <c r="C121" s="88">
        <v>0</v>
      </c>
      <c r="E121" s="179" t="str" cm="1">
        <f t="array" ref="E121">IFERROR(INDEX($A$1:$C$176,MATCH(F121,$B$1:$B$176,1)+1,1),1) &amp; " (" &amp;
IFERROR(ROUND((F121-INDEX($A$1:$C$176,MATCH(F121,$B$1:$B$176,1),2))/(INDEX($A$1:$C$176,MATCH(F121,$B$1:$B$176,1)+1,2)-INDEX($A$1:$C$176,MATCH(F121,$B$1:$B$176,1),2)),2)*100,0)
&amp;"%)"</f>
        <v>57 (95%)</v>
      </c>
      <c r="F121" s="175">
        <f t="shared" si="15"/>
        <v>2507160</v>
      </c>
      <c r="G121" s="174">
        <f>G120+((ROW()-1)*15)</f>
        <v>31265</v>
      </c>
      <c r="H121" s="88">
        <v>0</v>
      </c>
      <c r="J121" s="88">
        <v>120</v>
      </c>
      <c r="K121" s="88">
        <v>562456677</v>
      </c>
      <c r="L121" s="88">
        <v>0</v>
      </c>
      <c r="N121" s="179" t="str" cm="1">
        <f t="array" ref="N121">IFERROR(INDEX($J$1:$L$176,MATCH(O121,$K$1:$K$176,1)+1,1),1) &amp; " (" &amp;
IFERROR(ROUND((O121-INDEX($J$1:$L$176,MATCH(O121,$K$1:$K$176,1),2))/(INDEX($J$1:$L$176,MATCH(O121,$K$1:$K$176,1)+1,2)-INDEX($J$1:$L$176,MATCH(O121,$K$1:$K$176,1),2)),2)*100,0)
&amp;"%)"</f>
        <v>55 (38%)</v>
      </c>
      <c r="O121" s="175">
        <f t="shared" si="17"/>
        <v>2744135</v>
      </c>
      <c r="P121" s="174">
        <f>P120+((ROW()-1)*15)</f>
        <v>33530</v>
      </c>
      <c r="Q121" s="88">
        <v>0</v>
      </c>
      <c r="T121" s="88" t="s">
        <v>2483</v>
      </c>
      <c r="U121" s="88" t="s">
        <v>3662</v>
      </c>
    </row>
    <row r="122" spans="1:21" x14ac:dyDescent="0.2">
      <c r="A122" s="88">
        <v>121</v>
      </c>
      <c r="B122" s="88">
        <v>1291687116</v>
      </c>
      <c r="C122" s="88">
        <v>0</v>
      </c>
      <c r="E122" s="179" t="str" cm="1">
        <f t="array" ref="E122">IFERROR(INDEX($A$1:$C$176,MATCH(F122,$B$1:$B$176,1)+1,1),1) &amp; " (" &amp;
IFERROR(ROUND((F122-INDEX($A$1:$C$176,MATCH(F122,$B$1:$B$176,1),2))/(INDEX($A$1:$C$176,MATCH(F122,$B$1:$B$176,1)+1,2)-INDEX($A$1:$C$176,MATCH(F122,$B$1:$B$176,1),2)),2)*100,0)
&amp;"%)"</f>
        <v>58 (7%)</v>
      </c>
      <c r="F122" s="175">
        <f t="shared" si="15"/>
        <v>2540240</v>
      </c>
      <c r="G122" s="174">
        <f t="shared" ref="G122:G128" si="22">G121+((ROW()-1)*15)</f>
        <v>33080</v>
      </c>
      <c r="H122" s="88">
        <v>0</v>
      </c>
      <c r="J122" s="88">
        <v>121</v>
      </c>
      <c r="K122" s="88">
        <v>577080449</v>
      </c>
      <c r="L122" s="88">
        <v>0</v>
      </c>
      <c r="N122" s="179" t="str" cm="1">
        <f t="array" ref="N122">IFERROR(INDEX($J$1:$L$176,MATCH(O122,$K$1:$K$176,1)+1,1),1) &amp; " (" &amp;
IFERROR(ROUND((O122-INDEX($J$1:$L$176,MATCH(O122,$K$1:$K$176,1),2))/(INDEX($J$1:$L$176,MATCH(O122,$K$1:$K$176,1)+1,2)-INDEX($J$1:$L$176,MATCH(O122,$K$1:$K$176,1),2)),2)*100,0)
&amp;"%)"</f>
        <v>55 (51%)</v>
      </c>
      <c r="O122" s="175">
        <f t="shared" si="17"/>
        <v>2779480</v>
      </c>
      <c r="P122" s="174">
        <f t="shared" ref="P122:P128" si="23">P121+((ROW()-1)*15)</f>
        <v>35345</v>
      </c>
      <c r="Q122" s="88">
        <v>0</v>
      </c>
      <c r="T122" s="88" t="s">
        <v>2483</v>
      </c>
      <c r="U122" s="88" t="s">
        <v>3629</v>
      </c>
    </row>
    <row r="123" spans="1:21" x14ac:dyDescent="0.2">
      <c r="A123" s="88">
        <v>122</v>
      </c>
      <c r="B123" s="88">
        <v>1331687116</v>
      </c>
      <c r="C123" s="88">
        <v>0</v>
      </c>
      <c r="E123" s="179" t="str" cm="1">
        <f t="array" ref="E123">IFERROR(INDEX($A$1:$C$176,MATCH(F123,$B$1:$B$176,1)+1,1),1) &amp; " (" &amp;
IFERROR(ROUND((F123-INDEX($A$1:$C$176,MATCH(F123,$B$1:$B$176,1),2))/(INDEX($A$1:$C$176,MATCH(F123,$B$1:$B$176,1)+1,2)-INDEX($A$1:$C$176,MATCH(F123,$B$1:$B$176,1),2)),2)*100,0)
&amp;"%)"</f>
        <v>58 (38%)</v>
      </c>
      <c r="F123" s="175">
        <f t="shared" si="15"/>
        <v>2632650</v>
      </c>
      <c r="G123" s="174">
        <f t="shared" si="22"/>
        <v>34910</v>
      </c>
      <c r="H123" s="88">
        <v>57500</v>
      </c>
      <c r="J123" s="88">
        <v>122</v>
      </c>
      <c r="K123" s="88">
        <v>591821211</v>
      </c>
      <c r="L123" s="88">
        <v>0</v>
      </c>
      <c r="N123" s="179" t="str" cm="1">
        <f t="array" ref="N123">IFERROR(INDEX($J$1:$L$176,MATCH(O123,$K$1:$K$176,1)+1,1),1) &amp; " (" &amp;
IFERROR(ROUND((O123-INDEX($J$1:$L$176,MATCH(O123,$K$1:$K$176,1),2))/(INDEX($J$1:$L$176,MATCH(O123,$K$1:$K$176,1)+1,2)-INDEX($J$1:$L$176,MATCH(O123,$K$1:$K$176,1),2)),2)*100,0)
&amp;"%)"</f>
        <v>55 (85%)</v>
      </c>
      <c r="O123" s="175">
        <f t="shared" si="17"/>
        <v>2874155</v>
      </c>
      <c r="P123" s="174">
        <f t="shared" si="23"/>
        <v>37175</v>
      </c>
      <c r="Q123" s="88">
        <v>57500</v>
      </c>
      <c r="T123" s="88" t="s">
        <v>2483</v>
      </c>
      <c r="U123" s="88" t="s">
        <v>3747</v>
      </c>
    </row>
    <row r="124" spans="1:21" x14ac:dyDescent="0.2">
      <c r="A124" s="88">
        <v>123</v>
      </c>
      <c r="B124" s="88">
        <v>1371687116</v>
      </c>
      <c r="C124" s="88">
        <v>0</v>
      </c>
      <c r="E124" s="179" t="str" cm="1">
        <f t="array" ref="E124">IFERROR(INDEX($A$1:$C$176,MATCH(F124,$B$1:$B$176,1)+1,1),1) &amp; " (" &amp;
IFERROR(ROUND((F124-INDEX($A$1:$C$176,MATCH(F124,$B$1:$B$176,1),2))/(INDEX($A$1:$C$176,MATCH(F124,$B$1:$B$176,1)+1,2)-INDEX($A$1:$C$176,MATCH(F124,$B$1:$B$176,1),2)),2)*100,0)
&amp;"%)"</f>
        <v>58 (51%)</v>
      </c>
      <c r="F124" s="175">
        <f t="shared" si="15"/>
        <v>2669405</v>
      </c>
      <c r="G124" s="174">
        <f t="shared" si="22"/>
        <v>36755</v>
      </c>
      <c r="H124" s="88">
        <v>0</v>
      </c>
      <c r="J124" s="88">
        <v>123</v>
      </c>
      <c r="K124" s="88">
        <v>606679899</v>
      </c>
      <c r="L124" s="88">
        <v>0</v>
      </c>
      <c r="N124" s="179" t="str" cm="1">
        <f t="array" ref="N124">IFERROR(INDEX($J$1:$L$176,MATCH(O124,$K$1:$K$176,1)+1,1),1) &amp; " (" &amp;
IFERROR(ROUND((O124-INDEX($J$1:$L$176,MATCH(O124,$K$1:$K$176,1),2))/(INDEX($J$1:$L$176,MATCH(O124,$K$1:$K$176,1)+1,2)-INDEX($J$1:$L$176,MATCH(O124,$K$1:$K$176,1),2)),2)*100,0)
&amp;"%)"</f>
        <v>55 (99%)</v>
      </c>
      <c r="O124" s="175">
        <f t="shared" si="17"/>
        <v>2913175</v>
      </c>
      <c r="P124" s="174">
        <f t="shared" si="23"/>
        <v>39020</v>
      </c>
      <c r="Q124" s="88">
        <v>0</v>
      </c>
      <c r="T124" s="88" t="s">
        <v>2483</v>
      </c>
      <c r="U124" s="88" t="s">
        <v>3748</v>
      </c>
    </row>
    <row r="125" spans="1:21" x14ac:dyDescent="0.2">
      <c r="A125" s="88">
        <v>124</v>
      </c>
      <c r="B125" s="88">
        <v>1411687116</v>
      </c>
      <c r="C125" s="88">
        <v>0</v>
      </c>
      <c r="E125" s="179" t="str" cm="1">
        <f t="array" ref="E125">IFERROR(INDEX($A$1:$C$176,MATCH(F125,$B$1:$B$176,1)+1,1),1) &amp; " (" &amp;
IFERROR(ROUND((F125-INDEX($A$1:$C$176,MATCH(F125,$B$1:$B$176,1),2))/(INDEX($A$1:$C$176,MATCH(F125,$B$1:$B$176,1)+1,2)-INDEX($A$1:$C$176,MATCH(F125,$B$1:$B$176,1),2)),2)*100,0)
&amp;"%)"</f>
        <v>58 (64%)</v>
      </c>
      <c r="F125" s="175">
        <f t="shared" si="15"/>
        <v>2708020</v>
      </c>
      <c r="G125" s="174">
        <f t="shared" si="22"/>
        <v>38615</v>
      </c>
      <c r="H125" s="88">
        <v>0</v>
      </c>
      <c r="J125" s="88">
        <v>124</v>
      </c>
      <c r="K125" s="88">
        <v>621657457</v>
      </c>
      <c r="L125" s="88">
        <v>0</v>
      </c>
      <c r="N125" s="179" t="str" cm="1">
        <f t="array" ref="N125">IFERROR(INDEX($J$1:$L$176,MATCH(O125,$K$1:$K$176,1)+1,1),1) &amp; " (" &amp;
IFERROR(ROUND((O125-INDEX($J$1:$L$176,MATCH(O125,$K$1:$K$176,1),2))/(INDEX($J$1:$L$176,MATCH(O125,$K$1:$K$176,1)+1,2)-INDEX($J$1:$L$176,MATCH(O125,$K$1:$K$176,1),2)),2)*100,0)
&amp;"%)"</f>
        <v>56 (12%)</v>
      </c>
      <c r="O125" s="175">
        <f t="shared" si="17"/>
        <v>2954055</v>
      </c>
      <c r="P125" s="174">
        <f t="shared" si="23"/>
        <v>40880</v>
      </c>
      <c r="Q125" s="88">
        <v>0</v>
      </c>
      <c r="S125" s="88" t="s">
        <v>3645</v>
      </c>
      <c r="T125" s="88" t="s">
        <v>2483</v>
      </c>
      <c r="U125" s="88" t="s">
        <v>3749</v>
      </c>
    </row>
    <row r="126" spans="1:21" x14ac:dyDescent="0.2">
      <c r="A126" s="88">
        <v>125</v>
      </c>
      <c r="B126" s="88">
        <v>1451687116</v>
      </c>
      <c r="C126" s="88">
        <v>0</v>
      </c>
      <c r="E126" s="179" t="str" cm="1">
        <f t="array" ref="E126">IFERROR(INDEX($A$1:$C$176,MATCH(F126,$B$1:$B$176,1)+1,1),1) &amp; " (" &amp;
IFERROR(ROUND((F126-INDEX($A$1:$C$176,MATCH(F126,$B$1:$B$176,1),2))/(INDEX($A$1:$C$176,MATCH(F126,$B$1:$B$176,1)+1,2)-INDEX($A$1:$C$176,MATCH(F126,$B$1:$B$176,1),2)),2)*100,0)
&amp;"%)"</f>
        <v>58 (78%)</v>
      </c>
      <c r="F126" s="175">
        <f t="shared" si="15"/>
        <v>2748510</v>
      </c>
      <c r="G126" s="174">
        <f t="shared" si="22"/>
        <v>40490</v>
      </c>
      <c r="H126" s="88">
        <v>0</v>
      </c>
      <c r="J126" s="88">
        <v>125</v>
      </c>
      <c r="K126" s="88">
        <v>636754835</v>
      </c>
      <c r="L126" s="88">
        <v>0</v>
      </c>
      <c r="N126" s="179" t="str" cm="1">
        <f t="array" ref="N126">IFERROR(INDEX($J$1:$L$176,MATCH(O126,$K$1:$K$176,1)+1,1),1) &amp; " (" &amp;
IFERROR(ROUND((O126-INDEX($J$1:$L$176,MATCH(O126,$K$1:$K$176,1),2))/(INDEX($J$1:$L$176,MATCH(O126,$K$1:$K$176,1)+1,2)-INDEX($J$1:$L$176,MATCH(O126,$K$1:$K$176,1),2)),2)*100,0)
&amp;"%)"</f>
        <v>56 (25%)</v>
      </c>
      <c r="O126" s="175">
        <f t="shared" si="17"/>
        <v>2996810</v>
      </c>
      <c r="P126" s="174">
        <f t="shared" si="23"/>
        <v>42755</v>
      </c>
      <c r="Q126" s="88">
        <v>0</v>
      </c>
      <c r="T126" s="88" t="s">
        <v>2483</v>
      </c>
      <c r="U126" s="88" t="s">
        <v>3750</v>
      </c>
    </row>
    <row r="127" spans="1:21" x14ac:dyDescent="0.2">
      <c r="A127" s="88">
        <v>126</v>
      </c>
      <c r="B127" s="88">
        <v>1491687116</v>
      </c>
      <c r="C127" s="88">
        <v>0</v>
      </c>
      <c r="E127" s="179" t="str" cm="1">
        <f t="array" ref="E127">IFERROR(INDEX($A$1:$C$176,MATCH(F127,$B$1:$B$176,1)+1,1),1) &amp; " (" &amp;
IFERROR(ROUND((F127-INDEX($A$1:$C$176,MATCH(F127,$B$1:$B$176,1),2))/(INDEX($A$1:$C$176,MATCH(F127,$B$1:$B$176,1)+1,2)-INDEX($A$1:$C$176,MATCH(F127,$B$1:$B$176,1),2)),2)*100,0)
&amp;"%)"</f>
        <v>58 (92%)</v>
      </c>
      <c r="F127" s="175">
        <f t="shared" si="15"/>
        <v>2790890</v>
      </c>
      <c r="G127" s="174">
        <f t="shared" si="22"/>
        <v>42380</v>
      </c>
      <c r="H127" s="88">
        <v>0</v>
      </c>
      <c r="J127" s="88">
        <v>126</v>
      </c>
      <c r="K127" s="88">
        <v>651972992</v>
      </c>
      <c r="L127" s="88">
        <v>0</v>
      </c>
      <c r="N127" s="179" t="str" cm="1">
        <f t="array" ref="N127">IFERROR(INDEX($J$1:$L$176,MATCH(O127,$K$1:$K$176,1)+1,1),1) &amp; " (" &amp;
IFERROR(ROUND((O127-INDEX($J$1:$L$176,MATCH(O127,$K$1:$K$176,1),2))/(INDEX($J$1:$L$176,MATCH(O127,$K$1:$K$176,1)+1,2)-INDEX($J$1:$L$176,MATCH(O127,$K$1:$K$176,1),2)),2)*100,0)
&amp;"%)"</f>
        <v>56 (39%)</v>
      </c>
      <c r="O127" s="175">
        <f t="shared" si="17"/>
        <v>3041455</v>
      </c>
      <c r="P127" s="174">
        <f t="shared" si="23"/>
        <v>44645</v>
      </c>
      <c r="Q127" s="88">
        <v>0</v>
      </c>
      <c r="T127" s="88" t="s">
        <v>2483</v>
      </c>
      <c r="U127" s="88" t="s">
        <v>3662</v>
      </c>
    </row>
    <row r="128" spans="1:21" x14ac:dyDescent="0.2">
      <c r="A128" s="88">
        <v>127</v>
      </c>
      <c r="B128" s="88">
        <v>1531687116</v>
      </c>
      <c r="C128" s="88">
        <v>0</v>
      </c>
      <c r="E128" s="179" t="str" cm="1">
        <f t="array" ref="E128">IFERROR(INDEX($A$1:$C$176,MATCH(F128,$B$1:$B$176,1)+1,1),1) &amp; " (" &amp;
IFERROR(ROUND((F128-INDEX($A$1:$C$176,MATCH(F128,$B$1:$B$176,1),2))/(INDEX($A$1:$C$176,MATCH(F128,$B$1:$B$176,1)+1,2)-INDEX($A$1:$C$176,MATCH(F128,$B$1:$B$176,1),2)),2)*100,0)
&amp;"%)"</f>
        <v>59 (24%)</v>
      </c>
      <c r="F128" s="175">
        <f t="shared" si="15"/>
        <v>2895175</v>
      </c>
      <c r="G128" s="174">
        <f t="shared" si="22"/>
        <v>44285</v>
      </c>
      <c r="H128" s="88">
        <v>60000</v>
      </c>
      <c r="J128" s="88">
        <v>127</v>
      </c>
      <c r="K128" s="88">
        <v>667312894</v>
      </c>
      <c r="L128" s="88">
        <v>0</v>
      </c>
      <c r="N128" s="179" t="str" cm="1">
        <f t="array" ref="N128">IFERROR(INDEX($J$1:$L$176,MATCH(O128,$K$1:$K$176,1)+1,1),1) &amp; " (" &amp;
IFERROR(ROUND((O128-INDEX($J$1:$L$176,MATCH(O128,$K$1:$K$176,1),2))/(INDEX($J$1:$L$176,MATCH(O128,$K$1:$K$176,1)+1,2)-INDEX($J$1:$L$176,MATCH(O128,$K$1:$K$176,1),2)),2)*100,0)
&amp;"%)"</f>
        <v>56 (71%)</v>
      </c>
      <c r="O128" s="175">
        <f t="shared" si="17"/>
        <v>3148005</v>
      </c>
      <c r="P128" s="174">
        <f t="shared" si="23"/>
        <v>46550</v>
      </c>
      <c r="Q128" s="88">
        <v>60000</v>
      </c>
      <c r="T128" s="88" t="s">
        <v>2483</v>
      </c>
      <c r="U128" s="88" t="s">
        <v>3751</v>
      </c>
    </row>
    <row r="129" spans="1:21" x14ac:dyDescent="0.2">
      <c r="A129" s="88">
        <v>128</v>
      </c>
      <c r="B129" s="88">
        <v>1571687116</v>
      </c>
      <c r="C129" s="88">
        <v>0</v>
      </c>
      <c r="E129" s="179" t="str" cm="1">
        <f t="array" ref="E129">IFERROR(INDEX($A$1:$C$176,MATCH(F129,$B$1:$B$176,1)+1,1),1) &amp; " (" &amp;
IFERROR(ROUND((F129-INDEX($A$1:$C$176,MATCH(F129,$B$1:$B$176,1),2))/(INDEX($A$1:$C$176,MATCH(F129,$B$1:$B$176,1)+1,2)-INDEX($A$1:$C$176,MATCH(F129,$B$1:$B$176,1),2)),2)*100,0)
&amp;"%)"</f>
        <v>59 (39%)</v>
      </c>
      <c r="F129" s="175">
        <f t="shared" si="15"/>
        <v>2942660</v>
      </c>
      <c r="G129" s="176">
        <f>G128+((ROW()-1)*25)</f>
        <v>47485</v>
      </c>
      <c r="H129" s="88">
        <v>0</v>
      </c>
      <c r="J129" s="88">
        <v>128</v>
      </c>
      <c r="K129" s="88">
        <v>682775515</v>
      </c>
      <c r="L129" s="88">
        <v>0</v>
      </c>
      <c r="N129" s="179" t="str" cm="1">
        <f t="array" ref="N129">IFERROR(INDEX($J$1:$L$176,MATCH(O129,$K$1:$K$176,1)+1,1),1) &amp; " (" &amp;
IFERROR(ROUND((O129-INDEX($J$1:$L$176,MATCH(O129,$K$1:$K$176,1),2))/(INDEX($J$1:$L$176,MATCH(O129,$K$1:$K$176,1)+1,2)-INDEX($J$1:$L$176,MATCH(O129,$K$1:$K$176,1),2)),2)*100,0)
&amp;"%)"</f>
        <v>56 (87%)</v>
      </c>
      <c r="O129" s="175">
        <f t="shared" si="17"/>
        <v>3197755</v>
      </c>
      <c r="P129" s="176">
        <f>P128+((ROW()-1)*25)</f>
        <v>49750</v>
      </c>
      <c r="Q129" s="88">
        <v>0</v>
      </c>
      <c r="T129" s="88" t="s">
        <v>2483</v>
      </c>
      <c r="U129" s="88" t="s">
        <v>3752</v>
      </c>
    </row>
    <row r="130" spans="1:21" x14ac:dyDescent="0.2">
      <c r="A130" s="88">
        <v>129</v>
      </c>
      <c r="B130" s="88">
        <v>1611687116</v>
      </c>
      <c r="C130" s="88">
        <v>0</v>
      </c>
      <c r="E130" s="179" t="str" cm="1">
        <f t="array" ref="E130">IFERROR(INDEX($A$1:$C$176,MATCH(F130,$B$1:$B$176,1)+1,1),1) &amp; " (" &amp;
IFERROR(ROUND((F130-INDEX($A$1:$C$176,MATCH(F130,$B$1:$B$176,1),2))/(INDEX($A$1:$C$176,MATCH(F130,$B$1:$B$176,1)+1,2)-INDEX($A$1:$C$176,MATCH(F130,$B$1:$B$176,1),2)),2)*100,0)
&amp;"%)"</f>
        <v>59 (54%)</v>
      </c>
      <c r="F130" s="175">
        <f t="shared" si="15"/>
        <v>2993370</v>
      </c>
      <c r="G130" s="176">
        <f t="shared" ref="G130:G132" si="24">G129+((ROW()-1)*25)</f>
        <v>50710</v>
      </c>
      <c r="H130" s="88">
        <v>0</v>
      </c>
      <c r="J130" s="88">
        <v>129</v>
      </c>
      <c r="K130" s="88">
        <v>698361837</v>
      </c>
      <c r="L130" s="88">
        <v>0</v>
      </c>
      <c r="N130" s="179" t="str" cm="1">
        <f t="array" ref="N130">IFERROR(INDEX($J$1:$L$176,MATCH(O130,$K$1:$K$176,1)+1,1),1) &amp; " (" &amp;
IFERROR(ROUND((O130-INDEX($J$1:$L$176,MATCH(O130,$K$1:$K$176,1),2))/(INDEX($J$1:$L$176,MATCH(O130,$K$1:$K$176,1)+1,2)-INDEX($J$1:$L$176,MATCH(O130,$K$1:$K$176,1),2)),2)*100,0)
&amp;"%)"</f>
        <v>57 (3%)</v>
      </c>
      <c r="O130" s="175">
        <f t="shared" si="17"/>
        <v>3250730</v>
      </c>
      <c r="P130" s="176">
        <f t="shared" ref="P130:P132" si="25">P129+((ROW()-1)*25)</f>
        <v>52975</v>
      </c>
      <c r="Q130" s="88">
        <v>0</v>
      </c>
      <c r="T130" s="88" t="s">
        <v>2483</v>
      </c>
      <c r="U130" s="88" t="s">
        <v>3662</v>
      </c>
    </row>
    <row r="131" spans="1:21" x14ac:dyDescent="0.2">
      <c r="A131" s="88">
        <v>130</v>
      </c>
      <c r="B131" s="88">
        <v>1651687116</v>
      </c>
      <c r="C131" s="88">
        <v>0</v>
      </c>
      <c r="E131" s="179" t="str" cm="1">
        <f t="array" ref="E131">IFERROR(INDEX($A$1:$C$176,MATCH(F131,$B$1:$B$176,1)+1,1),1) &amp; " (" &amp;
IFERROR(ROUND((F131-INDEX($A$1:$C$176,MATCH(F131,$B$1:$B$176,1),2))/(INDEX($A$1:$C$176,MATCH(F131,$B$1:$B$176,1)+1,2)-INDEX($A$1:$C$176,MATCH(F131,$B$1:$B$176,1),2)),2)*100,0)
&amp;"%)"</f>
        <v>59 (70%)</v>
      </c>
      <c r="F131" s="175">
        <f t="shared" si="15"/>
        <v>3047330</v>
      </c>
      <c r="G131" s="176">
        <f t="shared" si="24"/>
        <v>53960</v>
      </c>
      <c r="H131" s="88">
        <v>0</v>
      </c>
      <c r="J131" s="88">
        <v>130</v>
      </c>
      <c r="K131" s="88">
        <v>714072850</v>
      </c>
      <c r="L131" s="88">
        <v>0</v>
      </c>
      <c r="N131" s="179" t="str" cm="1">
        <f t="array" ref="N131">IFERROR(INDEX($J$1:$L$176,MATCH(O131,$K$1:$K$176,1)+1,1),1) &amp; " (" &amp;
IFERROR(ROUND((O131-INDEX($J$1:$L$176,MATCH(O131,$K$1:$K$176,1),2))/(INDEX($J$1:$L$176,MATCH(O131,$K$1:$K$176,1)+1,2)-INDEX($J$1:$L$176,MATCH(O131,$K$1:$K$176,1),2)),2)*100,0)
&amp;"%)"</f>
        <v>57 (18%)</v>
      </c>
      <c r="O131" s="175">
        <f t="shared" si="17"/>
        <v>3306955</v>
      </c>
      <c r="P131" s="176">
        <f t="shared" si="25"/>
        <v>56225</v>
      </c>
      <c r="Q131" s="88">
        <v>0</v>
      </c>
      <c r="T131" s="88" t="s">
        <v>2483</v>
      </c>
      <c r="U131" s="88" t="s">
        <v>3753</v>
      </c>
    </row>
    <row r="132" spans="1:21" x14ac:dyDescent="0.2">
      <c r="A132" s="88">
        <v>131</v>
      </c>
      <c r="B132" s="88">
        <v>1691687116</v>
      </c>
      <c r="C132" s="88">
        <v>0</v>
      </c>
      <c r="E132" s="179" t="str" cm="1">
        <f t="array" ref="E132">IFERROR(INDEX($A$1:$C$176,MATCH(F132,$B$1:$B$176,1)+1,1),1) &amp; " (" &amp;
IFERROR(ROUND((F132-INDEX($A$1:$C$176,MATCH(F132,$B$1:$B$176,1),2))/(INDEX($A$1:$C$176,MATCH(F132,$B$1:$B$176,1)+1,2)-INDEX($A$1:$C$176,MATCH(F132,$B$1:$B$176,1),2)),2)*100,0)
&amp;"%)"</f>
        <v>60 (4%)</v>
      </c>
      <c r="F132" s="175">
        <f t="shared" ref="F132:F195" si="26">G132+F131+H132</f>
        <v>3167065</v>
      </c>
      <c r="G132" s="176">
        <f t="shared" si="24"/>
        <v>57235</v>
      </c>
      <c r="H132" s="88">
        <v>62500</v>
      </c>
      <c r="J132" s="88">
        <v>131</v>
      </c>
      <c r="K132" s="88">
        <v>729909551</v>
      </c>
      <c r="L132" s="88">
        <v>0</v>
      </c>
      <c r="N132" s="179" t="str" cm="1">
        <f t="array" ref="N132">IFERROR(INDEX($J$1:$L$176,MATCH(O132,$K$1:$K$176,1)+1,1),1) &amp; " (" &amp;
IFERROR(ROUND((O132-INDEX($J$1:$L$176,MATCH(O132,$K$1:$K$176,1),2))/(INDEX($J$1:$L$176,MATCH(O132,$K$1:$K$176,1)+1,2)-INDEX($J$1:$L$176,MATCH(O132,$K$1:$K$176,1),2)),2)*100,0)
&amp;"%)"</f>
        <v>57 (50%)</v>
      </c>
      <c r="O132" s="175">
        <f t="shared" si="17"/>
        <v>3428955</v>
      </c>
      <c r="P132" s="176">
        <f t="shared" si="25"/>
        <v>59500</v>
      </c>
      <c r="Q132" s="88">
        <v>62500</v>
      </c>
      <c r="T132" s="88" t="s">
        <v>2483</v>
      </c>
      <c r="U132" s="88" t="s">
        <v>3754</v>
      </c>
    </row>
    <row r="133" spans="1:21" x14ac:dyDescent="0.2">
      <c r="A133" s="88">
        <v>132</v>
      </c>
      <c r="B133" s="88">
        <v>1731687116</v>
      </c>
      <c r="C133" s="88">
        <v>0</v>
      </c>
      <c r="E133" s="179" t="str" cm="1">
        <f t="array" ref="E133">IFERROR(INDEX($A$1:$C$176,MATCH(F133,$B$1:$B$176,1)+1,1),1) &amp; " (" &amp;
IFERROR(ROUND((F133-INDEX($A$1:$C$176,MATCH(F133,$B$1:$B$176,1),2))/(INDEX($A$1:$C$176,MATCH(F133,$B$1:$B$176,1)+1,2)-INDEX($A$1:$C$176,MATCH(F133,$B$1:$B$176,1),2)),2)*100,0)
&amp;"%)"</f>
        <v>60 (17%)</v>
      </c>
      <c r="F133" s="175">
        <f t="shared" si="26"/>
        <v>3234200</v>
      </c>
      <c r="G133" s="174">
        <f>G132+((ROW()-1)*75)</f>
        <v>67135</v>
      </c>
      <c r="H133" s="88">
        <v>0</v>
      </c>
      <c r="J133" s="88">
        <v>132</v>
      </c>
      <c r="K133" s="88">
        <v>745872946</v>
      </c>
      <c r="L133" s="88">
        <v>0</v>
      </c>
      <c r="N133" s="179" t="str" cm="1">
        <f t="array" ref="N133">IFERROR(INDEX($J$1:$L$176,MATCH(O133,$K$1:$K$176,1)+1,1),1) &amp; " (" &amp;
IFERROR(ROUND((O133-INDEX($J$1:$L$176,MATCH(O133,$K$1:$K$176,1),2))/(INDEX($J$1:$L$176,MATCH(O133,$K$1:$K$176,1)+1,2)-INDEX($J$1:$L$176,MATCH(O133,$K$1:$K$176,1),2)),2)*100,0)
&amp;"%)"</f>
        <v>57 (68%)</v>
      </c>
      <c r="O133" s="175">
        <f t="shared" si="17"/>
        <v>3498355</v>
      </c>
      <c r="P133" s="174">
        <f>P132+((ROW()-1)*75)</f>
        <v>69400</v>
      </c>
      <c r="Q133" s="88">
        <v>0</v>
      </c>
      <c r="T133" s="88" t="s">
        <v>2483</v>
      </c>
      <c r="U133" s="88" t="s">
        <v>3755</v>
      </c>
    </row>
    <row r="134" spans="1:21" x14ac:dyDescent="0.2">
      <c r="A134" s="88">
        <v>133</v>
      </c>
      <c r="B134" s="88">
        <v>1771687116</v>
      </c>
      <c r="C134" s="88">
        <v>0</v>
      </c>
      <c r="E134" s="179" t="str" cm="1">
        <f t="array" ref="E134">IFERROR(INDEX($A$1:$C$176,MATCH(F134,$B$1:$B$176,1)+1,1),1) &amp; " (" &amp;
IFERROR(ROUND((F134-INDEX($A$1:$C$176,MATCH(F134,$B$1:$B$176,1),2))/(INDEX($A$1:$C$176,MATCH(F134,$B$1:$B$176,1)+1,2)-INDEX($A$1:$C$176,MATCH(F134,$B$1:$B$176,1),2)),2)*100,0)
&amp;"%)"</f>
        <v>60 (32%)</v>
      </c>
      <c r="F134" s="175">
        <f t="shared" si="26"/>
        <v>3311310</v>
      </c>
      <c r="G134" s="174">
        <f t="shared" ref="G134:G136" si="27">G133+((ROW()-1)*75)</f>
        <v>77110</v>
      </c>
      <c r="H134" s="88">
        <v>0</v>
      </c>
      <c r="J134" s="88">
        <v>133</v>
      </c>
      <c r="K134" s="88">
        <v>761964048</v>
      </c>
      <c r="L134" s="88">
        <v>0</v>
      </c>
      <c r="N134" s="179" t="str" cm="1">
        <f t="array" ref="N134">IFERROR(INDEX($J$1:$L$176,MATCH(O134,$K$1:$K$176,1)+1,1),1) &amp; " (" &amp;
IFERROR(ROUND((O134-INDEX($J$1:$L$176,MATCH(O134,$K$1:$K$176,1),2))/(INDEX($J$1:$L$176,MATCH(O134,$K$1:$K$176,1)+1,2)-INDEX($J$1:$L$176,MATCH(O134,$K$1:$K$176,1),2)),2)*100,0)
&amp;"%)"</f>
        <v>57 (89%)</v>
      </c>
      <c r="O134" s="175">
        <f t="shared" si="17"/>
        <v>3577730</v>
      </c>
      <c r="P134" s="174">
        <f t="shared" ref="P134:P136" si="28">P133+((ROW()-1)*75)</f>
        <v>79375</v>
      </c>
      <c r="Q134" s="88">
        <v>0</v>
      </c>
      <c r="T134" s="88" t="s">
        <v>2483</v>
      </c>
      <c r="U134" s="88" t="s">
        <v>3756</v>
      </c>
    </row>
    <row r="135" spans="1:21" x14ac:dyDescent="0.2">
      <c r="A135" s="88">
        <v>134</v>
      </c>
      <c r="B135" s="88">
        <v>1811687116</v>
      </c>
      <c r="C135" s="88">
        <v>0</v>
      </c>
      <c r="E135" s="179" t="str" cm="1">
        <f t="array" ref="E135">IFERROR(INDEX($A$1:$C$176,MATCH(F135,$B$1:$B$176,1)+1,1),1) &amp; " (" &amp;
IFERROR(ROUND((F135-INDEX($A$1:$C$176,MATCH(F135,$B$1:$B$176,1),2))/(INDEX($A$1:$C$176,MATCH(F135,$B$1:$B$176,1)+1,2)-INDEX($A$1:$C$176,MATCH(F135,$B$1:$B$176,1),2)),2)*100,0)
&amp;"%)"</f>
        <v>60 (50%)</v>
      </c>
      <c r="F135" s="175">
        <f t="shared" si="26"/>
        <v>3398470</v>
      </c>
      <c r="G135" s="174">
        <f t="shared" si="27"/>
        <v>87160</v>
      </c>
      <c r="H135" s="88">
        <v>0</v>
      </c>
      <c r="J135" s="88">
        <v>134</v>
      </c>
      <c r="K135" s="88">
        <v>778183879</v>
      </c>
      <c r="L135" s="88">
        <v>0</v>
      </c>
      <c r="N135" s="179" t="str" cm="1">
        <f t="array" ref="N135">IFERROR(INDEX($J$1:$L$176,MATCH(O135,$K$1:$K$176,1)+1,1),1) &amp; " (" &amp;
IFERROR(ROUND((O135-INDEX($J$1:$L$176,MATCH(O135,$K$1:$K$176,1),2))/(INDEX($J$1:$L$176,MATCH(O135,$K$1:$K$176,1)+1,2)-INDEX($J$1:$L$176,MATCH(O135,$K$1:$K$176,1),2)),2)*100,0)
&amp;"%)"</f>
        <v>58 (11%)</v>
      </c>
      <c r="O135" s="175">
        <f t="shared" si="17"/>
        <v>3667155</v>
      </c>
      <c r="P135" s="174">
        <f t="shared" si="28"/>
        <v>89425</v>
      </c>
      <c r="Q135" s="88">
        <v>0</v>
      </c>
      <c r="T135" s="88" t="s">
        <v>2483</v>
      </c>
      <c r="U135" s="88" t="s">
        <v>3757</v>
      </c>
    </row>
    <row r="136" spans="1:21" x14ac:dyDescent="0.2">
      <c r="A136" s="88">
        <v>135</v>
      </c>
      <c r="B136" s="88">
        <v>1851687116</v>
      </c>
      <c r="C136" s="88">
        <v>0</v>
      </c>
      <c r="E136" s="179" t="str" cm="1">
        <f t="array" ref="E136">IFERROR(INDEX($A$1:$C$176,MATCH(F136,$B$1:$B$176,1)+1,1),1) &amp; " (" &amp;
IFERROR(ROUND((F136-INDEX($A$1:$C$176,MATCH(F136,$B$1:$B$176,1),2))/(INDEX($A$1:$C$176,MATCH(F136,$B$1:$B$176,1)+1,2)-INDEX($A$1:$C$176,MATCH(F136,$B$1:$B$176,1),2)),2)*100,0)
&amp;"%)"</f>
        <v>60 (82%)</v>
      </c>
      <c r="F136" s="175">
        <f t="shared" si="26"/>
        <v>3560755</v>
      </c>
      <c r="G136" s="174">
        <f t="shared" si="27"/>
        <v>97285</v>
      </c>
      <c r="H136" s="88">
        <v>65000</v>
      </c>
      <c r="J136" s="88">
        <v>135</v>
      </c>
      <c r="K136" s="88">
        <v>794533469</v>
      </c>
      <c r="L136" s="88">
        <v>0</v>
      </c>
      <c r="N136" s="179" t="str" cm="1">
        <f t="array" ref="N136">IFERROR(INDEX($J$1:$L$176,MATCH(O136,$K$1:$K$176,1)+1,1),1) &amp; " (" &amp;
IFERROR(ROUND((O136-INDEX($J$1:$L$176,MATCH(O136,$K$1:$K$176,1),2))/(INDEX($J$1:$L$176,MATCH(O136,$K$1:$K$176,1)+1,2)-INDEX($J$1:$L$176,MATCH(O136,$K$1:$K$176,1),2)),2)*100,0)
&amp;"%)"</f>
        <v>58 (49%)</v>
      </c>
      <c r="O136" s="175">
        <f t="shared" si="17"/>
        <v>3831705</v>
      </c>
      <c r="P136" s="174">
        <f t="shared" si="28"/>
        <v>99550</v>
      </c>
      <c r="Q136" s="88">
        <v>65000</v>
      </c>
      <c r="T136" s="88" t="s">
        <v>2483</v>
      </c>
      <c r="U136" s="88" t="s">
        <v>3758</v>
      </c>
    </row>
    <row r="137" spans="1:21" x14ac:dyDescent="0.2">
      <c r="A137" s="88">
        <v>136</v>
      </c>
      <c r="B137" s="88">
        <v>1891687116</v>
      </c>
      <c r="C137" s="88">
        <v>0</v>
      </c>
      <c r="E137" s="179" t="str" cm="1">
        <f t="array" ref="E137">IFERROR(INDEX($A$1:$C$176,MATCH(F137,$B$1:$B$176,1)+1,1),1) &amp; " (" &amp;
IFERROR(ROUND((F137-INDEX($A$1:$C$176,MATCH(F137,$B$1:$B$176,1),2))/(INDEX($A$1:$C$176,MATCH(F137,$B$1:$B$176,1)+1,2)-INDEX($A$1:$C$176,MATCH(F137,$B$1:$B$176,1),2)),2)*100,0)
&amp;"%)"</f>
        <v>61 (4%)</v>
      </c>
      <c r="F137" s="175">
        <f t="shared" si="26"/>
        <v>3675040</v>
      </c>
      <c r="G137" s="176">
        <f>G136+((ROW()-1)*125)</f>
        <v>114285</v>
      </c>
      <c r="H137" s="88">
        <v>0</v>
      </c>
      <c r="J137" s="88">
        <v>136</v>
      </c>
      <c r="K137" s="88">
        <v>811013856</v>
      </c>
      <c r="L137" s="88">
        <v>0</v>
      </c>
      <c r="N137" s="179" t="str" cm="1">
        <f t="array" ref="N137">IFERROR(INDEX($J$1:$L$176,MATCH(O137,$K$1:$K$176,1)+1,1),1) &amp; " (" &amp;
IFERROR(ROUND((O137-INDEX($J$1:$L$176,MATCH(O137,$K$1:$K$176,1),2))/(INDEX($J$1:$L$176,MATCH(O137,$K$1:$K$176,1)+1,2)-INDEX($J$1:$L$176,MATCH(O137,$K$1:$K$176,1),2)),2)*100,0)
&amp;"%)"</f>
        <v>58 (75%)</v>
      </c>
      <c r="O137" s="175">
        <f t="shared" si="17"/>
        <v>3948255</v>
      </c>
      <c r="P137" s="176">
        <f>P136+((ROW()-1)*125)</f>
        <v>116550</v>
      </c>
      <c r="Q137" s="88">
        <v>0</v>
      </c>
      <c r="T137" s="88" t="s">
        <v>2483</v>
      </c>
      <c r="U137" s="88" t="s">
        <v>3759</v>
      </c>
    </row>
    <row r="138" spans="1:21" x14ac:dyDescent="0.2">
      <c r="A138" s="88">
        <v>137</v>
      </c>
      <c r="B138" s="88">
        <v>1931687116</v>
      </c>
      <c r="C138" s="88">
        <v>0</v>
      </c>
      <c r="E138" s="179" t="str" cm="1">
        <f t="array" ref="E138">IFERROR(INDEX($A$1:$C$176,MATCH(F138,$B$1:$B$176,1)+1,1),1) &amp; " (" &amp;
IFERROR(ROUND((F138-INDEX($A$1:$C$176,MATCH(F138,$B$1:$B$176,1),2))/(INDEX($A$1:$C$176,MATCH(F138,$B$1:$B$176,1)+1,2)-INDEX($A$1:$C$176,MATCH(F138,$B$1:$B$176,1),2)),2)*100,0)
&amp;"%)"</f>
        <v>61 (29%)</v>
      </c>
      <c r="F138" s="175">
        <f t="shared" si="26"/>
        <v>3806450</v>
      </c>
      <c r="G138" s="176">
        <f t="shared" ref="G138:G140" si="29">G137+((ROW()-1)*125)</f>
        <v>131410</v>
      </c>
      <c r="H138" s="88">
        <v>0</v>
      </c>
      <c r="J138" s="88">
        <v>137</v>
      </c>
      <c r="K138" s="88">
        <v>827626086</v>
      </c>
      <c r="L138" s="88">
        <v>0</v>
      </c>
      <c r="N138" s="179" t="str" cm="1">
        <f t="array" ref="N138">IFERROR(INDEX($J$1:$L$176,MATCH(O138,$K$1:$K$176,1)+1,1),1) &amp; " (" &amp;
IFERROR(ROUND((O138-INDEX($J$1:$L$176,MATCH(O138,$K$1:$K$176,1),2))/(INDEX($J$1:$L$176,MATCH(O138,$K$1:$K$176,1)+1,2)-INDEX($J$1:$L$176,MATCH(O138,$K$1:$K$176,1),2)),2)*100,0)
&amp;"%)"</f>
        <v>59 (5%)</v>
      </c>
      <c r="O138" s="175">
        <f t="shared" si="17"/>
        <v>4081930</v>
      </c>
      <c r="P138" s="176">
        <f t="shared" ref="P138:P140" si="30">P137+((ROW()-1)*125)</f>
        <v>133675</v>
      </c>
      <c r="Q138" s="88">
        <v>0</v>
      </c>
      <c r="T138" s="88" t="s">
        <v>2483</v>
      </c>
      <c r="U138" s="88" t="s">
        <v>3662</v>
      </c>
    </row>
    <row r="139" spans="1:21" x14ac:dyDescent="0.2">
      <c r="A139" s="88">
        <v>138</v>
      </c>
      <c r="B139" s="88">
        <v>1971687116</v>
      </c>
      <c r="C139" s="88">
        <v>0</v>
      </c>
      <c r="E139" s="179" t="str" cm="1">
        <f t="array" ref="E139">IFERROR(INDEX($A$1:$C$176,MATCH(F139,$B$1:$B$176,1)+1,1),1) &amp; " (" &amp;
IFERROR(ROUND((F139-INDEX($A$1:$C$176,MATCH(F139,$B$1:$B$176,1),2))/(INDEX($A$1:$C$176,MATCH(F139,$B$1:$B$176,1)+1,2)-INDEX($A$1:$C$176,MATCH(F139,$B$1:$B$176,1),2)),2)*100,0)
&amp;"%)"</f>
        <v>61 (57%)</v>
      </c>
      <c r="F139" s="175">
        <f t="shared" si="26"/>
        <v>3955110</v>
      </c>
      <c r="G139" s="176">
        <f t="shared" si="29"/>
        <v>148660</v>
      </c>
      <c r="H139" s="88">
        <v>0</v>
      </c>
      <c r="J139" s="88">
        <v>138</v>
      </c>
      <c r="K139" s="88">
        <v>844371214</v>
      </c>
      <c r="L139" s="88">
        <v>0</v>
      </c>
      <c r="N139" s="179" t="str" cm="1">
        <f t="array" ref="N139">IFERROR(INDEX($J$1:$L$176,MATCH(O139,$K$1:$K$176,1)+1,1),1) &amp; " (" &amp;
IFERROR(ROUND((O139-INDEX($J$1:$L$176,MATCH(O139,$K$1:$K$176,1),2))/(INDEX($J$1:$L$176,MATCH(O139,$K$1:$K$176,1)+1,2)-INDEX($J$1:$L$176,MATCH(O139,$K$1:$K$176,1),2)),2)*100,0)
&amp;"%)"</f>
        <v>59 (35%)</v>
      </c>
      <c r="O139" s="175">
        <f t="shared" si="17"/>
        <v>4232855</v>
      </c>
      <c r="P139" s="176">
        <f t="shared" si="30"/>
        <v>150925</v>
      </c>
      <c r="Q139" s="88">
        <v>0</v>
      </c>
      <c r="T139" s="88" t="s">
        <v>2483</v>
      </c>
      <c r="U139" s="88" t="s">
        <v>3676</v>
      </c>
    </row>
    <row r="140" spans="1:21" x14ac:dyDescent="0.2">
      <c r="A140" s="88">
        <v>139</v>
      </c>
      <c r="B140" s="88">
        <v>2011687116</v>
      </c>
      <c r="C140" s="88">
        <v>0</v>
      </c>
      <c r="E140" s="179" t="str" cm="1">
        <f t="array" ref="E140">IFERROR(INDEX($A$1:$C$176,MATCH(F140,$B$1:$B$176,1)+1,1),1) &amp; " (" &amp;
IFERROR(ROUND((F140-INDEX($A$1:$C$176,MATCH(F140,$B$1:$B$176,1),2))/(INDEX($A$1:$C$176,MATCH(F140,$B$1:$B$176,1)+1,2)-INDEX($A$1:$C$176,MATCH(F140,$B$1:$B$176,1),2)),2)*100,0)
&amp;"%)"</f>
        <v>62 (1%)</v>
      </c>
      <c r="F140" s="175">
        <f t="shared" si="26"/>
        <v>4188645</v>
      </c>
      <c r="G140" s="176">
        <f t="shared" si="29"/>
        <v>166035</v>
      </c>
      <c r="H140" s="88">
        <v>67500</v>
      </c>
      <c r="J140" s="88">
        <v>139</v>
      </c>
      <c r="K140" s="88">
        <v>861250303</v>
      </c>
      <c r="L140" s="88">
        <v>0</v>
      </c>
      <c r="N140" s="179" t="str" cm="1">
        <f t="array" ref="N140">IFERROR(INDEX($J$1:$L$176,MATCH(O140,$K$1:$K$176,1)+1,1),1) &amp; " (" &amp;
IFERROR(ROUND((O140-INDEX($J$1:$L$176,MATCH(O140,$K$1:$K$176,1),2))/(INDEX($J$1:$L$176,MATCH(O140,$K$1:$K$176,1)+1,2)-INDEX($J$1:$L$176,MATCH(O140,$K$1:$K$176,1),2)),2)*100,0)
&amp;"%)"</f>
        <v>59 (82%)</v>
      </c>
      <c r="O140" s="175">
        <f t="shared" si="17"/>
        <v>4468655</v>
      </c>
      <c r="P140" s="176">
        <f t="shared" si="30"/>
        <v>168300</v>
      </c>
      <c r="Q140" s="88">
        <v>67500</v>
      </c>
      <c r="T140" s="88" t="s">
        <v>2483</v>
      </c>
      <c r="U140" s="88" t="s">
        <v>3760</v>
      </c>
    </row>
    <row r="141" spans="1:21" x14ac:dyDescent="0.2">
      <c r="A141" s="88">
        <v>140</v>
      </c>
      <c r="B141" s="88">
        <v>2051687116</v>
      </c>
      <c r="C141" s="88">
        <v>0</v>
      </c>
      <c r="E141" s="179" t="str" cm="1">
        <f t="array" ref="E141">IFERROR(INDEX($A$1:$C$176,MATCH(F141,$B$1:$B$176,1)+1,1),1) &amp; " (" &amp;
IFERROR(ROUND((F141-INDEX($A$1:$C$176,MATCH(F141,$B$1:$B$176,1),2))/(INDEX($A$1:$C$176,MATCH(F141,$B$1:$B$176,1)+1,2)-INDEX($A$1:$C$176,MATCH(F141,$B$1:$B$176,1),2)),2)*100,0)
&amp;"%)"</f>
        <v>62 (36%)</v>
      </c>
      <c r="F141" s="175">
        <f t="shared" si="26"/>
        <v>4379180</v>
      </c>
      <c r="G141" s="174">
        <f>G140+((ROW()-1)*175)</f>
        <v>190535</v>
      </c>
      <c r="H141" s="88">
        <v>0</v>
      </c>
      <c r="J141" s="88">
        <v>140</v>
      </c>
      <c r="K141" s="88">
        <v>878264425</v>
      </c>
      <c r="L141" s="88">
        <v>0</v>
      </c>
      <c r="N141" s="179" t="str" cm="1">
        <f t="array" ref="N141">IFERROR(INDEX($J$1:$L$176,MATCH(O141,$K$1:$K$176,1)+1,1),1) &amp; " (" &amp;
IFERROR(ROUND((O141-INDEX($J$1:$L$176,MATCH(O141,$K$1:$K$176,1),2))/(INDEX($J$1:$L$176,MATCH(O141,$K$1:$K$176,1)+1,2)-INDEX($J$1:$L$176,MATCH(O141,$K$1:$K$176,1),2)),2)*100,0)
&amp;"%)"</f>
        <v>60 (14%)</v>
      </c>
      <c r="O141" s="175">
        <f t="shared" si="17"/>
        <v>4661455</v>
      </c>
      <c r="P141" s="174">
        <f>P140+((ROW()-1)*175)</f>
        <v>192800</v>
      </c>
      <c r="Q141" s="88">
        <v>0</v>
      </c>
      <c r="T141" s="88" t="s">
        <v>2483</v>
      </c>
      <c r="U141" s="88" t="s">
        <v>3761</v>
      </c>
    </row>
    <row r="142" spans="1:21" x14ac:dyDescent="0.2">
      <c r="A142" s="88">
        <v>141</v>
      </c>
      <c r="B142" s="88">
        <v>2091687116</v>
      </c>
      <c r="C142" s="88">
        <v>0</v>
      </c>
      <c r="E142" s="179" t="str" cm="1">
        <f t="array" ref="E142">IFERROR(INDEX($A$1:$C$176,MATCH(F142,$B$1:$B$176,1)+1,1),1) &amp; " (" &amp;
IFERROR(ROUND((F142-INDEX($A$1:$C$176,MATCH(F142,$B$1:$B$176,1),2))/(INDEX($A$1:$C$176,MATCH(F142,$B$1:$B$176,1)+1,2)-INDEX($A$1:$C$176,MATCH(F142,$B$1:$B$176,1),2)),2)*100,0)
&amp;"%)"</f>
        <v>62 (74%)</v>
      </c>
      <c r="F142" s="175">
        <f t="shared" si="26"/>
        <v>4594390</v>
      </c>
      <c r="G142" s="174">
        <f t="shared" ref="G142:G144" si="31">G141+((ROW()-1)*175)</f>
        <v>215210</v>
      </c>
      <c r="H142" s="88">
        <v>0</v>
      </c>
      <c r="J142" s="88">
        <v>141</v>
      </c>
      <c r="K142" s="88">
        <v>895414660</v>
      </c>
      <c r="L142" s="88">
        <v>0</v>
      </c>
      <c r="N142" s="179" t="str" cm="1">
        <f t="array" ref="N142">IFERROR(INDEX($J$1:$L$176,MATCH(O142,$K$1:$K$176,1)+1,1),1) &amp; " (" &amp;
IFERROR(ROUND((O142-INDEX($J$1:$L$176,MATCH(O142,$K$1:$K$176,1),2))/(INDEX($J$1:$L$176,MATCH(O142,$K$1:$K$176,1)+1,2)-INDEX($J$1:$L$176,MATCH(O142,$K$1:$K$176,1),2)),2)*100,0)
&amp;"%)"</f>
        <v>60 (43%)</v>
      </c>
      <c r="O142" s="175">
        <f t="shared" si="17"/>
        <v>4878930</v>
      </c>
      <c r="P142" s="174">
        <f t="shared" ref="P142:P144" si="32">P141+((ROW()-1)*175)</f>
        <v>217475</v>
      </c>
      <c r="Q142" s="88">
        <v>0</v>
      </c>
      <c r="T142" s="88" t="s">
        <v>2483</v>
      </c>
      <c r="U142" s="88" t="s">
        <v>3662</v>
      </c>
    </row>
    <row r="143" spans="1:21" x14ac:dyDescent="0.2">
      <c r="A143" s="88">
        <v>142</v>
      </c>
      <c r="B143" s="88">
        <v>2131687116</v>
      </c>
      <c r="C143" s="88">
        <v>0</v>
      </c>
      <c r="E143" s="179" t="str" cm="1">
        <f t="array" ref="E143">IFERROR(INDEX($A$1:$C$176,MATCH(F143,$B$1:$B$176,1)+1,1),1) &amp; " (" &amp;
IFERROR(ROUND((F143-INDEX($A$1:$C$176,MATCH(F143,$B$1:$B$176,1),2))/(INDEX($A$1:$C$176,MATCH(F143,$B$1:$B$176,1)+1,2)-INDEX($A$1:$C$176,MATCH(F143,$B$1:$B$176,1),2)),2)*100,0)
&amp;"%)"</f>
        <v>63 (17%)</v>
      </c>
      <c r="F143" s="175">
        <f t="shared" si="26"/>
        <v>4834450</v>
      </c>
      <c r="G143" s="174">
        <f t="shared" si="31"/>
        <v>240060</v>
      </c>
      <c r="H143" s="88">
        <v>0</v>
      </c>
      <c r="J143" s="88">
        <v>142</v>
      </c>
      <c r="K143" s="88">
        <v>912702097</v>
      </c>
      <c r="L143" s="88">
        <v>0</v>
      </c>
      <c r="N143" s="179" t="str" cm="1">
        <f t="array" ref="N143">IFERROR(INDEX($J$1:$L$176,MATCH(O143,$K$1:$K$176,1)+1,1),1) &amp; " (" &amp;
IFERROR(ROUND((O143-INDEX($J$1:$L$176,MATCH(O143,$K$1:$K$176,1),2))/(INDEX($J$1:$L$176,MATCH(O143,$K$1:$K$176,1)+1,2)-INDEX($J$1:$L$176,MATCH(O143,$K$1:$K$176,1),2)),2)*100,0)
&amp;"%)"</f>
        <v>60 (75%)</v>
      </c>
      <c r="O143" s="175">
        <f t="shared" si="17"/>
        <v>5121255</v>
      </c>
      <c r="P143" s="174">
        <f t="shared" si="32"/>
        <v>242325</v>
      </c>
      <c r="Q143" s="88">
        <v>0</v>
      </c>
      <c r="T143" s="88" t="s">
        <v>2483</v>
      </c>
      <c r="U143" s="88" t="s">
        <v>3762</v>
      </c>
    </row>
    <row r="144" spans="1:21" x14ac:dyDescent="0.2">
      <c r="A144" s="88">
        <v>143</v>
      </c>
      <c r="B144" s="88">
        <v>2171687116</v>
      </c>
      <c r="C144" s="88">
        <v>0</v>
      </c>
      <c r="E144" s="179" t="str" cm="1">
        <f t="array" ref="E144">IFERROR(INDEX($A$1:$C$176,MATCH(F144,$B$1:$B$176,1)+1,1),1) &amp; " (" &amp;
IFERROR(ROUND((F144-INDEX($A$1:$C$176,MATCH(F144,$B$1:$B$176,1),2))/(INDEX($A$1:$C$176,MATCH(F144,$B$1:$B$176,1)+1,2)-INDEX($A$1:$C$176,MATCH(F144,$B$1:$B$176,1),2)),2)*100,0)
&amp;"%)"</f>
        <v>63 (74%)</v>
      </c>
      <c r="F144" s="175">
        <f t="shared" si="26"/>
        <v>5169535</v>
      </c>
      <c r="G144" s="174">
        <f t="shared" si="31"/>
        <v>265085</v>
      </c>
      <c r="H144" s="88">
        <v>70000</v>
      </c>
      <c r="J144" s="88">
        <v>143</v>
      </c>
      <c r="K144" s="88">
        <v>930127833</v>
      </c>
      <c r="L144" s="88">
        <v>0</v>
      </c>
      <c r="N144" s="179" t="str" cm="1">
        <f t="array" ref="N144">IFERROR(INDEX($J$1:$L$176,MATCH(O144,$K$1:$K$176,1)+1,1),1) &amp; " (" &amp;
IFERROR(ROUND((O144-INDEX($J$1:$L$176,MATCH(O144,$K$1:$K$176,1),2))/(INDEX($J$1:$L$176,MATCH(O144,$K$1:$K$176,1)+1,2)-INDEX($J$1:$L$176,MATCH(O144,$K$1:$K$176,1),2)),2)*100,0)
&amp;"%)"</f>
        <v>61 (19%)</v>
      </c>
      <c r="O144" s="175">
        <f t="shared" si="17"/>
        <v>5458605</v>
      </c>
      <c r="P144" s="174">
        <f t="shared" si="32"/>
        <v>267350</v>
      </c>
      <c r="Q144" s="88">
        <v>70000</v>
      </c>
      <c r="T144" s="88" t="s">
        <v>2483</v>
      </c>
      <c r="U144" s="88" t="s">
        <v>3763</v>
      </c>
    </row>
    <row r="145" spans="1:21" x14ac:dyDescent="0.2">
      <c r="A145" s="88">
        <v>144</v>
      </c>
      <c r="B145" s="88">
        <v>2211687116</v>
      </c>
      <c r="C145" s="88">
        <v>0</v>
      </c>
      <c r="E145" s="179" t="str" cm="1">
        <f t="array" ref="E145">IFERROR(INDEX($A$1:$C$176,MATCH(F145,$B$1:$B$176,1)+1,1),1) &amp; " (" &amp;
IFERROR(ROUND((F145-INDEX($A$1:$C$176,MATCH(F145,$B$1:$B$176,1),2))/(INDEX($A$1:$C$176,MATCH(F145,$B$1:$B$176,1)+1,2)-INDEX($A$1:$C$176,MATCH(F145,$B$1:$B$176,1),2)),2)*100,0)
&amp;"%)"</f>
        <v>64 (25%)</v>
      </c>
      <c r="F145" s="175">
        <f t="shared" si="26"/>
        <v>5470620</v>
      </c>
      <c r="G145" s="176">
        <f>G144+((ROW()-1)*250)</f>
        <v>301085</v>
      </c>
      <c r="H145" s="88">
        <v>0</v>
      </c>
      <c r="J145" s="88">
        <v>144</v>
      </c>
      <c r="K145" s="88">
        <v>947692975</v>
      </c>
      <c r="L145" s="88">
        <v>0</v>
      </c>
      <c r="N145" s="179" t="str" cm="1">
        <f t="array" ref="N145">IFERROR(INDEX($J$1:$L$176,MATCH(O145,$K$1:$K$176,1)+1,1),1) &amp; " (" &amp;
IFERROR(ROUND((O145-INDEX($J$1:$L$176,MATCH(O145,$K$1:$K$176,1),2))/(INDEX($J$1:$L$176,MATCH(O145,$K$1:$K$176,1)+1,2)-INDEX($J$1:$L$176,MATCH(O145,$K$1:$K$176,1),2)),2)*100,0)
&amp;"%)"</f>
        <v>61 (58%)</v>
      </c>
      <c r="O145" s="175">
        <f t="shared" si="17"/>
        <v>5761955</v>
      </c>
      <c r="P145" s="176">
        <f>P144+((ROW()-1)*250)</f>
        <v>303350</v>
      </c>
      <c r="Q145" s="88">
        <v>0</v>
      </c>
      <c r="T145" s="88" t="s">
        <v>2483</v>
      </c>
      <c r="U145" s="88" t="s">
        <v>3764</v>
      </c>
    </row>
    <row r="146" spans="1:21" x14ac:dyDescent="0.2">
      <c r="A146" s="88">
        <v>145</v>
      </c>
      <c r="B146" s="88">
        <v>2251687116</v>
      </c>
      <c r="C146" s="88">
        <v>0</v>
      </c>
      <c r="E146" s="179" t="str" cm="1">
        <f t="array" ref="E146">IFERROR(INDEX($A$1:$C$176,MATCH(F146,$B$1:$B$176,1)+1,1),1) &amp; " (" &amp;
IFERROR(ROUND((F146-INDEX($A$1:$C$176,MATCH(F146,$B$1:$B$176,1),2))/(INDEX($A$1:$C$176,MATCH(F146,$B$1:$B$176,1)+1,2)-INDEX($A$1:$C$176,MATCH(F146,$B$1:$B$176,1),2)),2)*100,0)
&amp;"%)"</f>
        <v>64 (80%)</v>
      </c>
      <c r="F146" s="175">
        <f t="shared" si="26"/>
        <v>5807955</v>
      </c>
      <c r="G146" s="176">
        <f t="shared" ref="G146:G148" si="33">G145+((ROW()-1)*250)</f>
        <v>337335</v>
      </c>
      <c r="H146" s="88">
        <v>0</v>
      </c>
      <c r="J146" s="88">
        <v>145</v>
      </c>
      <c r="K146" s="88">
        <v>965398638</v>
      </c>
      <c r="L146" s="88">
        <v>0</v>
      </c>
      <c r="N146" s="179" t="str" cm="1">
        <f t="array" ref="N146">IFERROR(INDEX($J$1:$L$176,MATCH(O146,$K$1:$K$176,1)+1,1),1) &amp; " (" &amp;
IFERROR(ROUND((O146-INDEX($J$1:$L$176,MATCH(O146,$K$1:$K$176,1),2))/(INDEX($J$1:$L$176,MATCH(O146,$K$1:$K$176,1)+1,2)-INDEX($J$1:$L$176,MATCH(O146,$K$1:$K$176,1),2)),2)*100,0)
&amp;"%)"</f>
        <v>62 (0%)</v>
      </c>
      <c r="O146" s="175">
        <f t="shared" si="17"/>
        <v>6101555</v>
      </c>
      <c r="P146" s="176">
        <f t="shared" ref="P146:P148" si="34">P145+((ROW()-1)*250)</f>
        <v>339600</v>
      </c>
      <c r="Q146" s="88">
        <v>0</v>
      </c>
      <c r="T146" s="88" t="s">
        <v>2483</v>
      </c>
      <c r="U146" s="88" t="s">
        <v>3765</v>
      </c>
    </row>
    <row r="147" spans="1:21" x14ac:dyDescent="0.2">
      <c r="A147" s="88">
        <v>146</v>
      </c>
      <c r="B147" s="88">
        <v>2291687116</v>
      </c>
      <c r="C147" s="88">
        <v>0</v>
      </c>
      <c r="E147" s="179" t="str" cm="1">
        <f t="array" ref="E147">IFERROR(INDEX($A$1:$C$176,MATCH(F147,$B$1:$B$176,1)+1,1),1) &amp; " (" &amp;
IFERROR(ROUND((F147-INDEX($A$1:$C$176,MATCH(F147,$B$1:$B$176,1),2))/(INDEX($A$1:$C$176,MATCH(F147,$B$1:$B$176,1)+1,2)-INDEX($A$1:$C$176,MATCH(F147,$B$1:$B$176,1),2)),2)*100,0)
&amp;"%)"</f>
        <v>65 (27%)</v>
      </c>
      <c r="F147" s="175">
        <f t="shared" si="26"/>
        <v>6181790</v>
      </c>
      <c r="G147" s="176">
        <f t="shared" si="33"/>
        <v>373835</v>
      </c>
      <c r="H147" s="88">
        <v>0</v>
      </c>
      <c r="J147" s="88">
        <v>146</v>
      </c>
      <c r="K147" s="88">
        <v>983245946</v>
      </c>
      <c r="L147" s="88">
        <v>0</v>
      </c>
      <c r="N147" s="179" t="str" cm="1">
        <f t="array" ref="N147">IFERROR(INDEX($J$1:$L$176,MATCH(O147,$K$1:$K$176,1)+1,1),1) &amp; " (" &amp;
IFERROR(ROUND((O147-INDEX($J$1:$L$176,MATCH(O147,$K$1:$K$176,1),2))/(INDEX($J$1:$L$176,MATCH(O147,$K$1:$K$176,1)+1,2)-INDEX($J$1:$L$176,MATCH(O147,$K$1:$K$176,1),2)),2)*100,0)
&amp;"%)"</f>
        <v>62 (45%)</v>
      </c>
      <c r="O147" s="175">
        <f t="shared" si="17"/>
        <v>6477655</v>
      </c>
      <c r="P147" s="176">
        <f t="shared" si="34"/>
        <v>376100</v>
      </c>
      <c r="Q147" s="88">
        <v>0</v>
      </c>
      <c r="T147" s="88" t="s">
        <v>2483</v>
      </c>
      <c r="U147" s="88" t="s">
        <v>3662</v>
      </c>
    </row>
    <row r="148" spans="1:21" x14ac:dyDescent="0.2">
      <c r="A148" s="88">
        <v>147</v>
      </c>
      <c r="B148" s="88">
        <v>2331687116</v>
      </c>
      <c r="C148" s="88">
        <v>0</v>
      </c>
      <c r="E148" s="179" t="str" cm="1">
        <f t="array" ref="E148">IFERROR(INDEX($A$1:$C$176,MATCH(F148,$B$1:$B$176,1)+1,1),1) &amp; " (" &amp;
IFERROR(ROUND((F148-INDEX($A$1:$C$176,MATCH(F148,$B$1:$B$176,1),2))/(INDEX($A$1:$C$176,MATCH(F148,$B$1:$B$176,1)+1,2)-INDEX($A$1:$C$176,MATCH(F148,$B$1:$B$176,1),2)),2)*100,0)
&amp;"%)"</f>
        <v>65 (80%)</v>
      </c>
      <c r="F148" s="175">
        <f t="shared" si="26"/>
        <v>6664875</v>
      </c>
      <c r="G148" s="176">
        <f t="shared" si="33"/>
        <v>410585</v>
      </c>
      <c r="H148" s="88">
        <v>72500</v>
      </c>
      <c r="J148" s="88">
        <v>147</v>
      </c>
      <c r="K148" s="88">
        <v>1001236032</v>
      </c>
      <c r="L148" s="88">
        <v>0</v>
      </c>
      <c r="N148" s="179" t="str" cm="1">
        <f t="array" ref="N148">IFERROR(INDEX($J$1:$L$176,MATCH(O148,$K$1:$K$176,1)+1,1),1) &amp; " (" &amp;
IFERROR(ROUND((O148-INDEX($J$1:$L$176,MATCH(O148,$K$1:$K$176,1),2))/(INDEX($J$1:$L$176,MATCH(O148,$K$1:$K$176,1)+1,2)-INDEX($J$1:$L$176,MATCH(O148,$K$1:$K$176,1),2)),2)*100,0)
&amp;"%)"</f>
        <v>63 (3%)</v>
      </c>
      <c r="O148" s="175">
        <f t="shared" si="17"/>
        <v>6963005</v>
      </c>
      <c r="P148" s="176">
        <f t="shared" si="34"/>
        <v>412850</v>
      </c>
      <c r="Q148" s="88">
        <v>72500</v>
      </c>
      <c r="T148" s="88" t="s">
        <v>2483</v>
      </c>
      <c r="U148" s="88" t="s">
        <v>3766</v>
      </c>
    </row>
    <row r="149" spans="1:21" x14ac:dyDescent="0.2">
      <c r="A149" s="88">
        <v>148</v>
      </c>
      <c r="B149" s="88">
        <v>2371687116</v>
      </c>
      <c r="C149" s="88">
        <v>0</v>
      </c>
      <c r="E149" s="179" t="str" cm="1">
        <f t="array" ref="E149">IFERROR(INDEX($A$1:$C$176,MATCH(F149,$B$1:$B$176,1)+1,1),1) &amp; " (" &amp;
IFERROR(ROUND((F149-INDEX($A$1:$C$176,MATCH(F149,$B$1:$B$176,1),2))/(INDEX($A$1:$C$176,MATCH(F149,$B$1:$B$176,1)+1,2)-INDEX($A$1:$C$176,MATCH(F149,$B$1:$B$176,1),2)),2)*100,0)
&amp;"%)"</f>
        <v>66 (28%)</v>
      </c>
      <c r="F149" s="175">
        <f t="shared" si="26"/>
        <v>7123560</v>
      </c>
      <c r="G149" s="174">
        <f>G148+((ROW()-1)*325)</f>
        <v>458685</v>
      </c>
      <c r="H149" s="88">
        <v>0</v>
      </c>
      <c r="J149" s="88">
        <v>148</v>
      </c>
      <c r="K149" s="88">
        <v>1019370039</v>
      </c>
      <c r="L149" s="88">
        <v>0</v>
      </c>
      <c r="N149" s="179" t="str" cm="1">
        <f t="array" ref="N149">IFERROR(INDEX($J$1:$L$176,MATCH(O149,$K$1:$K$176,1)+1,1),1) &amp; " (" &amp;
IFERROR(ROUND((O149-INDEX($J$1:$L$176,MATCH(O149,$K$1:$K$176,1),2))/(INDEX($J$1:$L$176,MATCH(O149,$K$1:$K$176,1)+1,2)-INDEX($J$1:$L$176,MATCH(O149,$K$1:$K$176,1),2)),2)*100,0)
&amp;"%)"</f>
        <v>63 (56%)</v>
      </c>
      <c r="O149" s="175">
        <f t="shared" si="17"/>
        <v>7423955</v>
      </c>
      <c r="P149" s="174">
        <f>P148+((ROW()-1)*325)</f>
        <v>460950</v>
      </c>
      <c r="Q149" s="88">
        <v>0</v>
      </c>
      <c r="T149" s="88" t="s">
        <v>2483</v>
      </c>
      <c r="U149" s="88" t="s">
        <v>3767</v>
      </c>
    </row>
    <row r="150" spans="1:21" x14ac:dyDescent="0.2">
      <c r="A150" s="88">
        <v>149</v>
      </c>
      <c r="B150" s="88">
        <v>2411687116</v>
      </c>
      <c r="C150" s="88">
        <v>0</v>
      </c>
      <c r="E150" s="179" t="str" cm="1">
        <f t="array" ref="E150">IFERROR(INDEX($A$1:$C$176,MATCH(F150,$B$1:$B$176,1)+1,1),1) &amp; " (" &amp;
IFERROR(ROUND((F150-INDEX($A$1:$C$176,MATCH(F150,$B$1:$B$176,1),2))/(INDEX($A$1:$C$176,MATCH(F150,$B$1:$B$176,1)+1,2)-INDEX($A$1:$C$176,MATCH(F150,$B$1:$B$176,1),2)),2)*100,0)
&amp;"%)"</f>
        <v>66 (81%)</v>
      </c>
      <c r="F150" s="175">
        <f t="shared" si="26"/>
        <v>7630670</v>
      </c>
      <c r="G150" s="174">
        <f t="shared" ref="G150:G213" si="35">G149+((ROW()-1)*325)</f>
        <v>507110</v>
      </c>
      <c r="H150" s="88">
        <v>0</v>
      </c>
      <c r="J150" s="88">
        <v>149</v>
      </c>
      <c r="K150" s="88">
        <v>1037649118</v>
      </c>
      <c r="L150" s="88">
        <v>0</v>
      </c>
      <c r="N150" s="179" t="str" cm="1">
        <f t="array" ref="N150">IFERROR(INDEX($J$1:$L$176,MATCH(O150,$K$1:$K$176,1)+1,1),1) &amp; " (" &amp;
IFERROR(ROUND((O150-INDEX($J$1:$L$176,MATCH(O150,$K$1:$K$176,1),2))/(INDEX($J$1:$L$176,MATCH(O150,$K$1:$K$176,1)+1,2)-INDEX($J$1:$L$176,MATCH(O150,$K$1:$K$176,1),2)),2)*100,0)
&amp;"%)"</f>
        <v>64 (13%)</v>
      </c>
      <c r="O150" s="175">
        <f t="shared" si="17"/>
        <v>7933330</v>
      </c>
      <c r="P150" s="174">
        <f t="shared" ref="P150:P213" si="36">P149+((ROW()-1)*325)</f>
        <v>509375</v>
      </c>
      <c r="Q150" s="88">
        <v>0</v>
      </c>
      <c r="S150" s="88" t="s">
        <v>3646</v>
      </c>
      <c r="T150" s="88" t="s">
        <v>2483</v>
      </c>
      <c r="U150" s="88" t="s">
        <v>3768</v>
      </c>
    </row>
    <row r="151" spans="1:21" x14ac:dyDescent="0.2">
      <c r="A151" s="88">
        <v>150</v>
      </c>
      <c r="B151" s="88">
        <v>2451687116</v>
      </c>
      <c r="C151" s="88">
        <v>0</v>
      </c>
      <c r="E151" s="179" t="str" cm="1">
        <f t="array" ref="E151">IFERROR(INDEX($A$1:$C$176,MATCH(F151,$B$1:$B$176,1)+1,1),1) &amp; " (" &amp;
IFERROR(ROUND((F151-INDEX($A$1:$C$176,MATCH(F151,$B$1:$B$176,1),2))/(INDEX($A$1:$C$176,MATCH(F151,$B$1:$B$176,1)+1,2)-INDEX($A$1:$C$176,MATCH(F151,$B$1:$B$176,1),2)),2)*100,0)
&amp;"%)"</f>
        <v>67 (37%)</v>
      </c>
      <c r="F151" s="175">
        <f t="shared" si="26"/>
        <v>8186530</v>
      </c>
      <c r="G151" s="174">
        <f t="shared" si="35"/>
        <v>555860</v>
      </c>
      <c r="H151" s="88">
        <v>0</v>
      </c>
      <c r="J151" s="88">
        <v>150</v>
      </c>
      <c r="K151" s="88">
        <v>1056074430</v>
      </c>
      <c r="L151" s="88">
        <v>0</v>
      </c>
      <c r="N151" s="179" t="str" cm="1">
        <f t="array" ref="N151">IFERROR(INDEX($J$1:$L$176,MATCH(O151,$K$1:$K$176,1)+1,1),1) &amp; " (" &amp;
IFERROR(ROUND((O151-INDEX($J$1:$L$176,MATCH(O151,$K$1:$K$176,1),2))/(INDEX($J$1:$L$176,MATCH(O151,$K$1:$K$176,1)+1,2)-INDEX($J$1:$L$176,MATCH(O151,$K$1:$K$176,1),2)),2)*100,0)
&amp;"%)"</f>
        <v>64 (73%)</v>
      </c>
      <c r="O151" s="175">
        <f t="shared" si="17"/>
        <v>8491455</v>
      </c>
      <c r="P151" s="174">
        <f t="shared" si="36"/>
        <v>558125</v>
      </c>
      <c r="Q151" s="88">
        <v>0</v>
      </c>
      <c r="T151" s="88" t="s">
        <v>2483</v>
      </c>
      <c r="U151" s="88" t="s">
        <v>3769</v>
      </c>
    </row>
    <row r="152" spans="1:21" x14ac:dyDescent="0.2">
      <c r="A152" s="88">
        <v>151</v>
      </c>
      <c r="B152" s="88">
        <v>2491687116</v>
      </c>
      <c r="C152" s="88">
        <v>0</v>
      </c>
      <c r="E152" s="179" t="str" cm="1">
        <f t="array" ref="E152">IFERROR(INDEX($A$1:$C$176,MATCH(F152,$B$1:$B$176,1)+1,1),1) &amp; " (" &amp;
IFERROR(ROUND((F152-INDEX($A$1:$C$176,MATCH(F152,$B$1:$B$176,1),2))/(INDEX($A$1:$C$176,MATCH(F152,$B$1:$B$176,1)+1,2)-INDEX($A$1:$C$176,MATCH(F152,$B$1:$B$176,1),2)),2)*100,0)
&amp;"%)"</f>
        <v>67 (96%)</v>
      </c>
      <c r="F152" s="175">
        <f t="shared" si="26"/>
        <v>8791465</v>
      </c>
      <c r="G152" s="174">
        <f t="shared" si="35"/>
        <v>604935</v>
      </c>
      <c r="H152" s="88">
        <v>0</v>
      </c>
      <c r="J152" s="88">
        <v>151</v>
      </c>
      <c r="K152" s="88">
        <v>1074647144</v>
      </c>
      <c r="L152" s="88">
        <v>0</v>
      </c>
      <c r="N152" s="179" t="str" cm="1">
        <f t="array" ref="N152">IFERROR(INDEX($J$1:$L$176,MATCH(O152,$K$1:$K$176,1)+1,1),1) &amp; " (" &amp;
IFERROR(ROUND((O152-INDEX($J$1:$L$176,MATCH(O152,$K$1:$K$176,1),2))/(INDEX($J$1:$L$176,MATCH(O152,$K$1:$K$176,1)+1,2)-INDEX($J$1:$L$176,MATCH(O152,$K$1:$K$176,1),2)),2)*100,0)
&amp;"%)"</f>
        <v>65 (25%)</v>
      </c>
      <c r="O152" s="175">
        <f t="shared" si="17"/>
        <v>9098655</v>
      </c>
      <c r="P152" s="174">
        <f t="shared" si="36"/>
        <v>607200</v>
      </c>
      <c r="Q152" s="88">
        <v>0</v>
      </c>
      <c r="T152" s="88" t="s">
        <v>2483</v>
      </c>
      <c r="U152" s="88" t="s">
        <v>3662</v>
      </c>
    </row>
    <row r="153" spans="1:21" x14ac:dyDescent="0.2">
      <c r="A153" s="88">
        <v>152</v>
      </c>
      <c r="B153" s="88">
        <v>2531687116</v>
      </c>
      <c r="C153" s="88">
        <v>0</v>
      </c>
      <c r="E153" s="179" t="str" cm="1">
        <f t="array" ref="E153">IFERROR(INDEX($A$1:$C$176,MATCH(F153,$B$1:$B$176,1)+1,1),1) &amp; " (" &amp;
IFERROR(ROUND((F153-INDEX($A$1:$C$176,MATCH(F153,$B$1:$B$176,1),2))/(INDEX($A$1:$C$176,MATCH(F153,$B$1:$B$176,1)+1,2)-INDEX($A$1:$C$176,MATCH(F153,$B$1:$B$176,1),2)),2)*100,0)
&amp;"%)"</f>
        <v>68 (65%)</v>
      </c>
      <c r="F153" s="175">
        <f t="shared" si="26"/>
        <v>9520800</v>
      </c>
      <c r="G153" s="174">
        <f t="shared" si="35"/>
        <v>654335</v>
      </c>
      <c r="H153" s="88">
        <v>75000</v>
      </c>
      <c r="J153" s="88">
        <v>152</v>
      </c>
      <c r="K153" s="88">
        <v>1093368440</v>
      </c>
      <c r="L153" s="88">
        <v>0</v>
      </c>
      <c r="N153" s="179" t="str" cm="1">
        <f t="array" ref="N153">IFERROR(INDEX($J$1:$L$176,MATCH(O153,$K$1:$K$176,1)+1,1),1) &amp; " (" &amp;
IFERROR(ROUND((O153-INDEX($J$1:$L$176,MATCH(O153,$K$1:$K$176,1),2))/(INDEX($J$1:$L$176,MATCH(O153,$K$1:$K$176,1)+1,2)-INDEX($J$1:$L$176,MATCH(O153,$K$1:$K$176,1),2)),2)*100,0)
&amp;"%)"</f>
        <v>65 (78%)</v>
      </c>
      <c r="O153" s="175">
        <f t="shared" ref="O153:O216" si="37">P153+O152+Q153</f>
        <v>9830255</v>
      </c>
      <c r="P153" s="174">
        <f t="shared" si="36"/>
        <v>656600</v>
      </c>
      <c r="Q153" s="88">
        <v>75000</v>
      </c>
      <c r="T153" s="88" t="s">
        <v>2483</v>
      </c>
      <c r="U153" s="88" t="s">
        <v>3770</v>
      </c>
    </row>
    <row r="154" spans="1:21" x14ac:dyDescent="0.2">
      <c r="A154" s="88">
        <v>153</v>
      </c>
      <c r="B154" s="88">
        <v>2571687116</v>
      </c>
      <c r="C154" s="88">
        <v>0</v>
      </c>
      <c r="E154" s="179" t="str" cm="1">
        <f t="array" ref="E154">IFERROR(INDEX($A$1:$C$176,MATCH(F154,$B$1:$B$176,1)+1,1),1) &amp; " (" &amp;
IFERROR(ROUND((F154-INDEX($A$1:$C$176,MATCH(F154,$B$1:$B$176,1),2))/(INDEX($A$1:$C$176,MATCH(F154,$B$1:$B$176,1)+1,2)-INDEX($A$1:$C$176,MATCH(F154,$B$1:$B$176,1),2)),2)*100,0)
&amp;"%)"</f>
        <v>69 (30%)</v>
      </c>
      <c r="F154" s="175">
        <f t="shared" si="26"/>
        <v>10224860</v>
      </c>
      <c r="G154" s="174">
        <f t="shared" si="35"/>
        <v>704060</v>
      </c>
      <c r="H154" s="88">
        <v>0</v>
      </c>
      <c r="J154" s="88">
        <v>153</v>
      </c>
      <c r="K154" s="88">
        <v>1112239506</v>
      </c>
      <c r="L154" s="88">
        <v>0</v>
      </c>
      <c r="N154" s="179" t="str" cm="1">
        <f t="array" ref="N154">IFERROR(INDEX($J$1:$L$176,MATCH(O154,$K$1:$K$176,1)+1,1),1) &amp; " (" &amp;
IFERROR(ROUND((O154-INDEX($J$1:$L$176,MATCH(O154,$K$1:$K$176,1),2))/(INDEX($J$1:$L$176,MATCH(O154,$K$1:$K$176,1)+1,2)-INDEX($J$1:$L$176,MATCH(O154,$K$1:$K$176,1),2)),2)*100,0)
&amp;"%)"</f>
        <v>66 (27%)</v>
      </c>
      <c r="O154" s="175">
        <f t="shared" si="37"/>
        <v>10536580</v>
      </c>
      <c r="P154" s="174">
        <f t="shared" si="36"/>
        <v>706325</v>
      </c>
      <c r="Q154" s="88">
        <v>0</v>
      </c>
      <c r="T154" s="88" t="s">
        <v>2483</v>
      </c>
      <c r="U154" s="88" t="s">
        <v>3771</v>
      </c>
    </row>
    <row r="155" spans="1:21" x14ac:dyDescent="0.2">
      <c r="A155" s="88">
        <v>154</v>
      </c>
      <c r="B155" s="88">
        <v>2611687116</v>
      </c>
      <c r="C155" s="88">
        <v>0</v>
      </c>
      <c r="E155" s="179" t="str" cm="1">
        <f t="array" ref="E155">IFERROR(INDEX($A$1:$C$176,MATCH(F155,$B$1:$B$176,1)+1,1),1) &amp; " (" &amp;
IFERROR(ROUND((F155-INDEX($A$1:$C$176,MATCH(F155,$B$1:$B$176,1),2))/(INDEX($A$1:$C$176,MATCH(F155,$B$1:$B$176,1)+1,2)-INDEX($A$1:$C$176,MATCH(F155,$B$1:$B$176,1),2)),2)*100,0)
&amp;"%)"</f>
        <v>69 (97%)</v>
      </c>
      <c r="F155" s="175">
        <f t="shared" si="26"/>
        <v>10978970</v>
      </c>
      <c r="G155" s="174">
        <f t="shared" si="35"/>
        <v>754110</v>
      </c>
      <c r="H155" s="88">
        <v>0</v>
      </c>
      <c r="J155" s="88">
        <v>154</v>
      </c>
      <c r="K155" s="88">
        <v>1131261541</v>
      </c>
      <c r="L155" s="88">
        <v>0</v>
      </c>
      <c r="N155" s="179" t="str" cm="1">
        <f t="array" ref="N155">IFERROR(INDEX($J$1:$L$176,MATCH(O155,$K$1:$K$176,1)+1,1),1) &amp; " (" &amp;
IFERROR(ROUND((O155-INDEX($J$1:$L$176,MATCH(O155,$K$1:$K$176,1),2))/(INDEX($J$1:$L$176,MATCH(O155,$K$1:$K$176,1)+1,2)-INDEX($J$1:$L$176,MATCH(O155,$K$1:$K$176,1),2)),2)*100,0)
&amp;"%)"</f>
        <v>66 (79%)</v>
      </c>
      <c r="O155" s="175">
        <f t="shared" si="37"/>
        <v>11292955</v>
      </c>
      <c r="P155" s="174">
        <f t="shared" si="36"/>
        <v>756375</v>
      </c>
      <c r="Q155" s="88">
        <v>0</v>
      </c>
      <c r="T155" s="88" t="s">
        <v>2483</v>
      </c>
      <c r="U155" s="88" t="s">
        <v>3662</v>
      </c>
    </row>
    <row r="156" spans="1:21" x14ac:dyDescent="0.2">
      <c r="A156" s="88">
        <v>155</v>
      </c>
      <c r="B156" s="88">
        <v>2651687116</v>
      </c>
      <c r="C156" s="88">
        <v>0</v>
      </c>
      <c r="E156" s="179" t="str" cm="1">
        <f t="array" ref="E156">IFERROR(INDEX($A$1:$C$176,MATCH(F156,$B$1:$B$176,1)+1,1),1) &amp; " (" &amp;
IFERROR(ROUND((F156-INDEX($A$1:$C$176,MATCH(F156,$B$1:$B$176,1),2))/(INDEX($A$1:$C$176,MATCH(F156,$B$1:$B$176,1)+1,2)-INDEX($A$1:$C$176,MATCH(F156,$B$1:$B$176,1),2)),2)*100,0)
&amp;"%)"</f>
        <v>70 (46%)</v>
      </c>
      <c r="F156" s="175">
        <f t="shared" si="26"/>
        <v>11783455</v>
      </c>
      <c r="G156" s="174">
        <f t="shared" si="35"/>
        <v>804485</v>
      </c>
      <c r="H156" s="88">
        <v>0</v>
      </c>
      <c r="J156" s="88">
        <v>155</v>
      </c>
      <c r="K156" s="88">
        <v>1150435752</v>
      </c>
      <c r="L156" s="88">
        <v>0</v>
      </c>
      <c r="N156" s="179" t="str" cm="1">
        <f t="array" ref="N156">IFERROR(INDEX($J$1:$L$176,MATCH(O156,$K$1:$K$176,1)+1,1),1) &amp; " (" &amp;
IFERROR(ROUND((O156-INDEX($J$1:$L$176,MATCH(O156,$K$1:$K$176,1),2))/(INDEX($J$1:$L$176,MATCH(O156,$K$1:$K$176,1)+1,2)-INDEX($J$1:$L$176,MATCH(O156,$K$1:$K$176,1),2)),2)*100,0)
&amp;"%)"</f>
        <v>67 (32%)</v>
      </c>
      <c r="O156" s="175">
        <f t="shared" si="37"/>
        <v>12099705</v>
      </c>
      <c r="P156" s="174">
        <f t="shared" si="36"/>
        <v>806750</v>
      </c>
      <c r="Q156" s="88">
        <v>0</v>
      </c>
      <c r="T156" s="88" t="s">
        <v>2483</v>
      </c>
      <c r="U156" s="88" t="s">
        <v>3772</v>
      </c>
    </row>
    <row r="157" spans="1:21" x14ac:dyDescent="0.2">
      <c r="A157" s="88">
        <v>156</v>
      </c>
      <c r="B157" s="88">
        <v>2691687116</v>
      </c>
      <c r="C157" s="88">
        <v>0</v>
      </c>
      <c r="E157" s="179" t="str" cm="1">
        <f t="array" ref="E157">IFERROR(INDEX($A$1:$C$176,MATCH(F157,$B$1:$B$176,1)+1,1),1) &amp; " (" &amp;
IFERROR(ROUND((F157-INDEX($A$1:$C$176,MATCH(F157,$B$1:$B$176,1),2))/(INDEX($A$1:$C$176,MATCH(F157,$B$1:$B$176,1)+1,2)-INDEX($A$1:$C$176,MATCH(F157,$B$1:$B$176,1),2)),2)*100,0)
&amp;"%)"</f>
        <v>71 (2%)</v>
      </c>
      <c r="F157" s="175">
        <f t="shared" si="26"/>
        <v>12716140</v>
      </c>
      <c r="G157" s="174">
        <f t="shared" si="35"/>
        <v>855185</v>
      </c>
      <c r="H157" s="88">
        <v>77500</v>
      </c>
      <c r="J157" s="88">
        <v>156</v>
      </c>
      <c r="K157" s="88">
        <v>1169763357</v>
      </c>
      <c r="L157" s="88">
        <v>0</v>
      </c>
      <c r="N157" s="179" t="str" cm="1">
        <f t="array" ref="N157">IFERROR(INDEX($J$1:$L$176,MATCH(O157,$K$1:$K$176,1)+1,1),1) &amp; " (" &amp;
IFERROR(ROUND((O157-INDEX($J$1:$L$176,MATCH(O157,$K$1:$K$176,1),2))/(INDEX($J$1:$L$176,MATCH(O157,$K$1:$K$176,1)+1,2)-INDEX($J$1:$L$176,MATCH(O157,$K$1:$K$176,1),2)),2)*100,0)
&amp;"%)"</f>
        <v>67 (92%)</v>
      </c>
      <c r="O157" s="175">
        <f t="shared" si="37"/>
        <v>13034655</v>
      </c>
      <c r="P157" s="174">
        <f t="shared" si="36"/>
        <v>857450</v>
      </c>
      <c r="Q157" s="88">
        <v>77500</v>
      </c>
      <c r="T157" s="88" t="s">
        <v>2483</v>
      </c>
      <c r="U157" s="88" t="s">
        <v>3773</v>
      </c>
    </row>
    <row r="158" spans="1:21" x14ac:dyDescent="0.2">
      <c r="A158" s="88">
        <v>157</v>
      </c>
      <c r="B158" s="88">
        <v>2731687116</v>
      </c>
      <c r="C158" s="88">
        <v>0</v>
      </c>
      <c r="E158" s="179" t="str" cm="1">
        <f t="array" ref="E158">IFERROR(INDEX($A$1:$C$176,MATCH(F158,$B$1:$B$176,1)+1,1),1) &amp; " (" &amp;
IFERROR(ROUND((F158-INDEX($A$1:$C$176,MATCH(F158,$B$1:$B$176,1),2))/(INDEX($A$1:$C$176,MATCH(F158,$B$1:$B$176,1)+1,2)-INDEX($A$1:$C$176,MATCH(F158,$B$1:$B$176,1),2)),2)*100,0)
&amp;"%)"</f>
        <v>71 (53%)</v>
      </c>
      <c r="F158" s="175">
        <f t="shared" si="26"/>
        <v>13622350</v>
      </c>
      <c r="G158" s="174">
        <f t="shared" si="35"/>
        <v>906210</v>
      </c>
      <c r="H158" s="88">
        <v>0</v>
      </c>
      <c r="J158" s="88">
        <v>157</v>
      </c>
      <c r="K158" s="88">
        <v>1189245583</v>
      </c>
      <c r="L158" s="88">
        <v>0</v>
      </c>
      <c r="N158" s="179" t="str" cm="1">
        <f t="array" ref="N158">IFERROR(INDEX($J$1:$L$176,MATCH(O158,$K$1:$K$176,1)+1,1),1) &amp; " (" &amp;
IFERROR(ROUND((O158-INDEX($J$1:$L$176,MATCH(O158,$K$1:$K$176,1),2))/(INDEX($J$1:$L$176,MATCH(O158,$K$1:$K$176,1)+1,2)-INDEX($J$1:$L$176,MATCH(O158,$K$1:$K$176,1),2)),2)*100,0)
&amp;"%)"</f>
        <v>68 (48%)</v>
      </c>
      <c r="O158" s="175">
        <f t="shared" si="37"/>
        <v>13943130</v>
      </c>
      <c r="P158" s="174">
        <f t="shared" si="36"/>
        <v>908475</v>
      </c>
      <c r="Q158" s="88">
        <v>0</v>
      </c>
      <c r="T158" s="88" t="s">
        <v>2483</v>
      </c>
      <c r="U158" s="88" t="s">
        <v>3774</v>
      </c>
    </row>
    <row r="159" spans="1:21" x14ac:dyDescent="0.2">
      <c r="A159" s="88">
        <v>158</v>
      </c>
      <c r="B159" s="88">
        <v>2771687116</v>
      </c>
      <c r="C159" s="88">
        <v>0</v>
      </c>
      <c r="E159" s="179" t="str" cm="1">
        <f t="array" ref="E159">IFERROR(INDEX($A$1:$C$176,MATCH(F159,$B$1:$B$176,1)+1,1),1) &amp; " (" &amp;
IFERROR(ROUND((F159-INDEX($A$1:$C$176,MATCH(F159,$B$1:$B$176,1),2))/(INDEX($A$1:$C$176,MATCH(F159,$B$1:$B$176,1)+1,2)-INDEX($A$1:$C$176,MATCH(F159,$B$1:$B$176,1),2)),2)*100,0)
&amp;"%)"</f>
        <v>72 (7%)</v>
      </c>
      <c r="F159" s="175">
        <f t="shared" si="26"/>
        <v>14579910</v>
      </c>
      <c r="G159" s="174">
        <f t="shared" si="35"/>
        <v>957560</v>
      </c>
      <c r="H159" s="88">
        <v>0</v>
      </c>
      <c r="J159" s="88">
        <v>158</v>
      </c>
      <c r="K159" s="88">
        <v>1208883667</v>
      </c>
      <c r="L159" s="88">
        <v>0</v>
      </c>
      <c r="N159" s="179" t="str" cm="1">
        <f t="array" ref="N159">IFERROR(INDEX($J$1:$L$176,MATCH(O159,$K$1:$K$176,1)+1,1),1) &amp; " (" &amp;
IFERROR(ROUND((O159-INDEX($J$1:$L$176,MATCH(O159,$K$1:$K$176,1),2))/(INDEX($J$1:$L$176,MATCH(O159,$K$1:$K$176,1)+1,2)-INDEX($J$1:$L$176,MATCH(O159,$K$1:$K$176,1),2)),2)*100,0)
&amp;"%)"</f>
        <v>69 (7%)</v>
      </c>
      <c r="O159" s="175">
        <f t="shared" si="37"/>
        <v>14902955</v>
      </c>
      <c r="P159" s="174">
        <f t="shared" si="36"/>
        <v>959825</v>
      </c>
      <c r="Q159" s="88">
        <v>0</v>
      </c>
      <c r="T159" s="88" t="s">
        <v>2483</v>
      </c>
      <c r="U159" s="88" t="s">
        <v>3775</v>
      </c>
    </row>
    <row r="160" spans="1:21" x14ac:dyDescent="0.2">
      <c r="A160" s="88">
        <v>159</v>
      </c>
      <c r="B160" s="88">
        <v>2811687116</v>
      </c>
      <c r="C160" s="88">
        <v>0</v>
      </c>
      <c r="E160" s="179" t="str" cm="1">
        <f t="array" ref="E160">IFERROR(INDEX($A$1:$C$176,MATCH(F160,$B$1:$B$176,1)+1,1),1) &amp; " (" &amp;
IFERROR(ROUND((F160-INDEX($A$1:$C$176,MATCH(F160,$B$1:$B$176,1),2))/(INDEX($A$1:$C$176,MATCH(F160,$B$1:$B$176,1)+1,2)-INDEX($A$1:$C$176,MATCH(F160,$B$1:$B$176,1),2)),2)*100,0)
&amp;"%)"</f>
        <v>72 (62%)</v>
      </c>
      <c r="F160" s="175">
        <f t="shared" si="26"/>
        <v>15589145</v>
      </c>
      <c r="G160" s="174">
        <f t="shared" si="35"/>
        <v>1009235</v>
      </c>
      <c r="H160" s="88">
        <v>0</v>
      </c>
      <c r="J160" s="88">
        <v>159</v>
      </c>
      <c r="K160" s="88">
        <v>1228678856</v>
      </c>
      <c r="L160" s="88">
        <v>0</v>
      </c>
      <c r="N160" s="179" t="str" cm="1">
        <f t="array" ref="N160">IFERROR(INDEX($J$1:$L$176,MATCH(O160,$K$1:$K$176,1)+1,1),1) &amp; " (" &amp;
IFERROR(ROUND((O160-INDEX($J$1:$L$176,MATCH(O160,$K$1:$K$176,1),2))/(INDEX($J$1:$L$176,MATCH(O160,$K$1:$K$176,1)+1,2)-INDEX($J$1:$L$176,MATCH(O160,$K$1:$K$176,1),2)),2)*100,0)
&amp;"%)"</f>
        <v>69 (65%)</v>
      </c>
      <c r="O160" s="175">
        <f t="shared" si="37"/>
        <v>15914455</v>
      </c>
      <c r="P160" s="174">
        <f t="shared" si="36"/>
        <v>1011500</v>
      </c>
      <c r="Q160" s="88">
        <v>0</v>
      </c>
      <c r="T160" s="88" t="s">
        <v>2483</v>
      </c>
      <c r="U160" s="88" t="s">
        <v>3662</v>
      </c>
    </row>
    <row r="161" spans="1:21" x14ac:dyDescent="0.2">
      <c r="A161" s="88">
        <v>160</v>
      </c>
      <c r="B161" s="88">
        <v>2851687116</v>
      </c>
      <c r="C161" s="88">
        <v>0</v>
      </c>
      <c r="E161" s="179" t="str" cm="1">
        <f t="array" ref="E161">IFERROR(INDEX($A$1:$C$176,MATCH(F161,$B$1:$B$176,1)+1,1),1) &amp; " (" &amp;
IFERROR(ROUND((F161-INDEX($A$1:$C$176,MATCH(F161,$B$1:$B$176,1),2))/(INDEX($A$1:$C$176,MATCH(F161,$B$1:$B$176,1)+1,2)-INDEX($A$1:$C$176,MATCH(F161,$B$1:$B$176,1),2)),2)*100,0)
&amp;"%)"</f>
        <v>73 (23%)</v>
      </c>
      <c r="F161" s="175">
        <f t="shared" si="26"/>
        <v>16730380</v>
      </c>
      <c r="G161" s="174">
        <f t="shared" si="35"/>
        <v>1061235</v>
      </c>
      <c r="H161" s="88">
        <v>80000</v>
      </c>
      <c r="J161" s="88">
        <v>160</v>
      </c>
      <c r="K161" s="88">
        <v>1248632407</v>
      </c>
      <c r="L161" s="88">
        <v>0</v>
      </c>
      <c r="N161" s="179" t="str" cm="1">
        <f t="array" ref="N161">IFERROR(INDEX($J$1:$L$176,MATCH(O161,$K$1:$K$176,1)+1,1),1) &amp; " (" &amp;
IFERROR(ROUND((O161-INDEX($J$1:$L$176,MATCH(O161,$K$1:$K$176,1),2))/(INDEX($J$1:$L$176,MATCH(O161,$K$1:$K$176,1)+1,2)-INDEX($J$1:$L$176,MATCH(O161,$K$1:$K$176,1),2)),2)*100,0)
&amp;"%)"</f>
        <v>70 (21%)</v>
      </c>
      <c r="O161" s="175">
        <f t="shared" si="37"/>
        <v>17057955</v>
      </c>
      <c r="P161" s="174">
        <f t="shared" si="36"/>
        <v>1063500</v>
      </c>
      <c r="Q161" s="88">
        <v>80000</v>
      </c>
      <c r="T161" s="88" t="s">
        <v>2483</v>
      </c>
      <c r="U161" s="88" t="s">
        <v>3776</v>
      </c>
    </row>
    <row r="162" spans="1:21" x14ac:dyDescent="0.2">
      <c r="A162" s="88">
        <v>161</v>
      </c>
      <c r="B162" s="88">
        <v>2891687116</v>
      </c>
      <c r="C162" s="88">
        <v>0</v>
      </c>
      <c r="E162" s="179" t="str" cm="1">
        <f t="array" ref="E162">IFERROR(INDEX($A$1:$C$176,MATCH(F162,$B$1:$B$176,1)+1,1),1) &amp; " (" &amp;
IFERROR(ROUND((F162-INDEX($A$1:$C$176,MATCH(F162,$B$1:$B$176,1),2))/(INDEX($A$1:$C$176,MATCH(F162,$B$1:$B$176,1)+1,2)-INDEX($A$1:$C$176,MATCH(F162,$B$1:$B$176,1),2)),2)*100,0)
&amp;"%)"</f>
        <v>73 (80%)</v>
      </c>
      <c r="F162" s="175">
        <f t="shared" si="26"/>
        <v>17843940</v>
      </c>
      <c r="G162" s="174">
        <f t="shared" si="35"/>
        <v>1113560</v>
      </c>
      <c r="H162" s="88">
        <v>0</v>
      </c>
      <c r="J162" s="88">
        <v>161</v>
      </c>
      <c r="K162" s="88">
        <v>1268745586</v>
      </c>
      <c r="L162" s="88">
        <v>0</v>
      </c>
      <c r="N162" s="179" t="str" cm="1">
        <f t="array" ref="N162">IFERROR(INDEX($J$1:$L$176,MATCH(O162,$K$1:$K$176,1)+1,1),1) &amp; " (" &amp;
IFERROR(ROUND((O162-INDEX($J$1:$L$176,MATCH(O162,$K$1:$K$176,1),2))/(INDEX($J$1:$L$176,MATCH(O162,$K$1:$K$176,1)+1,2)-INDEX($J$1:$L$176,MATCH(O162,$K$1:$K$176,1),2)),2)*100,0)
&amp;"%)"</f>
        <v>70 (64%)</v>
      </c>
      <c r="O162" s="175">
        <f t="shared" si="37"/>
        <v>18173780</v>
      </c>
      <c r="P162" s="174">
        <f t="shared" si="36"/>
        <v>1115825</v>
      </c>
      <c r="Q162" s="88">
        <v>0</v>
      </c>
      <c r="T162" s="88" t="s">
        <v>2483</v>
      </c>
      <c r="U162" s="88" t="s">
        <v>3777</v>
      </c>
    </row>
    <row r="163" spans="1:21" x14ac:dyDescent="0.2">
      <c r="A163" s="88">
        <v>162</v>
      </c>
      <c r="B163" s="88">
        <v>2931687116</v>
      </c>
      <c r="C163" s="88">
        <v>0</v>
      </c>
      <c r="E163" s="179" t="str" cm="1">
        <f t="array" ref="E163">IFERROR(INDEX($A$1:$C$176,MATCH(F163,$B$1:$B$176,1)+1,1),1) &amp; " (" &amp;
IFERROR(ROUND((F163-INDEX($A$1:$C$176,MATCH(F163,$B$1:$B$176,1),2))/(INDEX($A$1:$C$176,MATCH(F163,$B$1:$B$176,1)+1,2)-INDEX($A$1:$C$176,MATCH(F163,$B$1:$B$176,1),2)),2)*100,0)
&amp;"%)"</f>
        <v>74 (38%)</v>
      </c>
      <c r="F163" s="175">
        <f t="shared" si="26"/>
        <v>19010150</v>
      </c>
      <c r="G163" s="174">
        <f t="shared" si="35"/>
        <v>1166210</v>
      </c>
      <c r="H163" s="88">
        <v>0</v>
      </c>
      <c r="J163" s="88">
        <v>162</v>
      </c>
      <c r="K163" s="88">
        <v>1289019670</v>
      </c>
      <c r="L163" s="88">
        <v>0</v>
      </c>
      <c r="N163" s="179" t="str" cm="1">
        <f t="array" ref="N163">IFERROR(INDEX($J$1:$L$176,MATCH(O163,$K$1:$K$176,1)+1,1),1) &amp; " (" &amp;
IFERROR(ROUND((O163-INDEX($J$1:$L$176,MATCH(O163,$K$1:$K$176,1),2))/(INDEX($J$1:$L$176,MATCH(O163,$K$1:$K$176,1)+1,2)-INDEX($J$1:$L$176,MATCH(O163,$K$1:$K$176,1),2)),2)*100,0)
&amp;"%)"</f>
        <v>71 (9%)</v>
      </c>
      <c r="O163" s="175">
        <f t="shared" si="37"/>
        <v>19342255</v>
      </c>
      <c r="P163" s="174">
        <f t="shared" si="36"/>
        <v>1168475</v>
      </c>
      <c r="Q163" s="88">
        <v>0</v>
      </c>
      <c r="T163" s="88" t="s">
        <v>2483</v>
      </c>
      <c r="U163" s="88" t="s">
        <v>3662</v>
      </c>
    </row>
    <row r="164" spans="1:21" x14ac:dyDescent="0.2">
      <c r="A164" s="88">
        <v>163</v>
      </c>
      <c r="B164" s="88">
        <v>2971687116</v>
      </c>
      <c r="C164" s="88">
        <v>0</v>
      </c>
      <c r="E164" s="179" t="str" cm="1">
        <f t="array" ref="E164">IFERROR(INDEX($A$1:$C$176,MATCH(F164,$B$1:$B$176,1)+1,1),1) &amp; " (" &amp;
IFERROR(ROUND((F164-INDEX($A$1:$C$176,MATCH(F164,$B$1:$B$176,1),2))/(INDEX($A$1:$C$176,MATCH(F164,$B$1:$B$176,1)+1,2)-INDEX($A$1:$C$176,MATCH(F164,$B$1:$B$176,1),2)),2)*100,0)
&amp;"%)"</f>
        <v>74 (98%)</v>
      </c>
      <c r="F164" s="175">
        <f t="shared" si="26"/>
        <v>20229335</v>
      </c>
      <c r="G164" s="174">
        <f t="shared" si="35"/>
        <v>1219185</v>
      </c>
      <c r="H164" s="88">
        <v>0</v>
      </c>
      <c r="J164" s="88">
        <v>163</v>
      </c>
      <c r="K164" s="88">
        <v>1309455947</v>
      </c>
      <c r="L164" s="88">
        <v>0</v>
      </c>
      <c r="N164" s="179" t="str" cm="1">
        <f t="array" ref="N164">IFERROR(INDEX($J$1:$L$176,MATCH(O164,$K$1:$K$176,1)+1,1),1) &amp; " (" &amp;
IFERROR(ROUND((O164-INDEX($J$1:$L$176,MATCH(O164,$K$1:$K$176,1),2))/(INDEX($J$1:$L$176,MATCH(O164,$K$1:$K$176,1)+1,2)-INDEX($J$1:$L$176,MATCH(O164,$K$1:$K$176,1),2)),2)*100,0)
&amp;"%)"</f>
        <v>71 (54%)</v>
      </c>
      <c r="O164" s="175">
        <f t="shared" si="37"/>
        <v>20563705</v>
      </c>
      <c r="P164" s="174">
        <f t="shared" si="36"/>
        <v>1221450</v>
      </c>
      <c r="Q164" s="88">
        <v>0</v>
      </c>
      <c r="T164" s="88" t="s">
        <v>2483</v>
      </c>
      <c r="U164" s="88" t="s">
        <v>3676</v>
      </c>
    </row>
    <row r="165" spans="1:21" x14ac:dyDescent="0.2">
      <c r="A165" s="88">
        <v>164</v>
      </c>
      <c r="B165" s="88">
        <v>3011687116</v>
      </c>
      <c r="C165" s="88">
        <v>0</v>
      </c>
      <c r="E165" s="179" t="str" cm="1">
        <f t="array" ref="E165">IFERROR(INDEX($A$1:$C$176,MATCH(F165,$B$1:$B$176,1)+1,1),1) &amp; " (" &amp;
IFERROR(ROUND((F165-INDEX($A$1:$C$176,MATCH(F165,$B$1:$B$176,1),2))/(INDEX($A$1:$C$176,MATCH(F165,$B$1:$B$176,1)+1,2)-INDEX($A$1:$C$176,MATCH(F165,$B$1:$B$176,1),2)),2)*100,0)
&amp;"%)"</f>
        <v>75 (43%)</v>
      </c>
      <c r="F165" s="175">
        <f t="shared" si="26"/>
        <v>21584320</v>
      </c>
      <c r="G165" s="174">
        <f t="shared" si="35"/>
        <v>1272485</v>
      </c>
      <c r="H165" s="88">
        <v>82500</v>
      </c>
      <c r="J165" s="88">
        <v>164</v>
      </c>
      <c r="K165" s="88">
        <v>1330055714</v>
      </c>
      <c r="L165" s="88">
        <v>0</v>
      </c>
      <c r="N165" s="179" t="str" cm="1">
        <f t="array" ref="N165">IFERROR(INDEX($J$1:$L$176,MATCH(O165,$K$1:$K$176,1)+1,1),1) &amp; " (" &amp;
IFERROR(ROUND((O165-INDEX($J$1:$L$176,MATCH(O165,$K$1:$K$176,1),2))/(INDEX($J$1:$L$176,MATCH(O165,$K$1:$K$176,1)+1,2)-INDEX($J$1:$L$176,MATCH(O165,$K$1:$K$176,1),2)),2)*100,0)
&amp;"%)"</f>
        <v>72 (4%)</v>
      </c>
      <c r="O165" s="175">
        <f t="shared" si="37"/>
        <v>21920955</v>
      </c>
      <c r="P165" s="174">
        <f t="shared" si="36"/>
        <v>1274750</v>
      </c>
      <c r="Q165" s="88">
        <v>82500</v>
      </c>
      <c r="T165" s="88" t="s">
        <v>2483</v>
      </c>
      <c r="U165" s="88" t="s">
        <v>3778</v>
      </c>
    </row>
    <row r="166" spans="1:21" x14ac:dyDescent="0.2">
      <c r="A166" s="88">
        <v>165</v>
      </c>
      <c r="B166" s="88">
        <v>3051687116</v>
      </c>
      <c r="C166" s="88">
        <v>0</v>
      </c>
      <c r="E166" s="179" t="str" cm="1">
        <f t="array" ref="E166">IFERROR(INDEX($A$1:$C$176,MATCH(F166,$B$1:$B$176,1)+1,1),1) &amp; " (" &amp;
IFERROR(ROUND((F166-INDEX($A$1:$C$176,MATCH(F166,$B$1:$B$176,1),2))/(INDEX($A$1:$C$176,MATCH(F166,$B$1:$B$176,1)+1,2)-INDEX($A$1:$C$176,MATCH(F166,$B$1:$B$176,1),2)),2)*100,0)
&amp;"%)"</f>
        <v>75 (87%)</v>
      </c>
      <c r="F166" s="175">
        <f t="shared" si="26"/>
        <v>22910430</v>
      </c>
      <c r="G166" s="174">
        <f t="shared" si="35"/>
        <v>1326110</v>
      </c>
      <c r="H166" s="88">
        <v>0</v>
      </c>
      <c r="J166" s="88">
        <v>165</v>
      </c>
      <c r="K166" s="88">
        <v>1350820279</v>
      </c>
      <c r="L166" s="88">
        <v>0</v>
      </c>
      <c r="N166" s="179" t="str" cm="1">
        <f t="array" ref="N166">IFERROR(INDEX($J$1:$L$176,MATCH(O166,$K$1:$K$176,1)+1,1),1) &amp; " (" &amp;
IFERROR(ROUND((O166-INDEX($J$1:$L$176,MATCH(O166,$K$1:$K$176,1),2))/(INDEX($J$1:$L$176,MATCH(O166,$K$1:$K$176,1)+1,2)-INDEX($J$1:$L$176,MATCH(O166,$K$1:$K$176,1),2)),2)*100,0)
&amp;"%)"</f>
        <v>72 (50%)</v>
      </c>
      <c r="O166" s="175">
        <f t="shared" si="37"/>
        <v>23249330</v>
      </c>
      <c r="P166" s="174">
        <f t="shared" si="36"/>
        <v>1328375</v>
      </c>
      <c r="Q166" s="88">
        <v>0</v>
      </c>
      <c r="T166" s="88" t="s">
        <v>2483</v>
      </c>
      <c r="U166" s="88" t="s">
        <v>3779</v>
      </c>
    </row>
    <row r="167" spans="1:21" x14ac:dyDescent="0.2">
      <c r="A167" s="88">
        <v>166</v>
      </c>
      <c r="B167" s="88">
        <v>3091687116</v>
      </c>
      <c r="C167" s="88">
        <v>0</v>
      </c>
      <c r="E167" s="179" t="str" cm="1">
        <f t="array" ref="E167">IFERROR(INDEX($A$1:$C$176,MATCH(F167,$B$1:$B$176,1)+1,1),1) &amp; " (" &amp;
IFERROR(ROUND((F167-INDEX($A$1:$C$176,MATCH(F167,$B$1:$B$176,1),2))/(INDEX($A$1:$C$176,MATCH(F167,$B$1:$B$176,1)+1,2)-INDEX($A$1:$C$176,MATCH(F167,$B$1:$B$176,1),2)),2)*100,0)
&amp;"%)"</f>
        <v>76 (30%)</v>
      </c>
      <c r="F167" s="175">
        <f t="shared" si="26"/>
        <v>24290490</v>
      </c>
      <c r="G167" s="174">
        <f t="shared" si="35"/>
        <v>1380060</v>
      </c>
      <c r="H167" s="88">
        <v>0</v>
      </c>
      <c r="J167" s="88">
        <v>166</v>
      </c>
      <c r="K167" s="88">
        <v>1371750961</v>
      </c>
      <c r="L167" s="88">
        <v>0</v>
      </c>
      <c r="N167" s="179" t="str" cm="1">
        <f t="array" ref="N167">IFERROR(INDEX($J$1:$L$176,MATCH(O167,$K$1:$K$176,1)+1,1),1) &amp; " (" &amp;
IFERROR(ROUND((O167-INDEX($J$1:$L$176,MATCH(O167,$K$1:$K$176,1),2))/(INDEX($J$1:$L$176,MATCH(O167,$K$1:$K$176,1)+1,2)-INDEX($J$1:$L$176,MATCH(O167,$K$1:$K$176,1),2)),2)*100,0)
&amp;"%)"</f>
        <v>72 (99%)</v>
      </c>
      <c r="O167" s="175">
        <f t="shared" si="37"/>
        <v>24631655</v>
      </c>
      <c r="P167" s="174">
        <f t="shared" si="36"/>
        <v>1382325</v>
      </c>
      <c r="Q167" s="88">
        <v>0</v>
      </c>
      <c r="T167" s="88" t="s">
        <v>2483</v>
      </c>
      <c r="U167" s="88" t="s">
        <v>3662</v>
      </c>
    </row>
    <row r="168" spans="1:21" x14ac:dyDescent="0.2">
      <c r="A168" s="88">
        <v>167</v>
      </c>
      <c r="B168" s="88">
        <v>3131687116</v>
      </c>
      <c r="C168" s="88">
        <v>0</v>
      </c>
      <c r="E168" s="179" t="str" cm="1">
        <f t="array" ref="E168">IFERROR(INDEX($A$1:$C$176,MATCH(F168,$B$1:$B$176,1)+1,1),1) &amp; " (" &amp;
IFERROR(ROUND((F168-INDEX($A$1:$C$176,MATCH(F168,$B$1:$B$176,1),2))/(INDEX($A$1:$C$176,MATCH(F168,$B$1:$B$176,1)+1,2)-INDEX($A$1:$C$176,MATCH(F168,$B$1:$B$176,1),2)),2)*100,0)
&amp;"%)"</f>
        <v>76 (75%)</v>
      </c>
      <c r="F168" s="175">
        <f t="shared" si="26"/>
        <v>25724825</v>
      </c>
      <c r="G168" s="174">
        <f t="shared" si="35"/>
        <v>1434335</v>
      </c>
      <c r="H168" s="88">
        <v>0</v>
      </c>
      <c r="J168" s="88">
        <v>167</v>
      </c>
      <c r="K168" s="88">
        <v>1392849088</v>
      </c>
      <c r="L168" s="88">
        <v>0</v>
      </c>
      <c r="N168" s="179" t="str" cm="1">
        <f t="array" ref="N168">IFERROR(INDEX($J$1:$L$176,MATCH(O168,$K$1:$K$176,1)+1,1),1) &amp; " (" &amp;
IFERROR(ROUND((O168-INDEX($J$1:$L$176,MATCH(O168,$K$1:$K$176,1),2))/(INDEX($J$1:$L$176,MATCH(O168,$K$1:$K$176,1)+1,2)-INDEX($J$1:$L$176,MATCH(O168,$K$1:$K$176,1),2)),2)*100,0)
&amp;"%)"</f>
        <v>73 (46%)</v>
      </c>
      <c r="O168" s="175">
        <f t="shared" si="37"/>
        <v>26068255</v>
      </c>
      <c r="P168" s="174">
        <f t="shared" si="36"/>
        <v>1436600</v>
      </c>
      <c r="Q168" s="88">
        <v>0</v>
      </c>
      <c r="T168" s="88" t="s">
        <v>2483</v>
      </c>
      <c r="U168" s="88" t="s">
        <v>3780</v>
      </c>
    </row>
    <row r="169" spans="1:21" x14ac:dyDescent="0.2">
      <c r="A169" s="88">
        <v>168</v>
      </c>
      <c r="B169" s="88">
        <v>3171687116</v>
      </c>
      <c r="C169" s="88">
        <v>0</v>
      </c>
      <c r="E169" s="179" t="str" cm="1">
        <f t="array" ref="E169">IFERROR(INDEX($A$1:$C$176,MATCH(F169,$B$1:$B$176,1)+1,1),1) &amp; " (" &amp;
IFERROR(ROUND((F169-INDEX($A$1:$C$176,MATCH(F169,$B$1:$B$176,1),2))/(INDEX($A$1:$C$176,MATCH(F169,$B$1:$B$176,1)+1,2)-INDEX($A$1:$C$176,MATCH(F169,$B$1:$B$176,1),2)),2)*100,0)
&amp;"%)"</f>
        <v>77 (23%)</v>
      </c>
      <c r="F169" s="175">
        <f t="shared" si="26"/>
        <v>27298760</v>
      </c>
      <c r="G169" s="174">
        <f t="shared" si="35"/>
        <v>1488935</v>
      </c>
      <c r="H169" s="88">
        <v>85000</v>
      </c>
      <c r="J169" s="88">
        <v>168</v>
      </c>
      <c r="K169" s="88">
        <v>1414116000</v>
      </c>
      <c r="L169" s="88">
        <v>0</v>
      </c>
      <c r="N169" s="179" t="str" cm="1">
        <f t="array" ref="N169">IFERROR(INDEX($J$1:$L$176,MATCH(O169,$K$1:$K$176,1)+1,1),1) &amp; " (" &amp;
IFERROR(ROUND((O169-INDEX($J$1:$L$176,MATCH(O169,$K$1:$K$176,1),2))/(INDEX($J$1:$L$176,MATCH(O169,$K$1:$K$176,1)+1,2)-INDEX($J$1:$L$176,MATCH(O169,$K$1:$K$176,1),2)),2)*100,0)
&amp;"%)"</f>
        <v>73 (98%)</v>
      </c>
      <c r="O169" s="175">
        <f t="shared" si="37"/>
        <v>27644455</v>
      </c>
      <c r="P169" s="174">
        <f t="shared" si="36"/>
        <v>1491200</v>
      </c>
      <c r="Q169" s="88">
        <v>85000</v>
      </c>
      <c r="T169" s="88" t="s">
        <v>2483</v>
      </c>
      <c r="U169" s="88" t="s">
        <v>3781</v>
      </c>
    </row>
    <row r="170" spans="1:21" x14ac:dyDescent="0.2">
      <c r="A170" s="88">
        <v>169</v>
      </c>
      <c r="B170" s="88">
        <v>3211687116</v>
      </c>
      <c r="C170" s="88">
        <v>0</v>
      </c>
      <c r="E170" s="180" t="str" cm="1">
        <f t="array" ref="E170">IFERROR(INDEX($A$1:$C$176,MATCH(F170,$B$1:$B$176,1)+1,1),1) &amp; " (" &amp;
IFERROR(ROUND((F170-INDEX($A$1:$C$176,MATCH(F170,$B$1:$B$176,1),2))/(INDEX($A$1:$C$176,MATCH(F170,$B$1:$B$176,1)+1,2)-INDEX($A$1:$C$176,MATCH(F170,$B$1:$B$176,1),2)),2)*100,0)
&amp;"%)"</f>
        <v>77 (69%)</v>
      </c>
      <c r="F170" s="177">
        <f t="shared" si="26"/>
        <v>28842620</v>
      </c>
      <c r="G170" s="176">
        <f t="shared" si="35"/>
        <v>1543860</v>
      </c>
      <c r="H170" s="88">
        <v>0</v>
      </c>
      <c r="J170" s="88">
        <v>169</v>
      </c>
      <c r="K170" s="88">
        <v>1435553047</v>
      </c>
      <c r="L170" s="88">
        <v>0</v>
      </c>
      <c r="N170" s="180" t="str" cm="1">
        <f t="array" ref="N170">IFERROR(INDEX($J$1:$L$176,MATCH(O170,$K$1:$K$176,1)+1,1),1) &amp; " (" &amp;
IFERROR(ROUND((O170-INDEX($J$1:$L$176,MATCH(O170,$K$1:$K$176,1),2))/(INDEX($J$1:$L$176,MATCH(O170,$K$1:$K$176,1)+1,2)-INDEX($J$1:$L$176,MATCH(O170,$K$1:$K$176,1),2)),2)*100,0)
&amp;"%)"</f>
        <v>74 (47%)</v>
      </c>
      <c r="O170" s="177">
        <f t="shared" si="37"/>
        <v>29190580</v>
      </c>
      <c r="P170" s="176">
        <f t="shared" si="36"/>
        <v>1546125</v>
      </c>
      <c r="Q170" s="88">
        <v>0</v>
      </c>
      <c r="T170" s="88" t="s">
        <v>2483</v>
      </c>
      <c r="U170" s="88" t="s">
        <v>3782</v>
      </c>
    </row>
    <row r="171" spans="1:21" x14ac:dyDescent="0.2">
      <c r="A171" s="88">
        <v>170</v>
      </c>
      <c r="B171" s="88">
        <v>3251687116</v>
      </c>
      <c r="C171" s="88">
        <v>0</v>
      </c>
      <c r="E171" s="179" t="str" cm="1">
        <f t="array" ref="E171">IFERROR(INDEX($A$1:$C$176,MATCH(F171,$B$1:$B$176,1)+1,1),1) &amp; " (" &amp;
IFERROR(ROUND((F171-INDEX($A$1:$C$176,MATCH(F171,$B$1:$B$176,1),2))/(INDEX($A$1:$C$176,MATCH(F171,$B$1:$B$176,1)+1,2)-INDEX($A$1:$C$176,MATCH(F171,$B$1:$B$176,1),2)),2)*100,0)
&amp;"%)"</f>
        <v>78 (16%)</v>
      </c>
      <c r="F171" s="175">
        <f t="shared" si="26"/>
        <v>30441730</v>
      </c>
      <c r="G171" s="174">
        <f t="shared" si="35"/>
        <v>1599110</v>
      </c>
      <c r="H171" s="88">
        <v>0</v>
      </c>
      <c r="J171" s="88">
        <v>170</v>
      </c>
      <c r="K171" s="88">
        <v>1457161590</v>
      </c>
      <c r="L171" s="88">
        <v>0</v>
      </c>
      <c r="N171" s="179" t="str" cm="1">
        <f t="array" ref="N171">IFERROR(INDEX($J$1:$L$176,MATCH(O171,$K$1:$K$176,1)+1,1),1) &amp; " (" &amp;
IFERROR(ROUND((O171-INDEX($J$1:$L$176,MATCH(O171,$K$1:$K$176,1),2))/(INDEX($J$1:$L$176,MATCH(O171,$K$1:$K$176,1)+1,2)-INDEX($J$1:$L$176,MATCH(O171,$K$1:$K$176,1),2)),2)*100,0)
&amp;"%)"</f>
        <v>74 (97%)</v>
      </c>
      <c r="O171" s="175">
        <f t="shared" si="37"/>
        <v>30791955</v>
      </c>
      <c r="P171" s="174">
        <f t="shared" si="36"/>
        <v>1601375</v>
      </c>
      <c r="Q171" s="88">
        <v>0</v>
      </c>
      <c r="T171" s="88" t="s">
        <v>2483</v>
      </c>
      <c r="U171" s="88" t="s">
        <v>3662</v>
      </c>
    </row>
    <row r="172" spans="1:21" x14ac:dyDescent="0.2">
      <c r="A172" s="88">
        <v>171</v>
      </c>
      <c r="B172" s="88">
        <v>3291687116</v>
      </c>
      <c r="C172" s="88">
        <v>0</v>
      </c>
      <c r="E172" s="179" t="str" cm="1">
        <f t="array" ref="E172">IFERROR(INDEX($A$1:$C$176,MATCH(F172,$B$1:$B$176,1)+1,1),1) &amp; " (" &amp;
IFERROR(ROUND((F172-INDEX($A$1:$C$176,MATCH(F172,$B$1:$B$176,1),2))/(INDEX($A$1:$C$176,MATCH(F172,$B$1:$B$176,1)+1,2)-INDEX($A$1:$C$176,MATCH(F172,$B$1:$B$176,1),2)),2)*100,0)
&amp;"%)"</f>
        <v>78 (65%)</v>
      </c>
      <c r="F172" s="175">
        <f t="shared" si="26"/>
        <v>32183915</v>
      </c>
      <c r="G172" s="174">
        <f t="shared" si="35"/>
        <v>1654685</v>
      </c>
      <c r="H172" s="88">
        <v>87500</v>
      </c>
      <c r="J172" s="88">
        <v>171</v>
      </c>
      <c r="K172" s="88">
        <v>1478943001</v>
      </c>
      <c r="L172" s="88">
        <v>0</v>
      </c>
      <c r="N172" s="179" t="str" cm="1">
        <f t="array" ref="N172">IFERROR(INDEX($J$1:$L$176,MATCH(O172,$K$1:$K$176,1)+1,1),1) &amp; " (" &amp;
IFERROR(ROUND((O172-INDEX($J$1:$L$176,MATCH(O172,$K$1:$K$176,1),2))/(INDEX($J$1:$L$176,MATCH(O172,$K$1:$K$176,1)+1,2)-INDEX($J$1:$L$176,MATCH(O172,$K$1:$K$176,1),2)),2)*100,0)
&amp;"%)"</f>
        <v>75 (35%)</v>
      </c>
      <c r="O172" s="175">
        <f t="shared" si="37"/>
        <v>32536405</v>
      </c>
      <c r="P172" s="174">
        <f t="shared" si="36"/>
        <v>1656950</v>
      </c>
      <c r="Q172" s="88">
        <v>87500</v>
      </c>
      <c r="T172" s="88" t="s">
        <v>2483</v>
      </c>
      <c r="U172" s="88" t="s">
        <v>2483</v>
      </c>
    </row>
    <row r="173" spans="1:21" x14ac:dyDescent="0.2">
      <c r="A173" s="88">
        <v>172</v>
      </c>
      <c r="B173" s="88">
        <v>3331687116</v>
      </c>
      <c r="C173" s="88">
        <v>0</v>
      </c>
      <c r="E173" s="179" t="str" cm="1">
        <f t="array" ref="E173">IFERROR(INDEX($A$1:$C$176,MATCH(F173,$B$1:$B$176,1)+1,1),1) &amp; " (" &amp;
IFERROR(ROUND((F173-INDEX($A$1:$C$176,MATCH(F173,$B$1:$B$176,1),2))/(INDEX($A$1:$C$176,MATCH(F173,$B$1:$B$176,1)+1,2)-INDEX($A$1:$C$176,MATCH(F173,$B$1:$B$176,1),2)),2)*100,0)
&amp;"%)"</f>
        <v>79 (13%)</v>
      </c>
      <c r="F173" s="175">
        <f t="shared" si="26"/>
        <v>33894500</v>
      </c>
      <c r="G173" s="174">
        <f t="shared" si="35"/>
        <v>1710585</v>
      </c>
      <c r="H173" s="88">
        <v>0</v>
      </c>
      <c r="J173" s="88">
        <v>172</v>
      </c>
      <c r="K173" s="88">
        <v>1500898663</v>
      </c>
      <c r="L173" s="88">
        <v>0</v>
      </c>
      <c r="N173" s="179" t="str" cm="1">
        <f t="array" ref="N173">IFERROR(INDEX($J$1:$L$176,MATCH(O173,$K$1:$K$176,1)+1,1),1) &amp; " (" &amp;
IFERROR(ROUND((O173-INDEX($J$1:$L$176,MATCH(O173,$K$1:$K$176,1),2))/(INDEX($J$1:$L$176,MATCH(O173,$K$1:$K$176,1)+1,2)-INDEX($J$1:$L$176,MATCH(O173,$K$1:$K$176,1),2)),2)*100,0)
&amp;"%)"</f>
        <v>75 (70%)</v>
      </c>
      <c r="O173" s="175">
        <f t="shared" si="37"/>
        <v>34249255</v>
      </c>
      <c r="P173" s="174">
        <f t="shared" si="36"/>
        <v>1712850</v>
      </c>
      <c r="Q173" s="88">
        <v>0</v>
      </c>
      <c r="T173" s="88" t="s">
        <v>2483</v>
      </c>
      <c r="U173" s="88" t="s">
        <v>2483</v>
      </c>
    </row>
    <row r="174" spans="1:21" x14ac:dyDescent="0.2">
      <c r="A174" s="88">
        <v>173</v>
      </c>
      <c r="B174" s="88">
        <v>3371687116</v>
      </c>
      <c r="C174" s="88">
        <v>0</v>
      </c>
      <c r="E174" s="179" t="str" cm="1">
        <f t="array" ref="E174">IFERROR(INDEX($A$1:$C$176,MATCH(F174,$B$1:$B$176,1)+1,1),1) &amp; " (" &amp;
IFERROR(ROUND((F174-INDEX($A$1:$C$176,MATCH(F174,$B$1:$B$176,1),2))/(INDEX($A$1:$C$176,MATCH(F174,$B$1:$B$176,1)+1,2)-INDEX($A$1:$C$176,MATCH(F174,$B$1:$B$176,1),2)),2)*100,0)
&amp;"%)"</f>
        <v>79 (60%)</v>
      </c>
      <c r="F174" s="175">
        <f t="shared" si="26"/>
        <v>35661310</v>
      </c>
      <c r="G174" s="174">
        <f t="shared" si="35"/>
        <v>1766810</v>
      </c>
      <c r="H174" s="88">
        <v>0</v>
      </c>
      <c r="J174" s="88">
        <v>173</v>
      </c>
      <c r="K174" s="88">
        <v>1523029970</v>
      </c>
      <c r="L174" s="88">
        <v>0</v>
      </c>
      <c r="N174" s="179" t="str" cm="1">
        <f t="array" ref="N174">IFERROR(INDEX($J$1:$L$176,MATCH(O174,$K$1:$K$176,1)+1,1),1) &amp; " (" &amp;
IFERROR(ROUND((O174-INDEX($J$1:$L$176,MATCH(O174,$K$1:$K$176,1),2))/(INDEX($J$1:$L$176,MATCH(O174,$K$1:$K$176,1)+1,2)-INDEX($J$1:$L$176,MATCH(O174,$K$1:$K$176,1),2)),2)*100,0)
&amp;"%)"</f>
        <v>76 (7%)</v>
      </c>
      <c r="O174" s="175">
        <f t="shared" si="37"/>
        <v>36018330</v>
      </c>
      <c r="P174" s="174">
        <f t="shared" si="36"/>
        <v>1769075</v>
      </c>
      <c r="Q174" s="88">
        <v>0</v>
      </c>
      <c r="T174" s="88" t="s">
        <v>2483</v>
      </c>
      <c r="U174" s="88" t="s">
        <v>3662</v>
      </c>
    </row>
    <row r="175" spans="1:21" x14ac:dyDescent="0.2">
      <c r="A175" s="88">
        <v>174</v>
      </c>
      <c r="B175" s="88">
        <v>3411687116</v>
      </c>
      <c r="C175" s="88">
        <v>0</v>
      </c>
      <c r="E175" s="179" t="str" cm="1">
        <f t="array" ref="E175">IFERROR(INDEX($A$1:$C$176,MATCH(F175,$B$1:$B$176,1)+1,1),1) &amp; " (" &amp;
IFERROR(ROUND((F175-INDEX($A$1:$C$176,MATCH(F175,$B$1:$B$176,1),2))/(INDEX($A$1:$C$176,MATCH(F175,$B$1:$B$176,1)+1,2)-INDEX($A$1:$C$176,MATCH(F175,$B$1:$B$176,1),2)),2)*100,0)
&amp;"%)"</f>
        <v>80 (8%)</v>
      </c>
      <c r="F175" s="175">
        <f t="shared" si="26"/>
        <v>37574670</v>
      </c>
      <c r="G175" s="174">
        <f t="shared" si="35"/>
        <v>1823360</v>
      </c>
      <c r="H175" s="88">
        <v>90000</v>
      </c>
      <c r="J175" s="88">
        <v>174</v>
      </c>
      <c r="K175" s="88">
        <v>1545338327</v>
      </c>
      <c r="L175" s="88">
        <v>0</v>
      </c>
      <c r="N175" s="179" t="str" cm="1">
        <f t="array" ref="N175">IFERROR(INDEX($J$1:$L$176,MATCH(O175,$K$1:$K$176,1)+1,1),1) &amp; " (" &amp;
IFERROR(ROUND((O175-INDEX($J$1:$L$176,MATCH(O175,$K$1:$K$176,1),2))/(INDEX($J$1:$L$176,MATCH(O175,$K$1:$K$176,1)+1,2)-INDEX($J$1:$L$176,MATCH(O175,$K$1:$K$176,1),2)),2)*100,0)
&amp;"%)"</f>
        <v>76 (45%)</v>
      </c>
      <c r="O175" s="175">
        <f t="shared" si="37"/>
        <v>37933955</v>
      </c>
      <c r="P175" s="174">
        <f t="shared" si="36"/>
        <v>1825625</v>
      </c>
      <c r="Q175" s="88">
        <v>90000</v>
      </c>
      <c r="T175" s="88" t="s">
        <v>2483</v>
      </c>
      <c r="U175" s="88" t="s">
        <v>2483</v>
      </c>
    </row>
    <row r="176" spans="1:21" x14ac:dyDescent="0.2">
      <c r="A176" s="88">
        <v>175</v>
      </c>
      <c r="B176" s="88">
        <v>3451687116</v>
      </c>
      <c r="C176" s="88">
        <v>0</v>
      </c>
      <c r="E176" s="179" t="str" cm="1">
        <f t="array" ref="E176">IFERROR(INDEX($A$1:$C$176,MATCH(F176,$B$1:$B$176,1)+1,1),1) &amp; " (" &amp;
IFERROR(ROUND((F176-INDEX($A$1:$C$176,MATCH(F176,$B$1:$B$176,1),2))/(INDEX($A$1:$C$176,MATCH(F176,$B$1:$B$176,1)+1,2)-INDEX($A$1:$C$176,MATCH(F176,$B$1:$B$176,1),2)),2)*100,0)
&amp;"%)"</f>
        <v>80 (42%)</v>
      </c>
      <c r="F176" s="175">
        <f t="shared" si="26"/>
        <v>39454905</v>
      </c>
      <c r="G176" s="174">
        <f t="shared" si="35"/>
        <v>1880235</v>
      </c>
      <c r="H176" s="88">
        <v>0</v>
      </c>
      <c r="J176" s="88">
        <v>175</v>
      </c>
      <c r="K176" s="88">
        <v>0</v>
      </c>
      <c r="L176" s="88">
        <v>0</v>
      </c>
      <c r="N176" s="179" t="str" cm="1">
        <f t="array" ref="N176">IFERROR(INDEX($J$1:$L$176,MATCH(O176,$K$1:$K$176,1)+1,1),1) &amp; " (" &amp;
IFERROR(ROUND((O176-INDEX($J$1:$L$176,MATCH(O176,$K$1:$K$176,1),2))/(INDEX($J$1:$L$176,MATCH(O176,$K$1:$K$176,1)+1,2)-INDEX($J$1:$L$176,MATCH(O176,$K$1:$K$176,1),2)),2)*100,0)
&amp;"%)"</f>
        <v>76 (83%)</v>
      </c>
      <c r="O176" s="175">
        <f t="shared" si="37"/>
        <v>39816455</v>
      </c>
      <c r="P176" s="174">
        <f t="shared" si="36"/>
        <v>1882500</v>
      </c>
      <c r="Q176" s="88">
        <v>0</v>
      </c>
      <c r="T176" s="88" t="s">
        <v>2483</v>
      </c>
      <c r="U176" s="88" t="s">
        <v>2483</v>
      </c>
    </row>
    <row r="177" spans="5:21" x14ac:dyDescent="0.2">
      <c r="E177" s="179" t="str" cm="1">
        <f t="array" ref="E177">IFERROR(INDEX($A$1:$C$176,MATCH(F177,$B$1:$B$176,1)+1,1),1) &amp; " (" &amp;
IFERROR(ROUND((F177-INDEX($A$1:$C$176,MATCH(F177,$B$1:$B$176,1),2))/(INDEX($A$1:$C$176,MATCH(F177,$B$1:$B$176,1)+1,2)-INDEX($A$1:$C$176,MATCH(F177,$B$1:$B$176,1),2)),2)*100,0)
&amp;"%)"</f>
        <v>80 (76%)</v>
      </c>
      <c r="F177" s="175">
        <f t="shared" si="26"/>
        <v>41392340</v>
      </c>
      <c r="G177" s="174">
        <f t="shared" si="35"/>
        <v>1937435</v>
      </c>
      <c r="H177" s="88">
        <v>0</v>
      </c>
      <c r="N177" s="179" t="str" cm="1">
        <f t="array" ref="N177">IFERROR(INDEX($J$1:$L$176,MATCH(O177,$K$1:$K$176,1)+1,1),1) &amp; " (" &amp;
IFERROR(ROUND((O177-INDEX($J$1:$L$176,MATCH(O177,$K$1:$K$176,1),2))/(INDEX($J$1:$L$176,MATCH(O177,$K$1:$K$176,1)+1,2)-INDEX($J$1:$L$176,MATCH(O177,$K$1:$K$176,1),2)),2)*100,0)
&amp;"%)"</f>
        <v>77 (20%)</v>
      </c>
      <c r="O177" s="175">
        <f t="shared" si="37"/>
        <v>41756155</v>
      </c>
      <c r="P177" s="174">
        <f t="shared" si="36"/>
        <v>1939700</v>
      </c>
      <c r="Q177" s="88">
        <v>0</v>
      </c>
      <c r="T177" s="88" t="s">
        <v>2483</v>
      </c>
      <c r="U177" s="88" t="s">
        <v>3662</v>
      </c>
    </row>
    <row r="178" spans="5:21" x14ac:dyDescent="0.2">
      <c r="E178" s="179" t="str" cm="1">
        <f t="array" ref="E178">IFERROR(INDEX($A$1:$C$176,MATCH(F178,$B$1:$B$176,1)+1,1),1) &amp; " (" &amp;
IFERROR(ROUND((F178-INDEX($A$1:$C$176,MATCH(F178,$B$1:$B$176,1),2))/(INDEX($A$1:$C$176,MATCH(F178,$B$1:$B$176,1)+1,2)-INDEX($A$1:$C$176,MATCH(F178,$B$1:$B$176,1),2)),2)*100,0)
&amp;"%)"</f>
        <v>81 (13%)</v>
      </c>
      <c r="F178" s="175">
        <f t="shared" si="26"/>
        <v>43479800</v>
      </c>
      <c r="G178" s="174">
        <f t="shared" si="35"/>
        <v>1994960</v>
      </c>
      <c r="H178" s="88">
        <v>92500</v>
      </c>
      <c r="N178" s="179" t="str" cm="1">
        <f t="array" ref="N178">IFERROR(INDEX($J$1:$L$176,MATCH(O178,$K$1:$K$176,1)+1,1),1) &amp; " (" &amp;
IFERROR(ROUND((O178-INDEX($J$1:$L$176,MATCH(O178,$K$1:$K$176,1),2))/(INDEX($J$1:$L$176,MATCH(O178,$K$1:$K$176,1)+1,2)-INDEX($J$1:$L$176,MATCH(O178,$K$1:$K$176,1),2)),2)*100,0)
&amp;"%)"</f>
        <v>77 (60%)</v>
      </c>
      <c r="O178" s="175">
        <f t="shared" si="37"/>
        <v>43845880</v>
      </c>
      <c r="P178" s="174">
        <f t="shared" si="36"/>
        <v>1997225</v>
      </c>
      <c r="Q178" s="88">
        <v>92500</v>
      </c>
      <c r="T178" s="88" t="s">
        <v>2483</v>
      </c>
      <c r="U178" s="88" t="s">
        <v>2483</v>
      </c>
    </row>
    <row r="179" spans="5:21" x14ac:dyDescent="0.2">
      <c r="E179" s="179" t="str" cm="1">
        <f t="array" ref="E179">IFERROR(INDEX($A$1:$C$176,MATCH(F179,$B$1:$B$176,1)+1,1),1) &amp; " (" &amp;
IFERROR(ROUND((F179-INDEX($A$1:$C$176,MATCH(F179,$B$1:$B$176,1),2))/(INDEX($A$1:$C$176,MATCH(F179,$B$1:$B$176,1)+1,2)-INDEX($A$1:$C$176,MATCH(F179,$B$1:$B$176,1),2)),2)*100,0)
&amp;"%)"</f>
        <v>81 (48%)</v>
      </c>
      <c r="F179" s="175">
        <f t="shared" si="26"/>
        <v>45532610</v>
      </c>
      <c r="G179" s="174">
        <f t="shared" si="35"/>
        <v>2052810</v>
      </c>
      <c r="H179" s="88">
        <v>0</v>
      </c>
      <c r="N179" s="179" t="str" cm="1">
        <f t="array" ref="N179">IFERROR(INDEX($J$1:$L$176,MATCH(O179,$K$1:$K$176,1)+1,1),1) &amp; " (" &amp;
IFERROR(ROUND((O179-INDEX($J$1:$L$176,MATCH(O179,$K$1:$K$176,1),2))/(INDEX($J$1:$L$176,MATCH(O179,$K$1:$K$176,1)+1,2)-INDEX($J$1:$L$176,MATCH(O179,$K$1:$K$176,1),2)),2)*100,0)
&amp;"%)"</f>
        <v>77 (98%)</v>
      </c>
      <c r="O179" s="175">
        <f t="shared" si="37"/>
        <v>45900955</v>
      </c>
      <c r="P179" s="174">
        <f t="shared" si="36"/>
        <v>2055075</v>
      </c>
      <c r="Q179" s="88">
        <v>0</v>
      </c>
      <c r="T179" s="88" t="s">
        <v>2483</v>
      </c>
      <c r="U179" s="88" t="s">
        <v>2483</v>
      </c>
    </row>
    <row r="180" spans="5:21" x14ac:dyDescent="0.2">
      <c r="E180" s="179" t="str" cm="1">
        <f t="array" ref="E180">IFERROR(INDEX($A$1:$C$176,MATCH(F180,$B$1:$B$176,1)+1,1),1) &amp; " (" &amp;
IFERROR(ROUND((F180-INDEX($A$1:$C$176,MATCH(F180,$B$1:$B$176,1),2))/(INDEX($A$1:$C$176,MATCH(F180,$B$1:$B$176,1)+1,2)-INDEX($A$1:$C$176,MATCH(F180,$B$1:$B$176,1),2)),2)*100,0)
&amp;"%)"</f>
        <v>81 (85%)</v>
      </c>
      <c r="F180" s="175">
        <f t="shared" si="26"/>
        <v>47643595</v>
      </c>
      <c r="G180" s="174">
        <f t="shared" si="35"/>
        <v>2110985</v>
      </c>
      <c r="H180" s="88">
        <v>0</v>
      </c>
      <c r="N180" s="179" t="str" cm="1">
        <f t="array" ref="N180">IFERROR(INDEX($J$1:$L$176,MATCH(O180,$K$1:$K$176,1)+1,1),1) &amp; " (" &amp;
IFERROR(ROUND((O180-INDEX($J$1:$L$176,MATCH(O180,$K$1:$K$176,1),2))/(INDEX($J$1:$L$176,MATCH(O180,$K$1:$K$176,1)+1,2)-INDEX($J$1:$L$176,MATCH(O180,$K$1:$K$176,1),2)),2)*100,0)
&amp;"%)"</f>
        <v>78 (36%)</v>
      </c>
      <c r="O180" s="175">
        <f t="shared" si="37"/>
        <v>48014205</v>
      </c>
      <c r="P180" s="174">
        <f t="shared" si="36"/>
        <v>2113250</v>
      </c>
      <c r="Q180" s="88">
        <v>0</v>
      </c>
      <c r="T180" s="88" t="s">
        <v>2483</v>
      </c>
      <c r="U180" s="88" t="s">
        <v>3662</v>
      </c>
    </row>
    <row r="181" spans="5:21" x14ac:dyDescent="0.2">
      <c r="E181" s="179" t="str" cm="1">
        <f t="array" ref="E181">IFERROR(INDEX($A$1:$C$176,MATCH(F181,$B$1:$B$176,1)+1,1),1) &amp; " (" &amp;
IFERROR(ROUND((F181-INDEX($A$1:$C$176,MATCH(F181,$B$1:$B$176,1),2))/(INDEX($A$1:$C$176,MATCH(F181,$B$1:$B$176,1)+1,2)-INDEX($A$1:$C$176,MATCH(F181,$B$1:$B$176,1),2)),2)*100,0)
&amp;"%)"</f>
        <v>82 (22%)</v>
      </c>
      <c r="F181" s="175">
        <f t="shared" si="26"/>
        <v>49908080</v>
      </c>
      <c r="G181" s="174">
        <f t="shared" si="35"/>
        <v>2169485</v>
      </c>
      <c r="H181" s="88">
        <v>95000</v>
      </c>
      <c r="N181" s="179" t="str" cm="1">
        <f t="array" ref="N181">IFERROR(INDEX($J$1:$L$176,MATCH(O181,$K$1:$K$176,1)+1,1),1) &amp; " (" &amp;
IFERROR(ROUND((O181-INDEX($J$1:$L$176,MATCH(O181,$K$1:$K$176,1),2))/(INDEX($J$1:$L$176,MATCH(O181,$K$1:$K$176,1)+1,2)-INDEX($J$1:$L$176,MATCH(O181,$K$1:$K$176,1),2)),2)*100,0)
&amp;"%)"</f>
        <v>78 (77%)</v>
      </c>
      <c r="O181" s="175">
        <f t="shared" si="37"/>
        <v>50280955</v>
      </c>
      <c r="P181" s="174">
        <f t="shared" si="36"/>
        <v>2171750</v>
      </c>
      <c r="Q181" s="88">
        <v>95000</v>
      </c>
      <c r="T181" s="88" t="s">
        <v>2483</v>
      </c>
      <c r="U181" s="88" t="s">
        <v>2483</v>
      </c>
    </row>
    <row r="182" spans="5:21" x14ac:dyDescent="0.2">
      <c r="E182" s="179" t="str" cm="1">
        <f t="array" ref="E182">IFERROR(INDEX($A$1:$C$176,MATCH(F182,$B$1:$B$176,1)+1,1),1) &amp; " (" &amp;
IFERROR(ROUND((F182-INDEX($A$1:$C$176,MATCH(F182,$B$1:$B$176,1),2))/(INDEX($A$1:$C$176,MATCH(F182,$B$1:$B$176,1)+1,2)-INDEX($A$1:$C$176,MATCH(F182,$B$1:$B$176,1),2)),2)*100,0)
&amp;"%)"</f>
        <v>82 (58%)</v>
      </c>
      <c r="F182" s="175">
        <f t="shared" si="26"/>
        <v>52136390</v>
      </c>
      <c r="G182" s="174">
        <f t="shared" si="35"/>
        <v>2228310</v>
      </c>
      <c r="H182" s="88">
        <v>0</v>
      </c>
      <c r="N182" s="179" t="str" cm="1">
        <f t="array" ref="N182">IFERROR(INDEX($J$1:$L$176,MATCH(O182,$K$1:$K$176,1)+1,1),1) &amp; " (" &amp;
IFERROR(ROUND((O182-INDEX($J$1:$L$176,MATCH(O182,$K$1:$K$176,1),2))/(INDEX($J$1:$L$176,MATCH(O182,$K$1:$K$176,1)+1,2)-INDEX($J$1:$L$176,MATCH(O182,$K$1:$K$176,1),2)),2)*100,0)
&amp;"%)"</f>
        <v>79 (16%)</v>
      </c>
      <c r="O182" s="175">
        <f t="shared" si="37"/>
        <v>52511530</v>
      </c>
      <c r="P182" s="174">
        <f t="shared" si="36"/>
        <v>2230575</v>
      </c>
      <c r="Q182" s="88">
        <v>0</v>
      </c>
      <c r="T182" s="88" t="s">
        <v>2483</v>
      </c>
      <c r="U182" s="88" t="s">
        <v>2483</v>
      </c>
    </row>
    <row r="183" spans="5:21" x14ac:dyDescent="0.2">
      <c r="E183" s="179" t="str" cm="1">
        <f t="array" ref="E183">IFERROR(INDEX($A$1:$C$176,MATCH(F183,$B$1:$B$176,1)+1,1),1) &amp; " (" &amp;
IFERROR(ROUND((F183-INDEX($A$1:$C$176,MATCH(F183,$B$1:$B$176,1),2))/(INDEX($A$1:$C$176,MATCH(F183,$B$1:$B$176,1)+1,2)-INDEX($A$1:$C$176,MATCH(F183,$B$1:$B$176,1),2)),2)*100,0)
&amp;"%)"</f>
        <v>82 (96%)</v>
      </c>
      <c r="F183" s="175">
        <f t="shared" si="26"/>
        <v>54423850</v>
      </c>
      <c r="G183" s="174">
        <f t="shared" si="35"/>
        <v>2287460</v>
      </c>
      <c r="H183" s="88">
        <v>0</v>
      </c>
      <c r="N183" s="179" t="str" cm="1">
        <f t="array" ref="N183">IFERROR(INDEX($J$1:$L$176,MATCH(O183,$K$1:$K$176,1)+1,1),1) &amp; " (" &amp;
IFERROR(ROUND((O183-INDEX($J$1:$L$176,MATCH(O183,$K$1:$K$176,1),2))/(INDEX($J$1:$L$176,MATCH(O183,$K$1:$K$176,1)+1,2)-INDEX($J$1:$L$176,MATCH(O183,$K$1:$K$176,1),2)),2)*100,0)
&amp;"%)"</f>
        <v>79 (55%)</v>
      </c>
      <c r="O183" s="175">
        <f t="shared" si="37"/>
        <v>54801255</v>
      </c>
      <c r="P183" s="174">
        <f t="shared" si="36"/>
        <v>2289725</v>
      </c>
      <c r="Q183" s="88">
        <v>0</v>
      </c>
      <c r="T183" s="88" t="s">
        <v>2483</v>
      </c>
      <c r="U183" s="88" t="s">
        <v>3662</v>
      </c>
    </row>
    <row r="184" spans="5:21" x14ac:dyDescent="0.2">
      <c r="E184" s="179" t="str" cm="1">
        <f t="array" ref="E184">IFERROR(INDEX($A$1:$C$176,MATCH(F184,$B$1:$B$176,1)+1,1),1) &amp; " (" &amp;
IFERROR(ROUND((F184-INDEX($A$1:$C$176,MATCH(F184,$B$1:$B$176,1),2))/(INDEX($A$1:$C$176,MATCH(F184,$B$1:$B$176,1)+1,2)-INDEX($A$1:$C$176,MATCH(F184,$B$1:$B$176,1),2)),2)*100,0)
&amp;"%)"</f>
        <v>83 (34%)</v>
      </c>
      <c r="F184" s="175">
        <f t="shared" si="26"/>
        <v>56868285</v>
      </c>
      <c r="G184" s="174">
        <f t="shared" si="35"/>
        <v>2346935</v>
      </c>
      <c r="H184" s="88">
        <v>97500</v>
      </c>
      <c r="N184" s="179" t="str" cm="1">
        <f t="array" ref="N184">IFERROR(INDEX($J$1:$L$176,MATCH(O184,$K$1:$K$176,1)+1,1),1) &amp; " (" &amp;
IFERROR(ROUND((O184-INDEX($J$1:$L$176,MATCH(O184,$K$1:$K$176,1),2))/(INDEX($J$1:$L$176,MATCH(O184,$K$1:$K$176,1)+1,2)-INDEX($J$1:$L$176,MATCH(O184,$K$1:$K$176,1),2)),2)*100,0)
&amp;"%)"</f>
        <v>79 (96%)</v>
      </c>
      <c r="O184" s="175">
        <f t="shared" si="37"/>
        <v>57247955</v>
      </c>
      <c r="P184" s="174">
        <f t="shared" si="36"/>
        <v>2349200</v>
      </c>
      <c r="Q184" s="88">
        <v>97500</v>
      </c>
      <c r="T184" s="88" t="s">
        <v>2483</v>
      </c>
      <c r="U184" s="88" t="s">
        <v>2483</v>
      </c>
    </row>
    <row r="185" spans="5:21" x14ac:dyDescent="0.2">
      <c r="E185" s="179" t="str" cm="1">
        <f t="array" ref="E185">IFERROR(INDEX($A$1:$C$176,MATCH(F185,$B$1:$B$176,1)+1,1),1) &amp; " (" &amp;
IFERROR(ROUND((F185-INDEX($A$1:$C$176,MATCH(F185,$B$1:$B$176,1),2))/(INDEX($A$1:$C$176,MATCH(F185,$B$1:$B$176,1)+1,2)-INDEX($A$1:$C$176,MATCH(F185,$B$1:$B$176,1),2)),2)*100,0)
&amp;"%)"</f>
        <v>83 (71%)</v>
      </c>
      <c r="F185" s="175">
        <f t="shared" si="26"/>
        <v>59275020</v>
      </c>
      <c r="G185" s="174">
        <f t="shared" si="35"/>
        <v>2406735</v>
      </c>
      <c r="H185" s="88">
        <v>0</v>
      </c>
      <c r="N185" s="179" t="str" cm="1">
        <f t="array" ref="N185">IFERROR(INDEX($J$1:$L$176,MATCH(O185,$K$1:$K$176,1)+1,1),1) &amp; " (" &amp;
IFERROR(ROUND((O185-INDEX($J$1:$L$176,MATCH(O185,$K$1:$K$176,1),2))/(INDEX($J$1:$L$176,MATCH(O185,$K$1:$K$176,1)+1,2)-INDEX($J$1:$L$176,MATCH(O185,$K$1:$K$176,1),2)),2)*100,0)
&amp;"%)"</f>
        <v>80 (25%)</v>
      </c>
      <c r="O185" s="175">
        <f t="shared" si="37"/>
        <v>59656955</v>
      </c>
      <c r="P185" s="174">
        <f t="shared" si="36"/>
        <v>2409000</v>
      </c>
      <c r="Q185" s="88">
        <v>0</v>
      </c>
      <c r="T185" s="88" t="s">
        <v>2483</v>
      </c>
      <c r="U185" s="88" t="s">
        <v>2483</v>
      </c>
    </row>
    <row r="186" spans="5:21" x14ac:dyDescent="0.2">
      <c r="E186" s="179" t="str" cm="1">
        <f t="array" ref="E186">IFERROR(INDEX($A$1:$C$176,MATCH(F186,$B$1:$B$176,1)+1,1),1) &amp; " (" &amp;
IFERROR(ROUND((F186-INDEX($A$1:$C$176,MATCH(F186,$B$1:$B$176,1),2))/(INDEX($A$1:$C$176,MATCH(F186,$B$1:$B$176,1)+1,2)-INDEX($A$1:$C$176,MATCH(F186,$B$1:$B$176,1),2)),2)*100,0)
&amp;"%)"</f>
        <v>84 (9%)</v>
      </c>
      <c r="F186" s="175">
        <f t="shared" si="26"/>
        <v>61741880</v>
      </c>
      <c r="G186" s="174">
        <f t="shared" si="35"/>
        <v>2466860</v>
      </c>
      <c r="H186" s="88">
        <v>0</v>
      </c>
      <c r="N186" s="179" t="str" cm="1">
        <f t="array" ref="N186">IFERROR(INDEX($J$1:$L$176,MATCH(O186,$K$1:$K$176,1)+1,1),1) &amp; " (" &amp;
IFERROR(ROUND((O186-INDEX($J$1:$L$176,MATCH(O186,$K$1:$K$176,1),2))/(INDEX($J$1:$L$176,MATCH(O186,$K$1:$K$176,1)+1,2)-INDEX($J$1:$L$176,MATCH(O186,$K$1:$K$176,1),2)),2)*100,0)
&amp;"%)"</f>
        <v>80 (53%)</v>
      </c>
      <c r="O186" s="175">
        <f t="shared" si="37"/>
        <v>62126080</v>
      </c>
      <c r="P186" s="174">
        <f t="shared" si="36"/>
        <v>2469125</v>
      </c>
      <c r="Q186" s="88">
        <v>0</v>
      </c>
      <c r="T186" s="88" t="s">
        <v>2483</v>
      </c>
      <c r="U186" s="88" t="s">
        <v>3662</v>
      </c>
    </row>
    <row r="187" spans="5:21" x14ac:dyDescent="0.2">
      <c r="E187" s="179" t="str" cm="1">
        <f t="array" ref="E187">IFERROR(INDEX($A$1:$C$176,MATCH(F187,$B$1:$B$176,1)+1,1),1) &amp; " (" &amp;
IFERROR(ROUND((F187-INDEX($A$1:$C$176,MATCH(F187,$B$1:$B$176,1),2))/(INDEX($A$1:$C$176,MATCH(F187,$B$1:$B$176,1)+1,2)-INDEX($A$1:$C$176,MATCH(F187,$B$1:$B$176,1),2)),2)*100,0)
&amp;"%)"</f>
        <v>84 (48%)</v>
      </c>
      <c r="F187" s="175">
        <f t="shared" si="26"/>
        <v>64369190</v>
      </c>
      <c r="G187" s="174">
        <f t="shared" si="35"/>
        <v>2527310</v>
      </c>
      <c r="H187" s="88">
        <v>100000</v>
      </c>
      <c r="N187" s="179" t="str" cm="1">
        <f t="array" ref="N187">IFERROR(INDEX($J$1:$L$176,MATCH(O187,$K$1:$K$176,1)+1,1),1) &amp; " (" &amp;
IFERROR(ROUND((O187-INDEX($J$1:$L$176,MATCH(O187,$K$1:$K$176,1),2))/(INDEX($J$1:$L$176,MATCH(O187,$K$1:$K$176,1)+1,2)-INDEX($J$1:$L$176,MATCH(O187,$K$1:$K$176,1),2)),2)*100,0)
&amp;"%)"</f>
        <v>80 (83%)</v>
      </c>
      <c r="O187" s="175">
        <f t="shared" si="37"/>
        <v>64755655</v>
      </c>
      <c r="P187" s="174">
        <f t="shared" si="36"/>
        <v>2529575</v>
      </c>
      <c r="Q187" s="88">
        <v>100000</v>
      </c>
      <c r="T187" s="88" t="s">
        <v>2483</v>
      </c>
      <c r="U187" s="88" t="s">
        <v>2483</v>
      </c>
    </row>
    <row r="188" spans="5:21" x14ac:dyDescent="0.2">
      <c r="E188" s="179" t="str" cm="1">
        <f t="array" ref="E188">IFERROR(INDEX($A$1:$C$176,MATCH(F188,$B$1:$B$176,1)+1,1),1) &amp; " (" &amp;
IFERROR(ROUND((F188-INDEX($A$1:$C$176,MATCH(F188,$B$1:$B$176,1),2))/(INDEX($A$1:$C$176,MATCH(F188,$B$1:$B$176,1)+1,2)-INDEX($A$1:$C$176,MATCH(F188,$B$1:$B$176,1),2)),2)*100,0)
&amp;"%)"</f>
        <v>84 (86%)</v>
      </c>
      <c r="F188" s="175">
        <f t="shared" si="26"/>
        <v>66957275</v>
      </c>
      <c r="G188" s="174">
        <f t="shared" si="35"/>
        <v>2588085</v>
      </c>
      <c r="H188" s="88">
        <v>0</v>
      </c>
      <c r="N188" s="179" t="str" cm="1">
        <f t="array" ref="N188">IFERROR(INDEX($J$1:$L$176,MATCH(O188,$K$1:$K$176,1)+1,1),1) &amp; " (" &amp;
IFERROR(ROUND((O188-INDEX($J$1:$L$176,MATCH(O188,$K$1:$K$176,1),2))/(INDEX($J$1:$L$176,MATCH(O188,$K$1:$K$176,1)+1,2)-INDEX($J$1:$L$176,MATCH(O188,$K$1:$K$176,1),2)),2)*100,0)
&amp;"%)"</f>
        <v>81 (11%)</v>
      </c>
      <c r="O188" s="175">
        <f t="shared" si="37"/>
        <v>67346005</v>
      </c>
      <c r="P188" s="174">
        <f t="shared" si="36"/>
        <v>2590350</v>
      </c>
      <c r="Q188" s="88">
        <v>0</v>
      </c>
      <c r="T188" s="88" t="s">
        <v>2483</v>
      </c>
      <c r="U188" s="88" t="s">
        <v>2483</v>
      </c>
    </row>
    <row r="189" spans="5:21" x14ac:dyDescent="0.2">
      <c r="E189" s="179" t="str" cm="1">
        <f t="array" ref="E189">IFERROR(INDEX($A$1:$C$176,MATCH(F189,$B$1:$B$176,1)+1,1),1) &amp; " (" &amp;
IFERROR(ROUND((F189-INDEX($A$1:$C$176,MATCH(F189,$B$1:$B$176,1),2))/(INDEX($A$1:$C$176,MATCH(F189,$B$1:$B$176,1)+1,2)-INDEX($A$1:$C$176,MATCH(F189,$B$1:$B$176,1),2)),2)*100,0)
&amp;"%)"</f>
        <v>85 (17%)</v>
      </c>
      <c r="F189" s="175">
        <f t="shared" si="26"/>
        <v>69606460</v>
      </c>
      <c r="G189" s="174">
        <f t="shared" si="35"/>
        <v>2649185</v>
      </c>
      <c r="H189" s="88">
        <v>0</v>
      </c>
      <c r="N189" s="179" t="str" cm="1">
        <f t="array" ref="N189">IFERROR(INDEX($J$1:$L$176,MATCH(O189,$K$1:$K$176,1)+1,1),1) &amp; " (" &amp;
IFERROR(ROUND((O189-INDEX($J$1:$L$176,MATCH(O189,$K$1:$K$176,1),2))/(INDEX($J$1:$L$176,MATCH(O189,$K$1:$K$176,1)+1,2)-INDEX($J$1:$L$176,MATCH(O189,$K$1:$K$176,1),2)),2)*100,0)
&amp;"%)"</f>
        <v>81 (40%)</v>
      </c>
      <c r="O189" s="175">
        <f t="shared" si="37"/>
        <v>69997455</v>
      </c>
      <c r="P189" s="174">
        <f t="shared" si="36"/>
        <v>2651450</v>
      </c>
      <c r="Q189" s="88">
        <v>0</v>
      </c>
      <c r="T189" s="88" t="s">
        <v>2483</v>
      </c>
      <c r="U189" s="88" t="s">
        <v>3662</v>
      </c>
    </row>
    <row r="190" spans="5:21" x14ac:dyDescent="0.2">
      <c r="E190" s="179" t="str" cm="1">
        <f t="array" ref="E190">IFERROR(INDEX($A$1:$C$176,MATCH(F190,$B$1:$B$176,1)+1,1),1) &amp; " (" &amp;
IFERROR(ROUND((F190-INDEX($A$1:$C$176,MATCH(F190,$B$1:$B$176,1),2))/(INDEX($A$1:$C$176,MATCH(F190,$B$1:$B$176,1)+1,2)-INDEX($A$1:$C$176,MATCH(F190,$B$1:$B$176,1),2)),2)*100,0)
&amp;"%)"</f>
        <v>85 (45%)</v>
      </c>
      <c r="F190" s="175">
        <f t="shared" si="26"/>
        <v>72419570</v>
      </c>
      <c r="G190" s="174">
        <f t="shared" si="35"/>
        <v>2710610</v>
      </c>
      <c r="H190" s="88">
        <v>102500</v>
      </c>
      <c r="N190" s="179" t="str" cm="1">
        <f t="array" ref="N190">IFERROR(INDEX($J$1:$L$176,MATCH(O190,$K$1:$K$176,1)+1,1),1) &amp; " (" &amp;
IFERROR(ROUND((O190-INDEX($J$1:$L$176,MATCH(O190,$K$1:$K$176,1),2))/(INDEX($J$1:$L$176,MATCH(O190,$K$1:$K$176,1)+1,2)-INDEX($J$1:$L$176,MATCH(O190,$K$1:$K$176,1),2)),2)*100,0)
&amp;"%)"</f>
        <v>81 (70%)</v>
      </c>
      <c r="O190" s="175">
        <f t="shared" si="37"/>
        <v>72812830</v>
      </c>
      <c r="P190" s="174">
        <f t="shared" si="36"/>
        <v>2712875</v>
      </c>
      <c r="Q190" s="88">
        <v>102500</v>
      </c>
      <c r="T190" s="88" t="s">
        <v>2483</v>
      </c>
      <c r="U190" s="88" t="s">
        <v>2483</v>
      </c>
    </row>
    <row r="191" spans="5:21" x14ac:dyDescent="0.2">
      <c r="E191" s="179" t="str" cm="1">
        <f t="array" ref="E191">IFERROR(INDEX($A$1:$C$176,MATCH(F191,$B$1:$B$176,1)+1,1),1) &amp; " (" &amp;
IFERROR(ROUND((F191-INDEX($A$1:$C$176,MATCH(F191,$B$1:$B$176,1),2))/(INDEX($A$1:$C$176,MATCH(F191,$B$1:$B$176,1)+1,2)-INDEX($A$1:$C$176,MATCH(F191,$B$1:$B$176,1),2)),2)*100,0)
&amp;"%)"</f>
        <v>85 (72%)</v>
      </c>
      <c r="F191" s="175">
        <f t="shared" si="26"/>
        <v>75191930</v>
      </c>
      <c r="G191" s="174">
        <f t="shared" si="35"/>
        <v>2772360</v>
      </c>
      <c r="H191" s="88">
        <v>0</v>
      </c>
      <c r="N191" s="179" t="str" cm="1">
        <f t="array" ref="N191">IFERROR(INDEX($J$1:$L$176,MATCH(O191,$K$1:$K$176,1)+1,1),1) &amp; " (" &amp;
IFERROR(ROUND((O191-INDEX($J$1:$L$176,MATCH(O191,$K$1:$K$176,1),2))/(INDEX($J$1:$L$176,MATCH(O191,$K$1:$K$176,1)+1,2)-INDEX($J$1:$L$176,MATCH(O191,$K$1:$K$176,1),2)),2)*100,0)
&amp;"%)"</f>
        <v>82 (0%)</v>
      </c>
      <c r="O191" s="175">
        <f t="shared" si="37"/>
        <v>75587455</v>
      </c>
      <c r="P191" s="174">
        <f t="shared" si="36"/>
        <v>2774625</v>
      </c>
      <c r="Q191" s="88">
        <v>0</v>
      </c>
      <c r="T191" s="88" t="s">
        <v>2483</v>
      </c>
      <c r="U191" s="88" t="s">
        <v>2483</v>
      </c>
    </row>
    <row r="192" spans="5:21" x14ac:dyDescent="0.2">
      <c r="E192" s="179" t="str" cm="1">
        <f t="array" ref="E192">IFERROR(INDEX($A$1:$C$176,MATCH(F192,$B$1:$B$176,1)+1,1),1) &amp; " (" &amp;
IFERROR(ROUND((F192-INDEX($A$1:$C$176,MATCH(F192,$B$1:$B$176,1),2))/(INDEX($A$1:$C$176,MATCH(F192,$B$1:$B$176,1)+1,2)-INDEX($A$1:$C$176,MATCH(F192,$B$1:$B$176,1),2)),2)*100,0)
&amp;"%)"</f>
        <v>85 (100%)</v>
      </c>
      <c r="F192" s="175">
        <f t="shared" si="26"/>
        <v>78026365</v>
      </c>
      <c r="G192" s="174">
        <f t="shared" si="35"/>
        <v>2834435</v>
      </c>
      <c r="H192" s="88">
        <v>0</v>
      </c>
      <c r="N192" s="179" t="str" cm="1">
        <f t="array" ref="N192">IFERROR(INDEX($J$1:$L$176,MATCH(O192,$K$1:$K$176,1)+1,1),1) &amp; " (" &amp;
IFERROR(ROUND((O192-INDEX($J$1:$L$176,MATCH(O192,$K$1:$K$176,1),2))/(INDEX($J$1:$L$176,MATCH(O192,$K$1:$K$176,1)+1,2)-INDEX($J$1:$L$176,MATCH(O192,$K$1:$K$176,1),2)),2)*100,0)
&amp;"%)"</f>
        <v>82 (29%)</v>
      </c>
      <c r="O192" s="175">
        <f t="shared" si="37"/>
        <v>78424155</v>
      </c>
      <c r="P192" s="174">
        <f t="shared" si="36"/>
        <v>2836700</v>
      </c>
      <c r="Q192" s="88">
        <v>0</v>
      </c>
      <c r="T192" s="88" t="s">
        <v>2483</v>
      </c>
      <c r="U192" s="88" t="s">
        <v>3662</v>
      </c>
    </row>
    <row r="193" spans="5:21" x14ac:dyDescent="0.2">
      <c r="E193" s="179" t="str" cm="1">
        <f t="array" ref="E193">IFERROR(INDEX($A$1:$C$176,MATCH(F193,$B$1:$B$176,1)+1,1),1) &amp; " (" &amp;
IFERROR(ROUND((F193-INDEX($A$1:$C$176,MATCH(F193,$B$1:$B$176,1),2))/(INDEX($A$1:$C$176,MATCH(F193,$B$1:$B$176,1)+1,2)-INDEX($A$1:$C$176,MATCH(F193,$B$1:$B$176,1),2)),2)*100,0)
&amp;"%)"</f>
        <v>86 (28%)</v>
      </c>
      <c r="F193" s="175">
        <f t="shared" si="26"/>
        <v>81028200</v>
      </c>
      <c r="G193" s="174">
        <f t="shared" si="35"/>
        <v>2896835</v>
      </c>
      <c r="H193" s="88">
        <v>105000</v>
      </c>
      <c r="N193" s="179" t="str" cm="1">
        <f t="array" ref="N193">IFERROR(INDEX($J$1:$L$176,MATCH(O193,$K$1:$K$176,1)+1,1),1) &amp; " (" &amp;
IFERROR(ROUND((O193-INDEX($J$1:$L$176,MATCH(O193,$K$1:$K$176,1),2))/(INDEX($J$1:$L$176,MATCH(O193,$K$1:$K$176,1)+1,2)-INDEX($J$1:$L$176,MATCH(O193,$K$1:$K$176,1),2)),2)*100,0)
&amp;"%)"</f>
        <v>82 (60%)</v>
      </c>
      <c r="O193" s="175">
        <f t="shared" si="37"/>
        <v>81428255</v>
      </c>
      <c r="P193" s="174">
        <f t="shared" si="36"/>
        <v>2899100</v>
      </c>
      <c r="Q193" s="88">
        <v>105000</v>
      </c>
      <c r="T193" s="88" t="s">
        <v>2483</v>
      </c>
      <c r="U193" s="88" t="s">
        <v>2483</v>
      </c>
    </row>
    <row r="194" spans="5:21" x14ac:dyDescent="0.2">
      <c r="E194" s="179" t="str" cm="1">
        <f t="array" ref="E194">IFERROR(INDEX($A$1:$C$176,MATCH(F194,$B$1:$B$176,1)+1,1),1) &amp; " (" &amp;
IFERROR(ROUND((F194-INDEX($A$1:$C$176,MATCH(F194,$B$1:$B$176,1),2))/(INDEX($A$1:$C$176,MATCH(F194,$B$1:$B$176,1)+1,2)-INDEX($A$1:$C$176,MATCH(F194,$B$1:$B$176,1),2)),2)*100,0)
&amp;"%)"</f>
        <v>86 (56%)</v>
      </c>
      <c r="F194" s="175">
        <f t="shared" si="26"/>
        <v>83987760</v>
      </c>
      <c r="G194" s="174">
        <f t="shared" si="35"/>
        <v>2959560</v>
      </c>
      <c r="H194" s="88">
        <v>0</v>
      </c>
      <c r="N194" s="179" t="str" cm="1">
        <f t="array" ref="N194">IFERROR(INDEX($J$1:$L$176,MATCH(O194,$K$1:$K$176,1)+1,1),1) &amp; " (" &amp;
IFERROR(ROUND((O194-INDEX($J$1:$L$176,MATCH(O194,$K$1:$K$176,1),2))/(INDEX($J$1:$L$176,MATCH(O194,$K$1:$K$176,1)+1,2)-INDEX($J$1:$L$176,MATCH(O194,$K$1:$K$176,1),2)),2)*100,0)
&amp;"%)"</f>
        <v>82 (90%)</v>
      </c>
      <c r="O194" s="175">
        <f t="shared" si="37"/>
        <v>84390080</v>
      </c>
      <c r="P194" s="174">
        <f t="shared" si="36"/>
        <v>2961825</v>
      </c>
      <c r="Q194" s="88">
        <v>0</v>
      </c>
      <c r="T194" s="88" t="s">
        <v>2483</v>
      </c>
      <c r="U194" s="88" t="s">
        <v>2483</v>
      </c>
    </row>
    <row r="195" spans="5:21" x14ac:dyDescent="0.2">
      <c r="E195" s="179" t="str" cm="1">
        <f t="array" ref="E195">IFERROR(INDEX($A$1:$C$176,MATCH(F195,$B$1:$B$176,1)+1,1),1) &amp; " (" &amp;
IFERROR(ROUND((F195-INDEX($A$1:$C$176,MATCH(F195,$B$1:$B$176,1),2))/(INDEX($A$1:$C$176,MATCH(F195,$B$1:$B$176,1)+1,2)-INDEX($A$1:$C$176,MATCH(F195,$B$1:$B$176,1),2)),2)*100,0)
&amp;"%)"</f>
        <v>86 (84%)</v>
      </c>
      <c r="F195" s="175">
        <f t="shared" si="26"/>
        <v>87010370</v>
      </c>
      <c r="G195" s="174">
        <f t="shared" si="35"/>
        <v>3022610</v>
      </c>
      <c r="H195" s="88">
        <v>0</v>
      </c>
      <c r="N195" s="179" t="str" cm="1">
        <f t="array" ref="N195">IFERROR(INDEX($J$1:$L$176,MATCH(O195,$K$1:$K$176,1)+1,1),1) &amp; " (" &amp;
IFERROR(ROUND((O195-INDEX($J$1:$L$176,MATCH(O195,$K$1:$K$176,1),2))/(INDEX($J$1:$L$176,MATCH(O195,$K$1:$K$176,1)+1,2)-INDEX($J$1:$L$176,MATCH(O195,$K$1:$K$176,1),2)),2)*100,0)
&amp;"%)"</f>
        <v>83 (20%)</v>
      </c>
      <c r="O195" s="175">
        <f t="shared" si="37"/>
        <v>87414955</v>
      </c>
      <c r="P195" s="174">
        <f t="shared" si="36"/>
        <v>3024875</v>
      </c>
      <c r="Q195" s="88">
        <v>0</v>
      </c>
      <c r="T195" s="88" t="s">
        <v>2483</v>
      </c>
      <c r="U195" s="88" t="s">
        <v>3662</v>
      </c>
    </row>
    <row r="196" spans="5:21" x14ac:dyDescent="0.2">
      <c r="E196" s="179" t="str" cm="1">
        <f t="array" ref="E196">IFERROR(INDEX($A$1:$C$176,MATCH(F196,$B$1:$B$176,1)+1,1),1) &amp; " (" &amp;
IFERROR(ROUND((F196-INDEX($A$1:$C$176,MATCH(F196,$B$1:$B$176,1),2))/(INDEX($A$1:$C$176,MATCH(F196,$B$1:$B$176,1)+1,2)-INDEX($A$1:$C$176,MATCH(F196,$B$1:$B$176,1),2)),2)*100,0)
&amp;"%)"</f>
        <v>87 (13%)</v>
      </c>
      <c r="F196" s="175">
        <f t="shared" ref="F196:F259" si="38">G196+F195+H196</f>
        <v>90203855</v>
      </c>
      <c r="G196" s="174">
        <f t="shared" si="35"/>
        <v>3085985</v>
      </c>
      <c r="H196" s="88">
        <v>107500</v>
      </c>
      <c r="N196" s="179" t="str" cm="1">
        <f t="array" ref="N196">IFERROR(INDEX($J$1:$L$176,MATCH(O196,$K$1:$K$176,1)+1,1),1) &amp; " (" &amp;
IFERROR(ROUND((O196-INDEX($J$1:$L$176,MATCH(O196,$K$1:$K$176,1),2))/(INDEX($J$1:$L$176,MATCH(O196,$K$1:$K$176,1)+1,2)-INDEX($J$1:$L$176,MATCH(O196,$K$1:$K$176,1),2)),2)*100,0)
&amp;"%)"</f>
        <v>83 (51%)</v>
      </c>
      <c r="O196" s="175">
        <f t="shared" si="37"/>
        <v>90610705</v>
      </c>
      <c r="P196" s="174">
        <f t="shared" si="36"/>
        <v>3088250</v>
      </c>
      <c r="Q196" s="88">
        <v>107500</v>
      </c>
      <c r="T196" s="88" t="s">
        <v>2483</v>
      </c>
      <c r="U196" s="88" t="s">
        <v>2483</v>
      </c>
    </row>
    <row r="197" spans="5:21" x14ac:dyDescent="0.2">
      <c r="E197" s="179" t="str" cm="1">
        <f t="array" ref="E197">IFERROR(INDEX($A$1:$C$176,MATCH(F197,$B$1:$B$176,1)+1,1),1) &amp; " (" &amp;
IFERROR(ROUND((F197-INDEX($A$1:$C$176,MATCH(F197,$B$1:$B$176,1),2))/(INDEX($A$1:$C$176,MATCH(F197,$B$1:$B$176,1)+1,2)-INDEX($A$1:$C$176,MATCH(F197,$B$1:$B$176,1),2)),2)*100,0)
&amp;"%)"</f>
        <v>87 (42%)</v>
      </c>
      <c r="F197" s="175">
        <f t="shared" si="38"/>
        <v>93353540</v>
      </c>
      <c r="G197" s="174">
        <f t="shared" si="35"/>
        <v>3149685</v>
      </c>
      <c r="H197" s="88">
        <v>0</v>
      </c>
      <c r="N197" s="179" t="str" cm="1">
        <f t="array" ref="N197">IFERROR(INDEX($J$1:$L$176,MATCH(O197,$K$1:$K$176,1)+1,1),1) &amp; " (" &amp;
IFERROR(ROUND((O197-INDEX($J$1:$L$176,MATCH(O197,$K$1:$K$176,1),2))/(INDEX($J$1:$L$176,MATCH(O197,$K$1:$K$176,1)+1,2)-INDEX($J$1:$L$176,MATCH(O197,$K$1:$K$176,1),2)),2)*100,0)
&amp;"%)"</f>
        <v>83 (81%)</v>
      </c>
      <c r="O197" s="175">
        <f t="shared" si="37"/>
        <v>93762655</v>
      </c>
      <c r="P197" s="174">
        <f t="shared" si="36"/>
        <v>3151950</v>
      </c>
      <c r="Q197" s="88">
        <v>0</v>
      </c>
      <c r="T197" s="88" t="s">
        <v>2483</v>
      </c>
      <c r="U197" s="88" t="s">
        <v>2483</v>
      </c>
    </row>
    <row r="198" spans="5:21" x14ac:dyDescent="0.2">
      <c r="E198" s="179" t="str" cm="1">
        <f t="array" ref="E198">IFERROR(INDEX($A$1:$C$176,MATCH(F198,$B$1:$B$176,1)+1,1),1) &amp; " (" &amp;
IFERROR(ROUND((F198-INDEX($A$1:$C$176,MATCH(F198,$B$1:$B$176,1),2))/(INDEX($A$1:$C$176,MATCH(F198,$B$1:$B$176,1)+1,2)-INDEX($A$1:$C$176,MATCH(F198,$B$1:$B$176,1),2)),2)*100,0)
&amp;"%)"</f>
        <v>87 (70%)</v>
      </c>
      <c r="F198" s="175">
        <f t="shared" si="38"/>
        <v>96567250</v>
      </c>
      <c r="G198" s="174">
        <f t="shared" si="35"/>
        <v>3213710</v>
      </c>
      <c r="H198" s="88">
        <v>0</v>
      </c>
      <c r="N198" s="179" t="str" cm="1">
        <f t="array" ref="N198">IFERROR(INDEX($J$1:$L$176,MATCH(O198,$K$1:$K$176,1)+1,1),1) &amp; " (" &amp;
IFERROR(ROUND((O198-INDEX($J$1:$L$176,MATCH(O198,$K$1:$K$176,1),2))/(INDEX($J$1:$L$176,MATCH(O198,$K$1:$K$176,1)+1,2)-INDEX($J$1:$L$176,MATCH(O198,$K$1:$K$176,1),2)),2)*100,0)
&amp;"%)"</f>
        <v>84 (12%)</v>
      </c>
      <c r="O198" s="175">
        <f t="shared" si="37"/>
        <v>96978630</v>
      </c>
      <c r="P198" s="174">
        <f t="shared" si="36"/>
        <v>3215975</v>
      </c>
      <c r="Q198" s="88">
        <v>0</v>
      </c>
      <c r="T198" s="88" t="s">
        <v>2483</v>
      </c>
      <c r="U198" s="88" t="s">
        <v>3662</v>
      </c>
    </row>
    <row r="199" spans="5:21" x14ac:dyDescent="0.2">
      <c r="E199" s="179" t="str" cm="1">
        <f t="array" ref="E199">IFERROR(INDEX($A$1:$C$176,MATCH(F199,$B$1:$B$176,1)+1,1),1) &amp; " (" &amp;
IFERROR(ROUND((F199-INDEX($A$1:$C$176,MATCH(F199,$B$1:$B$176,1),2))/(INDEX($A$1:$C$176,MATCH(F199,$B$1:$B$176,1)+1,2)-INDEX($A$1:$C$176,MATCH(F199,$B$1:$B$176,1),2)),2)*100,0)
&amp;"%)"</f>
        <v>88 (0%)</v>
      </c>
      <c r="F199" s="175">
        <f t="shared" si="38"/>
        <v>99955310</v>
      </c>
      <c r="G199" s="174">
        <f t="shared" si="35"/>
        <v>3278060</v>
      </c>
      <c r="H199" s="88">
        <v>110000</v>
      </c>
      <c r="N199" s="179" t="str" cm="1">
        <f t="array" ref="N199">IFERROR(INDEX($J$1:$L$176,MATCH(O199,$K$1:$K$176,1)+1,1),1) &amp; " (" &amp;
IFERROR(ROUND((O199-INDEX($J$1:$L$176,MATCH(O199,$K$1:$K$176,1),2))/(INDEX($J$1:$L$176,MATCH(O199,$K$1:$K$176,1)+1,2)-INDEX($J$1:$L$176,MATCH(O199,$K$1:$K$176,1),2)),2)*100,0)
&amp;"%)"</f>
        <v>84 (43%)</v>
      </c>
      <c r="O199" s="175">
        <f t="shared" si="37"/>
        <v>100368955</v>
      </c>
      <c r="P199" s="174">
        <f t="shared" si="36"/>
        <v>3280325</v>
      </c>
      <c r="Q199" s="88">
        <v>110000</v>
      </c>
      <c r="T199" s="88" t="s">
        <v>2483</v>
      </c>
      <c r="U199" s="88" t="s">
        <v>2483</v>
      </c>
    </row>
    <row r="200" spans="5:21" x14ac:dyDescent="0.2">
      <c r="E200" s="179" t="str" cm="1">
        <f t="array" ref="E200">IFERROR(INDEX($A$1:$C$176,MATCH(F200,$B$1:$B$176,1)+1,1),1) &amp; " (" &amp;
IFERROR(ROUND((F200-INDEX($A$1:$C$176,MATCH(F200,$B$1:$B$176,1),2))/(INDEX($A$1:$C$176,MATCH(F200,$B$1:$B$176,1)+1,2)-INDEX($A$1:$C$176,MATCH(F200,$B$1:$B$176,1),2)),2)*100,0)
&amp;"%)"</f>
        <v>88 (29%)</v>
      </c>
      <c r="F200" s="175">
        <f t="shared" si="38"/>
        <v>103298045</v>
      </c>
      <c r="G200" s="174">
        <f t="shared" si="35"/>
        <v>3342735</v>
      </c>
      <c r="H200" s="88">
        <v>0</v>
      </c>
      <c r="N200" s="179" t="str" cm="1">
        <f t="array" ref="N200">IFERROR(INDEX($J$1:$L$176,MATCH(O200,$K$1:$K$176,1)+1,1),1) &amp; " (" &amp;
IFERROR(ROUND((O200-INDEX($J$1:$L$176,MATCH(O200,$K$1:$K$176,1),2))/(INDEX($J$1:$L$176,MATCH(O200,$K$1:$K$176,1)+1,2)-INDEX($J$1:$L$176,MATCH(O200,$K$1:$K$176,1),2)),2)*100,0)
&amp;"%)"</f>
        <v>84 (74%)</v>
      </c>
      <c r="O200" s="175">
        <f t="shared" si="37"/>
        <v>103713955</v>
      </c>
      <c r="P200" s="174">
        <f t="shared" si="36"/>
        <v>3345000</v>
      </c>
      <c r="Q200" s="88">
        <v>0</v>
      </c>
      <c r="T200" s="88" t="s">
        <v>2483</v>
      </c>
      <c r="U200" s="88" t="s">
        <v>2483</v>
      </c>
    </row>
    <row r="201" spans="5:21" x14ac:dyDescent="0.2">
      <c r="E201" s="179" t="str" cm="1">
        <f t="array" ref="E201">IFERROR(INDEX($A$1:$C$176,MATCH(F201,$B$1:$B$176,1)+1,1),1) &amp; " (" &amp;
IFERROR(ROUND((F201-INDEX($A$1:$C$176,MATCH(F201,$B$1:$B$176,1),2))/(INDEX($A$1:$C$176,MATCH(F201,$B$1:$B$176,1)+1,2)-INDEX($A$1:$C$176,MATCH(F201,$B$1:$B$176,1),2)),2)*100,0)
&amp;"%)"</f>
        <v>88 (58%)</v>
      </c>
      <c r="F201" s="175">
        <f t="shared" si="38"/>
        <v>106705780</v>
      </c>
      <c r="G201" s="174">
        <f t="shared" si="35"/>
        <v>3407735</v>
      </c>
      <c r="H201" s="88">
        <v>0</v>
      </c>
      <c r="N201" s="179" t="str" cm="1">
        <f t="array" ref="N201">IFERROR(INDEX($J$1:$L$176,MATCH(O201,$K$1:$K$176,1)+1,1),1) &amp; " (" &amp;
IFERROR(ROUND((O201-INDEX($J$1:$L$176,MATCH(O201,$K$1:$K$176,1),2))/(INDEX($J$1:$L$176,MATCH(O201,$K$1:$K$176,1)+1,2)-INDEX($J$1:$L$176,MATCH(O201,$K$1:$K$176,1),2)),2)*100,0)
&amp;"%)"</f>
        <v>85 (5%)</v>
      </c>
      <c r="O201" s="175">
        <f t="shared" si="37"/>
        <v>107123955</v>
      </c>
      <c r="P201" s="174">
        <f t="shared" si="36"/>
        <v>3410000</v>
      </c>
      <c r="Q201" s="88">
        <v>0</v>
      </c>
      <c r="T201" s="88" t="s">
        <v>2483</v>
      </c>
      <c r="U201" s="88" t="s">
        <v>3662</v>
      </c>
    </row>
    <row r="202" spans="5:21" x14ac:dyDescent="0.2">
      <c r="E202" s="179" t="str" cm="1">
        <f t="array" ref="E202">IFERROR(INDEX($A$1:$C$176,MATCH(F202,$B$1:$B$176,1)+1,1),1) &amp; " (" &amp;
IFERROR(ROUND((F202-INDEX($A$1:$C$176,MATCH(F202,$B$1:$B$176,1),2))/(INDEX($A$1:$C$176,MATCH(F202,$B$1:$B$176,1)+1,2)-INDEX($A$1:$C$176,MATCH(F202,$B$1:$B$176,1),2)),2)*100,0)
&amp;"%)"</f>
        <v>88 (88%)</v>
      </c>
      <c r="F202" s="175">
        <f t="shared" si="38"/>
        <v>110291340</v>
      </c>
      <c r="G202" s="174">
        <f t="shared" si="35"/>
        <v>3473060</v>
      </c>
      <c r="H202" s="88">
        <v>112500</v>
      </c>
      <c r="N202" s="179" t="str" cm="1">
        <f t="array" ref="N202">IFERROR(INDEX($J$1:$L$176,MATCH(O202,$K$1:$K$176,1)+1,1),1) &amp; " (" &amp;
IFERROR(ROUND((O202-INDEX($J$1:$L$176,MATCH(O202,$K$1:$K$176,1),2))/(INDEX($J$1:$L$176,MATCH(O202,$K$1:$K$176,1)+1,2)-INDEX($J$1:$L$176,MATCH(O202,$K$1:$K$176,1),2)),2)*100,0)
&amp;"%)"</f>
        <v>85 (37%)</v>
      </c>
      <c r="O202" s="175">
        <f t="shared" si="37"/>
        <v>110711780</v>
      </c>
      <c r="P202" s="174">
        <f t="shared" si="36"/>
        <v>3475325</v>
      </c>
      <c r="Q202" s="88">
        <v>112500</v>
      </c>
      <c r="T202" s="88" t="s">
        <v>2483</v>
      </c>
      <c r="U202" s="88" t="s">
        <v>2483</v>
      </c>
    </row>
    <row r="203" spans="5:21" x14ac:dyDescent="0.2">
      <c r="E203" s="179" t="str" cm="1">
        <f t="array" ref="E203">IFERROR(INDEX($A$1:$C$176,MATCH(F203,$B$1:$B$176,1)+1,1),1) &amp; " (" &amp;
IFERROR(ROUND((F203-INDEX($A$1:$C$176,MATCH(F203,$B$1:$B$176,1),2))/(INDEX($A$1:$C$176,MATCH(F203,$B$1:$B$176,1)+1,2)-INDEX($A$1:$C$176,MATCH(F203,$B$1:$B$176,1),2)),2)*100,0)
&amp;"%)"</f>
        <v>89 (18%)</v>
      </c>
      <c r="F203" s="175">
        <f t="shared" si="38"/>
        <v>113830050</v>
      </c>
      <c r="G203" s="174">
        <f t="shared" si="35"/>
        <v>3538710</v>
      </c>
      <c r="H203" s="88">
        <v>0</v>
      </c>
      <c r="N203" s="179" t="str" cm="1">
        <f t="array" ref="N203">IFERROR(INDEX($J$1:$L$176,MATCH(O203,$K$1:$K$176,1)+1,1),1) &amp; " (" &amp;
IFERROR(ROUND((O203-INDEX($J$1:$L$176,MATCH(O203,$K$1:$K$176,1),2))/(INDEX($J$1:$L$176,MATCH(O203,$K$1:$K$176,1)+1,2)-INDEX($J$1:$L$176,MATCH(O203,$K$1:$K$176,1),2)),2)*100,0)
&amp;"%)"</f>
        <v>85 (70%)</v>
      </c>
      <c r="O203" s="175">
        <f t="shared" si="37"/>
        <v>114252755</v>
      </c>
      <c r="P203" s="174">
        <f t="shared" si="36"/>
        <v>3540975</v>
      </c>
      <c r="Q203" s="88">
        <v>0</v>
      </c>
      <c r="T203" s="88" t="s">
        <v>2483</v>
      </c>
      <c r="U203" s="88" t="s">
        <v>2483</v>
      </c>
    </row>
    <row r="204" spans="5:21" x14ac:dyDescent="0.2">
      <c r="E204" s="179" t="str" cm="1">
        <f t="array" ref="E204">IFERROR(INDEX($A$1:$C$176,MATCH(F204,$B$1:$B$176,1)+1,1),1) &amp; " (" &amp;
IFERROR(ROUND((F204-INDEX($A$1:$C$176,MATCH(F204,$B$1:$B$176,1),2))/(INDEX($A$1:$C$176,MATCH(F204,$B$1:$B$176,1)+1,2)-INDEX($A$1:$C$176,MATCH(F204,$B$1:$B$176,1),2)),2)*100,0)
&amp;"%)"</f>
        <v>89 (47%)</v>
      </c>
      <c r="F204" s="175">
        <f t="shared" si="38"/>
        <v>117434735</v>
      </c>
      <c r="G204" s="174">
        <f t="shared" si="35"/>
        <v>3604685</v>
      </c>
      <c r="H204" s="88">
        <v>0</v>
      </c>
      <c r="N204" s="179" t="str" cm="1">
        <f t="array" ref="N204">IFERROR(INDEX($J$1:$L$176,MATCH(O204,$K$1:$K$176,1)+1,1),1) &amp; " (" &amp;
IFERROR(ROUND((O204-INDEX($J$1:$L$176,MATCH(O204,$K$1:$K$176,1),2))/(INDEX($J$1:$L$176,MATCH(O204,$K$1:$K$176,1)+1,2)-INDEX($J$1:$L$176,MATCH(O204,$K$1:$K$176,1),2)),2)*100,0)
&amp;"%)"</f>
        <v>86 (3%)</v>
      </c>
      <c r="O204" s="175">
        <f t="shared" si="37"/>
        <v>117859705</v>
      </c>
      <c r="P204" s="174">
        <f t="shared" si="36"/>
        <v>3606950</v>
      </c>
      <c r="Q204" s="88">
        <v>0</v>
      </c>
      <c r="T204" s="88" t="s">
        <v>2483</v>
      </c>
      <c r="U204" s="88" t="s">
        <v>3662</v>
      </c>
    </row>
    <row r="205" spans="5:21" x14ac:dyDescent="0.2">
      <c r="E205" s="179" t="str" cm="1">
        <f t="array" ref="E205">IFERROR(INDEX($A$1:$C$176,MATCH(F205,$B$1:$B$176,1)+1,1),1) &amp; " (" &amp;
IFERROR(ROUND((F205-INDEX($A$1:$C$176,MATCH(F205,$B$1:$B$176,1),2))/(INDEX($A$1:$C$176,MATCH(F205,$B$1:$B$176,1)+1,2)-INDEX($A$1:$C$176,MATCH(F205,$B$1:$B$176,1),2)),2)*100,0)
&amp;"%)"</f>
        <v>89 (78%)</v>
      </c>
      <c r="F205" s="175">
        <f t="shared" si="38"/>
        <v>121220720</v>
      </c>
      <c r="G205" s="174">
        <f t="shared" si="35"/>
        <v>3670985</v>
      </c>
      <c r="H205" s="88">
        <v>115000</v>
      </c>
      <c r="N205" s="179" t="str" cm="1">
        <f t="array" ref="N205">IFERROR(INDEX($J$1:$L$176,MATCH(O205,$K$1:$K$176,1)+1,1),1) &amp; " (" &amp;
IFERROR(ROUND((O205-INDEX($J$1:$L$176,MATCH(O205,$K$1:$K$176,1),2))/(INDEX($J$1:$L$176,MATCH(O205,$K$1:$K$176,1)+1,2)-INDEX($J$1:$L$176,MATCH(O205,$K$1:$K$176,1),2)),2)*100,0)
&amp;"%)"</f>
        <v>86 (37%)</v>
      </c>
      <c r="O205" s="175">
        <f t="shared" si="37"/>
        <v>121647955</v>
      </c>
      <c r="P205" s="174">
        <f t="shared" si="36"/>
        <v>3673250</v>
      </c>
      <c r="Q205" s="88">
        <v>115000</v>
      </c>
      <c r="T205" s="88" t="s">
        <v>2483</v>
      </c>
      <c r="U205" s="88" t="s">
        <v>2483</v>
      </c>
    </row>
    <row r="206" spans="5:21" x14ac:dyDescent="0.2">
      <c r="E206" s="179" t="str" cm="1">
        <f t="array" ref="E206">IFERROR(INDEX($A$1:$C$176,MATCH(F206,$B$1:$B$176,1)+1,1),1) &amp; " (" &amp;
IFERROR(ROUND((F206-INDEX($A$1:$C$176,MATCH(F206,$B$1:$B$176,1),2))/(INDEX($A$1:$C$176,MATCH(F206,$B$1:$B$176,1)+1,2)-INDEX($A$1:$C$176,MATCH(F206,$B$1:$B$176,1),2)),2)*100,0)
&amp;"%)"</f>
        <v>90 (5%)</v>
      </c>
      <c r="F206" s="175">
        <f t="shared" si="38"/>
        <v>124958330</v>
      </c>
      <c r="G206" s="174">
        <f t="shared" si="35"/>
        <v>3737610</v>
      </c>
      <c r="H206" s="88">
        <v>0</v>
      </c>
      <c r="N206" s="179" t="str" cm="1">
        <f t="array" ref="N206">IFERROR(INDEX($J$1:$L$176,MATCH(O206,$K$1:$K$176,1)+1,1),1) &amp; " (" &amp;
IFERROR(ROUND((O206-INDEX($J$1:$L$176,MATCH(O206,$K$1:$K$176,1),2))/(INDEX($J$1:$L$176,MATCH(O206,$K$1:$K$176,1)+1,2)-INDEX($J$1:$L$176,MATCH(O206,$K$1:$K$176,1),2)),2)*100,0)
&amp;"%)"</f>
        <v>86 (71%)</v>
      </c>
      <c r="O206" s="175">
        <f t="shared" si="37"/>
        <v>125387830</v>
      </c>
      <c r="P206" s="174">
        <f t="shared" si="36"/>
        <v>3739875</v>
      </c>
      <c r="Q206" s="88">
        <v>0</v>
      </c>
      <c r="T206" s="88" t="s">
        <v>2483</v>
      </c>
      <c r="U206" s="88" t="s">
        <v>2483</v>
      </c>
    </row>
    <row r="207" spans="5:21" x14ac:dyDescent="0.2">
      <c r="E207" s="179" t="str" cm="1">
        <f t="array" ref="E207">IFERROR(INDEX($A$1:$C$176,MATCH(F207,$B$1:$B$176,1)+1,1),1) &amp; " (" &amp;
IFERROR(ROUND((F207-INDEX($A$1:$C$176,MATCH(F207,$B$1:$B$176,1),2))/(INDEX($A$1:$C$176,MATCH(F207,$B$1:$B$176,1)+1,2)-INDEX($A$1:$C$176,MATCH(F207,$B$1:$B$176,1),2)),2)*100,0)
&amp;"%)"</f>
        <v>90 (26%)</v>
      </c>
      <c r="F207" s="175">
        <f t="shared" si="38"/>
        <v>128762890</v>
      </c>
      <c r="G207" s="174">
        <f t="shared" si="35"/>
        <v>3804560</v>
      </c>
      <c r="H207" s="88">
        <v>0</v>
      </c>
      <c r="N207" s="179" t="str" cm="1">
        <f t="array" ref="N207">IFERROR(INDEX($J$1:$L$176,MATCH(O207,$K$1:$K$176,1)+1,1),1) &amp; " (" &amp;
IFERROR(ROUND((O207-INDEX($J$1:$L$176,MATCH(O207,$K$1:$K$176,1),2))/(INDEX($J$1:$L$176,MATCH(O207,$K$1:$K$176,1)+1,2)-INDEX($J$1:$L$176,MATCH(O207,$K$1:$K$176,1),2)),2)*100,0)
&amp;"%)"</f>
        <v>87 (5%)</v>
      </c>
      <c r="O207" s="175">
        <f t="shared" si="37"/>
        <v>129194655</v>
      </c>
      <c r="P207" s="174">
        <f t="shared" si="36"/>
        <v>3806825</v>
      </c>
      <c r="Q207" s="88">
        <v>0</v>
      </c>
      <c r="T207" s="88" t="s">
        <v>2483</v>
      </c>
      <c r="U207" s="88" t="s">
        <v>3662</v>
      </c>
    </row>
    <row r="208" spans="5:21" x14ac:dyDescent="0.2">
      <c r="E208" s="179" t="str" cm="1">
        <f t="array" ref="E208">IFERROR(INDEX($A$1:$C$176,MATCH(F208,$B$1:$B$176,1)+1,1),1) &amp; " (" &amp;
IFERROR(ROUND((F208-INDEX($A$1:$C$176,MATCH(F208,$B$1:$B$176,1),2))/(INDEX($A$1:$C$176,MATCH(F208,$B$1:$B$176,1)+1,2)-INDEX($A$1:$C$176,MATCH(F208,$B$1:$B$176,1),2)),2)*100,0)
&amp;"%)"</f>
        <v>90 (47%)</v>
      </c>
      <c r="F208" s="175">
        <f t="shared" si="38"/>
        <v>132752225</v>
      </c>
      <c r="G208" s="174">
        <f t="shared" si="35"/>
        <v>3871835</v>
      </c>
      <c r="H208" s="88">
        <v>117500</v>
      </c>
      <c r="N208" s="179" t="str" cm="1">
        <f t="array" ref="N208">IFERROR(INDEX($J$1:$L$176,MATCH(O208,$K$1:$K$176,1)+1,1),1) &amp; " (" &amp;
IFERROR(ROUND((O208-INDEX($J$1:$L$176,MATCH(O208,$K$1:$K$176,1),2))/(INDEX($J$1:$L$176,MATCH(O208,$K$1:$K$176,1)+1,2)-INDEX($J$1:$L$176,MATCH(O208,$K$1:$K$176,1),2)),2)*100,0)
&amp;"%)"</f>
        <v>87 (41%)</v>
      </c>
      <c r="O208" s="175">
        <f t="shared" si="37"/>
        <v>133186255</v>
      </c>
      <c r="P208" s="174">
        <f t="shared" si="36"/>
        <v>3874100</v>
      </c>
      <c r="Q208" s="88">
        <v>117500</v>
      </c>
      <c r="T208" s="88" t="s">
        <v>2483</v>
      </c>
      <c r="U208" s="88" t="s">
        <v>2483</v>
      </c>
    </row>
    <row r="209" spans="5:21" x14ac:dyDescent="0.2">
      <c r="E209" s="179" t="str" cm="1">
        <f t="array" ref="E209">IFERROR(INDEX($A$1:$C$176,MATCH(F209,$B$1:$B$176,1)+1,1),1) &amp; " (" &amp;
IFERROR(ROUND((F209-INDEX($A$1:$C$176,MATCH(F209,$B$1:$B$176,1),2))/(INDEX($A$1:$C$176,MATCH(F209,$B$1:$B$176,1)+1,2)-INDEX($A$1:$C$176,MATCH(F209,$B$1:$B$176,1),2)),2)*100,0)
&amp;"%)"</f>
        <v>90 (69%)</v>
      </c>
      <c r="F209" s="175">
        <f t="shared" si="38"/>
        <v>136691660</v>
      </c>
      <c r="G209" s="174">
        <f t="shared" si="35"/>
        <v>3939435</v>
      </c>
      <c r="H209" s="88">
        <v>0</v>
      </c>
      <c r="N209" s="179" t="str" cm="1">
        <f t="array" ref="N209">IFERROR(INDEX($J$1:$L$176,MATCH(O209,$K$1:$K$176,1)+1,1),1) &amp; " (" &amp;
IFERROR(ROUND((O209-INDEX($J$1:$L$176,MATCH(O209,$K$1:$K$176,1),2))/(INDEX($J$1:$L$176,MATCH(O209,$K$1:$K$176,1)+1,2)-INDEX($J$1:$L$176,MATCH(O209,$K$1:$K$176,1),2)),2)*100,0)
&amp;"%)"</f>
        <v>87 (76%)</v>
      </c>
      <c r="O209" s="175">
        <f t="shared" si="37"/>
        <v>137127955</v>
      </c>
      <c r="P209" s="174">
        <f t="shared" si="36"/>
        <v>3941700</v>
      </c>
      <c r="Q209" s="88">
        <v>0</v>
      </c>
      <c r="T209" s="88" t="s">
        <v>2483</v>
      </c>
      <c r="U209" s="88" t="s">
        <v>2483</v>
      </c>
    </row>
    <row r="210" spans="5:21" x14ac:dyDescent="0.2">
      <c r="E210" s="179" t="str" cm="1">
        <f t="array" ref="E210">IFERROR(INDEX($A$1:$C$176,MATCH(F210,$B$1:$B$176,1)+1,1),1) &amp; " (" &amp;
IFERROR(ROUND((F210-INDEX($A$1:$C$176,MATCH(F210,$B$1:$B$176,1),2))/(INDEX($A$1:$C$176,MATCH(F210,$B$1:$B$176,1)+1,2)-INDEX($A$1:$C$176,MATCH(F210,$B$1:$B$176,1),2)),2)*100,0)
&amp;"%)"</f>
        <v>90 (90%)</v>
      </c>
      <c r="F210" s="175">
        <f t="shared" si="38"/>
        <v>140699020</v>
      </c>
      <c r="G210" s="174">
        <f t="shared" si="35"/>
        <v>4007360</v>
      </c>
      <c r="H210" s="88">
        <v>0</v>
      </c>
      <c r="N210" s="179" t="str" cm="1">
        <f t="array" ref="N210">IFERROR(INDEX($J$1:$L$176,MATCH(O210,$K$1:$K$176,1)+1,1),1) &amp; " (" &amp;
IFERROR(ROUND((O210-INDEX($J$1:$L$176,MATCH(O210,$K$1:$K$176,1),2))/(INDEX($J$1:$L$176,MATCH(O210,$K$1:$K$176,1)+1,2)-INDEX($J$1:$L$176,MATCH(O210,$K$1:$K$176,1),2)),2)*100,0)
&amp;"%)"</f>
        <v>88 (12%)</v>
      </c>
      <c r="O210" s="175">
        <f t="shared" si="37"/>
        <v>141137580</v>
      </c>
      <c r="P210" s="174">
        <f t="shared" si="36"/>
        <v>4009625</v>
      </c>
      <c r="Q210" s="88">
        <v>0</v>
      </c>
      <c r="T210" s="88" t="s">
        <v>2483</v>
      </c>
      <c r="U210" s="88" t="s">
        <v>3662</v>
      </c>
    </row>
    <row r="211" spans="5:21" x14ac:dyDescent="0.2">
      <c r="E211" s="179" t="str" cm="1">
        <f t="array" ref="E211">IFERROR(INDEX($A$1:$C$176,MATCH(F211,$B$1:$B$176,1)+1,1),1) &amp; " (" &amp;
IFERROR(ROUND((F211-INDEX($A$1:$C$176,MATCH(F211,$B$1:$B$176,1),2))/(INDEX($A$1:$C$176,MATCH(F211,$B$1:$B$176,1)+1,2)-INDEX($A$1:$C$176,MATCH(F211,$B$1:$B$176,1),2)),2)*100,0)
&amp;"%)"</f>
        <v>91 (12%)</v>
      </c>
      <c r="F211" s="175">
        <f t="shared" si="38"/>
        <v>144894630</v>
      </c>
      <c r="G211" s="174">
        <f t="shared" si="35"/>
        <v>4075610</v>
      </c>
      <c r="H211" s="88">
        <v>120000</v>
      </c>
      <c r="N211" s="179" t="str" cm="1">
        <f t="array" ref="N211">IFERROR(INDEX($J$1:$L$176,MATCH(O211,$K$1:$K$176,1)+1,1),1) &amp; " (" &amp;
IFERROR(ROUND((O211-INDEX($J$1:$L$176,MATCH(O211,$K$1:$K$176,1),2))/(INDEX($J$1:$L$176,MATCH(O211,$K$1:$K$176,1)+1,2)-INDEX($J$1:$L$176,MATCH(O211,$K$1:$K$176,1),2)),2)*100,0)
&amp;"%)"</f>
        <v>88 (49%)</v>
      </c>
      <c r="O211" s="175">
        <f t="shared" si="37"/>
        <v>145335455</v>
      </c>
      <c r="P211" s="174">
        <f t="shared" si="36"/>
        <v>4077875</v>
      </c>
      <c r="Q211" s="88">
        <v>120000</v>
      </c>
      <c r="T211" s="88" t="s">
        <v>2483</v>
      </c>
      <c r="U211" s="88" t="s">
        <v>2483</v>
      </c>
    </row>
    <row r="212" spans="5:21" x14ac:dyDescent="0.2">
      <c r="E212" s="179" t="str" cm="1">
        <f t="array" ref="E212">IFERROR(INDEX($A$1:$C$176,MATCH(F212,$B$1:$B$176,1)+1,1),1) &amp; " (" &amp;
IFERROR(ROUND((F212-INDEX($A$1:$C$176,MATCH(F212,$B$1:$B$176,1),2))/(INDEX($A$1:$C$176,MATCH(F212,$B$1:$B$176,1)+1,2)-INDEX($A$1:$C$176,MATCH(F212,$B$1:$B$176,1),2)),2)*100,0)
&amp;"%)"</f>
        <v>91 (34%)</v>
      </c>
      <c r="F212" s="175">
        <f t="shared" si="38"/>
        <v>149038815</v>
      </c>
      <c r="G212" s="174">
        <f t="shared" si="35"/>
        <v>4144185</v>
      </c>
      <c r="H212" s="88">
        <v>0</v>
      </c>
      <c r="N212" s="179" t="str" cm="1">
        <f t="array" ref="N212">IFERROR(INDEX($J$1:$L$176,MATCH(O212,$K$1:$K$176,1)+1,1),1) &amp; " (" &amp;
IFERROR(ROUND((O212-INDEX($J$1:$L$176,MATCH(O212,$K$1:$K$176,1),2))/(INDEX($J$1:$L$176,MATCH(O212,$K$1:$K$176,1)+1,2)-INDEX($J$1:$L$176,MATCH(O212,$K$1:$K$176,1),2)),2)*100,0)
&amp;"%)"</f>
        <v>88 (86%)</v>
      </c>
      <c r="O212" s="175">
        <f t="shared" si="37"/>
        <v>149481905</v>
      </c>
      <c r="P212" s="174">
        <f t="shared" si="36"/>
        <v>4146450</v>
      </c>
      <c r="Q212" s="88">
        <v>0</v>
      </c>
      <c r="T212" s="88" t="s">
        <v>2483</v>
      </c>
      <c r="U212" s="88" t="s">
        <v>2483</v>
      </c>
    </row>
    <row r="213" spans="5:21" x14ac:dyDescent="0.2">
      <c r="E213" s="179" t="str" cm="1">
        <f t="array" ref="E213">IFERROR(INDEX($A$1:$C$176,MATCH(F213,$B$1:$B$176,1)+1,1),1) &amp; " (" &amp;
IFERROR(ROUND((F213-INDEX($A$1:$C$176,MATCH(F213,$B$1:$B$176,1),2))/(INDEX($A$1:$C$176,MATCH(F213,$B$1:$B$176,1)+1,2)-INDEX($A$1:$C$176,MATCH(F213,$B$1:$B$176,1),2)),2)*100,0)
&amp;"%)"</f>
        <v>91 (55%)</v>
      </c>
      <c r="F213" s="175">
        <f t="shared" si="38"/>
        <v>153251900</v>
      </c>
      <c r="G213" s="174">
        <f t="shared" si="35"/>
        <v>4213085</v>
      </c>
      <c r="H213" s="88">
        <v>0</v>
      </c>
      <c r="N213" s="179" t="str" cm="1">
        <f t="array" ref="N213">IFERROR(INDEX($J$1:$L$176,MATCH(O213,$K$1:$K$176,1)+1,1),1) &amp; " (" &amp;
IFERROR(ROUND((O213-INDEX($J$1:$L$176,MATCH(O213,$K$1:$K$176,1),2))/(INDEX($J$1:$L$176,MATCH(O213,$K$1:$K$176,1)+1,2)-INDEX($J$1:$L$176,MATCH(O213,$K$1:$K$176,1),2)),2)*100,0)
&amp;"%)"</f>
        <v>89 (23%)</v>
      </c>
      <c r="O213" s="175">
        <f t="shared" si="37"/>
        <v>153697255</v>
      </c>
      <c r="P213" s="174">
        <f t="shared" si="36"/>
        <v>4215350</v>
      </c>
      <c r="Q213" s="88">
        <v>0</v>
      </c>
      <c r="T213" s="88" t="s">
        <v>2483</v>
      </c>
      <c r="U213" s="88" t="s">
        <v>3662</v>
      </c>
    </row>
    <row r="214" spans="5:21" x14ac:dyDescent="0.2">
      <c r="E214" s="179" t="str" cm="1">
        <f t="array" ref="E214">IFERROR(INDEX($A$1:$C$176,MATCH(F214,$B$1:$B$176,1)+1,1),1) &amp; " (" &amp;
IFERROR(ROUND((F214-INDEX($A$1:$C$176,MATCH(F214,$B$1:$B$176,1),2))/(INDEX($A$1:$C$176,MATCH(F214,$B$1:$B$176,1)+1,2)-INDEX($A$1:$C$176,MATCH(F214,$B$1:$B$176,1),2)),2)*100,0)
&amp;"%)"</f>
        <v>91 (78%)</v>
      </c>
      <c r="F214" s="175">
        <f t="shared" si="38"/>
        <v>157656710</v>
      </c>
      <c r="G214" s="174">
        <f t="shared" ref="G214:G277" si="39">G213+((ROW()-1)*325)</f>
        <v>4282310</v>
      </c>
      <c r="H214" s="88">
        <v>122500</v>
      </c>
      <c r="N214" s="179" t="str" cm="1">
        <f t="array" ref="N214">IFERROR(INDEX($J$1:$L$176,MATCH(O214,$K$1:$K$176,1)+1,1),1) &amp; " (" &amp;
IFERROR(ROUND((O214-INDEX($J$1:$L$176,MATCH(O214,$K$1:$K$176,1),2))/(INDEX($J$1:$L$176,MATCH(O214,$K$1:$K$176,1)+1,2)-INDEX($J$1:$L$176,MATCH(O214,$K$1:$K$176,1),2)),2)*100,0)
&amp;"%)"</f>
        <v>89 (62%)</v>
      </c>
      <c r="O214" s="175">
        <f t="shared" si="37"/>
        <v>158104330</v>
      </c>
      <c r="P214" s="174">
        <f t="shared" ref="P214:P277" si="40">P213+((ROW()-1)*325)</f>
        <v>4284575</v>
      </c>
      <c r="Q214" s="88">
        <v>122500</v>
      </c>
      <c r="T214" s="88" t="s">
        <v>2483</v>
      </c>
      <c r="U214" s="88" t="s">
        <v>2483</v>
      </c>
    </row>
    <row r="215" spans="5:21" x14ac:dyDescent="0.2">
      <c r="E215" s="179" t="str" cm="1">
        <f t="array" ref="E215">IFERROR(INDEX($A$1:$C$176,MATCH(F215,$B$1:$B$176,1)+1,1),1) &amp; " (" &amp;
IFERROR(ROUND((F215-INDEX($A$1:$C$176,MATCH(F215,$B$1:$B$176,1),2))/(INDEX($A$1:$C$176,MATCH(F215,$B$1:$B$176,1)+1,2)-INDEX($A$1:$C$176,MATCH(F215,$B$1:$B$176,1),2)),2)*100,0)
&amp;"%)"</f>
        <v>92 (0%)</v>
      </c>
      <c r="F215" s="175">
        <f t="shared" si="38"/>
        <v>162008570</v>
      </c>
      <c r="G215" s="174">
        <f t="shared" si="39"/>
        <v>4351860</v>
      </c>
      <c r="H215" s="88">
        <v>0</v>
      </c>
      <c r="N215" s="179" t="str" cm="1">
        <f t="array" ref="N215">IFERROR(INDEX($J$1:$L$176,MATCH(O215,$K$1:$K$176,1)+1,1),1) &amp; " (" &amp;
IFERROR(ROUND((O215-INDEX($J$1:$L$176,MATCH(O215,$K$1:$K$176,1),2))/(INDEX($J$1:$L$176,MATCH(O215,$K$1:$K$176,1)+1,2)-INDEX($J$1:$L$176,MATCH(O215,$K$1:$K$176,1),2)),2)*100,0)
&amp;"%)"</f>
        <v>90 (1%)</v>
      </c>
      <c r="O215" s="175">
        <f t="shared" si="37"/>
        <v>162458455</v>
      </c>
      <c r="P215" s="174">
        <f t="shared" si="40"/>
        <v>4354125</v>
      </c>
      <c r="Q215" s="88">
        <v>0</v>
      </c>
      <c r="T215" s="88" t="s">
        <v>2483</v>
      </c>
      <c r="U215" s="88" t="s">
        <v>2483</v>
      </c>
    </row>
    <row r="216" spans="5:21" x14ac:dyDescent="0.2">
      <c r="E216" s="179" t="str" cm="1">
        <f t="array" ref="E216">IFERROR(INDEX($A$1:$C$176,MATCH(F216,$B$1:$B$176,1)+1,1),1) &amp; " (" &amp;
IFERROR(ROUND((F216-INDEX($A$1:$C$176,MATCH(F216,$B$1:$B$176,1),2))/(INDEX($A$1:$C$176,MATCH(F216,$B$1:$B$176,1)+1,2)-INDEX($A$1:$C$176,MATCH(F216,$B$1:$B$176,1),2)),2)*100,0)
&amp;"%)"</f>
        <v>92 (22%)</v>
      </c>
      <c r="F216" s="175">
        <f t="shared" si="38"/>
        <v>166430305</v>
      </c>
      <c r="G216" s="174">
        <f t="shared" si="39"/>
        <v>4421735</v>
      </c>
      <c r="H216" s="88">
        <v>0</v>
      </c>
      <c r="N216" s="179" t="str" cm="1">
        <f t="array" ref="N216">IFERROR(INDEX($J$1:$L$176,MATCH(O216,$K$1:$K$176,1)+1,1),1) &amp; " (" &amp;
IFERROR(ROUND((O216-INDEX($J$1:$L$176,MATCH(O216,$K$1:$K$176,1),2))/(INDEX($J$1:$L$176,MATCH(O216,$K$1:$K$176,1)+1,2)-INDEX($J$1:$L$176,MATCH(O216,$K$1:$K$176,1),2)),2)*100,0)
&amp;"%)"</f>
        <v>90 (40%)</v>
      </c>
      <c r="O216" s="175">
        <f t="shared" si="37"/>
        <v>166882455</v>
      </c>
      <c r="P216" s="174">
        <f t="shared" si="40"/>
        <v>4424000</v>
      </c>
      <c r="Q216" s="88">
        <v>0</v>
      </c>
      <c r="T216" s="88" t="s">
        <v>2483</v>
      </c>
      <c r="U216" s="88" t="s">
        <v>3662</v>
      </c>
    </row>
    <row r="217" spans="5:21" x14ac:dyDescent="0.2">
      <c r="E217" s="179" t="str" cm="1">
        <f t="array" ref="E217">IFERROR(INDEX($A$1:$C$176,MATCH(F217,$B$1:$B$176,1)+1,1),1) &amp; " (" &amp;
IFERROR(ROUND((F217-INDEX($A$1:$C$176,MATCH(F217,$B$1:$B$176,1),2))/(INDEX($A$1:$C$176,MATCH(F217,$B$1:$B$176,1)+1,2)-INDEX($A$1:$C$176,MATCH(F217,$B$1:$B$176,1),2)),2)*100,0)
&amp;"%)"</f>
        <v>92 (45%)</v>
      </c>
      <c r="F217" s="175">
        <f t="shared" si="38"/>
        <v>171047240</v>
      </c>
      <c r="G217" s="174">
        <f t="shared" si="39"/>
        <v>4491935</v>
      </c>
      <c r="H217" s="88">
        <v>125000</v>
      </c>
      <c r="N217" s="179" t="str" cm="1">
        <f t="array" ref="N217">IFERROR(INDEX($J$1:$L$176,MATCH(O217,$K$1:$K$176,1)+1,1),1) &amp; " (" &amp;
IFERROR(ROUND((O217-INDEX($J$1:$L$176,MATCH(O217,$K$1:$K$176,1),2))/(INDEX($J$1:$L$176,MATCH(O217,$K$1:$K$176,1)+1,2)-INDEX($J$1:$L$176,MATCH(O217,$K$1:$K$176,1),2)),2)*100,0)
&amp;"%)"</f>
        <v>90 (80%)</v>
      </c>
      <c r="O217" s="175">
        <f t="shared" ref="O217:O277" si="41">P217+O216+Q217</f>
        <v>171501655</v>
      </c>
      <c r="P217" s="174">
        <f t="shared" si="40"/>
        <v>4494200</v>
      </c>
      <c r="Q217" s="88">
        <v>125000</v>
      </c>
      <c r="T217" s="88" t="s">
        <v>2483</v>
      </c>
      <c r="U217" s="88" t="s">
        <v>2483</v>
      </c>
    </row>
    <row r="218" spans="5:21" x14ac:dyDescent="0.2">
      <c r="E218" s="179" t="str" cm="1">
        <f t="array" ref="E218">IFERROR(INDEX($A$1:$C$176,MATCH(F218,$B$1:$B$176,1)+1,1),1) &amp; " (" &amp;
IFERROR(ROUND((F218-INDEX($A$1:$C$176,MATCH(F218,$B$1:$B$176,1),2))/(INDEX($A$1:$C$176,MATCH(F218,$B$1:$B$176,1)+1,2)-INDEX($A$1:$C$176,MATCH(F218,$B$1:$B$176,1),2)),2)*100,0)
&amp;"%)"</f>
        <v>92 (67%)</v>
      </c>
      <c r="F218" s="175">
        <f t="shared" si="38"/>
        <v>175609700</v>
      </c>
      <c r="G218" s="174">
        <f t="shared" si="39"/>
        <v>4562460</v>
      </c>
      <c r="H218" s="88">
        <v>0</v>
      </c>
      <c r="N218" s="179" t="str" cm="1">
        <f t="array" ref="N218">IFERROR(INDEX($J$1:$L$176,MATCH(O218,$K$1:$K$176,1)+1,1),1) &amp; " (" &amp;
IFERROR(ROUND((O218-INDEX($J$1:$L$176,MATCH(O218,$K$1:$K$176,1),2))/(INDEX($J$1:$L$176,MATCH(O218,$K$1:$K$176,1)+1,2)-INDEX($J$1:$L$176,MATCH(O218,$K$1:$K$176,1),2)),2)*100,0)
&amp;"%)"</f>
        <v>91 (20%)</v>
      </c>
      <c r="O218" s="175">
        <f t="shared" si="41"/>
        <v>176066380</v>
      </c>
      <c r="P218" s="174">
        <f t="shared" si="40"/>
        <v>4564725</v>
      </c>
      <c r="Q218" s="88">
        <v>0</v>
      </c>
      <c r="T218" s="88" t="s">
        <v>2483</v>
      </c>
      <c r="U218" s="88" t="s">
        <v>2483</v>
      </c>
    </row>
    <row r="219" spans="5:21" x14ac:dyDescent="0.2">
      <c r="E219" s="179" t="str" cm="1">
        <f t="array" ref="E219">IFERROR(INDEX($A$1:$C$176,MATCH(F219,$B$1:$B$176,1)+1,1),1) &amp; " (" &amp;
IFERROR(ROUND((F219-INDEX($A$1:$C$176,MATCH(F219,$B$1:$B$176,1),2))/(INDEX($A$1:$C$176,MATCH(F219,$B$1:$B$176,1)+1,2)-INDEX($A$1:$C$176,MATCH(F219,$B$1:$B$176,1),2)),2)*100,0)
&amp;"%)"</f>
        <v>92 (90%)</v>
      </c>
      <c r="F219" s="175">
        <f t="shared" si="38"/>
        <v>180243010</v>
      </c>
      <c r="G219" s="174">
        <f t="shared" si="39"/>
        <v>4633310</v>
      </c>
      <c r="H219" s="88">
        <v>0</v>
      </c>
      <c r="N219" s="179" t="str" cm="1">
        <f t="array" ref="N219">IFERROR(INDEX($J$1:$L$176,MATCH(O219,$K$1:$K$176,1)+1,1),1) &amp; " (" &amp;
IFERROR(ROUND((O219-INDEX($J$1:$L$176,MATCH(O219,$K$1:$K$176,1),2))/(INDEX($J$1:$L$176,MATCH(O219,$K$1:$K$176,1)+1,2)-INDEX($J$1:$L$176,MATCH(O219,$K$1:$K$176,1),2)),2)*100,0)
&amp;"%)"</f>
        <v>91 (60%)</v>
      </c>
      <c r="O219" s="175">
        <f t="shared" si="41"/>
        <v>180701955</v>
      </c>
      <c r="P219" s="174">
        <f t="shared" si="40"/>
        <v>4635575</v>
      </c>
      <c r="Q219" s="88">
        <v>0</v>
      </c>
      <c r="T219" s="88" t="s">
        <v>2483</v>
      </c>
      <c r="U219" s="88" t="s">
        <v>3662</v>
      </c>
    </row>
    <row r="220" spans="5:21" x14ac:dyDescent="0.2">
      <c r="E220" s="179" t="str" cm="1">
        <f t="array" ref="E220">IFERROR(INDEX($A$1:$C$176,MATCH(F220,$B$1:$B$176,1)+1,1),1) &amp; " (" &amp;
IFERROR(ROUND((F220-INDEX($A$1:$C$176,MATCH(F220,$B$1:$B$176,1),2))/(INDEX($A$1:$C$176,MATCH(F220,$B$1:$B$176,1)+1,2)-INDEX($A$1:$C$176,MATCH(F220,$B$1:$B$176,1),2)),2)*100,0)
&amp;"%)"</f>
        <v>93 (13%)</v>
      </c>
      <c r="F220" s="175">
        <f t="shared" si="38"/>
        <v>185074995</v>
      </c>
      <c r="G220" s="174">
        <f t="shared" si="39"/>
        <v>4704485</v>
      </c>
      <c r="H220" s="88">
        <v>127500</v>
      </c>
      <c r="N220" s="179" t="str" cm="1">
        <f t="array" ref="N220">IFERROR(INDEX($J$1:$L$176,MATCH(O220,$K$1:$K$176,1)+1,1),1) &amp; " (" &amp;
IFERROR(ROUND((O220-INDEX($J$1:$L$176,MATCH(O220,$K$1:$K$176,1),2))/(INDEX($J$1:$L$176,MATCH(O220,$K$1:$K$176,1)+1,2)-INDEX($J$1:$L$176,MATCH(O220,$K$1:$K$176,1),2)),2)*100,0)
&amp;"%)"</f>
        <v>92 (2%)</v>
      </c>
      <c r="O220" s="175">
        <f t="shared" si="41"/>
        <v>185536205</v>
      </c>
      <c r="P220" s="174">
        <f t="shared" si="40"/>
        <v>4706750</v>
      </c>
      <c r="Q220" s="88">
        <v>127500</v>
      </c>
      <c r="T220" s="88" t="s">
        <v>2483</v>
      </c>
      <c r="U220" s="88" t="s">
        <v>2483</v>
      </c>
    </row>
    <row r="221" spans="5:21" x14ac:dyDescent="0.2">
      <c r="E221" s="179" t="str" cm="1">
        <f t="array" ref="E221">IFERROR(INDEX($A$1:$C$176,MATCH(F221,$B$1:$B$176,1)+1,1),1) &amp; " (" &amp;
IFERROR(ROUND((F221-INDEX($A$1:$C$176,MATCH(F221,$B$1:$B$176,1),2))/(INDEX($A$1:$C$176,MATCH(F221,$B$1:$B$176,1)+1,2)-INDEX($A$1:$C$176,MATCH(F221,$B$1:$B$176,1),2)),2)*100,0)
&amp;"%)"</f>
        <v>93 (35%)</v>
      </c>
      <c r="F221" s="175">
        <f t="shared" si="38"/>
        <v>189850980</v>
      </c>
      <c r="G221" s="174">
        <f t="shared" si="39"/>
        <v>4775985</v>
      </c>
      <c r="H221" s="88">
        <v>0</v>
      </c>
      <c r="N221" s="179" t="str" cm="1">
        <f t="array" ref="N221">IFERROR(INDEX($J$1:$L$176,MATCH(O221,$K$1:$K$176,1)+1,1),1) &amp; " (" &amp;
IFERROR(ROUND((O221-INDEX($J$1:$L$176,MATCH(O221,$K$1:$K$176,1),2))/(INDEX($J$1:$L$176,MATCH(O221,$K$1:$K$176,1)+1,2)-INDEX($J$1:$L$176,MATCH(O221,$K$1:$K$176,1),2)),2)*100,0)
&amp;"%)"</f>
        <v>92 (43%)</v>
      </c>
      <c r="O221" s="175">
        <f t="shared" si="41"/>
        <v>190314455</v>
      </c>
      <c r="P221" s="174">
        <f t="shared" si="40"/>
        <v>4778250</v>
      </c>
      <c r="Q221" s="88">
        <v>0</v>
      </c>
      <c r="T221" s="88" t="s">
        <v>2483</v>
      </c>
      <c r="U221" s="88" t="s">
        <v>2483</v>
      </c>
    </row>
    <row r="222" spans="5:21" x14ac:dyDescent="0.2">
      <c r="E222" s="179" t="str" cm="1">
        <f t="array" ref="E222">IFERROR(INDEX($A$1:$C$176,MATCH(F222,$B$1:$B$176,1)+1,1),1) &amp; " (" &amp;
IFERROR(ROUND((F222-INDEX($A$1:$C$176,MATCH(F222,$B$1:$B$176,1),2))/(INDEX($A$1:$C$176,MATCH(F222,$B$1:$B$176,1)+1,2)-INDEX($A$1:$C$176,MATCH(F222,$B$1:$B$176,1),2)),2)*100,0)
&amp;"%)"</f>
        <v>93 (58%)</v>
      </c>
      <c r="F222" s="175">
        <f t="shared" si="38"/>
        <v>194698790</v>
      </c>
      <c r="G222" s="174">
        <f t="shared" si="39"/>
        <v>4847810</v>
      </c>
      <c r="H222" s="88">
        <v>0</v>
      </c>
      <c r="N222" s="179" t="str" cm="1">
        <f t="array" ref="N222">IFERROR(INDEX($J$1:$L$176,MATCH(O222,$K$1:$K$176,1)+1,1),1) &amp; " (" &amp;
IFERROR(ROUND((O222-INDEX($J$1:$L$176,MATCH(O222,$K$1:$K$176,1),2))/(INDEX($J$1:$L$176,MATCH(O222,$K$1:$K$176,1)+1,2)-INDEX($J$1:$L$176,MATCH(O222,$K$1:$K$176,1),2)),2)*100,0)
&amp;"%)"</f>
        <v>92 (85%)</v>
      </c>
      <c r="O222" s="175">
        <f t="shared" si="41"/>
        <v>195164530</v>
      </c>
      <c r="P222" s="174">
        <f t="shared" si="40"/>
        <v>4850075</v>
      </c>
      <c r="Q222" s="88">
        <v>0</v>
      </c>
      <c r="T222" s="88" t="s">
        <v>2483</v>
      </c>
      <c r="U222" s="88" t="s">
        <v>3662</v>
      </c>
    </row>
    <row r="223" spans="5:21" x14ac:dyDescent="0.2">
      <c r="E223" s="179" t="str" cm="1">
        <f t="array" ref="E223">IFERROR(INDEX($A$1:$C$176,MATCH(F223,$B$1:$B$176,1)+1,1),1) &amp; " (" &amp;
IFERROR(ROUND((F223-INDEX($A$1:$C$176,MATCH(F223,$B$1:$B$176,1),2))/(INDEX($A$1:$C$176,MATCH(F223,$B$1:$B$176,1)+1,2)-INDEX($A$1:$C$176,MATCH(F223,$B$1:$B$176,1),2)),2)*100,0)
&amp;"%)"</f>
        <v>93 (81%)</v>
      </c>
      <c r="F223" s="175">
        <f t="shared" si="38"/>
        <v>199748750</v>
      </c>
      <c r="G223" s="174">
        <f t="shared" si="39"/>
        <v>4919960</v>
      </c>
      <c r="H223" s="88">
        <v>130000</v>
      </c>
      <c r="N223" s="179" t="str" cm="1">
        <f t="array" ref="N223">IFERROR(INDEX($J$1:$L$176,MATCH(O223,$K$1:$K$176,1)+1,1),1) &amp; " (" &amp;
IFERROR(ROUND((O223-INDEX($J$1:$L$176,MATCH(O223,$K$1:$K$176,1),2))/(INDEX($J$1:$L$176,MATCH(O223,$K$1:$K$176,1)+1,2)-INDEX($J$1:$L$176,MATCH(O223,$K$1:$K$176,1),2)),2)*100,0)
&amp;"%)"</f>
        <v>93 (28%)</v>
      </c>
      <c r="O223" s="175">
        <f t="shared" si="41"/>
        <v>200216755</v>
      </c>
      <c r="P223" s="174">
        <f t="shared" si="40"/>
        <v>4922225</v>
      </c>
      <c r="Q223" s="88">
        <v>130000</v>
      </c>
      <c r="T223" s="88" t="s">
        <v>2483</v>
      </c>
      <c r="U223" s="88" t="s">
        <v>2483</v>
      </c>
    </row>
    <row r="224" spans="5:21" x14ac:dyDescent="0.2">
      <c r="E224" s="179" t="str" cm="1">
        <f t="array" ref="E224">IFERROR(INDEX($A$1:$C$176,MATCH(F224,$B$1:$B$176,1)+1,1),1) &amp; " (" &amp;
IFERROR(ROUND((F224-INDEX($A$1:$C$176,MATCH(F224,$B$1:$B$176,1),2))/(INDEX($A$1:$C$176,MATCH(F224,$B$1:$B$176,1)+1,2)-INDEX($A$1:$C$176,MATCH(F224,$B$1:$B$176,1),2)),2)*100,0)
&amp;"%)"</f>
        <v>94 (4%)</v>
      </c>
      <c r="F224" s="175">
        <f t="shared" si="38"/>
        <v>204741185</v>
      </c>
      <c r="G224" s="174">
        <f t="shared" si="39"/>
        <v>4992435</v>
      </c>
      <c r="H224" s="88">
        <v>0</v>
      </c>
      <c r="N224" s="179" t="str" cm="1">
        <f t="array" ref="N224">IFERROR(INDEX($J$1:$L$176,MATCH(O224,$K$1:$K$176,1)+1,1),1) &amp; " (" &amp;
IFERROR(ROUND((O224-INDEX($J$1:$L$176,MATCH(O224,$K$1:$K$176,1),2))/(INDEX($J$1:$L$176,MATCH(O224,$K$1:$K$176,1)+1,2)-INDEX($J$1:$L$176,MATCH(O224,$K$1:$K$176,1),2)),2)*100,0)
&amp;"%)"</f>
        <v>93 (71%)</v>
      </c>
      <c r="O224" s="175">
        <f t="shared" si="41"/>
        <v>205211455</v>
      </c>
      <c r="P224" s="174">
        <f t="shared" si="40"/>
        <v>4994700</v>
      </c>
      <c r="Q224" s="88">
        <v>0</v>
      </c>
      <c r="T224" s="88" t="s">
        <v>2483</v>
      </c>
      <c r="U224" s="88" t="s">
        <v>2483</v>
      </c>
    </row>
    <row r="225" spans="5:21" x14ac:dyDescent="0.2">
      <c r="E225" s="179" t="str" cm="1">
        <f t="array" ref="E225">IFERROR(INDEX($A$1:$C$176,MATCH(F225,$B$1:$B$176,1)+1,1),1) &amp; " (" &amp;
IFERROR(ROUND((F225-INDEX($A$1:$C$176,MATCH(F225,$B$1:$B$176,1),2))/(INDEX($A$1:$C$176,MATCH(F225,$B$1:$B$176,1)+1,2)-INDEX($A$1:$C$176,MATCH(F225,$B$1:$B$176,1),2)),2)*100,0)
&amp;"%)"</f>
        <v>94 (27%)</v>
      </c>
      <c r="F225" s="175">
        <f t="shared" si="38"/>
        <v>209806420</v>
      </c>
      <c r="G225" s="174">
        <f t="shared" si="39"/>
        <v>5065235</v>
      </c>
      <c r="H225" s="88">
        <v>0</v>
      </c>
      <c r="N225" s="179" t="str" cm="1">
        <f t="array" ref="N225">IFERROR(INDEX($J$1:$L$176,MATCH(O225,$K$1:$K$176,1)+1,1),1) &amp; " (" &amp;
IFERROR(ROUND((O225-INDEX($J$1:$L$176,MATCH(O225,$K$1:$K$176,1),2))/(INDEX($J$1:$L$176,MATCH(O225,$K$1:$K$176,1)+1,2)-INDEX($J$1:$L$176,MATCH(O225,$K$1:$K$176,1),2)),2)*100,0)
&amp;"%)"</f>
        <v>94 (14%)</v>
      </c>
      <c r="O225" s="175">
        <f t="shared" si="41"/>
        <v>210278955</v>
      </c>
      <c r="P225" s="174">
        <f t="shared" si="40"/>
        <v>5067500</v>
      </c>
      <c r="Q225" s="88">
        <v>0</v>
      </c>
      <c r="T225" s="88" t="s">
        <v>2483</v>
      </c>
      <c r="U225" s="88" t="s">
        <v>3662</v>
      </c>
    </row>
    <row r="226" spans="5:21" x14ac:dyDescent="0.2">
      <c r="E226" s="179" t="str" cm="1">
        <f t="array" ref="E226">IFERROR(INDEX($A$1:$C$176,MATCH(F226,$B$1:$B$176,1)+1,1),1) &amp; " (" &amp;
IFERROR(ROUND((F226-INDEX($A$1:$C$176,MATCH(F226,$B$1:$B$176,1),2))/(INDEX($A$1:$C$176,MATCH(F226,$B$1:$B$176,1)+1,2)-INDEX($A$1:$C$176,MATCH(F226,$B$1:$B$176,1),2)),2)*100,0)
&amp;"%)"</f>
        <v>94 (50%)</v>
      </c>
      <c r="F226" s="175">
        <f t="shared" si="38"/>
        <v>215077280</v>
      </c>
      <c r="G226" s="174">
        <f t="shared" si="39"/>
        <v>5138360</v>
      </c>
      <c r="H226" s="88">
        <v>132500</v>
      </c>
      <c r="N226" s="179" t="str" cm="1">
        <f t="array" ref="N226">IFERROR(INDEX($J$1:$L$176,MATCH(O226,$K$1:$K$176,1)+1,1),1) &amp; " (" &amp;
IFERROR(ROUND((O226-INDEX($J$1:$L$176,MATCH(O226,$K$1:$K$176,1),2))/(INDEX($J$1:$L$176,MATCH(O226,$K$1:$K$176,1)+1,2)-INDEX($J$1:$L$176,MATCH(O226,$K$1:$K$176,1),2)),2)*100,0)
&amp;"%)"</f>
        <v>94 (59%)</v>
      </c>
      <c r="O226" s="175">
        <f t="shared" si="41"/>
        <v>215552080</v>
      </c>
      <c r="P226" s="174">
        <f t="shared" si="40"/>
        <v>5140625</v>
      </c>
      <c r="Q226" s="88">
        <v>132500</v>
      </c>
      <c r="T226" s="88" t="s">
        <v>2483</v>
      </c>
      <c r="U226" s="88" t="s">
        <v>2483</v>
      </c>
    </row>
    <row r="227" spans="5:21" x14ac:dyDescent="0.2">
      <c r="E227" s="179" t="str" cm="1">
        <f t="array" ref="E227">IFERROR(INDEX($A$1:$C$176,MATCH(F227,$B$1:$B$176,1)+1,1),1) &amp; " (" &amp;
IFERROR(ROUND((F227-INDEX($A$1:$C$176,MATCH(F227,$B$1:$B$176,1),2))/(INDEX($A$1:$C$176,MATCH(F227,$B$1:$B$176,1)+1,2)-INDEX($A$1:$C$176,MATCH(F227,$B$1:$B$176,1),2)),2)*100,0)
&amp;"%)"</f>
        <v>94 (74%)</v>
      </c>
      <c r="F227" s="175">
        <f t="shared" si="38"/>
        <v>220289090</v>
      </c>
      <c r="G227" s="174">
        <f t="shared" si="39"/>
        <v>5211810</v>
      </c>
      <c r="H227" s="88">
        <v>0</v>
      </c>
      <c r="N227" s="179" t="str" cm="1">
        <f t="array" ref="N227">IFERROR(INDEX($J$1:$L$176,MATCH(O227,$K$1:$K$176,1)+1,1),1) &amp; " (" &amp;
IFERROR(ROUND((O227-INDEX($J$1:$L$176,MATCH(O227,$K$1:$K$176,1),2))/(INDEX($J$1:$L$176,MATCH(O227,$K$1:$K$176,1)+1,2)-INDEX($J$1:$L$176,MATCH(O227,$K$1:$K$176,1),2)),2)*100,0)
&amp;"%)"</f>
        <v>95 (3%)</v>
      </c>
      <c r="O227" s="175">
        <f t="shared" si="41"/>
        <v>220766155</v>
      </c>
      <c r="P227" s="174">
        <f t="shared" si="40"/>
        <v>5214075</v>
      </c>
      <c r="Q227" s="88">
        <v>0</v>
      </c>
      <c r="T227" s="88" t="s">
        <v>2483</v>
      </c>
      <c r="U227" s="88" t="s">
        <v>2483</v>
      </c>
    </row>
    <row r="228" spans="5:21" x14ac:dyDescent="0.2">
      <c r="E228" s="179" t="str" cm="1">
        <f t="array" ref="E228">IFERROR(INDEX($A$1:$C$176,MATCH(F228,$B$1:$B$176,1)+1,1),1) &amp; " (" &amp;
IFERROR(ROUND((F228-INDEX($A$1:$C$176,MATCH(F228,$B$1:$B$176,1),2))/(INDEX($A$1:$C$176,MATCH(F228,$B$1:$B$176,1)+1,2)-INDEX($A$1:$C$176,MATCH(F228,$B$1:$B$176,1),2)),2)*100,0)
&amp;"%)"</f>
        <v>94 (97%)</v>
      </c>
      <c r="F228" s="175">
        <f t="shared" si="38"/>
        <v>225574675</v>
      </c>
      <c r="G228" s="174">
        <f t="shared" si="39"/>
        <v>5285585</v>
      </c>
      <c r="H228" s="88">
        <v>0</v>
      </c>
      <c r="N228" s="179" t="str" cm="1">
        <f t="array" ref="N228">IFERROR(INDEX($J$1:$L$176,MATCH(O228,$K$1:$K$176,1)+1,1),1) &amp; " (" &amp;
IFERROR(ROUND((O228-INDEX($J$1:$L$176,MATCH(O228,$K$1:$K$176,1),2))/(INDEX($J$1:$L$176,MATCH(O228,$K$1:$K$176,1)+1,2)-INDEX($J$1:$L$176,MATCH(O228,$K$1:$K$176,1),2)),2)*100,0)
&amp;"%)"</f>
        <v>95 (48%)</v>
      </c>
      <c r="O228" s="175">
        <f t="shared" si="41"/>
        <v>226054005</v>
      </c>
      <c r="P228" s="174">
        <f t="shared" si="40"/>
        <v>5287850</v>
      </c>
      <c r="Q228" s="88">
        <v>0</v>
      </c>
      <c r="T228" s="88" t="s">
        <v>2483</v>
      </c>
      <c r="U228" s="88" t="s">
        <v>3662</v>
      </c>
    </row>
    <row r="229" spans="5:21" x14ac:dyDescent="0.2">
      <c r="E229" s="179" t="str" cm="1">
        <f t="array" ref="E229">IFERROR(INDEX($A$1:$C$176,MATCH(F229,$B$1:$B$176,1)+1,1),1) &amp; " (" &amp;
IFERROR(ROUND((F229-INDEX($A$1:$C$176,MATCH(F229,$B$1:$B$176,1),2))/(INDEX($A$1:$C$176,MATCH(F229,$B$1:$B$176,1)+1,2)-INDEX($A$1:$C$176,MATCH(F229,$B$1:$B$176,1),2)),2)*100,0)
&amp;"%)"</f>
        <v>95 (14%)</v>
      </c>
      <c r="F229" s="175">
        <f t="shared" si="38"/>
        <v>231069360</v>
      </c>
      <c r="G229" s="174">
        <f t="shared" si="39"/>
        <v>5359685</v>
      </c>
      <c r="H229" s="88">
        <v>135000</v>
      </c>
      <c r="N229" s="179" t="str" cm="1">
        <f t="array" ref="N229">IFERROR(INDEX($J$1:$L$176,MATCH(O229,$K$1:$K$176,1)+1,1),1) &amp; " (" &amp;
IFERROR(ROUND((O229-INDEX($J$1:$L$176,MATCH(O229,$K$1:$K$176,1),2))/(INDEX($J$1:$L$176,MATCH(O229,$K$1:$K$176,1)+1,2)-INDEX($J$1:$L$176,MATCH(O229,$K$1:$K$176,1),2)),2)*100,0)
&amp;"%)"</f>
        <v>95 (94%)</v>
      </c>
      <c r="O229" s="175">
        <f t="shared" si="41"/>
        <v>231550955</v>
      </c>
      <c r="P229" s="174">
        <f t="shared" si="40"/>
        <v>5361950</v>
      </c>
      <c r="Q229" s="88">
        <v>135000</v>
      </c>
      <c r="T229" s="88" t="s">
        <v>2483</v>
      </c>
      <c r="U229" s="88" t="s">
        <v>2483</v>
      </c>
    </row>
    <row r="230" spans="5:21" x14ac:dyDescent="0.2">
      <c r="E230" s="179" t="str" cm="1">
        <f t="array" ref="E230">IFERROR(INDEX($A$1:$C$176,MATCH(F230,$B$1:$B$176,1)+1,1),1) &amp; " (" &amp;
IFERROR(ROUND((F230-INDEX($A$1:$C$176,MATCH(F230,$B$1:$B$176,1),2))/(INDEX($A$1:$C$176,MATCH(F230,$B$1:$B$176,1)+1,2)-INDEX($A$1:$C$176,MATCH(F230,$B$1:$B$176,1),2)),2)*100,0)
&amp;"%)"</f>
        <v>95 (30%)</v>
      </c>
      <c r="F230" s="175">
        <f t="shared" si="38"/>
        <v>236503470</v>
      </c>
      <c r="G230" s="174">
        <f t="shared" si="39"/>
        <v>5434110</v>
      </c>
      <c r="H230" s="88">
        <v>0</v>
      </c>
      <c r="N230" s="179" t="str" cm="1">
        <f t="array" ref="N230">IFERROR(INDEX($J$1:$L$176,MATCH(O230,$K$1:$K$176,1)+1,1),1) &amp; " (" &amp;
IFERROR(ROUND((O230-INDEX($J$1:$L$176,MATCH(O230,$K$1:$K$176,1),2))/(INDEX($J$1:$L$176,MATCH(O230,$K$1:$K$176,1)+1,2)-INDEX($J$1:$L$176,MATCH(O230,$K$1:$K$176,1),2)),2)*100,0)
&amp;"%)"</f>
        <v>96 (39%)</v>
      </c>
      <c r="O230" s="175">
        <f t="shared" si="41"/>
        <v>236987330</v>
      </c>
      <c r="P230" s="174">
        <f t="shared" si="40"/>
        <v>5436375</v>
      </c>
      <c r="Q230" s="88">
        <v>0</v>
      </c>
      <c r="T230" s="88" t="s">
        <v>2483</v>
      </c>
      <c r="U230" s="88" t="s">
        <v>2483</v>
      </c>
    </row>
    <row r="231" spans="5:21" x14ac:dyDescent="0.2">
      <c r="E231" s="179" t="str" cm="1">
        <f t="array" ref="E231">IFERROR(INDEX($A$1:$C$176,MATCH(F231,$B$1:$B$176,1)+1,1),1) &amp; " (" &amp;
IFERROR(ROUND((F231-INDEX($A$1:$C$176,MATCH(F231,$B$1:$B$176,1),2))/(INDEX($A$1:$C$176,MATCH(F231,$B$1:$B$176,1)+1,2)-INDEX($A$1:$C$176,MATCH(F231,$B$1:$B$176,1),2)),2)*100,0)
&amp;"%)"</f>
        <v>95 (47%)</v>
      </c>
      <c r="F231" s="175">
        <f t="shared" si="38"/>
        <v>242012330</v>
      </c>
      <c r="G231" s="174">
        <f t="shared" si="39"/>
        <v>5508860</v>
      </c>
      <c r="H231" s="88">
        <v>0</v>
      </c>
      <c r="N231" s="179" t="str" cm="1">
        <f t="array" ref="N231">IFERROR(INDEX($J$1:$L$176,MATCH(O231,$K$1:$K$176,1)+1,1),1) &amp; " (" &amp;
IFERROR(ROUND((O231-INDEX($J$1:$L$176,MATCH(O231,$K$1:$K$176,1),2))/(INDEX($J$1:$L$176,MATCH(O231,$K$1:$K$176,1)+1,2)-INDEX($J$1:$L$176,MATCH(O231,$K$1:$K$176,1),2)),2)*100,0)
&amp;"%)"</f>
        <v>96 (85%)</v>
      </c>
      <c r="O231" s="175">
        <f t="shared" si="41"/>
        <v>242498455</v>
      </c>
      <c r="P231" s="174">
        <f t="shared" si="40"/>
        <v>5511125</v>
      </c>
      <c r="Q231" s="88">
        <v>0</v>
      </c>
      <c r="T231" s="88" t="s">
        <v>2483</v>
      </c>
      <c r="U231" s="88" t="s">
        <v>3662</v>
      </c>
    </row>
    <row r="232" spans="5:21" x14ac:dyDescent="0.2">
      <c r="E232" s="179" t="str" cm="1">
        <f t="array" ref="E232">IFERROR(INDEX($A$1:$C$176,MATCH(F232,$B$1:$B$176,1)+1,1),1) &amp; " (" &amp;
IFERROR(ROUND((F232-INDEX($A$1:$C$176,MATCH(F232,$B$1:$B$176,1),2))/(INDEX($A$1:$C$176,MATCH(F232,$B$1:$B$176,1)+1,2)-INDEX($A$1:$C$176,MATCH(F232,$B$1:$B$176,1),2)),2)*100,0)
&amp;"%)"</f>
        <v>95 (64%)</v>
      </c>
      <c r="F232" s="175">
        <f t="shared" si="38"/>
        <v>247733765</v>
      </c>
      <c r="G232" s="174">
        <f t="shared" si="39"/>
        <v>5583935</v>
      </c>
      <c r="H232" s="88">
        <v>137500</v>
      </c>
      <c r="N232" s="179" t="str" cm="1">
        <f t="array" ref="N232">IFERROR(INDEX($J$1:$L$176,MATCH(O232,$K$1:$K$176,1)+1,1),1) &amp; " (" &amp;
IFERROR(ROUND((O232-INDEX($J$1:$L$176,MATCH(O232,$K$1:$K$176,1),2))/(INDEX($J$1:$L$176,MATCH(O232,$K$1:$K$176,1)+1,2)-INDEX($J$1:$L$176,MATCH(O232,$K$1:$K$176,1),2)),2)*100,0)
&amp;"%)"</f>
        <v>97 (33%)</v>
      </c>
      <c r="O232" s="175">
        <f t="shared" si="41"/>
        <v>248222155</v>
      </c>
      <c r="P232" s="174">
        <f t="shared" si="40"/>
        <v>5586200</v>
      </c>
      <c r="Q232" s="88">
        <v>137500</v>
      </c>
      <c r="T232" s="88" t="s">
        <v>2483</v>
      </c>
      <c r="U232" s="88" t="s">
        <v>2483</v>
      </c>
    </row>
    <row r="233" spans="5:21" x14ac:dyDescent="0.2">
      <c r="E233" s="179" t="str" cm="1">
        <f t="array" ref="E233">IFERROR(INDEX($A$1:$C$176,MATCH(F233,$B$1:$B$176,1)+1,1),1) &amp; " (" &amp;
IFERROR(ROUND((F233-INDEX($A$1:$C$176,MATCH(F233,$B$1:$B$176,1),2))/(INDEX($A$1:$C$176,MATCH(F233,$B$1:$B$176,1)+1,2)-INDEX($A$1:$C$176,MATCH(F233,$B$1:$B$176,1),2)),2)*100,0)
&amp;"%)"</f>
        <v>95 (80%)</v>
      </c>
      <c r="F233" s="175">
        <f t="shared" si="38"/>
        <v>253393100</v>
      </c>
      <c r="G233" s="174">
        <f t="shared" si="39"/>
        <v>5659335</v>
      </c>
      <c r="H233" s="88">
        <v>0</v>
      </c>
      <c r="N233" s="179" t="str" cm="1">
        <f t="array" ref="N233">IFERROR(INDEX($J$1:$L$176,MATCH(O233,$K$1:$K$176,1)+1,1),1) &amp; " (" &amp;
IFERROR(ROUND((O233-INDEX($J$1:$L$176,MATCH(O233,$K$1:$K$176,1),2))/(INDEX($J$1:$L$176,MATCH(O233,$K$1:$K$176,1)+1,2)-INDEX($J$1:$L$176,MATCH(O233,$K$1:$K$176,1),2)),2)*100,0)
&amp;"%)"</f>
        <v>97 (80%)</v>
      </c>
      <c r="O233" s="175">
        <f t="shared" si="41"/>
        <v>253883755</v>
      </c>
      <c r="P233" s="174">
        <f t="shared" si="40"/>
        <v>5661600</v>
      </c>
      <c r="Q233" s="88">
        <v>0</v>
      </c>
      <c r="T233" s="88" t="s">
        <v>2483</v>
      </c>
      <c r="U233" s="88" t="s">
        <v>2483</v>
      </c>
    </row>
    <row r="234" spans="5:21" x14ac:dyDescent="0.2">
      <c r="E234" s="179" t="str" cm="1">
        <f t="array" ref="E234">IFERROR(INDEX($A$1:$C$176,MATCH(F234,$B$1:$B$176,1)+1,1),1) &amp; " (" &amp;
IFERROR(ROUND((F234-INDEX($A$1:$C$176,MATCH(F234,$B$1:$B$176,1),2))/(INDEX($A$1:$C$176,MATCH(F234,$B$1:$B$176,1)+1,2)-INDEX($A$1:$C$176,MATCH(F234,$B$1:$B$176,1),2)),2)*100,0)
&amp;"%)"</f>
        <v>95 (97%)</v>
      </c>
      <c r="F234" s="175">
        <f t="shared" si="38"/>
        <v>259128160</v>
      </c>
      <c r="G234" s="174">
        <f t="shared" si="39"/>
        <v>5735060</v>
      </c>
      <c r="H234" s="88">
        <v>0</v>
      </c>
      <c r="N234" s="179" t="str" cm="1">
        <f t="array" ref="N234">IFERROR(INDEX($J$1:$L$176,MATCH(O234,$K$1:$K$176,1)+1,1),1) &amp; " (" &amp;
IFERROR(ROUND((O234-INDEX($J$1:$L$176,MATCH(O234,$K$1:$K$176,1),2))/(INDEX($J$1:$L$176,MATCH(O234,$K$1:$K$176,1)+1,2)-INDEX($J$1:$L$176,MATCH(O234,$K$1:$K$176,1),2)),2)*100,0)
&amp;"%)"</f>
        <v>98 (27%)</v>
      </c>
      <c r="O234" s="175">
        <f t="shared" si="41"/>
        <v>259621080</v>
      </c>
      <c r="P234" s="174">
        <f t="shared" si="40"/>
        <v>5737325</v>
      </c>
      <c r="Q234" s="88">
        <v>0</v>
      </c>
      <c r="T234" s="88" t="s">
        <v>2483</v>
      </c>
      <c r="U234" s="88" t="s">
        <v>3662</v>
      </c>
    </row>
    <row r="235" spans="5:21" x14ac:dyDescent="0.2">
      <c r="E235" s="179" t="str" cm="1">
        <f t="array" ref="E235">IFERROR(INDEX($A$1:$C$176,MATCH(F235,$B$1:$B$176,1)+1,1),1) &amp; " (" &amp;
IFERROR(ROUND((F235-INDEX($A$1:$C$176,MATCH(F235,$B$1:$B$176,1),2))/(INDEX($A$1:$C$176,MATCH(F235,$B$1:$B$176,1)+1,2)-INDEX($A$1:$C$176,MATCH(F235,$B$1:$B$176,1),2)),2)*100,0)
&amp;"%)"</f>
        <v>96 (14%)</v>
      </c>
      <c r="F235" s="175">
        <f t="shared" si="38"/>
        <v>265079270</v>
      </c>
      <c r="G235" s="174">
        <f t="shared" si="39"/>
        <v>5811110</v>
      </c>
      <c r="H235" s="88">
        <v>140000</v>
      </c>
      <c r="N235" s="179" t="str" cm="1">
        <f t="array" ref="N235">IFERROR(INDEX($J$1:$L$176,MATCH(O235,$K$1:$K$176,1)+1,1),1) &amp; " (" &amp;
IFERROR(ROUND((O235-INDEX($J$1:$L$176,MATCH(O235,$K$1:$K$176,1),2))/(INDEX($J$1:$L$176,MATCH(O235,$K$1:$K$176,1)+1,2)-INDEX($J$1:$L$176,MATCH(O235,$K$1:$K$176,1),2)),2)*100,0)
&amp;"%)"</f>
        <v>98 (76%)</v>
      </c>
      <c r="O235" s="175">
        <f t="shared" si="41"/>
        <v>265574455</v>
      </c>
      <c r="P235" s="174">
        <f t="shared" si="40"/>
        <v>5813375</v>
      </c>
      <c r="Q235" s="88">
        <v>140000</v>
      </c>
      <c r="T235" s="88" t="s">
        <v>2483</v>
      </c>
      <c r="U235" s="88" t="s">
        <v>2483</v>
      </c>
    </row>
    <row r="236" spans="5:21" x14ac:dyDescent="0.2">
      <c r="E236" s="179" t="str" cm="1">
        <f t="array" ref="E236">IFERROR(INDEX($A$1:$C$176,MATCH(F236,$B$1:$B$176,1)+1,1),1) &amp; " (" &amp;
IFERROR(ROUND((F236-INDEX($A$1:$C$176,MATCH(F236,$B$1:$B$176,1),2))/(INDEX($A$1:$C$176,MATCH(F236,$B$1:$B$176,1)+1,2)-INDEX($A$1:$C$176,MATCH(F236,$B$1:$B$176,1),2)),2)*100,0)
&amp;"%)"</f>
        <v>96 (31%)</v>
      </c>
      <c r="F236" s="175">
        <f t="shared" si="38"/>
        <v>270966755</v>
      </c>
      <c r="G236" s="174">
        <f t="shared" si="39"/>
        <v>5887485</v>
      </c>
      <c r="H236" s="88">
        <v>0</v>
      </c>
      <c r="N236" s="179" t="str" cm="1">
        <f t="array" ref="N236">IFERROR(INDEX($J$1:$L$176,MATCH(O236,$K$1:$K$176,1)+1,1),1) &amp; " (" &amp;
IFERROR(ROUND((O236-INDEX($J$1:$L$176,MATCH(O236,$K$1:$K$176,1),2))/(INDEX($J$1:$L$176,MATCH(O236,$K$1:$K$176,1)+1,2)-INDEX($J$1:$L$176,MATCH(O236,$K$1:$K$176,1),2)),2)*100,0)
&amp;"%)"</f>
        <v>99 (24%)</v>
      </c>
      <c r="O236" s="175">
        <f t="shared" si="41"/>
        <v>271464205</v>
      </c>
      <c r="P236" s="174">
        <f t="shared" si="40"/>
        <v>5889750</v>
      </c>
      <c r="Q236" s="88">
        <v>0</v>
      </c>
      <c r="T236" s="88" t="s">
        <v>2483</v>
      </c>
      <c r="U236" s="88" t="s">
        <v>2483</v>
      </c>
    </row>
    <row r="237" spans="5:21" x14ac:dyDescent="0.2">
      <c r="E237" s="179" t="str" cm="1">
        <f t="array" ref="E237">IFERROR(INDEX($A$1:$C$176,MATCH(F237,$B$1:$B$176,1)+1,1),1) &amp; " (" &amp;
IFERROR(ROUND((F237-INDEX($A$1:$C$176,MATCH(F237,$B$1:$B$176,1),2))/(INDEX($A$1:$C$176,MATCH(F237,$B$1:$B$176,1)+1,2)-INDEX($A$1:$C$176,MATCH(F237,$B$1:$B$176,1),2)),2)*100,0)
&amp;"%)"</f>
        <v>96 (48%)</v>
      </c>
      <c r="F237" s="175">
        <f t="shared" si="38"/>
        <v>276930940</v>
      </c>
      <c r="G237" s="174">
        <f t="shared" si="39"/>
        <v>5964185</v>
      </c>
      <c r="H237" s="88">
        <v>0</v>
      </c>
      <c r="N237" s="179" t="str" cm="1">
        <f t="array" ref="N237">IFERROR(INDEX($J$1:$L$176,MATCH(O237,$K$1:$K$176,1)+1,1),1) &amp; " (" &amp;
IFERROR(ROUND((O237-INDEX($J$1:$L$176,MATCH(O237,$K$1:$K$176,1),2))/(INDEX($J$1:$L$176,MATCH(O237,$K$1:$K$176,1)+1,2)-INDEX($J$1:$L$176,MATCH(O237,$K$1:$K$176,1),2)),2)*100,0)
&amp;"%)"</f>
        <v>99 (73%)</v>
      </c>
      <c r="O237" s="175">
        <f t="shared" si="41"/>
        <v>277430655</v>
      </c>
      <c r="P237" s="174">
        <f t="shared" si="40"/>
        <v>5966450</v>
      </c>
      <c r="Q237" s="88">
        <v>0</v>
      </c>
      <c r="T237" s="88" t="s">
        <v>2483</v>
      </c>
      <c r="U237" s="88" t="s">
        <v>3662</v>
      </c>
    </row>
    <row r="238" spans="5:21" x14ac:dyDescent="0.2">
      <c r="E238" s="179" t="str" cm="1">
        <f t="array" ref="E238">IFERROR(INDEX($A$1:$C$176,MATCH(F238,$B$1:$B$176,1)+1,1),1) &amp; " (" &amp;
IFERROR(ROUND((F238-INDEX($A$1:$C$176,MATCH(F238,$B$1:$B$176,1),2))/(INDEX($A$1:$C$176,MATCH(F238,$B$1:$B$176,1)+1,2)-INDEX($A$1:$C$176,MATCH(F238,$B$1:$B$176,1),2)),2)*100,0)
&amp;"%)"</f>
        <v>96 (65%)</v>
      </c>
      <c r="F238" s="175">
        <f t="shared" si="38"/>
        <v>283114650</v>
      </c>
      <c r="G238" s="174">
        <f t="shared" si="39"/>
        <v>6041210</v>
      </c>
      <c r="H238" s="88">
        <v>142500</v>
      </c>
      <c r="N238" s="179" t="str" cm="1">
        <f t="array" ref="N238">IFERROR(INDEX($J$1:$L$176,MATCH(O238,$K$1:$K$176,1)+1,1),1) &amp; " (" &amp;
IFERROR(ROUND((O238-INDEX($J$1:$L$176,MATCH(O238,$K$1:$K$176,1),2))/(INDEX($J$1:$L$176,MATCH(O238,$K$1:$K$176,1)+1,2)-INDEX($J$1:$L$176,MATCH(O238,$K$1:$K$176,1),2)),2)*100,0)
&amp;"%)"</f>
        <v>100 (23%)</v>
      </c>
      <c r="O238" s="175">
        <f t="shared" si="41"/>
        <v>283616630</v>
      </c>
      <c r="P238" s="174">
        <f t="shared" si="40"/>
        <v>6043475</v>
      </c>
      <c r="Q238" s="88">
        <v>142500</v>
      </c>
      <c r="T238" s="88" t="s">
        <v>2483</v>
      </c>
      <c r="U238" s="88" t="s">
        <v>2483</v>
      </c>
    </row>
    <row r="239" spans="5:21" x14ac:dyDescent="0.2">
      <c r="E239" s="179" t="str" cm="1">
        <f t="array" ref="E239">IFERROR(INDEX($A$1:$C$176,MATCH(F239,$B$1:$B$176,1)+1,1),1) &amp; " (" &amp;
IFERROR(ROUND((F239-INDEX($A$1:$C$176,MATCH(F239,$B$1:$B$176,1),2))/(INDEX($A$1:$C$176,MATCH(F239,$B$1:$B$176,1)+1,2)-INDEX($A$1:$C$176,MATCH(F239,$B$1:$B$176,1),2)),2)*100,0)
&amp;"%)"</f>
        <v>96 (83%)</v>
      </c>
      <c r="F239" s="175">
        <f t="shared" si="38"/>
        <v>289233210</v>
      </c>
      <c r="G239" s="174">
        <f t="shared" si="39"/>
        <v>6118560</v>
      </c>
      <c r="H239" s="88">
        <v>0</v>
      </c>
      <c r="N239" s="179" t="str" cm="1">
        <f t="array" ref="N239">IFERROR(INDEX($J$1:$L$176,MATCH(O239,$K$1:$K$176,1)+1,1),1) &amp; " (" &amp;
IFERROR(ROUND((O239-INDEX($J$1:$L$176,MATCH(O239,$K$1:$K$176,1),2))/(INDEX($J$1:$L$176,MATCH(O239,$K$1:$K$176,1)+1,2)-INDEX($J$1:$L$176,MATCH(O239,$K$1:$K$176,1),2)),2)*100,0)
&amp;"%)"</f>
        <v>100 (72%)</v>
      </c>
      <c r="O239" s="175">
        <f t="shared" si="41"/>
        <v>289737455</v>
      </c>
      <c r="P239" s="174">
        <f t="shared" si="40"/>
        <v>6120825</v>
      </c>
      <c r="Q239" s="88">
        <v>0</v>
      </c>
      <c r="T239" s="88" t="s">
        <v>2483</v>
      </c>
      <c r="U239" s="88" t="s">
        <v>2483</v>
      </c>
    </row>
    <row r="240" spans="5:21" x14ac:dyDescent="0.2">
      <c r="E240" s="179" t="str" cm="1">
        <f t="array" ref="E240">IFERROR(INDEX($A$1:$C$176,MATCH(F240,$B$1:$B$176,1)+1,1),1) &amp; " (" &amp;
IFERROR(ROUND((F240-INDEX($A$1:$C$176,MATCH(F240,$B$1:$B$176,1),2))/(INDEX($A$1:$C$176,MATCH(F240,$B$1:$B$176,1)+1,2)-INDEX($A$1:$C$176,MATCH(F240,$B$1:$B$176,1),2)),2)*100,0)
&amp;"%)"</f>
        <v>97 (0%)</v>
      </c>
      <c r="F240" s="175">
        <f t="shared" si="38"/>
        <v>295429445</v>
      </c>
      <c r="G240" s="174">
        <f t="shared" si="39"/>
        <v>6196235</v>
      </c>
      <c r="H240" s="88">
        <v>0</v>
      </c>
      <c r="N240" s="179" t="str" cm="1">
        <f t="array" ref="N240">IFERROR(INDEX($J$1:$L$176,MATCH(O240,$K$1:$K$176,1)+1,1),1) &amp; " (" &amp;
IFERROR(ROUND((O240-INDEX($J$1:$L$176,MATCH(O240,$K$1:$K$176,1),2))/(INDEX($J$1:$L$176,MATCH(O240,$K$1:$K$176,1)+1,2)-INDEX($J$1:$L$176,MATCH(O240,$K$1:$K$176,1),2)),2)*100,0)
&amp;"%)"</f>
        <v>101 (22%)</v>
      </c>
      <c r="O240" s="175">
        <f t="shared" si="41"/>
        <v>295935955</v>
      </c>
      <c r="P240" s="174">
        <f t="shared" si="40"/>
        <v>6198500</v>
      </c>
      <c r="Q240" s="88">
        <v>0</v>
      </c>
      <c r="T240" s="88" t="s">
        <v>2483</v>
      </c>
      <c r="U240" s="88" t="s">
        <v>3662</v>
      </c>
    </row>
    <row r="241" spans="5:21" x14ac:dyDescent="0.2">
      <c r="E241" s="179" t="str" cm="1">
        <f t="array" ref="E241">IFERROR(INDEX($A$1:$C$176,MATCH(F241,$B$1:$B$176,1)+1,1),1) &amp; " (" &amp;
IFERROR(ROUND((F241-INDEX($A$1:$C$176,MATCH(F241,$B$1:$B$176,1),2))/(INDEX($A$1:$C$176,MATCH(F241,$B$1:$B$176,1)+1,2)-INDEX($A$1:$C$176,MATCH(F241,$B$1:$B$176,1),2)),2)*100,0)
&amp;"%)"</f>
        <v>97 (17%)</v>
      </c>
      <c r="F241" s="175">
        <f t="shared" si="38"/>
        <v>301848680</v>
      </c>
      <c r="G241" s="174">
        <f t="shared" si="39"/>
        <v>6274235</v>
      </c>
      <c r="H241" s="88">
        <v>145000</v>
      </c>
      <c r="N241" s="179" t="str" cm="1">
        <f t="array" ref="N241">IFERROR(INDEX($J$1:$L$176,MATCH(O241,$K$1:$K$176,1)+1,1),1) &amp; " (" &amp;
IFERROR(ROUND((O241-INDEX($J$1:$L$176,MATCH(O241,$K$1:$K$176,1),2))/(INDEX($J$1:$L$176,MATCH(O241,$K$1:$K$176,1)+1,2)-INDEX($J$1:$L$176,MATCH(O241,$K$1:$K$176,1),2)),2)*100,0)
&amp;"%)"</f>
        <v>101 (74%)</v>
      </c>
      <c r="O241" s="175">
        <f t="shared" si="41"/>
        <v>302357455</v>
      </c>
      <c r="P241" s="174">
        <f t="shared" si="40"/>
        <v>6276500</v>
      </c>
      <c r="Q241" s="88">
        <v>145000</v>
      </c>
      <c r="T241" s="88" t="s">
        <v>2483</v>
      </c>
      <c r="U241" s="88" t="s">
        <v>2483</v>
      </c>
    </row>
    <row r="242" spans="5:21" x14ac:dyDescent="0.2">
      <c r="E242" s="179" t="str" cm="1">
        <f t="array" ref="E242">IFERROR(INDEX($A$1:$C$176,MATCH(F242,$B$1:$B$176,1)+1,1),1) &amp; " (" &amp;
IFERROR(ROUND((F242-INDEX($A$1:$C$176,MATCH(F242,$B$1:$B$176,1),2))/(INDEX($A$1:$C$176,MATCH(F242,$B$1:$B$176,1)+1,2)-INDEX($A$1:$C$176,MATCH(F242,$B$1:$B$176,1),2)),2)*100,0)
&amp;"%)"</f>
        <v>97 (34%)</v>
      </c>
      <c r="F242" s="175">
        <f t="shared" si="38"/>
        <v>308201240</v>
      </c>
      <c r="G242" s="174">
        <f t="shared" si="39"/>
        <v>6352560</v>
      </c>
      <c r="H242" s="88">
        <v>0</v>
      </c>
      <c r="N242" s="179" t="str" cm="1">
        <f t="array" ref="N242">IFERROR(INDEX($J$1:$L$176,MATCH(O242,$K$1:$K$176,1)+1,1),1) &amp; " (" &amp;
IFERROR(ROUND((O242-INDEX($J$1:$L$176,MATCH(O242,$K$1:$K$176,1),2))/(INDEX($J$1:$L$176,MATCH(O242,$K$1:$K$176,1)+1,2)-INDEX($J$1:$L$176,MATCH(O242,$K$1:$K$176,1),2)),2)*100,0)
&amp;"%)"</f>
        <v>102 (24%)</v>
      </c>
      <c r="O242" s="175">
        <f t="shared" si="41"/>
        <v>308712280</v>
      </c>
      <c r="P242" s="174">
        <f t="shared" si="40"/>
        <v>6354825</v>
      </c>
      <c r="Q242" s="88">
        <v>0</v>
      </c>
      <c r="T242" s="88" t="s">
        <v>2483</v>
      </c>
      <c r="U242" s="88" t="s">
        <v>2483</v>
      </c>
    </row>
    <row r="243" spans="5:21" x14ac:dyDescent="0.2">
      <c r="E243" s="179" t="str" cm="1">
        <f t="array" ref="E243">IFERROR(INDEX($A$1:$C$176,MATCH(F243,$B$1:$B$176,1)+1,1),1) &amp; " (" &amp;
IFERROR(ROUND((F243-INDEX($A$1:$C$176,MATCH(F243,$B$1:$B$176,1),2))/(INDEX($A$1:$C$176,MATCH(F243,$B$1:$B$176,1)+1,2)-INDEX($A$1:$C$176,MATCH(F243,$B$1:$B$176,1),2)),2)*100,0)
&amp;"%)"</f>
        <v>97 (52%)</v>
      </c>
      <c r="F243" s="175">
        <f t="shared" si="38"/>
        <v>314632450</v>
      </c>
      <c r="G243" s="174">
        <f t="shared" si="39"/>
        <v>6431210</v>
      </c>
      <c r="H243" s="88">
        <v>0</v>
      </c>
      <c r="N243" s="179" t="str" cm="1">
        <f t="array" ref="N243">IFERROR(INDEX($J$1:$L$176,MATCH(O243,$K$1:$K$176,1)+1,1),1) &amp; " (" &amp;
IFERROR(ROUND((O243-INDEX($J$1:$L$176,MATCH(O243,$K$1:$K$176,1),2))/(INDEX($J$1:$L$176,MATCH(O243,$K$1:$K$176,1)+1,2)-INDEX($J$1:$L$176,MATCH(O243,$K$1:$K$176,1),2)),2)*100,0)
&amp;"%)"</f>
        <v>102 (76%)</v>
      </c>
      <c r="O243" s="175">
        <f t="shared" si="41"/>
        <v>315145755</v>
      </c>
      <c r="P243" s="174">
        <f t="shared" si="40"/>
        <v>6433475</v>
      </c>
      <c r="Q243" s="88">
        <v>0</v>
      </c>
      <c r="T243" s="88" t="s">
        <v>2483</v>
      </c>
      <c r="U243" s="88" t="s">
        <v>3662</v>
      </c>
    </row>
    <row r="244" spans="5:21" x14ac:dyDescent="0.2">
      <c r="E244" s="179" t="str" cm="1">
        <f t="array" ref="E244">IFERROR(INDEX($A$1:$C$176,MATCH(F244,$B$1:$B$176,1)+1,1),1) &amp; " (" &amp;
IFERROR(ROUND((F244-INDEX($A$1:$C$176,MATCH(F244,$B$1:$B$176,1),2))/(INDEX($A$1:$C$176,MATCH(F244,$B$1:$B$176,1)+1,2)-INDEX($A$1:$C$176,MATCH(F244,$B$1:$B$176,1),2)),2)*100,0)
&amp;"%)"</f>
        <v>97 (70%)</v>
      </c>
      <c r="F244" s="175">
        <f t="shared" si="38"/>
        <v>321290135</v>
      </c>
      <c r="G244" s="174">
        <f t="shared" si="39"/>
        <v>6510185</v>
      </c>
      <c r="H244" s="88">
        <v>147500</v>
      </c>
      <c r="N244" s="179" t="str" cm="1">
        <f t="array" ref="N244">IFERROR(INDEX($J$1:$L$176,MATCH(O244,$K$1:$K$176,1)+1,1),1) &amp; " (" &amp;
IFERROR(ROUND((O244-INDEX($J$1:$L$176,MATCH(O244,$K$1:$K$176,1),2))/(INDEX($J$1:$L$176,MATCH(O244,$K$1:$K$176,1)+1,2)-INDEX($J$1:$L$176,MATCH(O244,$K$1:$K$176,1),2)),2)*100,0)
&amp;"%)"</f>
        <v>103 (28%)</v>
      </c>
      <c r="O244" s="175">
        <f t="shared" si="41"/>
        <v>321805705</v>
      </c>
      <c r="P244" s="174">
        <f t="shared" si="40"/>
        <v>6512450</v>
      </c>
      <c r="Q244" s="88">
        <v>147500</v>
      </c>
      <c r="T244" s="88" t="s">
        <v>2483</v>
      </c>
      <c r="U244" s="88" t="s">
        <v>2483</v>
      </c>
    </row>
    <row r="245" spans="5:21" x14ac:dyDescent="0.2">
      <c r="E245" s="179" t="str" cm="1">
        <f t="array" ref="E245">IFERROR(INDEX($A$1:$C$176,MATCH(F245,$B$1:$B$176,1)+1,1),1) &amp; " (" &amp;
IFERROR(ROUND((F245-INDEX($A$1:$C$176,MATCH(F245,$B$1:$B$176,1),2))/(INDEX($A$1:$C$176,MATCH(F245,$B$1:$B$176,1)+1,2)-INDEX($A$1:$C$176,MATCH(F245,$B$1:$B$176,1),2)),2)*100,0)
&amp;"%)"</f>
        <v>97 (87%)</v>
      </c>
      <c r="F245" s="175">
        <f t="shared" si="38"/>
        <v>327879620</v>
      </c>
      <c r="G245" s="174">
        <f t="shared" si="39"/>
        <v>6589485</v>
      </c>
      <c r="H245" s="88">
        <v>0</v>
      </c>
      <c r="N245" s="179" t="str" cm="1">
        <f t="array" ref="N245">IFERROR(INDEX($J$1:$L$176,MATCH(O245,$K$1:$K$176,1)+1,1),1) &amp; " (" &amp;
IFERROR(ROUND((O245-INDEX($J$1:$L$176,MATCH(O245,$K$1:$K$176,1),2))/(INDEX($J$1:$L$176,MATCH(O245,$K$1:$K$176,1)+1,2)-INDEX($J$1:$L$176,MATCH(O245,$K$1:$K$176,1),2)),2)*100,0)
&amp;"%)"</f>
        <v>103 (80%)</v>
      </c>
      <c r="O245" s="175">
        <f t="shared" si="41"/>
        <v>328397455</v>
      </c>
      <c r="P245" s="174">
        <f t="shared" si="40"/>
        <v>6591750</v>
      </c>
      <c r="Q245" s="88">
        <v>0</v>
      </c>
      <c r="T245" s="88" t="s">
        <v>2483</v>
      </c>
      <c r="U245" s="88" t="s">
        <v>2483</v>
      </c>
    </row>
    <row r="246" spans="5:21" x14ac:dyDescent="0.2">
      <c r="E246" s="179" t="str" cm="1">
        <f t="array" ref="E246">IFERROR(INDEX($A$1:$C$176,MATCH(F246,$B$1:$B$176,1)+1,1),1) &amp; " (" &amp;
IFERROR(ROUND((F246-INDEX($A$1:$C$176,MATCH(F246,$B$1:$B$176,1),2))/(INDEX($A$1:$C$176,MATCH(F246,$B$1:$B$176,1)+1,2)-INDEX($A$1:$C$176,MATCH(F246,$B$1:$B$176,1),2)),2)*100,0)
&amp;"%)"</f>
        <v>98 (5%)</v>
      </c>
      <c r="F246" s="175">
        <f t="shared" si="38"/>
        <v>334548730</v>
      </c>
      <c r="G246" s="174">
        <f t="shared" si="39"/>
        <v>6669110</v>
      </c>
      <c r="H246" s="88">
        <v>0</v>
      </c>
      <c r="N246" s="179" t="str" cm="1">
        <f t="array" ref="N246">IFERROR(INDEX($J$1:$L$176,MATCH(O246,$K$1:$K$176,1)+1,1),1) &amp; " (" &amp;
IFERROR(ROUND((O246-INDEX($J$1:$L$176,MATCH(O246,$K$1:$K$176,1),2))/(INDEX($J$1:$L$176,MATCH(O246,$K$1:$K$176,1)+1,2)-INDEX($J$1:$L$176,MATCH(O246,$K$1:$K$176,1),2)),2)*100,0)
&amp;"%)"</f>
        <v>104 (33%)</v>
      </c>
      <c r="O246" s="175">
        <f t="shared" si="41"/>
        <v>335068830</v>
      </c>
      <c r="P246" s="174">
        <f t="shared" si="40"/>
        <v>6671375</v>
      </c>
      <c r="Q246" s="88">
        <v>0</v>
      </c>
      <c r="T246" s="88" t="s">
        <v>2483</v>
      </c>
      <c r="U246" s="88" t="s">
        <v>3662</v>
      </c>
    </row>
    <row r="247" spans="5:21" x14ac:dyDescent="0.2">
      <c r="E247" s="179" t="str" cm="1">
        <f t="array" ref="E247">IFERROR(INDEX($A$1:$C$176,MATCH(F247,$B$1:$B$176,1)+1,1),1) &amp; " (" &amp;
IFERROR(ROUND((F247-INDEX($A$1:$C$176,MATCH(F247,$B$1:$B$176,1),2))/(INDEX($A$1:$C$176,MATCH(F247,$B$1:$B$176,1)+1,2)-INDEX($A$1:$C$176,MATCH(F247,$B$1:$B$176,1),2)),2)*100,0)
&amp;"%)"</f>
        <v>98 (23%)</v>
      </c>
      <c r="F247" s="175">
        <f t="shared" si="38"/>
        <v>341447790</v>
      </c>
      <c r="G247" s="174">
        <f t="shared" si="39"/>
        <v>6749060</v>
      </c>
      <c r="H247" s="88">
        <v>150000</v>
      </c>
      <c r="N247" s="179" t="str" cm="1">
        <f t="array" ref="N247">IFERROR(INDEX($J$1:$L$176,MATCH(O247,$K$1:$K$176,1)+1,1),1) &amp; " (" &amp;
IFERROR(ROUND((O247-INDEX($J$1:$L$176,MATCH(O247,$K$1:$K$176,1),2))/(INDEX($J$1:$L$176,MATCH(O247,$K$1:$K$176,1)+1,2)-INDEX($J$1:$L$176,MATCH(O247,$K$1:$K$176,1),2)),2)*100,0)
&amp;"%)"</f>
        <v>104 (87%)</v>
      </c>
      <c r="O247" s="175">
        <f t="shared" si="41"/>
        <v>341970155</v>
      </c>
      <c r="P247" s="174">
        <f t="shared" si="40"/>
        <v>6751325</v>
      </c>
      <c r="Q247" s="88">
        <v>150000</v>
      </c>
      <c r="T247" s="88" t="s">
        <v>2483</v>
      </c>
      <c r="U247" s="88" t="s">
        <v>2483</v>
      </c>
    </row>
    <row r="248" spans="5:21" x14ac:dyDescent="0.2">
      <c r="E248" s="179" t="str" cm="1">
        <f t="array" ref="E248">IFERROR(INDEX($A$1:$C$176,MATCH(F248,$B$1:$B$176,1)+1,1),1) &amp; " (" &amp;
IFERROR(ROUND((F248-INDEX($A$1:$C$176,MATCH(F248,$B$1:$B$176,1),2))/(INDEX($A$1:$C$176,MATCH(F248,$B$1:$B$176,1)+1,2)-INDEX($A$1:$C$176,MATCH(F248,$B$1:$B$176,1),2)),2)*100,0)
&amp;"%)"</f>
        <v>98 (40%)</v>
      </c>
      <c r="F248" s="175">
        <f t="shared" si="38"/>
        <v>348277125</v>
      </c>
      <c r="G248" s="174">
        <f t="shared" si="39"/>
        <v>6829335</v>
      </c>
      <c r="H248" s="88">
        <v>0</v>
      </c>
      <c r="N248" s="179" t="str" cm="1">
        <f t="array" ref="N248">IFERROR(INDEX($J$1:$L$176,MATCH(O248,$K$1:$K$176,1)+1,1),1) &amp; " (" &amp;
IFERROR(ROUND((O248-INDEX($J$1:$L$176,MATCH(O248,$K$1:$K$176,1),2))/(INDEX($J$1:$L$176,MATCH(O248,$K$1:$K$176,1)+1,2)-INDEX($J$1:$L$176,MATCH(O248,$K$1:$K$176,1),2)),2)*100,0)
&amp;"%)"</f>
        <v>105 (40%)</v>
      </c>
      <c r="O248" s="175">
        <f t="shared" si="41"/>
        <v>348801755</v>
      </c>
      <c r="P248" s="174">
        <f t="shared" si="40"/>
        <v>6831600</v>
      </c>
      <c r="Q248" s="88">
        <v>0</v>
      </c>
      <c r="T248" s="88" t="s">
        <v>2483</v>
      </c>
      <c r="U248" s="88" t="s">
        <v>2483</v>
      </c>
    </row>
    <row r="249" spans="5:21" x14ac:dyDescent="0.2">
      <c r="E249" s="179" t="str" cm="1">
        <f t="array" ref="E249">IFERROR(INDEX($A$1:$C$176,MATCH(F249,$B$1:$B$176,1)+1,1),1) &amp; " (" &amp;
IFERROR(ROUND((F249-INDEX($A$1:$C$176,MATCH(F249,$B$1:$B$176,1),2))/(INDEX($A$1:$C$176,MATCH(F249,$B$1:$B$176,1)+1,2)-INDEX($A$1:$C$176,MATCH(F249,$B$1:$B$176,1),2)),2)*100,0)
&amp;"%)"</f>
        <v>98 (58%)</v>
      </c>
      <c r="F249" s="175">
        <f t="shared" si="38"/>
        <v>355187060</v>
      </c>
      <c r="G249" s="174">
        <f t="shared" si="39"/>
        <v>6909935</v>
      </c>
      <c r="H249" s="88">
        <v>0</v>
      </c>
      <c r="N249" s="179" t="str" cm="1">
        <f t="array" ref="N249">IFERROR(INDEX($J$1:$L$176,MATCH(O249,$K$1:$K$176,1)+1,1),1) &amp; " (" &amp;
IFERROR(ROUND((O249-INDEX($J$1:$L$176,MATCH(O249,$K$1:$K$176,1),2))/(INDEX($J$1:$L$176,MATCH(O249,$K$1:$K$176,1)+1,2)-INDEX($J$1:$L$176,MATCH(O249,$K$1:$K$176,1),2)),2)*100,0)
&amp;"%)"</f>
        <v>105 (94%)</v>
      </c>
      <c r="O249" s="175">
        <f t="shared" si="41"/>
        <v>355713955</v>
      </c>
      <c r="P249" s="174">
        <f t="shared" si="40"/>
        <v>6912200</v>
      </c>
      <c r="Q249" s="88">
        <v>0</v>
      </c>
      <c r="T249" s="88" t="s">
        <v>2483</v>
      </c>
      <c r="U249" s="88" t="s">
        <v>3662</v>
      </c>
    </row>
    <row r="250" spans="5:21" x14ac:dyDescent="0.2">
      <c r="E250" s="179" t="str" cm="1">
        <f t="array" ref="E250">IFERROR(INDEX($A$1:$C$176,MATCH(F250,$B$1:$B$176,1)+1,1),1) &amp; " (" &amp;
IFERROR(ROUND((F250-INDEX($A$1:$C$176,MATCH(F250,$B$1:$B$176,1),2))/(INDEX($A$1:$C$176,MATCH(F250,$B$1:$B$176,1)+1,2)-INDEX($A$1:$C$176,MATCH(F250,$B$1:$B$176,1),2)),2)*100,0)
&amp;"%)"</f>
        <v>98 (76%)</v>
      </c>
      <c r="F250" s="175">
        <f t="shared" si="38"/>
        <v>362330420</v>
      </c>
      <c r="G250" s="174">
        <f t="shared" si="39"/>
        <v>6990860</v>
      </c>
      <c r="H250" s="88">
        <v>152500</v>
      </c>
      <c r="N250" s="179" t="str" cm="1">
        <f t="array" ref="N250">IFERROR(INDEX($J$1:$L$176,MATCH(O250,$K$1:$K$176,1)+1,1),1) &amp; " (" &amp;
IFERROR(ROUND((O250-INDEX($J$1:$L$176,MATCH(O250,$K$1:$K$176,1),2))/(INDEX($J$1:$L$176,MATCH(O250,$K$1:$K$176,1)+1,2)-INDEX($J$1:$L$176,MATCH(O250,$K$1:$K$176,1),2)),2)*100,0)
&amp;"%)"</f>
        <v>106 (49%)</v>
      </c>
      <c r="O250" s="175">
        <f t="shared" si="41"/>
        <v>362859580</v>
      </c>
      <c r="P250" s="174">
        <f t="shared" si="40"/>
        <v>6993125</v>
      </c>
      <c r="Q250" s="88">
        <v>152500</v>
      </c>
      <c r="T250" s="88" t="s">
        <v>2483</v>
      </c>
      <c r="U250" s="88" t="s">
        <v>2483</v>
      </c>
    </row>
    <row r="251" spans="5:21" x14ac:dyDescent="0.2">
      <c r="E251" s="179" t="str" cm="1">
        <f t="array" ref="E251">IFERROR(INDEX($A$1:$C$176,MATCH(F251,$B$1:$B$176,1)+1,1),1) &amp; " (" &amp;
IFERROR(ROUND((F251-INDEX($A$1:$C$176,MATCH(F251,$B$1:$B$176,1),2))/(INDEX($A$1:$C$176,MATCH(F251,$B$1:$B$176,1)+1,2)-INDEX($A$1:$C$176,MATCH(F251,$B$1:$B$176,1),2)),2)*100,0)
&amp;"%)"</f>
        <v>98 (94%)</v>
      </c>
      <c r="F251" s="175">
        <f t="shared" si="38"/>
        <v>369402530</v>
      </c>
      <c r="G251" s="174">
        <f t="shared" si="39"/>
        <v>7072110</v>
      </c>
      <c r="H251" s="88">
        <v>0</v>
      </c>
      <c r="N251" s="179" t="str" cm="1">
        <f t="array" ref="N251">IFERROR(INDEX($J$1:$L$176,MATCH(O251,$K$1:$K$176,1)+1,1),1) &amp; " (" &amp;
IFERROR(ROUND((O251-INDEX($J$1:$L$176,MATCH(O251,$K$1:$K$176,1),2))/(INDEX($J$1:$L$176,MATCH(O251,$K$1:$K$176,1)+1,2)-INDEX($J$1:$L$176,MATCH(O251,$K$1:$K$176,1),2)),2)*100,0)
&amp;"%)"</f>
        <v>107 (3%)</v>
      </c>
      <c r="O251" s="175">
        <f t="shared" si="41"/>
        <v>369933955</v>
      </c>
      <c r="P251" s="174">
        <f t="shared" si="40"/>
        <v>7074375</v>
      </c>
      <c r="Q251" s="88">
        <v>0</v>
      </c>
      <c r="T251" s="88" t="s">
        <v>2483</v>
      </c>
      <c r="U251" s="88" t="s">
        <v>2483</v>
      </c>
    </row>
    <row r="252" spans="5:21" x14ac:dyDescent="0.2">
      <c r="E252" s="179" t="str" cm="1">
        <f t="array" ref="E252">IFERROR(INDEX($A$1:$C$176,MATCH(F252,$B$1:$B$176,1)+1,1),1) &amp; " (" &amp;
IFERROR(ROUND((F252-INDEX($A$1:$C$176,MATCH(F252,$B$1:$B$176,1),2))/(INDEX($A$1:$C$176,MATCH(F252,$B$1:$B$176,1)+1,2)-INDEX($A$1:$C$176,MATCH(F252,$B$1:$B$176,1),2)),2)*100,0)
&amp;"%)"</f>
        <v>99 (12%)</v>
      </c>
      <c r="F252" s="175">
        <f t="shared" si="38"/>
        <v>376556215</v>
      </c>
      <c r="G252" s="174">
        <f t="shared" si="39"/>
        <v>7153685</v>
      </c>
      <c r="H252" s="88">
        <v>0</v>
      </c>
      <c r="N252" s="179" t="str" cm="1">
        <f t="array" ref="N252">IFERROR(INDEX($J$1:$L$176,MATCH(O252,$K$1:$K$176,1)+1,1),1) &amp; " (" &amp;
IFERROR(ROUND((O252-INDEX($J$1:$L$176,MATCH(O252,$K$1:$K$176,1),2))/(INDEX($J$1:$L$176,MATCH(O252,$K$1:$K$176,1)+1,2)-INDEX($J$1:$L$176,MATCH(O252,$K$1:$K$176,1),2)),2)*100,0)
&amp;"%)"</f>
        <v>107 (58%)</v>
      </c>
      <c r="O252" s="175">
        <f t="shared" si="41"/>
        <v>377089905</v>
      </c>
      <c r="P252" s="174">
        <f t="shared" si="40"/>
        <v>7155950</v>
      </c>
      <c r="Q252" s="88">
        <v>0</v>
      </c>
      <c r="T252" s="88" t="s">
        <v>2483</v>
      </c>
      <c r="U252" s="88" t="s">
        <v>3662</v>
      </c>
    </row>
    <row r="253" spans="5:21" x14ac:dyDescent="0.2">
      <c r="E253" s="179" t="str" cm="1">
        <f t="array" ref="E253">IFERROR(INDEX($A$1:$C$176,MATCH(F253,$B$1:$B$176,1)+1,1),1) &amp; " (" &amp;
IFERROR(ROUND((F253-INDEX($A$1:$C$176,MATCH(F253,$B$1:$B$176,1),2))/(INDEX($A$1:$C$176,MATCH(F253,$B$1:$B$176,1)+1,2)-INDEX($A$1:$C$176,MATCH(F253,$B$1:$B$176,1),2)),2)*100,0)
&amp;"%)"</f>
        <v>99 (31%)</v>
      </c>
      <c r="F253" s="175">
        <f t="shared" si="38"/>
        <v>383946800</v>
      </c>
      <c r="G253" s="174">
        <f t="shared" si="39"/>
        <v>7235585</v>
      </c>
      <c r="H253" s="88">
        <v>155000</v>
      </c>
      <c r="N253" s="179" t="str" cm="1">
        <f t="array" ref="N253">IFERROR(INDEX($J$1:$L$176,MATCH(O253,$K$1:$K$176,1)+1,1),1) &amp; " (" &amp;
IFERROR(ROUND((O253-INDEX($J$1:$L$176,MATCH(O253,$K$1:$K$176,1),2))/(INDEX($J$1:$L$176,MATCH(O253,$K$1:$K$176,1)+1,2)-INDEX($J$1:$L$176,MATCH(O253,$K$1:$K$176,1),2)),2)*100,0)
&amp;"%)"</f>
        <v>108 (14%)</v>
      </c>
      <c r="O253" s="175">
        <f t="shared" si="41"/>
        <v>384482755</v>
      </c>
      <c r="P253" s="174">
        <f t="shared" si="40"/>
        <v>7237850</v>
      </c>
      <c r="Q253" s="88">
        <v>155000</v>
      </c>
      <c r="T253" s="88" t="s">
        <v>2483</v>
      </c>
      <c r="U253" s="88" t="s">
        <v>2483</v>
      </c>
    </row>
    <row r="254" spans="5:21" x14ac:dyDescent="0.2">
      <c r="E254" s="179" t="str" cm="1">
        <f t="array" ref="E254">IFERROR(INDEX($A$1:$C$176,MATCH(F254,$B$1:$B$176,1)+1,1),1) &amp; " (" &amp;
IFERROR(ROUND((F254-INDEX($A$1:$C$176,MATCH(F254,$B$1:$B$176,1),2))/(INDEX($A$1:$C$176,MATCH(F254,$B$1:$B$176,1)+1,2)-INDEX($A$1:$C$176,MATCH(F254,$B$1:$B$176,1),2)),2)*100,0)
&amp;"%)"</f>
        <v>99 (49%)</v>
      </c>
      <c r="F254" s="175">
        <f t="shared" si="38"/>
        <v>391264610</v>
      </c>
      <c r="G254" s="174">
        <f t="shared" si="39"/>
        <v>7317810</v>
      </c>
      <c r="H254" s="88">
        <v>0</v>
      </c>
      <c r="N254" s="179" t="str" cm="1">
        <f t="array" ref="N254">IFERROR(INDEX($J$1:$L$176,MATCH(O254,$K$1:$K$176,1)+1,1),1) &amp; " (" &amp;
IFERROR(ROUND((O254-INDEX($J$1:$L$176,MATCH(O254,$K$1:$K$176,1),2))/(INDEX($J$1:$L$176,MATCH(O254,$K$1:$K$176,1)+1,2)-INDEX($J$1:$L$176,MATCH(O254,$K$1:$K$176,1),2)),2)*100,0)
&amp;"%)"</f>
        <v>108 (70%)</v>
      </c>
      <c r="O254" s="175">
        <f t="shared" si="41"/>
        <v>391802830</v>
      </c>
      <c r="P254" s="174">
        <f t="shared" si="40"/>
        <v>7320075</v>
      </c>
      <c r="Q254" s="88">
        <v>0</v>
      </c>
      <c r="T254" s="88" t="s">
        <v>2483</v>
      </c>
      <c r="U254" s="88" t="s">
        <v>2483</v>
      </c>
    </row>
    <row r="255" spans="5:21" x14ac:dyDescent="0.2">
      <c r="E255" s="179" t="str" cm="1">
        <f t="array" ref="E255">IFERROR(INDEX($A$1:$C$176,MATCH(F255,$B$1:$B$176,1)+1,1),1) &amp; " (" &amp;
IFERROR(ROUND((F255-INDEX($A$1:$C$176,MATCH(F255,$B$1:$B$176,1),2))/(INDEX($A$1:$C$176,MATCH(F255,$B$1:$B$176,1)+1,2)-INDEX($A$1:$C$176,MATCH(F255,$B$1:$B$176,1),2)),2)*100,0)
&amp;"%)"</f>
        <v>99 (67%)</v>
      </c>
      <c r="F255" s="175">
        <f t="shared" si="38"/>
        <v>398664970</v>
      </c>
      <c r="G255" s="174">
        <f t="shared" si="39"/>
        <v>7400360</v>
      </c>
      <c r="H255" s="88">
        <v>0</v>
      </c>
      <c r="N255" s="179" t="str" cm="1">
        <f t="array" ref="N255">IFERROR(INDEX($J$1:$L$176,MATCH(O255,$K$1:$K$176,1)+1,1),1) &amp; " (" &amp;
IFERROR(ROUND((O255-INDEX($J$1:$L$176,MATCH(O255,$K$1:$K$176,1),2))/(INDEX($J$1:$L$176,MATCH(O255,$K$1:$K$176,1)+1,2)-INDEX($J$1:$L$176,MATCH(O255,$K$1:$K$176,1),2)),2)*100,0)
&amp;"%)"</f>
        <v>109 (26%)</v>
      </c>
      <c r="O255" s="175">
        <f t="shared" si="41"/>
        <v>399205455</v>
      </c>
      <c r="P255" s="174">
        <f t="shared" si="40"/>
        <v>7402625</v>
      </c>
      <c r="Q255" s="88">
        <v>0</v>
      </c>
      <c r="T255" s="88" t="s">
        <v>2483</v>
      </c>
      <c r="U255" s="88" t="s">
        <v>3662</v>
      </c>
    </row>
    <row r="256" spans="5:21" x14ac:dyDescent="0.2">
      <c r="E256" s="179" t="str" cm="1">
        <f t="array" ref="E256">IFERROR(INDEX($A$1:$C$176,MATCH(F256,$B$1:$B$176,1)+1,1),1) &amp; " (" &amp;
IFERROR(ROUND((F256-INDEX($A$1:$C$176,MATCH(F256,$B$1:$B$176,1),2))/(INDEX($A$1:$C$176,MATCH(F256,$B$1:$B$176,1)+1,2)-INDEX($A$1:$C$176,MATCH(F256,$B$1:$B$176,1),2)),2)*100,0)
&amp;"%)"</f>
        <v>99 (87%)</v>
      </c>
      <c r="F256" s="175">
        <f t="shared" si="38"/>
        <v>406305705</v>
      </c>
      <c r="G256" s="174">
        <f t="shared" si="39"/>
        <v>7483235</v>
      </c>
      <c r="H256" s="88">
        <v>157500</v>
      </c>
      <c r="N256" s="179" t="str" cm="1">
        <f t="array" ref="N256">IFERROR(INDEX($J$1:$L$176,MATCH(O256,$K$1:$K$176,1)+1,1),1) &amp; " (" &amp;
IFERROR(ROUND((O256-INDEX($J$1:$L$176,MATCH(O256,$K$1:$K$176,1),2))/(INDEX($J$1:$L$176,MATCH(O256,$K$1:$K$176,1)+1,2)-INDEX($J$1:$L$176,MATCH(O256,$K$1:$K$176,1),2)),2)*100,0)
&amp;"%)"</f>
        <v>109 (83%)</v>
      </c>
      <c r="O256" s="175">
        <f t="shared" si="41"/>
        <v>406848455</v>
      </c>
      <c r="P256" s="174">
        <f t="shared" si="40"/>
        <v>7485500</v>
      </c>
      <c r="Q256" s="88">
        <v>157500</v>
      </c>
      <c r="T256" s="88" t="s">
        <v>2483</v>
      </c>
      <c r="U256" s="88" t="s">
        <v>2483</v>
      </c>
    </row>
    <row r="257" spans="5:21" x14ac:dyDescent="0.2">
      <c r="E257" s="179" t="str" cm="1">
        <f t="array" ref="E257">IFERROR(INDEX($A$1:$C$176,MATCH(F257,$B$1:$B$176,1)+1,1),1) &amp; " (" &amp;
IFERROR(ROUND((F257-INDEX($A$1:$C$176,MATCH(F257,$B$1:$B$176,1),2))/(INDEX($A$1:$C$176,MATCH(F257,$B$1:$B$176,1)+1,2)-INDEX($A$1:$C$176,MATCH(F257,$B$1:$B$176,1),2)),2)*100,0)
&amp;"%)"</f>
        <v>100 (5%)</v>
      </c>
      <c r="F257" s="175">
        <f t="shared" si="38"/>
        <v>413872140</v>
      </c>
      <c r="G257" s="174">
        <f t="shared" si="39"/>
        <v>7566435</v>
      </c>
      <c r="H257" s="88">
        <v>0</v>
      </c>
      <c r="N257" s="179" t="str" cm="1">
        <f t="array" ref="N257">IFERROR(INDEX($J$1:$L$176,MATCH(O257,$K$1:$K$176,1)+1,1),1) &amp; " (" &amp;
IFERROR(ROUND((O257-INDEX($J$1:$L$176,MATCH(O257,$K$1:$K$176,1),2))/(INDEX($J$1:$L$176,MATCH(O257,$K$1:$K$176,1)+1,2)-INDEX($J$1:$L$176,MATCH(O257,$K$1:$K$176,1),2)),2)*100,0)
&amp;"%)"</f>
        <v>110 (40%)</v>
      </c>
      <c r="O257" s="175">
        <f t="shared" si="41"/>
        <v>414417155</v>
      </c>
      <c r="P257" s="174">
        <f t="shared" si="40"/>
        <v>7568700</v>
      </c>
      <c r="Q257" s="88">
        <v>0</v>
      </c>
      <c r="T257" s="88" t="s">
        <v>2483</v>
      </c>
      <c r="U257" s="88" t="s">
        <v>2483</v>
      </c>
    </row>
    <row r="258" spans="5:21" x14ac:dyDescent="0.2">
      <c r="E258" s="179" t="str" cm="1">
        <f t="array" ref="E258">IFERROR(INDEX($A$1:$C$176,MATCH(F258,$B$1:$B$176,1)+1,1),1) &amp; " (" &amp;
IFERROR(ROUND((F258-INDEX($A$1:$C$176,MATCH(F258,$B$1:$B$176,1),2))/(INDEX($A$1:$C$176,MATCH(F258,$B$1:$B$176,1)+1,2)-INDEX($A$1:$C$176,MATCH(F258,$B$1:$B$176,1),2)),2)*100,0)
&amp;"%)"</f>
        <v>100 (25%)</v>
      </c>
      <c r="F258" s="175">
        <f t="shared" si="38"/>
        <v>421522100</v>
      </c>
      <c r="G258" s="174">
        <f t="shared" si="39"/>
        <v>7649960</v>
      </c>
      <c r="H258" s="88">
        <v>0</v>
      </c>
      <c r="N258" s="179" t="str" cm="1">
        <f t="array" ref="N258">IFERROR(INDEX($J$1:$L$176,MATCH(O258,$K$1:$K$176,1)+1,1),1) &amp; " (" &amp;
IFERROR(ROUND((O258-INDEX($J$1:$L$176,MATCH(O258,$K$1:$K$176,1),2))/(INDEX($J$1:$L$176,MATCH(O258,$K$1:$K$176,1)+1,2)-INDEX($J$1:$L$176,MATCH(O258,$K$1:$K$176,1),2)),2)*100,0)
&amp;"%)"</f>
        <v>110 (97%)</v>
      </c>
      <c r="O258" s="175">
        <f t="shared" si="41"/>
        <v>422069380</v>
      </c>
      <c r="P258" s="174">
        <f t="shared" si="40"/>
        <v>7652225</v>
      </c>
      <c r="Q258" s="88">
        <v>0</v>
      </c>
      <c r="T258" s="88" t="s">
        <v>2483</v>
      </c>
      <c r="U258" s="88" t="s">
        <v>3662</v>
      </c>
    </row>
    <row r="259" spans="5:21" x14ac:dyDescent="0.2">
      <c r="E259" s="179" t="str" cm="1">
        <f t="array" ref="E259">IFERROR(INDEX($A$1:$C$176,MATCH(F259,$B$1:$B$176,1)+1,1),1) &amp; " (" &amp;
IFERROR(ROUND((F259-INDEX($A$1:$C$176,MATCH(F259,$B$1:$B$176,1),2))/(INDEX($A$1:$C$176,MATCH(F259,$B$1:$B$176,1)+1,2)-INDEX($A$1:$C$176,MATCH(F259,$B$1:$B$176,1),2)),2)*100,0)
&amp;"%)"</f>
        <v>100 (44%)</v>
      </c>
      <c r="F259" s="175">
        <f t="shared" si="38"/>
        <v>429415910</v>
      </c>
      <c r="G259" s="174">
        <f t="shared" si="39"/>
        <v>7733810</v>
      </c>
      <c r="H259" s="88">
        <v>160000</v>
      </c>
      <c r="N259" s="179" t="str" cm="1">
        <f t="array" ref="N259">IFERROR(INDEX($J$1:$L$176,MATCH(O259,$K$1:$K$176,1)+1,1),1) &amp; " (" &amp;
IFERROR(ROUND((O259-INDEX($J$1:$L$176,MATCH(O259,$K$1:$K$176,1),2))/(INDEX($J$1:$L$176,MATCH(O259,$K$1:$K$176,1)+1,2)-INDEX($J$1:$L$176,MATCH(O259,$K$1:$K$176,1),2)),2)*100,0)
&amp;"%)"</f>
        <v>111 (56%)</v>
      </c>
      <c r="O259" s="175">
        <f t="shared" si="41"/>
        <v>429965455</v>
      </c>
      <c r="P259" s="174">
        <f t="shared" si="40"/>
        <v>7736075</v>
      </c>
      <c r="Q259" s="88">
        <v>160000</v>
      </c>
      <c r="T259" s="88" t="s">
        <v>2483</v>
      </c>
      <c r="U259" s="88" t="s">
        <v>2483</v>
      </c>
    </row>
    <row r="260" spans="5:21" x14ac:dyDescent="0.2">
      <c r="E260" s="179" t="str" cm="1">
        <f t="array" ref="E260">IFERROR(INDEX($A$1:$C$176,MATCH(F260,$B$1:$B$176,1)+1,1),1) &amp; " (" &amp;
IFERROR(ROUND((F260-INDEX($A$1:$C$176,MATCH(F260,$B$1:$B$176,1),2))/(INDEX($A$1:$C$176,MATCH(F260,$B$1:$B$176,1)+1,2)-INDEX($A$1:$C$176,MATCH(F260,$B$1:$B$176,1),2)),2)*100,0)
&amp;"%)"</f>
        <v>100 (64%)</v>
      </c>
      <c r="F260" s="175">
        <f t="shared" ref="F260:F277" si="42">G260+F259+H260</f>
        <v>437233895</v>
      </c>
      <c r="G260" s="174">
        <f t="shared" si="39"/>
        <v>7817985</v>
      </c>
      <c r="H260" s="88">
        <v>0</v>
      </c>
      <c r="N260" s="179" t="str" cm="1">
        <f t="array" ref="N260">IFERROR(INDEX($J$1:$L$176,MATCH(O260,$K$1:$K$176,1)+1,1),1) &amp; " (" &amp;
IFERROR(ROUND((O260-INDEX($J$1:$L$176,MATCH(O260,$K$1:$K$176,1),2))/(INDEX($J$1:$L$176,MATCH(O260,$K$1:$K$176,1)+1,2)-INDEX($J$1:$L$176,MATCH(O260,$K$1:$K$176,1),2)),2)*100,0)
&amp;"%)"</f>
        <v>112 (13%)</v>
      </c>
      <c r="O260" s="175">
        <f t="shared" si="41"/>
        <v>437785705</v>
      </c>
      <c r="P260" s="174">
        <f t="shared" si="40"/>
        <v>7820250</v>
      </c>
      <c r="Q260" s="88">
        <v>0</v>
      </c>
      <c r="T260" s="88" t="s">
        <v>2483</v>
      </c>
      <c r="U260" s="88" t="s">
        <v>2483</v>
      </c>
    </row>
    <row r="261" spans="5:21" x14ac:dyDescent="0.2">
      <c r="E261" s="179" t="str" cm="1">
        <f t="array" ref="E261">IFERROR(INDEX($A$1:$C$176,MATCH(F261,$B$1:$B$176,1)+1,1),1) &amp; " (" &amp;
IFERROR(ROUND((F261-INDEX($A$1:$C$176,MATCH(F261,$B$1:$B$176,1),2))/(INDEX($A$1:$C$176,MATCH(F261,$B$1:$B$176,1)+1,2)-INDEX($A$1:$C$176,MATCH(F261,$B$1:$B$176,1),2)),2)*100,0)
&amp;"%)"</f>
        <v>100 (84%)</v>
      </c>
      <c r="F261" s="175">
        <f t="shared" si="42"/>
        <v>445136380</v>
      </c>
      <c r="G261" s="174">
        <f t="shared" si="39"/>
        <v>7902485</v>
      </c>
      <c r="H261" s="88">
        <v>0</v>
      </c>
      <c r="N261" s="179" t="str" cm="1">
        <f t="array" ref="N261">IFERROR(INDEX($J$1:$L$176,MATCH(O261,$K$1:$K$176,1)+1,1),1) &amp; " (" &amp;
IFERROR(ROUND((O261-INDEX($J$1:$L$176,MATCH(O261,$K$1:$K$176,1),2))/(INDEX($J$1:$L$176,MATCH(O261,$K$1:$K$176,1)+1,2)-INDEX($J$1:$L$176,MATCH(O261,$K$1:$K$176,1),2)),2)*100,0)
&amp;"%)"</f>
        <v>112 (72%)</v>
      </c>
      <c r="O261" s="175">
        <f t="shared" si="41"/>
        <v>445690455</v>
      </c>
      <c r="P261" s="174">
        <f t="shared" si="40"/>
        <v>7904750</v>
      </c>
      <c r="Q261" s="88">
        <v>0</v>
      </c>
      <c r="T261" s="88" t="s">
        <v>2483</v>
      </c>
      <c r="U261" s="88" t="s">
        <v>3662</v>
      </c>
    </row>
    <row r="262" spans="5:21" x14ac:dyDescent="0.2">
      <c r="E262" s="179" t="str" cm="1">
        <f t="array" ref="E262">IFERROR(INDEX($A$1:$C$176,MATCH(F262,$B$1:$B$176,1)+1,1),1) &amp; " (" &amp;
IFERROR(ROUND((F262-INDEX($A$1:$C$176,MATCH(F262,$B$1:$B$176,1),2))/(INDEX($A$1:$C$176,MATCH(F262,$B$1:$B$176,1)+1,2)-INDEX($A$1:$C$176,MATCH(F262,$B$1:$B$176,1),2)),2)*100,0)
&amp;"%)"</f>
        <v>101 (4%)</v>
      </c>
      <c r="F262" s="175">
        <f t="shared" si="42"/>
        <v>453286190</v>
      </c>
      <c r="G262" s="174">
        <f t="shared" si="39"/>
        <v>7987310</v>
      </c>
      <c r="H262" s="88">
        <v>162500</v>
      </c>
      <c r="N262" s="179" t="str" cm="1">
        <f t="array" ref="N262">IFERROR(INDEX($J$1:$L$176,MATCH(O262,$K$1:$K$176,1)+1,1),1) &amp; " (" &amp;
IFERROR(ROUND((O262-INDEX($J$1:$L$176,MATCH(O262,$K$1:$K$176,1),2))/(INDEX($J$1:$L$176,MATCH(O262,$K$1:$K$176,1)+1,2)-INDEX($J$1:$L$176,MATCH(O262,$K$1:$K$176,1),2)),2)*100,0)
&amp;"%)"</f>
        <v>113 (31%)</v>
      </c>
      <c r="O262" s="175">
        <f t="shared" si="41"/>
        <v>453842530</v>
      </c>
      <c r="P262" s="174">
        <f t="shared" si="40"/>
        <v>7989575</v>
      </c>
      <c r="Q262" s="88">
        <v>162500</v>
      </c>
      <c r="T262" s="88" t="s">
        <v>2483</v>
      </c>
      <c r="U262" s="88" t="s">
        <v>2483</v>
      </c>
    </row>
    <row r="263" spans="5:21" x14ac:dyDescent="0.2">
      <c r="E263" s="179" t="str" cm="1">
        <f t="array" ref="E263">IFERROR(INDEX($A$1:$C$176,MATCH(F263,$B$1:$B$176,1)+1,1),1) &amp; " (" &amp;
IFERROR(ROUND((F263-INDEX($A$1:$C$176,MATCH(F263,$B$1:$B$176,1),2))/(INDEX($A$1:$C$176,MATCH(F263,$B$1:$B$176,1)+1,2)-INDEX($A$1:$C$176,MATCH(F263,$B$1:$B$176,1),2)),2)*100,0)
&amp;"%)"</f>
        <v>101 (24%)</v>
      </c>
      <c r="F263" s="175">
        <f t="shared" si="42"/>
        <v>461358650</v>
      </c>
      <c r="G263" s="174">
        <f t="shared" si="39"/>
        <v>8072460</v>
      </c>
      <c r="H263" s="88">
        <v>0</v>
      </c>
      <c r="N263" s="179" t="str" cm="1">
        <f t="array" ref="N263">IFERROR(INDEX($J$1:$L$176,MATCH(O263,$K$1:$K$176,1)+1,1),1) &amp; " (" &amp;
IFERROR(ROUND((O263-INDEX($J$1:$L$176,MATCH(O263,$K$1:$K$176,1),2))/(INDEX($J$1:$L$176,MATCH(O263,$K$1:$K$176,1)+1,2)-INDEX($J$1:$L$176,MATCH(O263,$K$1:$K$176,1),2)),2)*100,0)
&amp;"%)"</f>
        <v>113 (90%)</v>
      </c>
      <c r="O263" s="175">
        <f t="shared" si="41"/>
        <v>461917255</v>
      </c>
      <c r="P263" s="174">
        <f t="shared" si="40"/>
        <v>8074725</v>
      </c>
      <c r="Q263" s="88">
        <v>0</v>
      </c>
      <c r="T263" s="88" t="s">
        <v>2483</v>
      </c>
      <c r="U263" s="88" t="s">
        <v>2483</v>
      </c>
    </row>
    <row r="264" spans="5:21" x14ac:dyDescent="0.2">
      <c r="E264" s="179" t="str" cm="1">
        <f t="array" ref="E264">IFERROR(INDEX($A$1:$C$176,MATCH(F264,$B$1:$B$176,1)+1,1),1) &amp; " (" &amp;
IFERROR(ROUND((F264-INDEX($A$1:$C$176,MATCH(F264,$B$1:$B$176,1),2))/(INDEX($A$1:$C$176,MATCH(F264,$B$1:$B$176,1)+1,2)-INDEX($A$1:$C$176,MATCH(F264,$B$1:$B$176,1),2)),2)*100,0)
&amp;"%)"</f>
        <v>101 (45%)</v>
      </c>
      <c r="F264" s="175">
        <f t="shared" si="42"/>
        <v>469516585</v>
      </c>
      <c r="G264" s="174">
        <f t="shared" si="39"/>
        <v>8157935</v>
      </c>
      <c r="H264" s="88">
        <v>0</v>
      </c>
      <c r="N264" s="179" t="str" cm="1">
        <f t="array" ref="N264">IFERROR(INDEX($J$1:$L$176,MATCH(O264,$K$1:$K$176,1)+1,1),1) &amp; " (" &amp;
IFERROR(ROUND((O264-INDEX($J$1:$L$176,MATCH(O264,$K$1:$K$176,1),2))/(INDEX($J$1:$L$176,MATCH(O264,$K$1:$K$176,1)+1,2)-INDEX($J$1:$L$176,MATCH(O264,$K$1:$K$176,1),2)),2)*100,0)
&amp;"%)"</f>
        <v>114 (49%)</v>
      </c>
      <c r="O264" s="175">
        <f t="shared" si="41"/>
        <v>470077455</v>
      </c>
      <c r="P264" s="174">
        <f t="shared" si="40"/>
        <v>8160200</v>
      </c>
      <c r="Q264" s="88">
        <v>0</v>
      </c>
      <c r="T264" s="88" t="s">
        <v>2483</v>
      </c>
      <c r="U264" s="88" t="s">
        <v>3662</v>
      </c>
    </row>
    <row r="265" spans="5:21" x14ac:dyDescent="0.2">
      <c r="E265" s="179" t="str" cm="1">
        <f t="array" ref="E265">IFERROR(INDEX($A$1:$C$176,MATCH(F265,$B$1:$B$176,1)+1,1),1) &amp; " (" &amp;
IFERROR(ROUND((F265-INDEX($A$1:$C$176,MATCH(F265,$B$1:$B$176,1),2))/(INDEX($A$1:$C$176,MATCH(F265,$B$1:$B$176,1)+1,2)-INDEX($A$1:$C$176,MATCH(F265,$B$1:$B$176,1),2)),2)*100,0)
&amp;"%)"</f>
        <v>101 (66%)</v>
      </c>
      <c r="F265" s="175">
        <f t="shared" si="42"/>
        <v>477925320</v>
      </c>
      <c r="G265" s="174">
        <f t="shared" si="39"/>
        <v>8243735</v>
      </c>
      <c r="H265" s="88">
        <v>165000</v>
      </c>
      <c r="N265" s="179" t="str" cm="1">
        <f t="array" ref="N265">IFERROR(INDEX($J$1:$L$176,MATCH(O265,$K$1:$K$176,1)+1,1),1) &amp; " (" &amp;
IFERROR(ROUND((O265-INDEX($J$1:$L$176,MATCH(O265,$K$1:$K$176,1),2))/(INDEX($J$1:$L$176,MATCH(O265,$K$1:$K$176,1)+1,2)-INDEX($J$1:$L$176,MATCH(O265,$K$1:$K$176,1),2)),2)*100,0)
&amp;"%)"</f>
        <v>115 (10%)</v>
      </c>
      <c r="O265" s="175">
        <f t="shared" si="41"/>
        <v>478488455</v>
      </c>
      <c r="P265" s="174">
        <f t="shared" si="40"/>
        <v>8246000</v>
      </c>
      <c r="Q265" s="88">
        <v>165000</v>
      </c>
      <c r="T265" s="88" t="s">
        <v>2483</v>
      </c>
      <c r="U265" s="88" t="s">
        <v>2483</v>
      </c>
    </row>
    <row r="266" spans="5:21" x14ac:dyDescent="0.2">
      <c r="E266" s="179" t="str" cm="1">
        <f t="array" ref="E266">IFERROR(INDEX($A$1:$C$176,MATCH(F266,$B$1:$B$176,1)+1,1),1) &amp; " (" &amp;
IFERROR(ROUND((F266-INDEX($A$1:$C$176,MATCH(F266,$B$1:$B$176,1),2))/(INDEX($A$1:$C$176,MATCH(F266,$B$1:$B$176,1)+1,2)-INDEX($A$1:$C$176,MATCH(F266,$B$1:$B$176,1),2)),2)*100,0)
&amp;"%)"</f>
        <v>101 (86%)</v>
      </c>
      <c r="F266" s="175">
        <f t="shared" si="42"/>
        <v>486255180</v>
      </c>
      <c r="G266" s="174">
        <f t="shared" si="39"/>
        <v>8329860</v>
      </c>
      <c r="H266" s="88">
        <v>0</v>
      </c>
      <c r="N266" s="179" t="str" cm="1">
        <f t="array" ref="N266">IFERROR(INDEX($J$1:$L$176,MATCH(O266,$K$1:$K$176,1)+1,1),1) &amp; " (" &amp;
IFERROR(ROUND((O266-INDEX($J$1:$L$176,MATCH(O266,$K$1:$K$176,1),2))/(INDEX($J$1:$L$176,MATCH(O266,$K$1:$K$176,1)+1,2)-INDEX($J$1:$L$176,MATCH(O266,$K$1:$K$176,1),2)),2)*100,0)
&amp;"%)"</f>
        <v>115 (70%)</v>
      </c>
      <c r="O266" s="175">
        <f t="shared" si="41"/>
        <v>486820580</v>
      </c>
      <c r="P266" s="174">
        <f t="shared" si="40"/>
        <v>8332125</v>
      </c>
      <c r="Q266" s="88">
        <v>0</v>
      </c>
      <c r="T266" s="88" t="s">
        <v>2483</v>
      </c>
      <c r="U266" s="88" t="s">
        <v>2483</v>
      </c>
    </row>
    <row r="267" spans="5:21" x14ac:dyDescent="0.2">
      <c r="E267" s="179" t="str" cm="1">
        <f t="array" ref="E267">IFERROR(INDEX($A$1:$C$176,MATCH(F267,$B$1:$B$176,1)+1,1),1) &amp; " (" &amp;
IFERROR(ROUND((F267-INDEX($A$1:$C$176,MATCH(F267,$B$1:$B$176,1),2))/(INDEX($A$1:$C$176,MATCH(F267,$B$1:$B$176,1)+1,2)-INDEX($A$1:$C$176,MATCH(F267,$B$1:$B$176,1),2)),2)*100,0)
&amp;"%)"</f>
        <v>102 (7%)</v>
      </c>
      <c r="F267" s="175">
        <f t="shared" si="42"/>
        <v>494671490</v>
      </c>
      <c r="G267" s="174">
        <f t="shared" si="39"/>
        <v>8416310</v>
      </c>
      <c r="H267" s="88">
        <v>0</v>
      </c>
      <c r="N267" s="179" t="str" cm="1">
        <f t="array" ref="N267">IFERROR(INDEX($J$1:$L$176,MATCH(O267,$K$1:$K$176,1)+1,1),1) &amp; " (" &amp;
IFERROR(ROUND((O267-INDEX($J$1:$L$176,MATCH(O267,$K$1:$K$176,1),2))/(INDEX($J$1:$L$176,MATCH(O267,$K$1:$K$176,1)+1,2)-INDEX($J$1:$L$176,MATCH(O267,$K$1:$K$176,1),2)),2)*100,0)
&amp;"%)"</f>
        <v>116 (30%)</v>
      </c>
      <c r="O267" s="175">
        <f t="shared" si="41"/>
        <v>495239155</v>
      </c>
      <c r="P267" s="174">
        <f t="shared" si="40"/>
        <v>8418575</v>
      </c>
      <c r="Q267" s="88">
        <v>0</v>
      </c>
      <c r="T267" s="88" t="s">
        <v>2483</v>
      </c>
      <c r="U267" s="88" t="s">
        <v>3662</v>
      </c>
    </row>
    <row r="268" spans="5:21" x14ac:dyDescent="0.2">
      <c r="E268" s="179" t="str" cm="1">
        <f t="array" ref="E268">IFERROR(INDEX($A$1:$C$176,MATCH(F268,$B$1:$B$176,1)+1,1),1) &amp; " (" &amp;
IFERROR(ROUND((F268-INDEX($A$1:$C$176,MATCH(F268,$B$1:$B$176,1),2))/(INDEX($A$1:$C$176,MATCH(F268,$B$1:$B$176,1)+1,2)-INDEX($A$1:$C$176,MATCH(F268,$B$1:$B$176,1),2)),2)*100,0)
&amp;"%)"</f>
        <v>102 (29%)</v>
      </c>
      <c r="F268" s="175">
        <f t="shared" si="42"/>
        <v>503342075</v>
      </c>
      <c r="G268" s="174">
        <f t="shared" si="39"/>
        <v>8503085</v>
      </c>
      <c r="H268" s="88">
        <v>167500</v>
      </c>
      <c r="N268" s="179" t="str" cm="1">
        <f t="array" ref="N268">IFERROR(INDEX($J$1:$L$176,MATCH(O268,$K$1:$K$176,1)+1,1),1) &amp; " (" &amp;
IFERROR(ROUND((O268-INDEX($J$1:$L$176,MATCH(O268,$K$1:$K$176,1),2))/(INDEX($J$1:$L$176,MATCH(O268,$K$1:$K$176,1)+1,2)-INDEX($J$1:$L$176,MATCH(O268,$K$1:$K$176,1),2)),2)*100,0)
&amp;"%)"</f>
        <v>116 (91%)</v>
      </c>
      <c r="O268" s="175">
        <f t="shared" si="41"/>
        <v>503912005</v>
      </c>
      <c r="P268" s="174">
        <f t="shared" si="40"/>
        <v>8505350</v>
      </c>
      <c r="Q268" s="88">
        <v>167500</v>
      </c>
      <c r="T268" s="88" t="s">
        <v>2483</v>
      </c>
      <c r="U268" s="88" t="s">
        <v>2483</v>
      </c>
    </row>
    <row r="269" spans="5:21" x14ac:dyDescent="0.2">
      <c r="E269" s="179" t="str" cm="1">
        <f t="array" ref="E269">IFERROR(INDEX($A$1:$C$176,MATCH(F269,$B$1:$B$176,1)+1,1),1) &amp; " (" &amp;
IFERROR(ROUND((F269-INDEX($A$1:$C$176,MATCH(F269,$B$1:$B$176,1),2))/(INDEX($A$1:$C$176,MATCH(F269,$B$1:$B$176,1)+1,2)-INDEX($A$1:$C$176,MATCH(F269,$B$1:$B$176,1),2)),2)*100,0)
&amp;"%)"</f>
        <v>102 (51%)</v>
      </c>
      <c r="F269" s="175">
        <f t="shared" si="42"/>
        <v>511932260</v>
      </c>
      <c r="G269" s="174">
        <f t="shared" si="39"/>
        <v>8590185</v>
      </c>
      <c r="H269" s="88">
        <v>0</v>
      </c>
      <c r="N269" s="179" t="str" cm="1">
        <f t="array" ref="N269">IFERROR(INDEX($J$1:$L$176,MATCH(O269,$K$1:$K$176,1)+1,1),1) &amp; " (" &amp;
IFERROR(ROUND((O269-INDEX($J$1:$L$176,MATCH(O269,$K$1:$K$176,1),2))/(INDEX($J$1:$L$176,MATCH(O269,$K$1:$K$176,1)+1,2)-INDEX($J$1:$L$176,MATCH(O269,$K$1:$K$176,1),2)),2)*100,0)
&amp;"%)"</f>
        <v>117 (52%)</v>
      </c>
      <c r="O269" s="175">
        <f t="shared" si="41"/>
        <v>512504455</v>
      </c>
      <c r="P269" s="174">
        <f t="shared" si="40"/>
        <v>8592450</v>
      </c>
      <c r="Q269" s="88">
        <v>0</v>
      </c>
      <c r="T269" s="88" t="s">
        <v>2483</v>
      </c>
      <c r="U269" s="88" t="s">
        <v>2483</v>
      </c>
    </row>
    <row r="270" spans="5:21" x14ac:dyDescent="0.2">
      <c r="E270" s="179" t="str" cm="1">
        <f t="array" ref="E270">IFERROR(INDEX($A$1:$C$176,MATCH(F270,$B$1:$B$176,1)+1,1),1) &amp; " (" &amp;
IFERROR(ROUND((F270-INDEX($A$1:$C$176,MATCH(F270,$B$1:$B$176,1),2))/(INDEX($A$1:$C$176,MATCH(F270,$B$1:$B$176,1)+1,2)-INDEX($A$1:$C$176,MATCH(F270,$B$1:$B$176,1),2)),2)*100,0)
&amp;"%)"</f>
        <v>102 (72%)</v>
      </c>
      <c r="F270" s="175">
        <f t="shared" si="42"/>
        <v>520609870</v>
      </c>
      <c r="G270" s="174">
        <f t="shared" si="39"/>
        <v>8677610</v>
      </c>
      <c r="H270" s="88">
        <v>0</v>
      </c>
      <c r="N270" s="179" t="str" cm="1">
        <f t="array" ref="N270">IFERROR(INDEX($J$1:$L$176,MATCH(O270,$K$1:$K$176,1)+1,1),1) &amp; " (" &amp;
IFERROR(ROUND((O270-INDEX($J$1:$L$176,MATCH(O270,$K$1:$K$176,1),2))/(INDEX($J$1:$L$176,MATCH(O270,$K$1:$K$176,1)+1,2)-INDEX($J$1:$L$176,MATCH(O270,$K$1:$K$176,1),2)),2)*100,0)
&amp;"%)"</f>
        <v>118 (13%)</v>
      </c>
      <c r="O270" s="175">
        <f t="shared" si="41"/>
        <v>521184330</v>
      </c>
      <c r="P270" s="174">
        <f t="shared" si="40"/>
        <v>8679875</v>
      </c>
      <c r="Q270" s="88">
        <v>0</v>
      </c>
      <c r="T270" s="88" t="s">
        <v>2483</v>
      </c>
      <c r="U270" s="88" t="s">
        <v>3662</v>
      </c>
    </row>
    <row r="271" spans="5:21" x14ac:dyDescent="0.2">
      <c r="E271" s="179" t="str" cm="1">
        <f t="array" ref="E271">IFERROR(INDEX($A$1:$C$176,MATCH(F271,$B$1:$B$176,1)+1,1),1) &amp; " (" &amp;
IFERROR(ROUND((F271-INDEX($A$1:$C$176,MATCH(F271,$B$1:$B$176,1),2))/(INDEX($A$1:$C$176,MATCH(F271,$B$1:$B$176,1)+1,2)-INDEX($A$1:$C$176,MATCH(F271,$B$1:$B$176,1),2)),2)*100,0)
&amp;"%)"</f>
        <v>102 (95%)</v>
      </c>
      <c r="F271" s="175">
        <f t="shared" si="42"/>
        <v>529545230</v>
      </c>
      <c r="G271" s="174">
        <f t="shared" si="39"/>
        <v>8765360</v>
      </c>
      <c r="H271" s="88">
        <v>170000</v>
      </c>
      <c r="N271" s="179" t="str" cm="1">
        <f t="array" ref="N271">IFERROR(INDEX($J$1:$L$176,MATCH(O271,$K$1:$K$176,1)+1,1),1) &amp; " (" &amp;
IFERROR(ROUND((O271-INDEX($J$1:$L$176,MATCH(O271,$K$1:$K$176,1),2))/(INDEX($J$1:$L$176,MATCH(O271,$K$1:$K$176,1)+1,2)-INDEX($J$1:$L$176,MATCH(O271,$K$1:$K$176,1),2)),2)*100,0)
&amp;"%)"</f>
        <v>118 (76%)</v>
      </c>
      <c r="O271" s="175">
        <f t="shared" si="41"/>
        <v>530121955</v>
      </c>
      <c r="P271" s="174">
        <f t="shared" si="40"/>
        <v>8767625</v>
      </c>
      <c r="Q271" s="88">
        <v>170000</v>
      </c>
      <c r="T271" s="88" t="s">
        <v>2483</v>
      </c>
      <c r="U271" s="88" t="s">
        <v>2483</v>
      </c>
    </row>
    <row r="272" spans="5:21" x14ac:dyDescent="0.2">
      <c r="E272" s="179" t="str" cm="1">
        <f t="array" ref="E272">IFERROR(INDEX($A$1:$C$176,MATCH(F272,$B$1:$B$176,1)+1,1),1) &amp; " (" &amp;
IFERROR(ROUND((F272-INDEX($A$1:$C$176,MATCH(F272,$B$1:$B$176,1),2))/(INDEX($A$1:$C$176,MATCH(F272,$B$1:$B$176,1)+1,2)-INDEX($A$1:$C$176,MATCH(F272,$B$1:$B$176,1),2)),2)*100,0)
&amp;"%)"</f>
        <v>103 (17%)</v>
      </c>
      <c r="F272" s="175">
        <f t="shared" si="42"/>
        <v>538398665</v>
      </c>
      <c r="G272" s="174">
        <f t="shared" si="39"/>
        <v>8853435</v>
      </c>
      <c r="H272" s="88">
        <v>0</v>
      </c>
      <c r="N272" s="179" t="str" cm="1">
        <f t="array" ref="N272">IFERROR(INDEX($J$1:$L$176,MATCH(O272,$K$1:$K$176,1)+1,1),1) &amp; " (" &amp;
IFERROR(ROUND((O272-INDEX($J$1:$L$176,MATCH(O272,$K$1:$K$176,1),2))/(INDEX($J$1:$L$176,MATCH(O272,$K$1:$K$176,1)+1,2)-INDEX($J$1:$L$176,MATCH(O272,$K$1:$K$176,1),2)),2)*100,0)
&amp;"%)"</f>
        <v>119 (38%)</v>
      </c>
      <c r="O272" s="175">
        <f t="shared" si="41"/>
        <v>538977655</v>
      </c>
      <c r="P272" s="174">
        <f t="shared" si="40"/>
        <v>8855700</v>
      </c>
      <c r="Q272" s="88">
        <v>0</v>
      </c>
      <c r="T272" s="88" t="s">
        <v>2483</v>
      </c>
      <c r="U272" s="88" t="s">
        <v>2483</v>
      </c>
    </row>
    <row r="273" spans="5:21" x14ac:dyDescent="0.2">
      <c r="E273" s="179" t="str" cm="1">
        <f t="array" ref="E273">IFERROR(INDEX($A$1:$C$176,MATCH(F273,$B$1:$B$176,1)+1,1),1) &amp; " (" &amp;
IFERROR(ROUND((F273-INDEX($A$1:$C$176,MATCH(F273,$B$1:$B$176,1),2))/(INDEX($A$1:$C$176,MATCH(F273,$B$1:$B$176,1)+1,2)-INDEX($A$1:$C$176,MATCH(F273,$B$1:$B$176,1),2)),2)*100,0)
&amp;"%)"</f>
        <v>103 (39%)</v>
      </c>
      <c r="F273" s="175">
        <f t="shared" si="42"/>
        <v>547340500</v>
      </c>
      <c r="G273" s="174">
        <f t="shared" si="39"/>
        <v>8941835</v>
      </c>
      <c r="H273" s="88">
        <v>0</v>
      </c>
      <c r="N273" s="179" t="str" cm="1">
        <f t="array" ref="N273">IFERROR(INDEX($J$1:$L$176,MATCH(O273,$K$1:$K$176,1)+1,1),1) &amp; " (" &amp;
IFERROR(ROUND((O273-INDEX($J$1:$L$176,MATCH(O273,$K$1:$K$176,1),2))/(INDEX($J$1:$L$176,MATCH(O273,$K$1:$K$176,1)+1,2)-INDEX($J$1:$L$176,MATCH(O273,$K$1:$K$176,1),2)),2)*100,0)
&amp;"%)"</f>
        <v>119 (100%)</v>
      </c>
      <c r="O273" s="175">
        <f t="shared" si="41"/>
        <v>547921755</v>
      </c>
      <c r="P273" s="174">
        <f t="shared" si="40"/>
        <v>8944100</v>
      </c>
      <c r="Q273" s="88">
        <v>0</v>
      </c>
      <c r="T273" s="88" t="s">
        <v>2483</v>
      </c>
      <c r="U273" s="88" t="s">
        <v>3662</v>
      </c>
    </row>
    <row r="274" spans="5:21" x14ac:dyDescent="0.2">
      <c r="E274" s="179" t="str" cm="1">
        <f t="array" ref="E274">IFERROR(INDEX($A$1:$C$176,MATCH(F274,$B$1:$B$176,1)+1,1),1) &amp; " (" &amp;
IFERROR(ROUND((F274-INDEX($A$1:$C$176,MATCH(F274,$B$1:$B$176,1),2))/(INDEX($A$1:$C$176,MATCH(F274,$B$1:$B$176,1)+1,2)-INDEX($A$1:$C$176,MATCH(F274,$B$1:$B$176,1),2)),2)*100,0)
&amp;"%)"</f>
        <v>103 (62%)</v>
      </c>
      <c r="F274" s="175">
        <f t="shared" si="42"/>
        <v>556543560</v>
      </c>
      <c r="G274" s="174">
        <f t="shared" si="39"/>
        <v>9030560</v>
      </c>
      <c r="H274" s="88">
        <v>172500</v>
      </c>
      <c r="N274" s="179" t="str" cm="1">
        <f t="array" ref="N274">IFERROR(INDEX($J$1:$L$176,MATCH(O274,$K$1:$K$176,1)+1,1),1) &amp; " (" &amp;
IFERROR(ROUND((O274-INDEX($J$1:$L$176,MATCH(O274,$K$1:$K$176,1),2))/(INDEX($J$1:$L$176,MATCH(O274,$K$1:$K$176,1)+1,2)-INDEX($J$1:$L$176,MATCH(O274,$K$1:$K$176,1),2)),2)*100,0)
&amp;"%)"</f>
        <v>120 (63%)</v>
      </c>
      <c r="O274" s="175">
        <f t="shared" si="41"/>
        <v>557127080</v>
      </c>
      <c r="P274" s="174">
        <f t="shared" si="40"/>
        <v>9032825</v>
      </c>
      <c r="Q274" s="88">
        <v>172500</v>
      </c>
      <c r="T274" s="88" t="s">
        <v>2483</v>
      </c>
      <c r="U274" s="88" t="s">
        <v>2483</v>
      </c>
    </row>
    <row r="275" spans="5:21" x14ac:dyDescent="0.2">
      <c r="E275" s="179" t="str" cm="1">
        <f t="array" ref="E275">IFERROR(INDEX($A$1:$C$176,MATCH(F275,$B$1:$B$176,1)+1,1),1) &amp; " (" &amp;
IFERROR(ROUND((F275-INDEX($A$1:$C$176,MATCH(F275,$B$1:$B$176,1),2))/(INDEX($A$1:$C$176,MATCH(F275,$B$1:$B$176,1)+1,2)-INDEX($A$1:$C$176,MATCH(F275,$B$1:$B$176,1),2)),2)*100,0)
&amp;"%)"</f>
        <v>103 (85%)</v>
      </c>
      <c r="F275" s="175">
        <f t="shared" si="42"/>
        <v>565663170</v>
      </c>
      <c r="G275" s="174">
        <f t="shared" si="39"/>
        <v>9119610</v>
      </c>
      <c r="H275" s="88">
        <v>0</v>
      </c>
      <c r="N275" s="179" t="str" cm="1">
        <f t="array" ref="N275">IFERROR(INDEX($J$1:$L$176,MATCH(O275,$K$1:$K$176,1)+1,1),1) &amp; " (" &amp;
IFERROR(ROUND((O275-INDEX($J$1:$L$176,MATCH(O275,$K$1:$K$176,1),2))/(INDEX($J$1:$L$176,MATCH(O275,$K$1:$K$176,1)+1,2)-INDEX($J$1:$L$176,MATCH(O275,$K$1:$K$176,1),2)),2)*100,0)
&amp;"%)"</f>
        <v>121 (26%)</v>
      </c>
      <c r="O275" s="175">
        <f t="shared" si="41"/>
        <v>566248955</v>
      </c>
      <c r="P275" s="174">
        <f t="shared" si="40"/>
        <v>9121875</v>
      </c>
      <c r="Q275" s="88">
        <v>0</v>
      </c>
      <c r="T275" s="88" t="s">
        <v>2483</v>
      </c>
      <c r="U275" s="88" t="s">
        <v>2483</v>
      </c>
    </row>
    <row r="276" spans="5:21" x14ac:dyDescent="0.2">
      <c r="E276" s="179" t="str" cm="1">
        <f t="array" ref="E276">IFERROR(INDEX($A$1:$C$176,MATCH(F276,$B$1:$B$176,1)+1,1),1) &amp; " (" &amp;
IFERROR(ROUND((F276-INDEX($A$1:$C$176,MATCH(F276,$B$1:$B$176,1),2))/(INDEX($A$1:$C$176,MATCH(F276,$B$1:$B$176,1)+1,2)-INDEX($A$1:$C$176,MATCH(F276,$B$1:$B$176,1),2)),2)*100,0)
&amp;"%)"</f>
        <v>104 (8%)</v>
      </c>
      <c r="F276" s="175">
        <f t="shared" si="42"/>
        <v>574872155</v>
      </c>
      <c r="G276" s="174">
        <f t="shared" si="39"/>
        <v>9208985</v>
      </c>
      <c r="H276" s="88">
        <v>0</v>
      </c>
      <c r="N276" s="179" t="str" cm="1">
        <f t="array" ref="N276">IFERROR(INDEX($J$1:$L$176,MATCH(O276,$K$1:$K$176,1)+1,1),1) &amp; " (" &amp;
IFERROR(ROUND((O276-INDEX($J$1:$L$176,MATCH(O276,$K$1:$K$176,1),2))/(INDEX($J$1:$L$176,MATCH(O276,$K$1:$K$176,1)+1,2)-INDEX($J$1:$L$176,MATCH(O276,$K$1:$K$176,1),2)),2)*100,0)
&amp;"%)"</f>
        <v>121 (89%)</v>
      </c>
      <c r="O276" s="175">
        <f t="shared" si="41"/>
        <v>575460205</v>
      </c>
      <c r="P276" s="174">
        <f t="shared" si="40"/>
        <v>9211250</v>
      </c>
      <c r="Q276" s="88">
        <v>0</v>
      </c>
      <c r="T276" s="88" t="s">
        <v>2483</v>
      </c>
      <c r="U276" s="88" t="s">
        <v>3662</v>
      </c>
    </row>
    <row r="277" spans="5:21" x14ac:dyDescent="0.2">
      <c r="E277" s="179" t="str" cm="1">
        <f t="array" ref="E277">IFERROR(INDEX($A$1:$C$176,MATCH(F277,$B$1:$B$176,1)+1,1),1) &amp; " (" &amp;
IFERROR(ROUND((F277-INDEX($A$1:$C$176,MATCH(F277,$B$1:$B$176,1),2))/(INDEX($A$1:$C$176,MATCH(F277,$B$1:$B$176,1)+1,2)-INDEX($A$1:$C$176,MATCH(F277,$B$1:$B$176,1),2)),2)*100,0)
&amp;"%)"</f>
        <v>104 (32%)</v>
      </c>
      <c r="F277" s="175">
        <f t="shared" si="42"/>
        <v>584345840</v>
      </c>
      <c r="G277" s="174">
        <f t="shared" si="39"/>
        <v>9298685</v>
      </c>
      <c r="H277" s="88">
        <v>175000</v>
      </c>
      <c r="N277" s="179" t="str" cm="1">
        <f t="array" ref="N277">IFERROR(INDEX($J$1:$L$176,MATCH(O277,$K$1:$K$176,1)+1,1),1) &amp; " (" &amp;
IFERROR(ROUND((O277-INDEX($J$1:$L$176,MATCH(O277,$K$1:$K$176,1),2))/(INDEX($J$1:$L$176,MATCH(O277,$K$1:$K$176,1)+1,2)-INDEX($J$1:$L$176,MATCH(O277,$K$1:$K$176,1),2)),2)*100,0)
&amp;"%)"</f>
        <v>122 (53%)</v>
      </c>
      <c r="O277" s="175">
        <f t="shared" si="41"/>
        <v>584936155</v>
      </c>
      <c r="P277" s="174">
        <f t="shared" si="40"/>
        <v>9300950</v>
      </c>
      <c r="Q277" s="88">
        <v>175000</v>
      </c>
      <c r="T277" s="88" t="s">
        <v>2483</v>
      </c>
      <c r="U277" s="88" t="s">
        <v>2483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317A6-F31A-4739-8AD2-A924A35CEB3F}">
  <sheetPr codeName="Sheet11">
    <tabColor rgb="FFFFFF00"/>
  </sheetPr>
  <dimension ref="A1:X131"/>
  <sheetViews>
    <sheetView zoomScaleNormal="100" workbookViewId="0">
      <pane ySplit="1" topLeftCell="A2" activePane="bottomLeft" state="frozen"/>
      <selection pane="bottomLeft" activeCell="Q7" sqref="Q7"/>
    </sheetView>
  </sheetViews>
  <sheetFormatPr defaultRowHeight="12" x14ac:dyDescent="0.2"/>
  <cols>
    <col min="1" max="1" width="2" style="2" customWidth="1"/>
    <col min="2" max="2" width="8.625" style="2" bestFit="1" customWidth="1"/>
    <col min="3" max="3" width="13.875" style="2" customWidth="1"/>
    <col min="4" max="4" width="14.625" style="2" bestFit="1" customWidth="1"/>
    <col min="5" max="5" width="15" style="2" bestFit="1" customWidth="1"/>
    <col min="6" max="6" width="15.125" style="2" bestFit="1" customWidth="1"/>
    <col min="7" max="7" width="7.375" style="2" bestFit="1" customWidth="1"/>
    <col min="8" max="8" width="6.75" style="2" customWidth="1"/>
    <col min="9" max="9" width="4.75" style="4" bestFit="1" customWidth="1"/>
    <col min="10" max="10" width="8.375" style="4" bestFit="1" customWidth="1"/>
    <col min="11" max="11" width="14.375" style="4" bestFit="1" customWidth="1"/>
    <col min="12" max="12" width="9.375" style="4" bestFit="1" customWidth="1"/>
    <col min="13" max="13" width="9" style="23"/>
    <col min="14" max="14" width="9.5" style="23" bestFit="1" customWidth="1"/>
    <col min="15" max="15" width="10.5" style="2" customWidth="1"/>
    <col min="16" max="16" width="13.75" style="2" customWidth="1"/>
    <col min="17" max="17" width="17.25" style="2" bestFit="1" customWidth="1"/>
    <col min="18" max="18" width="18.75" style="2" customWidth="1"/>
    <col min="19" max="20" width="20.5" style="2" customWidth="1"/>
    <col min="21" max="21" width="7.625" style="4" bestFit="1" customWidth="1"/>
    <col min="22" max="22" width="12.625" style="4" bestFit="1" customWidth="1"/>
    <col min="23" max="16384" width="9" style="2"/>
  </cols>
  <sheetData>
    <row r="1" spans="1:22" s="83" customFormat="1" x14ac:dyDescent="0.2">
      <c r="I1" s="3" t="s">
        <v>51</v>
      </c>
      <c r="J1" s="3" t="s">
        <v>3367</v>
      </c>
      <c r="K1" s="3" t="s">
        <v>3366</v>
      </c>
      <c r="L1" s="3" t="s">
        <v>3373</v>
      </c>
      <c r="M1" s="22" t="s">
        <v>3374</v>
      </c>
      <c r="N1" s="22" t="s">
        <v>3383</v>
      </c>
      <c r="O1" s="83" t="s">
        <v>3375</v>
      </c>
      <c r="P1" s="83" t="s">
        <v>3376</v>
      </c>
      <c r="Q1" s="83" t="s">
        <v>3377</v>
      </c>
      <c r="R1" s="83" t="s">
        <v>3384</v>
      </c>
      <c r="U1" s="3" t="s">
        <v>3372</v>
      </c>
      <c r="V1" s="3" t="s">
        <v>3368</v>
      </c>
    </row>
    <row r="2" spans="1:22" x14ac:dyDescent="0.2">
      <c r="A2" s="83"/>
      <c r="B2" s="4" t="s">
        <v>3378</v>
      </c>
      <c r="C2" s="4" t="s">
        <v>3379</v>
      </c>
      <c r="D2" s="4" t="s">
        <v>3380</v>
      </c>
      <c r="E2" s="4" t="s">
        <v>3381</v>
      </c>
      <c r="F2" s="4" t="s">
        <v>3382</v>
      </c>
      <c r="I2" s="151">
        <v>1</v>
      </c>
      <c r="J2" s="151">
        <v>500</v>
      </c>
      <c r="K2" s="151">
        <v>10000</v>
      </c>
      <c r="L2" s="151">
        <v>1000</v>
      </c>
      <c r="U2" s="4">
        <v>1</v>
      </c>
      <c r="V2" s="4">
        <v>178</v>
      </c>
    </row>
    <row r="3" spans="1:22" x14ac:dyDescent="0.2">
      <c r="A3" s="83"/>
      <c r="B3" s="4">
        <v>50</v>
      </c>
      <c r="C3" s="4">
        <v>6</v>
      </c>
      <c r="D3" s="4">
        <v>94076</v>
      </c>
      <c r="E3" s="4">
        <v>10</v>
      </c>
      <c r="F3" s="4">
        <v>1</v>
      </c>
      <c r="G3" s="2">
        <f>F3*15</f>
        <v>15</v>
      </c>
      <c r="H3" s="2">
        <f>G3+E3</f>
        <v>25</v>
      </c>
      <c r="I3" s="151">
        <v>2</v>
      </c>
      <c r="J3" s="151">
        <v>1000</v>
      </c>
      <c r="K3" s="151">
        <v>10000</v>
      </c>
      <c r="L3" s="151">
        <v>1000</v>
      </c>
      <c r="U3" s="4">
        <v>2</v>
      </c>
      <c r="V3" s="4">
        <v>269</v>
      </c>
    </row>
    <row r="4" spans="1:22" x14ac:dyDescent="0.2">
      <c r="A4" s="83"/>
      <c r="B4" s="4">
        <v>55</v>
      </c>
      <c r="C4" s="4">
        <v>6</v>
      </c>
      <c r="D4" s="4">
        <v>94076</v>
      </c>
      <c r="E4" s="4">
        <f>H3-(F4*5)</f>
        <v>15</v>
      </c>
      <c r="F4" s="4">
        <v>2</v>
      </c>
      <c r="G4" s="2">
        <f>F4*15</f>
        <v>30</v>
      </c>
      <c r="H4" s="2">
        <f t="shared" ref="H4:H7" si="0">G4+E4</f>
        <v>45</v>
      </c>
      <c r="I4" s="151">
        <v>3</v>
      </c>
      <c r="J4" s="151">
        <v>1500</v>
      </c>
      <c r="K4" s="151">
        <v>10000</v>
      </c>
      <c r="L4" s="151">
        <v>1000</v>
      </c>
      <c r="U4" s="4">
        <v>3</v>
      </c>
      <c r="V4" s="4">
        <v>341</v>
      </c>
    </row>
    <row r="5" spans="1:22" x14ac:dyDescent="0.2">
      <c r="A5" s="83"/>
      <c r="B5" s="4">
        <v>60</v>
      </c>
      <c r="C5" s="4">
        <v>6</v>
      </c>
      <c r="D5" s="4">
        <v>94076</v>
      </c>
      <c r="E5" s="4">
        <f t="shared" ref="E5:E7" si="1">H4-(F5*5)</f>
        <v>30</v>
      </c>
      <c r="F5" s="4">
        <v>3</v>
      </c>
      <c r="G5" s="2">
        <f t="shared" ref="G5:G7" si="2">F5*15</f>
        <v>45</v>
      </c>
      <c r="H5" s="2">
        <f t="shared" si="0"/>
        <v>75</v>
      </c>
      <c r="I5" s="151">
        <v>4</v>
      </c>
      <c r="J5" s="151">
        <v>2000</v>
      </c>
      <c r="K5" s="151">
        <v>10000</v>
      </c>
      <c r="L5" s="151">
        <v>1000</v>
      </c>
      <c r="U5" s="4">
        <v>4</v>
      </c>
      <c r="V5" s="4">
        <v>465</v>
      </c>
    </row>
    <row r="6" spans="1:22" x14ac:dyDescent="0.2">
      <c r="A6" s="83"/>
      <c r="B6" s="4">
        <v>65</v>
      </c>
      <c r="C6" s="4">
        <v>6</v>
      </c>
      <c r="D6" s="4">
        <v>94076</v>
      </c>
      <c r="E6" s="4">
        <f t="shared" si="1"/>
        <v>55</v>
      </c>
      <c r="F6" s="4">
        <v>4</v>
      </c>
      <c r="G6" s="2">
        <f t="shared" si="2"/>
        <v>60</v>
      </c>
      <c r="H6" s="2">
        <f t="shared" si="0"/>
        <v>115</v>
      </c>
      <c r="I6" s="151">
        <v>5</v>
      </c>
      <c r="J6" s="151">
        <v>2500</v>
      </c>
      <c r="K6" s="151">
        <v>10000</v>
      </c>
      <c r="L6" s="151">
        <v>1000</v>
      </c>
      <c r="U6" s="4">
        <v>5</v>
      </c>
      <c r="V6" s="4">
        <v>592</v>
      </c>
    </row>
    <row r="7" spans="1:22" x14ac:dyDescent="0.2">
      <c r="A7" s="83"/>
      <c r="B7" s="4">
        <v>70</v>
      </c>
      <c r="C7" s="4">
        <v>6</v>
      </c>
      <c r="D7" s="4">
        <v>94076</v>
      </c>
      <c r="E7" s="4">
        <f t="shared" si="1"/>
        <v>90</v>
      </c>
      <c r="F7" s="4">
        <v>5</v>
      </c>
      <c r="G7" s="2">
        <f t="shared" si="2"/>
        <v>75</v>
      </c>
      <c r="H7" s="2">
        <f t="shared" si="0"/>
        <v>165</v>
      </c>
      <c r="I7" s="151">
        <v>6</v>
      </c>
      <c r="J7" s="151">
        <v>3000</v>
      </c>
      <c r="K7" s="151">
        <v>10000</v>
      </c>
      <c r="L7" s="151">
        <v>1000</v>
      </c>
      <c r="U7" s="4">
        <v>6</v>
      </c>
      <c r="V7" s="4">
        <v>821</v>
      </c>
    </row>
    <row r="8" spans="1:22" x14ac:dyDescent="0.2">
      <c r="A8" s="83"/>
      <c r="I8" s="151">
        <v>7</v>
      </c>
      <c r="J8" s="151">
        <v>3500</v>
      </c>
      <c r="K8" s="151">
        <v>10000</v>
      </c>
      <c r="L8" s="151">
        <v>1000</v>
      </c>
      <c r="U8" s="4">
        <v>7</v>
      </c>
      <c r="V8" s="4">
        <v>1013</v>
      </c>
    </row>
    <row r="9" spans="1:22" x14ac:dyDescent="0.2">
      <c r="A9" s="83"/>
      <c r="H9" s="2">
        <f>H7/H3</f>
        <v>6.6</v>
      </c>
      <c r="I9" s="151">
        <v>8</v>
      </c>
      <c r="J9" s="151">
        <v>4000</v>
      </c>
      <c r="K9" s="151">
        <v>10000</v>
      </c>
      <c r="L9" s="151">
        <v>1000</v>
      </c>
      <c r="U9" s="4">
        <v>8</v>
      </c>
      <c r="V9" s="4">
        <v>1127</v>
      </c>
    </row>
    <row r="10" spans="1:22" x14ac:dyDescent="0.2">
      <c r="B10" s="4">
        <v>94074</v>
      </c>
      <c r="C10" s="4" t="s">
        <v>3132</v>
      </c>
      <c r="D10" s="4">
        <v>5</v>
      </c>
      <c r="E10" s="23"/>
      <c r="F10" s="23"/>
      <c r="I10" s="151">
        <v>9</v>
      </c>
      <c r="J10" s="151">
        <v>4500</v>
      </c>
      <c r="K10" s="151">
        <v>10000</v>
      </c>
      <c r="L10" s="151">
        <v>1000</v>
      </c>
      <c r="U10" s="4">
        <v>9</v>
      </c>
      <c r="V10" s="4">
        <v>1339</v>
      </c>
    </row>
    <row r="11" spans="1:22" x14ac:dyDescent="0.2">
      <c r="B11" s="4">
        <v>94075</v>
      </c>
      <c r="C11" s="4" t="s">
        <v>3364</v>
      </c>
      <c r="D11" s="4">
        <v>15000</v>
      </c>
      <c r="E11" s="23"/>
      <c r="F11" s="23"/>
      <c r="I11" s="151">
        <v>10</v>
      </c>
      <c r="J11" s="151">
        <v>5000</v>
      </c>
      <c r="K11" s="151">
        <v>10000</v>
      </c>
      <c r="L11" s="151">
        <v>1000</v>
      </c>
      <c r="U11" s="4">
        <v>10</v>
      </c>
      <c r="V11" s="4">
        <v>1533</v>
      </c>
    </row>
    <row r="12" spans="1:22" x14ac:dyDescent="0.2">
      <c r="B12" s="4">
        <v>94076</v>
      </c>
      <c r="C12" s="4" t="s">
        <v>3365</v>
      </c>
      <c r="D12" s="4">
        <v>1500</v>
      </c>
      <c r="E12" s="23" t="s">
        <v>3392</v>
      </c>
      <c r="F12" s="23"/>
      <c r="I12" s="151">
        <v>11</v>
      </c>
      <c r="J12" s="151">
        <v>5500</v>
      </c>
      <c r="K12" s="151">
        <v>10000</v>
      </c>
      <c r="L12" s="151">
        <v>1000</v>
      </c>
      <c r="U12" s="4">
        <v>11</v>
      </c>
      <c r="V12" s="4">
        <v>1873</v>
      </c>
    </row>
    <row r="13" spans="1:22" x14ac:dyDescent="0.2">
      <c r="D13" s="2" t="s">
        <v>3390</v>
      </c>
      <c r="I13" s="151">
        <v>12</v>
      </c>
      <c r="J13" s="151">
        <v>6000</v>
      </c>
      <c r="K13" s="151">
        <v>10000</v>
      </c>
      <c r="L13" s="151">
        <v>1000</v>
      </c>
      <c r="U13" s="4">
        <v>12</v>
      </c>
      <c r="V13" s="4">
        <v>2037</v>
      </c>
    </row>
    <row r="14" spans="1:22" x14ac:dyDescent="0.2">
      <c r="I14" s="151">
        <v>13</v>
      </c>
      <c r="J14" s="151">
        <v>6500</v>
      </c>
      <c r="K14" s="151">
        <v>10000</v>
      </c>
      <c r="L14" s="151">
        <v>1000</v>
      </c>
      <c r="U14" s="4">
        <v>13</v>
      </c>
      <c r="V14" s="4">
        <v>2150</v>
      </c>
    </row>
    <row r="15" spans="1:22" x14ac:dyDescent="0.2">
      <c r="B15" s="4" t="s">
        <v>3369</v>
      </c>
      <c r="C15" s="4" t="s">
        <v>3370</v>
      </c>
      <c r="D15" s="4" t="s">
        <v>3371</v>
      </c>
      <c r="E15" s="23"/>
      <c r="F15" s="23"/>
      <c r="I15" s="151">
        <v>14</v>
      </c>
      <c r="J15" s="151">
        <v>7000</v>
      </c>
      <c r="K15" s="151">
        <v>10000</v>
      </c>
      <c r="L15" s="151">
        <v>1000</v>
      </c>
      <c r="U15" s="4">
        <v>14</v>
      </c>
      <c r="V15" s="4">
        <v>2366</v>
      </c>
    </row>
    <row r="16" spans="1:22" x14ac:dyDescent="0.2">
      <c r="B16" s="4">
        <v>1</v>
      </c>
      <c r="C16" s="4">
        <v>1</v>
      </c>
      <c r="D16" s="4">
        <v>200</v>
      </c>
      <c r="E16" s="23"/>
      <c r="F16" s="23"/>
      <c r="I16" s="151">
        <v>15</v>
      </c>
      <c r="J16" s="151">
        <v>7500</v>
      </c>
      <c r="K16" s="151">
        <v>10000</v>
      </c>
      <c r="L16" s="151">
        <v>1000</v>
      </c>
      <c r="U16" s="4">
        <v>15</v>
      </c>
      <c r="V16" s="4">
        <v>2572</v>
      </c>
    </row>
    <row r="17" spans="2:24" x14ac:dyDescent="0.2">
      <c r="B17" s="4">
        <v>2</v>
      </c>
      <c r="C17" s="4">
        <v>1</v>
      </c>
      <c r="D17" s="4">
        <v>600</v>
      </c>
      <c r="E17" s="23"/>
      <c r="F17" s="23"/>
      <c r="I17" s="151">
        <v>16</v>
      </c>
      <c r="J17" s="151">
        <v>8000</v>
      </c>
      <c r="K17" s="151">
        <v>10000</v>
      </c>
      <c r="L17" s="151">
        <v>1000</v>
      </c>
      <c r="U17" s="4">
        <v>16</v>
      </c>
      <c r="V17" s="4">
        <v>2722</v>
      </c>
    </row>
    <row r="18" spans="2:24" x14ac:dyDescent="0.2">
      <c r="B18" s="4">
        <v>3</v>
      </c>
      <c r="C18" s="4">
        <v>1</v>
      </c>
      <c r="D18" s="4">
        <v>1000</v>
      </c>
      <c r="E18" s="23"/>
      <c r="F18" s="23"/>
      <c r="I18" s="151">
        <v>17</v>
      </c>
      <c r="J18" s="151">
        <v>8500</v>
      </c>
      <c r="K18" s="151">
        <v>10000</v>
      </c>
      <c r="L18" s="151">
        <v>1000</v>
      </c>
      <c r="U18" s="4">
        <v>17</v>
      </c>
      <c r="V18" s="4">
        <v>2863</v>
      </c>
    </row>
    <row r="19" spans="2:24" x14ac:dyDescent="0.2">
      <c r="B19" s="4">
        <v>4</v>
      </c>
      <c r="C19" s="4">
        <v>1</v>
      </c>
      <c r="D19" s="4">
        <v>2000</v>
      </c>
      <c r="E19" s="23"/>
      <c r="F19" s="23"/>
      <c r="I19" s="151">
        <v>18</v>
      </c>
      <c r="J19" s="151">
        <v>9000</v>
      </c>
      <c r="K19" s="151">
        <v>10000</v>
      </c>
      <c r="L19" s="151">
        <v>1000</v>
      </c>
      <c r="U19" s="4">
        <v>18</v>
      </c>
      <c r="V19" s="4">
        <v>3267</v>
      </c>
    </row>
    <row r="20" spans="2:24" x14ac:dyDescent="0.2">
      <c r="B20" s="4">
        <v>5</v>
      </c>
      <c r="C20" s="4">
        <v>1</v>
      </c>
      <c r="D20" s="4">
        <v>2500</v>
      </c>
      <c r="E20" s="23"/>
      <c r="F20" s="23"/>
      <c r="I20" s="151">
        <v>19</v>
      </c>
      <c r="J20" s="151">
        <v>9500</v>
      </c>
      <c r="K20" s="151">
        <v>10000</v>
      </c>
      <c r="L20" s="151">
        <v>1000</v>
      </c>
      <c r="U20" s="4">
        <v>19</v>
      </c>
      <c r="V20" s="4">
        <v>3144</v>
      </c>
    </row>
    <row r="21" spans="2:24" x14ac:dyDescent="0.2">
      <c r="B21" s="4">
        <v>6</v>
      </c>
      <c r="C21" s="4">
        <v>1</v>
      </c>
      <c r="D21" s="4">
        <v>3500</v>
      </c>
      <c r="E21" s="23"/>
      <c r="F21" s="23"/>
      <c r="I21" s="151">
        <v>20</v>
      </c>
      <c r="J21" s="151">
        <v>10000</v>
      </c>
      <c r="K21" s="151">
        <v>10000</v>
      </c>
      <c r="L21" s="151">
        <v>1000</v>
      </c>
      <c r="U21" s="4">
        <v>20</v>
      </c>
      <c r="V21" s="4">
        <v>3387</v>
      </c>
    </row>
    <row r="22" spans="2:24" x14ac:dyDescent="0.2">
      <c r="B22" s="4">
        <v>7</v>
      </c>
      <c r="C22" s="4">
        <v>1</v>
      </c>
      <c r="D22" s="4">
        <v>4500</v>
      </c>
      <c r="E22" s="23"/>
      <c r="F22" s="23"/>
      <c r="I22" s="151">
        <v>21</v>
      </c>
      <c r="J22" s="151">
        <v>10500</v>
      </c>
      <c r="K22" s="151">
        <v>10000</v>
      </c>
      <c r="L22" s="151">
        <v>1000</v>
      </c>
      <c r="U22" s="4">
        <v>21</v>
      </c>
      <c r="V22" s="4">
        <v>3859</v>
      </c>
    </row>
    <row r="23" spans="2:24" x14ac:dyDescent="0.2">
      <c r="B23" s="4">
        <v>8</v>
      </c>
      <c r="C23" s="4">
        <v>1</v>
      </c>
      <c r="D23" s="4">
        <v>5500</v>
      </c>
      <c r="E23" s="23"/>
      <c r="F23" s="23"/>
      <c r="I23" s="151">
        <v>22</v>
      </c>
      <c r="J23" s="151">
        <v>11000</v>
      </c>
      <c r="K23" s="151">
        <v>10000</v>
      </c>
      <c r="L23" s="151">
        <v>1000</v>
      </c>
      <c r="U23" s="4">
        <v>22</v>
      </c>
      <c r="V23" s="4">
        <v>4230</v>
      </c>
    </row>
    <row r="24" spans="2:24" x14ac:dyDescent="0.2">
      <c r="B24" s="4">
        <v>9</v>
      </c>
      <c r="C24" s="4">
        <v>1</v>
      </c>
      <c r="D24" s="4">
        <v>7000</v>
      </c>
      <c r="E24" s="23"/>
      <c r="F24" s="23"/>
      <c r="I24" s="151">
        <v>23</v>
      </c>
      <c r="J24" s="151">
        <v>11500</v>
      </c>
      <c r="K24" s="151">
        <v>10000</v>
      </c>
      <c r="L24" s="151">
        <v>1000</v>
      </c>
      <c r="U24" s="4">
        <v>23</v>
      </c>
      <c r="V24" s="4">
        <v>4332</v>
      </c>
    </row>
    <row r="25" spans="2:24" x14ac:dyDescent="0.2">
      <c r="B25" s="4">
        <v>10</v>
      </c>
      <c r="C25" s="4">
        <v>1</v>
      </c>
      <c r="D25" s="4">
        <v>8000</v>
      </c>
      <c r="E25" s="23"/>
      <c r="F25" s="23"/>
      <c r="I25" s="151">
        <v>24</v>
      </c>
      <c r="J25" s="151">
        <v>12000</v>
      </c>
      <c r="K25" s="151">
        <v>10000</v>
      </c>
      <c r="L25" s="151">
        <v>1000</v>
      </c>
      <c r="U25" s="4">
        <v>24</v>
      </c>
      <c r="V25" s="4">
        <v>4711</v>
      </c>
    </row>
    <row r="26" spans="2:24" x14ac:dyDescent="0.2">
      <c r="B26" s="4">
        <v>11</v>
      </c>
      <c r="C26" s="4">
        <v>1</v>
      </c>
      <c r="D26" s="4">
        <v>9000</v>
      </c>
      <c r="E26" s="23"/>
      <c r="F26" s="23"/>
      <c r="I26" s="151">
        <v>25</v>
      </c>
      <c r="J26" s="151">
        <v>12500</v>
      </c>
      <c r="K26" s="151">
        <v>10000</v>
      </c>
      <c r="L26" s="151">
        <v>1000</v>
      </c>
      <c r="U26" s="4">
        <v>25</v>
      </c>
      <c r="V26" s="4">
        <v>4942</v>
      </c>
    </row>
    <row r="27" spans="2:24" x14ac:dyDescent="0.2">
      <c r="B27" s="4">
        <v>12</v>
      </c>
      <c r="C27" s="4">
        <v>1</v>
      </c>
      <c r="D27" s="4">
        <v>10000</v>
      </c>
      <c r="E27" s="23"/>
      <c r="F27" s="23"/>
      <c r="I27" s="151">
        <v>26</v>
      </c>
      <c r="J27" s="151">
        <v>13000</v>
      </c>
      <c r="K27" s="151">
        <v>10000</v>
      </c>
      <c r="L27" s="151">
        <v>1000</v>
      </c>
      <c r="U27" s="4">
        <v>26</v>
      </c>
      <c r="V27" s="4">
        <v>5147</v>
      </c>
    </row>
    <row r="28" spans="2:24" x14ac:dyDescent="0.2">
      <c r="B28" s="4">
        <v>13</v>
      </c>
      <c r="C28" s="4">
        <v>1</v>
      </c>
      <c r="D28" s="4">
        <v>10000</v>
      </c>
      <c r="E28" s="23"/>
      <c r="F28" s="23"/>
      <c r="I28" s="151">
        <v>27</v>
      </c>
      <c r="J28" s="151">
        <v>13500</v>
      </c>
      <c r="K28" s="151">
        <v>10000</v>
      </c>
      <c r="L28" s="151">
        <v>1000</v>
      </c>
      <c r="U28" s="4">
        <v>27</v>
      </c>
      <c r="V28" s="4">
        <v>5647</v>
      </c>
    </row>
    <row r="29" spans="2:24" x14ac:dyDescent="0.2">
      <c r="B29" s="4">
        <v>14</v>
      </c>
      <c r="C29" s="4">
        <v>1</v>
      </c>
      <c r="D29" s="4">
        <v>10000</v>
      </c>
      <c r="E29" s="23"/>
      <c r="F29" s="23"/>
      <c r="I29" s="151">
        <v>28</v>
      </c>
      <c r="J29" s="151">
        <v>14000</v>
      </c>
      <c r="K29" s="151">
        <v>10000</v>
      </c>
      <c r="L29" s="151">
        <v>1000</v>
      </c>
      <c r="U29" s="4">
        <v>28</v>
      </c>
      <c r="V29" s="4">
        <v>5984</v>
      </c>
    </row>
    <row r="30" spans="2:24" x14ac:dyDescent="0.2">
      <c r="B30" s="4">
        <v>15</v>
      </c>
      <c r="C30" s="4">
        <v>1</v>
      </c>
      <c r="D30" s="4">
        <v>10000</v>
      </c>
      <c r="E30" s="23"/>
      <c r="F30" s="23" t="s">
        <v>3391</v>
      </c>
      <c r="I30" s="151">
        <v>29</v>
      </c>
      <c r="J30" s="151">
        <v>14500</v>
      </c>
      <c r="K30" s="151">
        <v>10000</v>
      </c>
      <c r="L30" s="151">
        <v>1000</v>
      </c>
      <c r="U30" s="4">
        <v>29</v>
      </c>
      <c r="V30" s="4">
        <v>6266</v>
      </c>
    </row>
    <row r="31" spans="2:24" x14ac:dyDescent="0.2">
      <c r="B31" s="4">
        <v>16</v>
      </c>
      <c r="C31" s="4">
        <v>1</v>
      </c>
      <c r="D31" s="4">
        <v>10000</v>
      </c>
      <c r="E31" s="23">
        <v>500</v>
      </c>
      <c r="F31" s="154">
        <v>1</v>
      </c>
      <c r="G31" s="155"/>
      <c r="H31" s="155">
        <f>J31-J30</f>
        <v>500</v>
      </c>
      <c r="I31" s="156">
        <v>30</v>
      </c>
      <c r="J31" s="156">
        <v>15000</v>
      </c>
      <c r="K31" s="156">
        <v>10000</v>
      </c>
      <c r="L31" s="158">
        <f>1000*60*5</f>
        <v>300000</v>
      </c>
      <c r="M31" s="157">
        <f>ROUNDUP((J31-J30)/100,)</f>
        <v>5</v>
      </c>
      <c r="N31" s="157">
        <f>(M31*100)+15000</f>
        <v>15500</v>
      </c>
      <c r="O31" s="2">
        <f>ROUND(M31/25/4,4)</f>
        <v>0.05</v>
      </c>
      <c r="P31" s="4"/>
      <c r="R31" s="4">
        <f>(J31-J30)/5</f>
        <v>100</v>
      </c>
      <c r="S31" s="4" t="str">
        <f>ROUND(R31/2/60,)&amp;"시간"</f>
        <v>1시간</v>
      </c>
      <c r="U31" s="4">
        <v>30</v>
      </c>
      <c r="V31" s="4">
        <v>6889</v>
      </c>
      <c r="X31" s="2">
        <v>1500</v>
      </c>
    </row>
    <row r="32" spans="2:24" x14ac:dyDescent="0.2">
      <c r="B32" s="4">
        <v>17</v>
      </c>
      <c r="C32" s="4">
        <v>1</v>
      </c>
      <c r="D32" s="4">
        <v>10000</v>
      </c>
      <c r="E32" s="23">
        <v>500</v>
      </c>
      <c r="F32" s="154">
        <v>1</v>
      </c>
      <c r="G32" s="155"/>
      <c r="H32" s="155">
        <f t="shared" ref="H32:H41" si="3">J32-J31</f>
        <v>500</v>
      </c>
      <c r="I32" s="157">
        <v>31</v>
      </c>
      <c r="J32" s="157">
        <f>J31+(E32*F32)</f>
        <v>15500</v>
      </c>
      <c r="K32" s="157">
        <v>10400</v>
      </c>
      <c r="L32" s="158">
        <f t="shared" ref="L32:L35" si="4">1000*60*5</f>
        <v>300000</v>
      </c>
      <c r="M32" s="157">
        <f t="shared" ref="M32:M95" si="5">ROUNDUP((J32-J31)/100,)</f>
        <v>5</v>
      </c>
      <c r="N32" s="157">
        <f t="shared" ref="N32:N95" si="6">(M32*100)+15000</f>
        <v>15500</v>
      </c>
      <c r="O32" s="2">
        <f t="shared" ref="O32:O95" si="7">ROUND(M32/25/4,4)</f>
        <v>0.05</v>
      </c>
      <c r="P32" s="4"/>
      <c r="R32" s="4">
        <f t="shared" ref="R32:R95" si="8">(J32-J31)/5</f>
        <v>100</v>
      </c>
      <c r="S32" s="4" t="str">
        <f t="shared" ref="S32:S95" si="9">ROUND(R32/2/60,)&amp;"시간"</f>
        <v>1시간</v>
      </c>
      <c r="U32" s="4">
        <v>31</v>
      </c>
      <c r="V32" s="4">
        <v>7122</v>
      </c>
    </row>
    <row r="33" spans="2:22" x14ac:dyDescent="0.2">
      <c r="B33" s="4">
        <v>18</v>
      </c>
      <c r="C33" s="4">
        <v>1</v>
      </c>
      <c r="D33" s="4">
        <v>10000</v>
      </c>
      <c r="E33" s="23">
        <v>500</v>
      </c>
      <c r="F33" s="154">
        <v>1</v>
      </c>
      <c r="G33" s="155"/>
      <c r="H33" s="155">
        <f t="shared" si="3"/>
        <v>500</v>
      </c>
      <c r="I33" s="157">
        <v>32</v>
      </c>
      <c r="J33" s="157">
        <f t="shared" ref="J33:J55" si="10">J32+(E33*F33)</f>
        <v>16000</v>
      </c>
      <c r="K33" s="157">
        <v>10800</v>
      </c>
      <c r="L33" s="158">
        <f t="shared" si="4"/>
        <v>300000</v>
      </c>
      <c r="M33" s="157">
        <f t="shared" si="5"/>
        <v>5</v>
      </c>
      <c r="N33" s="157">
        <f t="shared" si="6"/>
        <v>15500</v>
      </c>
      <c r="O33" s="2">
        <f t="shared" si="7"/>
        <v>0.05</v>
      </c>
      <c r="P33" s="4"/>
      <c r="R33" s="4">
        <f t="shared" si="8"/>
        <v>100</v>
      </c>
      <c r="S33" s="4" t="str">
        <f t="shared" si="9"/>
        <v>1시간</v>
      </c>
      <c r="U33" s="4">
        <v>32</v>
      </c>
      <c r="V33" s="4">
        <v>7751</v>
      </c>
    </row>
    <row r="34" spans="2:22" x14ac:dyDescent="0.2">
      <c r="B34" s="4">
        <v>19</v>
      </c>
      <c r="C34" s="4">
        <v>1</v>
      </c>
      <c r="D34" s="4">
        <v>10000</v>
      </c>
      <c r="E34" s="23">
        <v>500</v>
      </c>
      <c r="F34" s="154">
        <v>1</v>
      </c>
      <c r="G34" s="155"/>
      <c r="H34" s="155">
        <f t="shared" si="3"/>
        <v>500</v>
      </c>
      <c r="I34" s="157">
        <v>33</v>
      </c>
      <c r="J34" s="157">
        <f t="shared" si="10"/>
        <v>16500</v>
      </c>
      <c r="K34" s="157">
        <v>11200</v>
      </c>
      <c r="L34" s="158">
        <f t="shared" si="4"/>
        <v>300000</v>
      </c>
      <c r="M34" s="157">
        <f t="shared" si="5"/>
        <v>5</v>
      </c>
      <c r="N34" s="157">
        <f t="shared" si="6"/>
        <v>15500</v>
      </c>
      <c r="O34" s="2">
        <f t="shared" si="7"/>
        <v>0.05</v>
      </c>
      <c r="P34" s="4"/>
      <c r="R34" s="4">
        <f t="shared" si="8"/>
        <v>100</v>
      </c>
      <c r="S34" s="4" t="str">
        <f t="shared" si="9"/>
        <v>1시간</v>
      </c>
      <c r="U34" s="4">
        <v>33</v>
      </c>
      <c r="V34" s="4">
        <v>8005</v>
      </c>
    </row>
    <row r="35" spans="2:22" x14ac:dyDescent="0.2">
      <c r="B35" s="4">
        <v>20</v>
      </c>
      <c r="C35" s="4">
        <v>1</v>
      </c>
      <c r="D35" s="4">
        <v>10000</v>
      </c>
      <c r="E35" s="23">
        <v>500</v>
      </c>
      <c r="F35" s="154">
        <v>2</v>
      </c>
      <c r="G35" s="155"/>
      <c r="H35" s="155">
        <f t="shared" si="3"/>
        <v>1000</v>
      </c>
      <c r="I35" s="157">
        <v>34</v>
      </c>
      <c r="J35" s="157">
        <f t="shared" si="10"/>
        <v>17500</v>
      </c>
      <c r="K35" s="157">
        <v>11600</v>
      </c>
      <c r="L35" s="158">
        <f t="shared" si="4"/>
        <v>300000</v>
      </c>
      <c r="M35" s="157">
        <f t="shared" si="5"/>
        <v>10</v>
      </c>
      <c r="N35" s="157">
        <f t="shared" si="6"/>
        <v>16000</v>
      </c>
      <c r="O35" s="2">
        <f t="shared" si="7"/>
        <v>0.1</v>
      </c>
      <c r="P35" s="4"/>
      <c r="R35" s="4">
        <f t="shared" si="8"/>
        <v>200</v>
      </c>
      <c r="S35" s="4" t="str">
        <f t="shared" si="9"/>
        <v>2시간</v>
      </c>
      <c r="U35" s="4">
        <v>34</v>
      </c>
      <c r="V35" s="4">
        <v>8292</v>
      </c>
    </row>
    <row r="36" spans="2:22" x14ac:dyDescent="0.2">
      <c r="B36" s="4">
        <v>21</v>
      </c>
      <c r="C36" s="4">
        <v>1</v>
      </c>
      <c r="D36" s="4">
        <v>10000</v>
      </c>
      <c r="E36" s="23">
        <v>500</v>
      </c>
      <c r="F36" s="154">
        <v>2</v>
      </c>
      <c r="G36" s="155"/>
      <c r="H36" s="155">
        <f t="shared" si="3"/>
        <v>1000</v>
      </c>
      <c r="I36" s="157">
        <v>35</v>
      </c>
      <c r="J36" s="157">
        <f t="shared" si="10"/>
        <v>18500</v>
      </c>
      <c r="K36" s="157">
        <v>12000</v>
      </c>
      <c r="L36" s="158">
        <f>1000*60*10</f>
        <v>600000</v>
      </c>
      <c r="M36" s="157">
        <f t="shared" si="5"/>
        <v>10</v>
      </c>
      <c r="N36" s="157">
        <f t="shared" si="6"/>
        <v>16000</v>
      </c>
      <c r="O36" s="2">
        <f t="shared" si="7"/>
        <v>0.1</v>
      </c>
      <c r="P36" s="4"/>
      <c r="R36" s="4">
        <f t="shared" si="8"/>
        <v>200</v>
      </c>
      <c r="S36" s="4" t="str">
        <f t="shared" si="9"/>
        <v>2시간</v>
      </c>
      <c r="U36" s="4">
        <v>35</v>
      </c>
      <c r="V36" s="4">
        <v>8363</v>
      </c>
    </row>
    <row r="37" spans="2:22" x14ac:dyDescent="0.2">
      <c r="B37" s="4">
        <v>22</v>
      </c>
      <c r="C37" s="4">
        <v>1</v>
      </c>
      <c r="D37" s="4">
        <v>10000</v>
      </c>
      <c r="E37" s="23">
        <v>500</v>
      </c>
      <c r="F37" s="154">
        <v>2</v>
      </c>
      <c r="G37" s="155"/>
      <c r="H37" s="155">
        <f t="shared" si="3"/>
        <v>1000</v>
      </c>
      <c r="I37" s="157">
        <v>36</v>
      </c>
      <c r="J37" s="157">
        <f t="shared" si="10"/>
        <v>19500</v>
      </c>
      <c r="K37" s="157">
        <v>12400</v>
      </c>
      <c r="L37" s="158">
        <f t="shared" ref="L37:L40" si="11">1000*60*10</f>
        <v>600000</v>
      </c>
      <c r="M37" s="157">
        <f t="shared" si="5"/>
        <v>10</v>
      </c>
      <c r="N37" s="157">
        <f t="shared" si="6"/>
        <v>16000</v>
      </c>
      <c r="O37" s="2">
        <f t="shared" si="7"/>
        <v>0.1</v>
      </c>
      <c r="P37" s="4"/>
      <c r="R37" s="4">
        <f t="shared" si="8"/>
        <v>200</v>
      </c>
      <c r="S37" s="4" t="str">
        <f t="shared" si="9"/>
        <v>2시간</v>
      </c>
      <c r="U37" s="4">
        <v>36</v>
      </c>
      <c r="V37" s="4">
        <v>9206</v>
      </c>
    </row>
    <row r="38" spans="2:22" x14ac:dyDescent="0.2">
      <c r="B38" s="4">
        <v>23</v>
      </c>
      <c r="C38" s="4">
        <v>1</v>
      </c>
      <c r="D38" s="4">
        <v>10000</v>
      </c>
      <c r="E38" s="23">
        <v>500</v>
      </c>
      <c r="F38" s="154">
        <v>2</v>
      </c>
      <c r="G38" s="155"/>
      <c r="H38" s="155">
        <f t="shared" si="3"/>
        <v>1000</v>
      </c>
      <c r="I38" s="157">
        <v>37</v>
      </c>
      <c r="J38" s="157">
        <f t="shared" si="10"/>
        <v>20500</v>
      </c>
      <c r="K38" s="157">
        <v>12800</v>
      </c>
      <c r="L38" s="158">
        <f t="shared" si="11"/>
        <v>600000</v>
      </c>
      <c r="M38" s="157">
        <f t="shared" si="5"/>
        <v>10</v>
      </c>
      <c r="N38" s="157">
        <f t="shared" si="6"/>
        <v>16000</v>
      </c>
      <c r="O38" s="2">
        <f t="shared" si="7"/>
        <v>0.1</v>
      </c>
      <c r="P38" s="4"/>
      <c r="R38" s="4">
        <f t="shared" si="8"/>
        <v>200</v>
      </c>
      <c r="S38" s="4" t="str">
        <f t="shared" si="9"/>
        <v>2시간</v>
      </c>
      <c r="U38" s="4">
        <v>37</v>
      </c>
      <c r="V38" s="4">
        <v>9151</v>
      </c>
    </row>
    <row r="39" spans="2:22" x14ac:dyDescent="0.2">
      <c r="B39" s="4">
        <v>24</v>
      </c>
      <c r="C39" s="4">
        <v>1</v>
      </c>
      <c r="D39" s="4">
        <v>10000</v>
      </c>
      <c r="E39" s="23">
        <v>500</v>
      </c>
      <c r="F39" s="154">
        <v>3</v>
      </c>
      <c r="G39" s="155"/>
      <c r="H39" s="155">
        <f t="shared" si="3"/>
        <v>1500</v>
      </c>
      <c r="I39" s="157">
        <v>38</v>
      </c>
      <c r="J39" s="157">
        <f t="shared" si="10"/>
        <v>22000</v>
      </c>
      <c r="K39" s="157">
        <v>13200</v>
      </c>
      <c r="L39" s="158">
        <f t="shared" si="11"/>
        <v>600000</v>
      </c>
      <c r="M39" s="157">
        <f t="shared" si="5"/>
        <v>15</v>
      </c>
      <c r="N39" s="157">
        <f t="shared" si="6"/>
        <v>16500</v>
      </c>
      <c r="O39" s="2">
        <f t="shared" si="7"/>
        <v>0.15</v>
      </c>
      <c r="P39" s="4"/>
      <c r="R39" s="4">
        <f t="shared" si="8"/>
        <v>300</v>
      </c>
      <c r="S39" s="4" t="str">
        <f t="shared" si="9"/>
        <v>3시간</v>
      </c>
      <c r="U39" s="4">
        <v>38</v>
      </c>
      <c r="V39" s="4">
        <v>9831</v>
      </c>
    </row>
    <row r="40" spans="2:22" x14ac:dyDescent="0.2">
      <c r="E40" s="2">
        <v>500</v>
      </c>
      <c r="F40" s="155">
        <v>3</v>
      </c>
      <c r="G40" s="155"/>
      <c r="H40" s="155">
        <f t="shared" si="3"/>
        <v>1500</v>
      </c>
      <c r="I40" s="157">
        <v>39</v>
      </c>
      <c r="J40" s="157">
        <f t="shared" si="10"/>
        <v>23500</v>
      </c>
      <c r="K40" s="157">
        <v>13600</v>
      </c>
      <c r="L40" s="158">
        <f t="shared" si="11"/>
        <v>600000</v>
      </c>
      <c r="M40" s="157">
        <f t="shared" si="5"/>
        <v>15</v>
      </c>
      <c r="N40" s="157">
        <f t="shared" si="6"/>
        <v>16500</v>
      </c>
      <c r="O40" s="2">
        <f t="shared" si="7"/>
        <v>0.15</v>
      </c>
      <c r="P40" s="4"/>
      <c r="R40" s="4">
        <f t="shared" si="8"/>
        <v>300</v>
      </c>
      <c r="S40" s="4" t="str">
        <f t="shared" si="9"/>
        <v>3시간</v>
      </c>
      <c r="U40" s="4">
        <v>39</v>
      </c>
      <c r="V40" s="4">
        <v>10285</v>
      </c>
    </row>
    <row r="41" spans="2:22" x14ac:dyDescent="0.2">
      <c r="E41" s="2">
        <v>500</v>
      </c>
      <c r="F41" s="155">
        <v>3</v>
      </c>
      <c r="G41" s="155"/>
      <c r="H41" s="155">
        <f t="shared" si="3"/>
        <v>1500</v>
      </c>
      <c r="I41" s="157">
        <v>40</v>
      </c>
      <c r="J41" s="157">
        <f t="shared" si="10"/>
        <v>25000</v>
      </c>
      <c r="K41" s="157">
        <v>14000</v>
      </c>
      <c r="L41" s="158">
        <f>1000*60*15</f>
        <v>900000</v>
      </c>
      <c r="M41" s="157">
        <f t="shared" si="5"/>
        <v>15</v>
      </c>
      <c r="N41" s="157">
        <f t="shared" si="6"/>
        <v>16500</v>
      </c>
      <c r="O41" s="2">
        <f t="shared" si="7"/>
        <v>0.15</v>
      </c>
      <c r="P41" s="4"/>
      <c r="R41" s="4">
        <f t="shared" si="8"/>
        <v>300</v>
      </c>
      <c r="S41" s="4" t="str">
        <f t="shared" si="9"/>
        <v>3시간</v>
      </c>
      <c r="U41" s="4">
        <v>40</v>
      </c>
      <c r="V41" s="4">
        <v>10710</v>
      </c>
    </row>
    <row r="42" spans="2:22" x14ac:dyDescent="0.2">
      <c r="E42" s="2">
        <v>500</v>
      </c>
      <c r="F42" s="155">
        <v>3</v>
      </c>
      <c r="G42" s="155"/>
      <c r="H42" s="155"/>
      <c r="I42" s="157">
        <v>41</v>
      </c>
      <c r="J42" s="157">
        <f t="shared" si="10"/>
        <v>26500</v>
      </c>
      <c r="K42" s="157">
        <v>14400</v>
      </c>
      <c r="L42" s="158">
        <f t="shared" ref="L42:L45" si="12">1000*60*15</f>
        <v>900000</v>
      </c>
      <c r="M42" s="157">
        <f t="shared" si="5"/>
        <v>15</v>
      </c>
      <c r="N42" s="157">
        <f t="shared" si="6"/>
        <v>16500</v>
      </c>
      <c r="O42" s="2">
        <f t="shared" si="7"/>
        <v>0.15</v>
      </c>
      <c r="P42" s="4"/>
      <c r="R42" s="4">
        <f t="shared" si="8"/>
        <v>300</v>
      </c>
      <c r="S42" s="4" t="str">
        <f t="shared" si="9"/>
        <v>3시간</v>
      </c>
      <c r="U42" s="4">
        <v>41</v>
      </c>
      <c r="V42" s="4">
        <v>10785</v>
      </c>
    </row>
    <row r="43" spans="2:22" x14ac:dyDescent="0.2">
      <c r="E43" s="2">
        <v>500</v>
      </c>
      <c r="F43" s="155">
        <v>4</v>
      </c>
      <c r="G43" s="155"/>
      <c r="H43" s="155"/>
      <c r="I43" s="157">
        <v>42</v>
      </c>
      <c r="J43" s="157">
        <f t="shared" si="10"/>
        <v>28500</v>
      </c>
      <c r="K43" s="157">
        <v>14800</v>
      </c>
      <c r="L43" s="158">
        <f t="shared" si="12"/>
        <v>900000</v>
      </c>
      <c r="M43" s="157">
        <f t="shared" si="5"/>
        <v>20</v>
      </c>
      <c r="N43" s="157">
        <f t="shared" si="6"/>
        <v>17000</v>
      </c>
      <c r="O43" s="2">
        <f t="shared" si="7"/>
        <v>0.2</v>
      </c>
      <c r="P43" s="4"/>
      <c r="R43" s="4">
        <f t="shared" si="8"/>
        <v>400</v>
      </c>
      <c r="S43" s="4" t="str">
        <f t="shared" si="9"/>
        <v>3시간</v>
      </c>
      <c r="U43" s="4">
        <v>42</v>
      </c>
      <c r="V43" s="4">
        <v>11041</v>
      </c>
    </row>
    <row r="44" spans="2:22" x14ac:dyDescent="0.2">
      <c r="E44" s="2">
        <v>500</v>
      </c>
      <c r="F44" s="155">
        <v>4</v>
      </c>
      <c r="G44" s="155"/>
      <c r="H44" s="155"/>
      <c r="I44" s="157">
        <v>43</v>
      </c>
      <c r="J44" s="157">
        <f t="shared" si="10"/>
        <v>30500</v>
      </c>
      <c r="K44" s="157">
        <v>15200</v>
      </c>
      <c r="L44" s="158">
        <f t="shared" si="12"/>
        <v>900000</v>
      </c>
      <c r="M44" s="157">
        <f t="shared" si="5"/>
        <v>20</v>
      </c>
      <c r="N44" s="157">
        <f t="shared" si="6"/>
        <v>17000</v>
      </c>
      <c r="O44" s="2">
        <f t="shared" si="7"/>
        <v>0.2</v>
      </c>
      <c r="P44" s="4"/>
      <c r="R44" s="4">
        <f t="shared" si="8"/>
        <v>400</v>
      </c>
      <c r="S44" s="4" t="str">
        <f t="shared" si="9"/>
        <v>3시간</v>
      </c>
      <c r="U44" s="4">
        <v>43</v>
      </c>
      <c r="V44" s="4">
        <v>11849</v>
      </c>
    </row>
    <row r="45" spans="2:22" x14ac:dyDescent="0.2">
      <c r="E45" s="2">
        <v>500</v>
      </c>
      <c r="F45" s="155">
        <v>4</v>
      </c>
      <c r="G45" s="155"/>
      <c r="H45" s="155"/>
      <c r="I45" s="157">
        <v>44</v>
      </c>
      <c r="J45" s="157">
        <f t="shared" si="10"/>
        <v>32500</v>
      </c>
      <c r="K45" s="157">
        <v>15600</v>
      </c>
      <c r="L45" s="158">
        <f t="shared" si="12"/>
        <v>900000</v>
      </c>
      <c r="M45" s="157">
        <f t="shared" si="5"/>
        <v>20</v>
      </c>
      <c r="N45" s="157">
        <f t="shared" si="6"/>
        <v>17000</v>
      </c>
      <c r="O45" s="2">
        <f t="shared" si="7"/>
        <v>0.2</v>
      </c>
      <c r="P45" s="4"/>
      <c r="R45" s="4">
        <f t="shared" si="8"/>
        <v>400</v>
      </c>
      <c r="S45" s="4" t="str">
        <f t="shared" si="9"/>
        <v>3시간</v>
      </c>
      <c r="U45" s="4">
        <v>44</v>
      </c>
      <c r="V45" s="4">
        <v>11681</v>
      </c>
    </row>
    <row r="46" spans="2:22" x14ac:dyDescent="0.2">
      <c r="E46" s="2">
        <v>500</v>
      </c>
      <c r="F46" s="155">
        <v>4</v>
      </c>
      <c r="G46" s="155"/>
      <c r="H46" s="155"/>
      <c r="I46" s="157">
        <v>45</v>
      </c>
      <c r="J46" s="157">
        <f t="shared" si="10"/>
        <v>34500</v>
      </c>
      <c r="K46" s="157">
        <v>16000</v>
      </c>
      <c r="L46" s="158">
        <f>1000*60*20</f>
        <v>1200000</v>
      </c>
      <c r="M46" s="157">
        <f t="shared" si="5"/>
        <v>20</v>
      </c>
      <c r="N46" s="157">
        <f t="shared" si="6"/>
        <v>17000</v>
      </c>
      <c r="O46" s="2">
        <f t="shared" si="7"/>
        <v>0.2</v>
      </c>
      <c r="P46" s="4"/>
      <c r="R46" s="4">
        <f t="shared" si="8"/>
        <v>400</v>
      </c>
      <c r="S46" s="4" t="str">
        <f t="shared" si="9"/>
        <v>3시간</v>
      </c>
      <c r="U46" s="4">
        <v>45</v>
      </c>
      <c r="V46" s="4">
        <v>12002</v>
      </c>
    </row>
    <row r="47" spans="2:22" x14ac:dyDescent="0.2">
      <c r="E47" s="2">
        <v>500</v>
      </c>
      <c r="F47" s="155">
        <v>5</v>
      </c>
      <c r="G47" s="155"/>
      <c r="H47" s="155"/>
      <c r="I47" s="157">
        <v>46</v>
      </c>
      <c r="J47" s="157">
        <f t="shared" si="10"/>
        <v>37000</v>
      </c>
      <c r="K47" s="157">
        <v>16400</v>
      </c>
      <c r="L47" s="158">
        <f t="shared" ref="L47:L50" si="13">1000*60*20</f>
        <v>1200000</v>
      </c>
      <c r="M47" s="157">
        <f t="shared" si="5"/>
        <v>25</v>
      </c>
      <c r="N47" s="157">
        <f t="shared" si="6"/>
        <v>17500</v>
      </c>
      <c r="O47" s="2">
        <f t="shared" si="7"/>
        <v>0.25</v>
      </c>
      <c r="P47" s="4"/>
      <c r="R47" s="4">
        <f t="shared" si="8"/>
        <v>500</v>
      </c>
      <c r="S47" s="4" t="str">
        <f t="shared" si="9"/>
        <v>4시간</v>
      </c>
      <c r="U47" s="4">
        <v>46</v>
      </c>
      <c r="V47" s="4">
        <v>12368</v>
      </c>
    </row>
    <row r="48" spans="2:22" x14ac:dyDescent="0.2">
      <c r="E48" s="2">
        <v>500</v>
      </c>
      <c r="F48" s="155">
        <v>5</v>
      </c>
      <c r="G48" s="155"/>
      <c r="H48" s="155"/>
      <c r="I48" s="157">
        <v>47</v>
      </c>
      <c r="J48" s="157">
        <f t="shared" si="10"/>
        <v>39500</v>
      </c>
      <c r="K48" s="157">
        <v>16800</v>
      </c>
      <c r="L48" s="158">
        <f t="shared" si="13"/>
        <v>1200000</v>
      </c>
      <c r="M48" s="157">
        <f t="shared" si="5"/>
        <v>25</v>
      </c>
      <c r="N48" s="157">
        <f t="shared" si="6"/>
        <v>17500</v>
      </c>
      <c r="O48" s="2">
        <f t="shared" si="7"/>
        <v>0.25</v>
      </c>
      <c r="P48" s="4"/>
      <c r="R48" s="4">
        <f t="shared" si="8"/>
        <v>500</v>
      </c>
      <c r="S48" s="4" t="str">
        <f t="shared" si="9"/>
        <v>4시간</v>
      </c>
      <c r="U48" s="4">
        <v>47</v>
      </c>
      <c r="V48" s="4">
        <v>13009</v>
      </c>
    </row>
    <row r="49" spans="4:22" x14ac:dyDescent="0.2">
      <c r="E49" s="2">
        <v>500</v>
      </c>
      <c r="F49" s="155">
        <v>5</v>
      </c>
      <c r="G49" s="155"/>
      <c r="H49" s="155"/>
      <c r="I49" s="157">
        <v>48</v>
      </c>
      <c r="J49" s="157">
        <f t="shared" si="10"/>
        <v>42000</v>
      </c>
      <c r="K49" s="157">
        <v>17700</v>
      </c>
      <c r="L49" s="158">
        <f t="shared" si="13"/>
        <v>1200000</v>
      </c>
      <c r="M49" s="157">
        <f t="shared" si="5"/>
        <v>25</v>
      </c>
      <c r="N49" s="157">
        <f t="shared" si="6"/>
        <v>17500</v>
      </c>
      <c r="O49" s="2">
        <f t="shared" si="7"/>
        <v>0.25</v>
      </c>
      <c r="P49" s="4"/>
      <c r="R49" s="4">
        <f t="shared" si="8"/>
        <v>500</v>
      </c>
      <c r="S49" s="4" t="str">
        <f t="shared" si="9"/>
        <v>4시간</v>
      </c>
      <c r="U49" s="4">
        <v>48</v>
      </c>
      <c r="V49" s="4">
        <v>12861</v>
      </c>
    </row>
    <row r="50" spans="4:22" x14ac:dyDescent="0.2">
      <c r="E50" s="2">
        <v>500</v>
      </c>
      <c r="F50" s="155">
        <v>6</v>
      </c>
      <c r="G50" s="155"/>
      <c r="H50" s="155"/>
      <c r="I50" s="157">
        <v>49</v>
      </c>
      <c r="J50" s="157">
        <f t="shared" si="10"/>
        <v>45000</v>
      </c>
      <c r="K50" s="157">
        <v>18600</v>
      </c>
      <c r="L50" s="158">
        <f t="shared" si="13"/>
        <v>1200000</v>
      </c>
      <c r="M50" s="157">
        <f t="shared" si="5"/>
        <v>30</v>
      </c>
      <c r="N50" s="157">
        <f t="shared" si="6"/>
        <v>18000</v>
      </c>
      <c r="O50" s="2">
        <f t="shared" si="7"/>
        <v>0.3</v>
      </c>
      <c r="P50" s="4"/>
      <c r="R50" s="4">
        <f t="shared" si="8"/>
        <v>600</v>
      </c>
      <c r="S50" s="4" t="str">
        <f t="shared" si="9"/>
        <v>5시간</v>
      </c>
      <c r="U50" s="4">
        <v>49</v>
      </c>
      <c r="V50" s="4">
        <v>13584</v>
      </c>
    </row>
    <row r="51" spans="4:22" x14ac:dyDescent="0.2">
      <c r="E51" s="2">
        <v>1500</v>
      </c>
      <c r="F51" s="155">
        <v>6</v>
      </c>
      <c r="G51" s="155" t="s">
        <v>3386</v>
      </c>
      <c r="H51" s="155">
        <v>25</v>
      </c>
      <c r="I51" s="157">
        <v>50</v>
      </c>
      <c r="J51" s="157">
        <f t="shared" si="10"/>
        <v>54000</v>
      </c>
      <c r="K51" s="157">
        <v>19600</v>
      </c>
      <c r="L51" s="158">
        <f>1000*60*30</f>
        <v>1800000</v>
      </c>
      <c r="M51" s="157">
        <f t="shared" si="5"/>
        <v>90</v>
      </c>
      <c r="N51" s="157">
        <f t="shared" si="6"/>
        <v>24000</v>
      </c>
      <c r="O51" s="2">
        <f t="shared" si="7"/>
        <v>0.9</v>
      </c>
      <c r="P51" s="4"/>
      <c r="R51" s="4">
        <f t="shared" si="8"/>
        <v>1800</v>
      </c>
      <c r="S51" s="4" t="str">
        <f t="shared" si="9"/>
        <v>15시간</v>
      </c>
      <c r="U51" s="4">
        <v>50</v>
      </c>
      <c r="V51" s="4">
        <v>13760</v>
      </c>
    </row>
    <row r="52" spans="4:22" x14ac:dyDescent="0.2">
      <c r="E52" s="2">
        <v>1500</v>
      </c>
      <c r="F52" s="155">
        <v>6</v>
      </c>
      <c r="G52" s="155"/>
      <c r="H52" s="155"/>
      <c r="I52" s="157">
        <v>51</v>
      </c>
      <c r="J52" s="157">
        <f t="shared" si="10"/>
        <v>63000</v>
      </c>
      <c r="K52" s="157">
        <v>20600</v>
      </c>
      <c r="L52" s="158">
        <f>1000*60*30</f>
        <v>1800000</v>
      </c>
      <c r="M52" s="157">
        <f t="shared" si="5"/>
        <v>90</v>
      </c>
      <c r="N52" s="157">
        <f t="shared" si="6"/>
        <v>24000</v>
      </c>
      <c r="O52" s="2">
        <f t="shared" si="7"/>
        <v>0.9</v>
      </c>
      <c r="P52" s="2">
        <f>SUM(O31:O52)</f>
        <v>4.8499999999999996</v>
      </c>
      <c r="R52" s="4">
        <f t="shared" si="8"/>
        <v>1800</v>
      </c>
      <c r="S52" s="4" t="str">
        <f t="shared" si="9"/>
        <v>15시간</v>
      </c>
      <c r="U52" s="4">
        <v>51</v>
      </c>
      <c r="V52" s="4">
        <v>14113</v>
      </c>
    </row>
    <row r="53" spans="4:22" x14ac:dyDescent="0.2">
      <c r="E53" s="2">
        <v>1500</v>
      </c>
      <c r="F53" s="2">
        <v>7</v>
      </c>
      <c r="I53" s="4">
        <v>52</v>
      </c>
      <c r="J53" s="157">
        <f t="shared" si="10"/>
        <v>73500</v>
      </c>
      <c r="K53" s="4">
        <v>21700</v>
      </c>
      <c r="L53" s="158">
        <f t="shared" ref="L53:L55" si="14">1000*60*30</f>
        <v>1800000</v>
      </c>
      <c r="M53" s="157">
        <f t="shared" si="5"/>
        <v>105</v>
      </c>
      <c r="N53" s="157">
        <f t="shared" si="6"/>
        <v>25500</v>
      </c>
      <c r="O53" s="2">
        <f t="shared" si="7"/>
        <v>1.05</v>
      </c>
      <c r="R53" s="4">
        <f t="shared" si="8"/>
        <v>2100</v>
      </c>
      <c r="S53" s="4" t="str">
        <f t="shared" si="9"/>
        <v>18시간</v>
      </c>
      <c r="U53" s="4">
        <v>52</v>
      </c>
      <c r="V53" s="4">
        <v>15189</v>
      </c>
    </row>
    <row r="54" spans="4:22" x14ac:dyDescent="0.2">
      <c r="E54" s="2">
        <v>1500</v>
      </c>
      <c r="F54" s="2">
        <v>8</v>
      </c>
      <c r="I54" s="4">
        <v>53</v>
      </c>
      <c r="J54" s="157">
        <f t="shared" si="10"/>
        <v>85500</v>
      </c>
      <c r="K54" s="4">
        <v>22800</v>
      </c>
      <c r="L54" s="158">
        <f t="shared" si="14"/>
        <v>1800000</v>
      </c>
      <c r="M54" s="157">
        <f t="shared" si="5"/>
        <v>120</v>
      </c>
      <c r="N54" s="157">
        <f t="shared" si="6"/>
        <v>27000</v>
      </c>
      <c r="O54" s="2">
        <f t="shared" si="7"/>
        <v>1.2</v>
      </c>
      <c r="R54" s="4">
        <f t="shared" si="8"/>
        <v>2400</v>
      </c>
      <c r="S54" s="4" t="str">
        <f t="shared" si="9"/>
        <v>20시간</v>
      </c>
      <c r="U54" s="4">
        <v>53</v>
      </c>
      <c r="V54" s="4">
        <v>15223</v>
      </c>
    </row>
    <row r="55" spans="4:22" x14ac:dyDescent="0.2">
      <c r="D55" s="4" t="s">
        <v>3393</v>
      </c>
      <c r="E55" s="2">
        <v>1500</v>
      </c>
      <c r="F55" s="2">
        <v>9</v>
      </c>
      <c r="I55" s="4">
        <v>54</v>
      </c>
      <c r="J55" s="157">
        <f t="shared" si="10"/>
        <v>99000</v>
      </c>
      <c r="K55" s="4">
        <v>24000</v>
      </c>
      <c r="L55" s="158">
        <f t="shared" si="14"/>
        <v>1800000</v>
      </c>
      <c r="M55" s="157">
        <f t="shared" si="5"/>
        <v>135</v>
      </c>
      <c r="N55" s="157">
        <f t="shared" si="6"/>
        <v>28500</v>
      </c>
      <c r="O55" s="2">
        <f t="shared" si="7"/>
        <v>1.35</v>
      </c>
      <c r="R55" s="4">
        <f t="shared" si="8"/>
        <v>2700</v>
      </c>
      <c r="S55" s="4" t="str">
        <f t="shared" si="9"/>
        <v>23시간</v>
      </c>
      <c r="U55" s="4">
        <v>54</v>
      </c>
      <c r="V55" s="4">
        <v>15721</v>
      </c>
    </row>
    <row r="56" spans="4:22" x14ac:dyDescent="0.2">
      <c r="D56" s="4">
        <v>1</v>
      </c>
      <c r="E56" s="2">
        <v>2500</v>
      </c>
      <c r="F56" s="53">
        <v>6</v>
      </c>
      <c r="G56" s="53" t="s">
        <v>3385</v>
      </c>
      <c r="H56" s="53">
        <v>45</v>
      </c>
      <c r="I56" s="84">
        <v>55</v>
      </c>
      <c r="J56" s="128">
        <f>J55+(E56*F56)</f>
        <v>114000</v>
      </c>
      <c r="K56" s="84">
        <v>25300</v>
      </c>
      <c r="L56" s="136">
        <v>3600000</v>
      </c>
      <c r="M56" s="157">
        <f t="shared" si="5"/>
        <v>150</v>
      </c>
      <c r="N56" s="157">
        <f t="shared" si="6"/>
        <v>30000</v>
      </c>
      <c r="O56" s="2">
        <f t="shared" si="7"/>
        <v>1.5</v>
      </c>
      <c r="R56" s="4">
        <f t="shared" si="8"/>
        <v>3000</v>
      </c>
      <c r="S56" s="4" t="str">
        <f t="shared" si="9"/>
        <v>25시간</v>
      </c>
      <c r="U56" s="4">
        <v>55</v>
      </c>
      <c r="V56" s="4">
        <v>16271</v>
      </c>
    </row>
    <row r="57" spans="4:22" x14ac:dyDescent="0.2">
      <c r="D57" s="4">
        <v>1</v>
      </c>
      <c r="E57" s="2">
        <v>2500</v>
      </c>
      <c r="F57" s="53">
        <v>7</v>
      </c>
      <c r="G57" s="53"/>
      <c r="H57" s="53"/>
      <c r="I57" s="84">
        <v>56</v>
      </c>
      <c r="J57" s="128">
        <f t="shared" ref="J57:J64" si="15">J56+(E57*F57)</f>
        <v>131500</v>
      </c>
      <c r="K57" s="84">
        <v>26600</v>
      </c>
      <c r="L57" s="136">
        <v>3600000</v>
      </c>
      <c r="M57" s="157">
        <f t="shared" si="5"/>
        <v>175</v>
      </c>
      <c r="N57" s="157">
        <f t="shared" si="6"/>
        <v>32500</v>
      </c>
      <c r="O57" s="2">
        <f t="shared" si="7"/>
        <v>1.75</v>
      </c>
      <c r="R57" s="4">
        <f t="shared" si="8"/>
        <v>3500</v>
      </c>
      <c r="S57" s="4" t="str">
        <f t="shared" si="9"/>
        <v>29시간</v>
      </c>
      <c r="U57" s="4">
        <v>56</v>
      </c>
      <c r="V57" s="4">
        <v>16986</v>
      </c>
    </row>
    <row r="58" spans="4:22" x14ac:dyDescent="0.2">
      <c r="D58" s="4">
        <v>1</v>
      </c>
      <c r="E58" s="2">
        <v>2500</v>
      </c>
      <c r="F58" s="53">
        <v>8</v>
      </c>
      <c r="G58" s="53"/>
      <c r="H58" s="53"/>
      <c r="I58" s="84">
        <v>57</v>
      </c>
      <c r="J58" s="128">
        <f t="shared" si="15"/>
        <v>151500</v>
      </c>
      <c r="K58" s="84">
        <v>28000</v>
      </c>
      <c r="L58" s="136">
        <v>3600000</v>
      </c>
      <c r="M58" s="157">
        <f t="shared" si="5"/>
        <v>200</v>
      </c>
      <c r="N58" s="157">
        <f t="shared" si="6"/>
        <v>35000</v>
      </c>
      <c r="O58" s="2">
        <f t="shared" si="7"/>
        <v>2</v>
      </c>
      <c r="R58" s="4">
        <f t="shared" si="8"/>
        <v>4000</v>
      </c>
      <c r="S58" s="4" t="str">
        <f t="shared" si="9"/>
        <v>33시간</v>
      </c>
      <c r="U58" s="4">
        <v>57</v>
      </c>
      <c r="V58" s="4">
        <v>17458</v>
      </c>
    </row>
    <row r="59" spans="4:22" x14ac:dyDescent="0.2">
      <c r="D59" s="4">
        <v>1</v>
      </c>
      <c r="E59" s="2">
        <v>2500</v>
      </c>
      <c r="F59" s="53">
        <v>9</v>
      </c>
      <c r="G59" s="53"/>
      <c r="H59" s="53"/>
      <c r="I59" s="84">
        <v>58</v>
      </c>
      <c r="J59" s="128">
        <f t="shared" si="15"/>
        <v>174000</v>
      </c>
      <c r="K59" s="84">
        <v>29400</v>
      </c>
      <c r="L59" s="136">
        <v>3600000</v>
      </c>
      <c r="M59" s="157">
        <f t="shared" si="5"/>
        <v>225</v>
      </c>
      <c r="N59" s="157">
        <f t="shared" si="6"/>
        <v>37500</v>
      </c>
      <c r="O59" s="2">
        <f t="shared" si="7"/>
        <v>2.25</v>
      </c>
      <c r="R59" s="4">
        <f t="shared" si="8"/>
        <v>4500</v>
      </c>
      <c r="S59" s="4" t="str">
        <f t="shared" si="9"/>
        <v>38시간</v>
      </c>
      <c r="U59" s="4">
        <v>58</v>
      </c>
      <c r="V59" s="4">
        <v>18307</v>
      </c>
    </row>
    <row r="60" spans="4:22" x14ac:dyDescent="0.2">
      <c r="D60" s="4">
        <v>1</v>
      </c>
      <c r="E60" s="2">
        <v>2500</v>
      </c>
      <c r="F60" s="53">
        <v>10</v>
      </c>
      <c r="G60" s="53"/>
      <c r="H60" s="53"/>
      <c r="I60" s="84">
        <v>59</v>
      </c>
      <c r="J60" s="128">
        <f t="shared" si="15"/>
        <v>199000</v>
      </c>
      <c r="K60" s="84">
        <v>31000</v>
      </c>
      <c r="L60" s="136">
        <v>3600000</v>
      </c>
      <c r="M60" s="157">
        <f t="shared" si="5"/>
        <v>250</v>
      </c>
      <c r="N60" s="157">
        <f t="shared" si="6"/>
        <v>40000</v>
      </c>
      <c r="O60" s="2">
        <f t="shared" si="7"/>
        <v>2.5</v>
      </c>
      <c r="R60" s="4">
        <f t="shared" si="8"/>
        <v>5000</v>
      </c>
      <c r="S60" s="4" t="str">
        <f t="shared" si="9"/>
        <v>42시간</v>
      </c>
      <c r="U60" s="4">
        <v>59</v>
      </c>
      <c r="V60" s="4">
        <v>19297</v>
      </c>
    </row>
    <row r="61" spans="4:22" s="53" customFormat="1" x14ac:dyDescent="0.2">
      <c r="D61" s="84">
        <v>2</v>
      </c>
      <c r="E61" s="53">
        <v>3500</v>
      </c>
      <c r="F61" s="53">
        <v>6</v>
      </c>
      <c r="G61" s="53" t="s">
        <v>3387</v>
      </c>
      <c r="H61" s="53">
        <v>75</v>
      </c>
      <c r="I61" s="84">
        <v>60</v>
      </c>
      <c r="J61" s="128">
        <f t="shared" si="15"/>
        <v>220000</v>
      </c>
      <c r="K61" s="84">
        <v>32600</v>
      </c>
      <c r="L61" s="136">
        <v>7200000</v>
      </c>
      <c r="M61" s="157">
        <f t="shared" si="5"/>
        <v>210</v>
      </c>
      <c r="N61" s="157">
        <f t="shared" si="6"/>
        <v>36000</v>
      </c>
      <c r="O61" s="2">
        <f t="shared" si="7"/>
        <v>2.1</v>
      </c>
      <c r="R61" s="84">
        <f t="shared" si="8"/>
        <v>4200</v>
      </c>
      <c r="S61" s="84" t="str">
        <f t="shared" si="9"/>
        <v>35시간</v>
      </c>
      <c r="U61" s="84">
        <v>60</v>
      </c>
      <c r="V61" s="84">
        <v>20838</v>
      </c>
    </row>
    <row r="62" spans="4:22" x14ac:dyDescent="0.2">
      <c r="D62" s="4">
        <v>2</v>
      </c>
      <c r="E62" s="2">
        <v>3500</v>
      </c>
      <c r="F62" s="2">
        <v>7</v>
      </c>
      <c r="I62" s="4">
        <v>61</v>
      </c>
      <c r="J62" s="100">
        <f t="shared" si="15"/>
        <v>244500</v>
      </c>
      <c r="K62" s="4">
        <v>34200</v>
      </c>
      <c r="L62" s="136">
        <v>7200000</v>
      </c>
      <c r="M62" s="157">
        <f t="shared" si="5"/>
        <v>245</v>
      </c>
      <c r="N62" s="157">
        <f t="shared" si="6"/>
        <v>39500</v>
      </c>
      <c r="O62" s="2">
        <f t="shared" si="7"/>
        <v>2.4500000000000002</v>
      </c>
      <c r="R62" s="4">
        <f t="shared" si="8"/>
        <v>4900</v>
      </c>
      <c r="S62" s="4" t="str">
        <f t="shared" si="9"/>
        <v>41시간</v>
      </c>
      <c r="U62" s="4">
        <v>61</v>
      </c>
      <c r="V62" s="4">
        <v>21911</v>
      </c>
    </row>
    <row r="63" spans="4:22" x14ac:dyDescent="0.2">
      <c r="D63" s="4">
        <v>2</v>
      </c>
      <c r="E63" s="2">
        <v>3500</v>
      </c>
      <c r="F63" s="2">
        <v>8</v>
      </c>
      <c r="I63" s="4">
        <v>62</v>
      </c>
      <c r="J63" s="100">
        <f t="shared" si="15"/>
        <v>272500</v>
      </c>
      <c r="K63" s="4">
        <v>36000</v>
      </c>
      <c r="L63" s="136">
        <v>7200000</v>
      </c>
      <c r="M63" s="157">
        <f t="shared" si="5"/>
        <v>280</v>
      </c>
      <c r="N63" s="157">
        <f t="shared" si="6"/>
        <v>43000</v>
      </c>
      <c r="O63" s="2">
        <f t="shared" si="7"/>
        <v>2.8</v>
      </c>
      <c r="R63" s="4">
        <f t="shared" si="8"/>
        <v>5600</v>
      </c>
      <c r="S63" s="4" t="str">
        <f t="shared" si="9"/>
        <v>47시간</v>
      </c>
      <c r="U63" s="4">
        <v>62</v>
      </c>
      <c r="V63" s="4">
        <v>23315</v>
      </c>
    </row>
    <row r="64" spans="4:22" x14ac:dyDescent="0.2">
      <c r="D64" s="4">
        <v>2</v>
      </c>
      <c r="E64" s="2">
        <v>3500</v>
      </c>
      <c r="F64" s="2">
        <v>9</v>
      </c>
      <c r="I64" s="4">
        <v>63</v>
      </c>
      <c r="J64" s="100">
        <f t="shared" si="15"/>
        <v>304000</v>
      </c>
      <c r="K64" s="4">
        <v>37800</v>
      </c>
      <c r="L64" s="136">
        <v>7200000</v>
      </c>
      <c r="M64" s="157">
        <f t="shared" si="5"/>
        <v>315</v>
      </c>
      <c r="N64" s="157">
        <f t="shared" si="6"/>
        <v>46500</v>
      </c>
      <c r="O64" s="2">
        <f t="shared" si="7"/>
        <v>3.15</v>
      </c>
      <c r="R64" s="4">
        <f t="shared" si="8"/>
        <v>6300</v>
      </c>
      <c r="S64" s="4" t="str">
        <f t="shared" si="9"/>
        <v>53시간</v>
      </c>
      <c r="U64" s="4">
        <v>63</v>
      </c>
      <c r="V64" s="4">
        <v>24757</v>
      </c>
    </row>
    <row r="65" spans="4:22" x14ac:dyDescent="0.2">
      <c r="D65" s="4">
        <v>2</v>
      </c>
      <c r="E65" s="2">
        <v>3500</v>
      </c>
      <c r="F65" s="2">
        <v>10</v>
      </c>
      <c r="I65" s="4">
        <v>64</v>
      </c>
      <c r="J65" s="100">
        <f t="shared" ref="J65:J69" si="16">J64+(E65*F65)</f>
        <v>339000</v>
      </c>
      <c r="K65" s="4">
        <v>39700</v>
      </c>
      <c r="L65" s="136">
        <v>7200000</v>
      </c>
      <c r="M65" s="157">
        <f t="shared" si="5"/>
        <v>350</v>
      </c>
      <c r="N65" s="157">
        <f t="shared" si="6"/>
        <v>50000</v>
      </c>
      <c r="O65" s="2">
        <f t="shared" si="7"/>
        <v>3.5</v>
      </c>
      <c r="R65" s="4">
        <f t="shared" si="8"/>
        <v>7000</v>
      </c>
      <c r="S65" s="4" t="str">
        <f t="shared" si="9"/>
        <v>58시간</v>
      </c>
      <c r="U65" s="4">
        <v>64</v>
      </c>
      <c r="V65" s="4">
        <v>26528</v>
      </c>
    </row>
    <row r="66" spans="4:22" x14ac:dyDescent="0.2">
      <c r="D66" s="4">
        <v>3</v>
      </c>
      <c r="E66" s="2">
        <v>5000</v>
      </c>
      <c r="F66" s="53">
        <v>8</v>
      </c>
      <c r="G66" s="53" t="s">
        <v>3388</v>
      </c>
      <c r="H66" s="53">
        <v>115</v>
      </c>
      <c r="I66" s="84">
        <v>65</v>
      </c>
      <c r="J66" s="84">
        <f t="shared" si="16"/>
        <v>379000</v>
      </c>
      <c r="K66" s="84">
        <v>41800</v>
      </c>
      <c r="L66" s="136">
        <v>10800000</v>
      </c>
      <c r="M66" s="157">
        <f t="shared" si="5"/>
        <v>400</v>
      </c>
      <c r="N66" s="157">
        <f t="shared" si="6"/>
        <v>55000</v>
      </c>
      <c r="O66" s="2">
        <f t="shared" si="7"/>
        <v>4</v>
      </c>
      <c r="R66" s="4">
        <f t="shared" si="8"/>
        <v>8000</v>
      </c>
      <c r="S66" s="4" t="str">
        <f t="shared" si="9"/>
        <v>67시간</v>
      </c>
      <c r="U66" s="4">
        <v>65</v>
      </c>
      <c r="V66" s="4">
        <v>28161</v>
      </c>
    </row>
    <row r="67" spans="4:22" x14ac:dyDescent="0.2">
      <c r="D67" s="4">
        <v>3</v>
      </c>
      <c r="E67" s="2">
        <v>5000</v>
      </c>
      <c r="F67" s="53">
        <v>9</v>
      </c>
      <c r="G67" s="53"/>
      <c r="H67" s="53"/>
      <c r="I67" s="84">
        <v>66</v>
      </c>
      <c r="J67" s="84">
        <f t="shared" si="16"/>
        <v>424000</v>
      </c>
      <c r="K67" s="84">
        <v>43900</v>
      </c>
      <c r="L67" s="136">
        <v>10800000</v>
      </c>
      <c r="M67" s="157">
        <f t="shared" si="5"/>
        <v>450</v>
      </c>
      <c r="N67" s="157">
        <f t="shared" si="6"/>
        <v>60000</v>
      </c>
      <c r="O67" s="2">
        <f t="shared" si="7"/>
        <v>4.5</v>
      </c>
      <c r="R67" s="4">
        <f t="shared" si="8"/>
        <v>9000</v>
      </c>
      <c r="S67" s="4" t="str">
        <f t="shared" si="9"/>
        <v>75시간</v>
      </c>
      <c r="U67" s="4">
        <v>66</v>
      </c>
      <c r="V67" s="4">
        <v>31458</v>
      </c>
    </row>
    <row r="68" spans="4:22" x14ac:dyDescent="0.2">
      <c r="D68" s="4">
        <v>3</v>
      </c>
      <c r="E68" s="2">
        <v>5000</v>
      </c>
      <c r="F68" s="53">
        <v>10</v>
      </c>
      <c r="G68" s="53"/>
      <c r="H68" s="53"/>
      <c r="I68" s="84">
        <v>67</v>
      </c>
      <c r="J68" s="84">
        <f t="shared" si="16"/>
        <v>474000</v>
      </c>
      <c r="K68" s="84">
        <v>46100</v>
      </c>
      <c r="L68" s="136">
        <v>10800000</v>
      </c>
      <c r="M68" s="157">
        <f t="shared" si="5"/>
        <v>500</v>
      </c>
      <c r="N68" s="157">
        <f t="shared" si="6"/>
        <v>65000</v>
      </c>
      <c r="O68" s="2">
        <f t="shared" si="7"/>
        <v>5</v>
      </c>
      <c r="R68" s="4">
        <f t="shared" si="8"/>
        <v>10000</v>
      </c>
      <c r="S68" s="4" t="str">
        <f t="shared" si="9"/>
        <v>83시간</v>
      </c>
      <c r="U68" s="4">
        <v>67</v>
      </c>
      <c r="V68" s="4">
        <v>33230</v>
      </c>
    </row>
    <row r="69" spans="4:22" x14ac:dyDescent="0.2">
      <c r="D69" s="4">
        <v>3</v>
      </c>
      <c r="E69" s="2">
        <v>5000</v>
      </c>
      <c r="F69" s="53">
        <v>11</v>
      </c>
      <c r="G69" s="53"/>
      <c r="H69" s="53"/>
      <c r="I69" s="84">
        <v>68</v>
      </c>
      <c r="J69" s="84">
        <f t="shared" si="16"/>
        <v>529000</v>
      </c>
      <c r="K69" s="84">
        <v>48400</v>
      </c>
      <c r="L69" s="136">
        <v>10800000</v>
      </c>
      <c r="M69" s="157">
        <f t="shared" si="5"/>
        <v>550</v>
      </c>
      <c r="N69" s="157">
        <f t="shared" si="6"/>
        <v>70000</v>
      </c>
      <c r="O69" s="2">
        <f t="shared" si="7"/>
        <v>5.5</v>
      </c>
      <c r="R69" s="4">
        <f t="shared" si="8"/>
        <v>11000</v>
      </c>
      <c r="S69" s="4" t="str">
        <f t="shared" si="9"/>
        <v>92시간</v>
      </c>
      <c r="U69" s="4">
        <v>68</v>
      </c>
      <c r="V69" s="4">
        <v>37302</v>
      </c>
    </row>
    <row r="70" spans="4:22" x14ac:dyDescent="0.2">
      <c r="D70" s="4">
        <v>3</v>
      </c>
      <c r="E70" s="2">
        <v>5000</v>
      </c>
      <c r="F70" s="53">
        <v>12</v>
      </c>
      <c r="G70" s="53"/>
      <c r="H70" s="53"/>
      <c r="I70" s="84">
        <v>69</v>
      </c>
      <c r="J70" s="84">
        <f t="shared" ref="J70:J131" si="17">J69+(E70*F70)</f>
        <v>589000</v>
      </c>
      <c r="K70" s="84">
        <v>50900</v>
      </c>
      <c r="L70" s="136">
        <v>10800000</v>
      </c>
      <c r="M70" s="157">
        <f t="shared" si="5"/>
        <v>600</v>
      </c>
      <c r="N70" s="157">
        <f t="shared" si="6"/>
        <v>75000</v>
      </c>
      <c r="O70" s="2">
        <f t="shared" si="7"/>
        <v>6</v>
      </c>
      <c r="R70" s="4">
        <f t="shared" si="8"/>
        <v>12000</v>
      </c>
      <c r="S70" s="4" t="str">
        <f t="shared" si="9"/>
        <v>100시간</v>
      </c>
      <c r="U70" s="4">
        <v>69</v>
      </c>
      <c r="V70" s="4">
        <v>43257</v>
      </c>
    </row>
    <row r="71" spans="4:22" x14ac:dyDescent="0.2">
      <c r="D71" s="4">
        <v>4</v>
      </c>
      <c r="E71" s="2">
        <v>6500</v>
      </c>
      <c r="F71" s="2">
        <v>13</v>
      </c>
      <c r="G71" s="2" t="s">
        <v>3389</v>
      </c>
      <c r="H71" s="2">
        <v>165</v>
      </c>
      <c r="I71" s="4">
        <v>70</v>
      </c>
      <c r="J71" s="4">
        <f t="shared" si="17"/>
        <v>673500</v>
      </c>
      <c r="K71" s="4">
        <v>53500</v>
      </c>
      <c r="L71" s="136">
        <v>14400000</v>
      </c>
      <c r="M71" s="157">
        <f>ROUNDUP((J71-J70)/100,)</f>
        <v>845</v>
      </c>
      <c r="N71" s="157">
        <f t="shared" si="6"/>
        <v>99500</v>
      </c>
      <c r="O71" s="2">
        <f t="shared" si="7"/>
        <v>8.4499999999999993</v>
      </c>
      <c r="R71" s="4">
        <f t="shared" si="8"/>
        <v>16900</v>
      </c>
      <c r="S71" s="4" t="str">
        <f t="shared" si="9"/>
        <v>141시간</v>
      </c>
      <c r="U71" s="4">
        <v>70</v>
      </c>
      <c r="V71" s="4">
        <v>51834</v>
      </c>
    </row>
    <row r="72" spans="4:22" x14ac:dyDescent="0.2">
      <c r="D72" s="4">
        <v>4</v>
      </c>
      <c r="E72" s="2">
        <v>6500</v>
      </c>
      <c r="F72" s="2">
        <v>14</v>
      </c>
      <c r="I72" s="4">
        <v>71</v>
      </c>
      <c r="J72" s="4">
        <f t="shared" si="17"/>
        <v>764500</v>
      </c>
      <c r="K72" s="4">
        <v>56100</v>
      </c>
      <c r="L72" s="136">
        <v>14400000</v>
      </c>
      <c r="M72" s="157">
        <f t="shared" si="5"/>
        <v>910</v>
      </c>
      <c r="N72" s="157">
        <f t="shared" si="6"/>
        <v>106000</v>
      </c>
      <c r="O72" s="2">
        <f t="shared" si="7"/>
        <v>9.1</v>
      </c>
      <c r="R72" s="4">
        <f t="shared" si="8"/>
        <v>18200</v>
      </c>
      <c r="S72" s="4" t="str">
        <f t="shared" si="9"/>
        <v>152시간</v>
      </c>
      <c r="U72" s="4">
        <v>71</v>
      </c>
      <c r="V72" s="4">
        <v>61203</v>
      </c>
    </row>
    <row r="73" spans="4:22" x14ac:dyDescent="0.2">
      <c r="D73" s="4">
        <v>4</v>
      </c>
      <c r="E73" s="2">
        <v>6500</v>
      </c>
      <c r="F73" s="2">
        <v>15</v>
      </c>
      <c r="I73" s="4">
        <v>72</v>
      </c>
      <c r="J73" s="4">
        <f t="shared" si="17"/>
        <v>862000</v>
      </c>
      <c r="K73" s="4">
        <v>59000</v>
      </c>
      <c r="L73" s="136">
        <v>14400000</v>
      </c>
      <c r="M73" s="157">
        <f t="shared" si="5"/>
        <v>975</v>
      </c>
      <c r="N73" s="157">
        <f t="shared" si="6"/>
        <v>112500</v>
      </c>
      <c r="O73" s="2">
        <f t="shared" si="7"/>
        <v>9.75</v>
      </c>
      <c r="R73" s="4">
        <f t="shared" si="8"/>
        <v>19500</v>
      </c>
      <c r="S73" s="4" t="str">
        <f t="shared" si="9"/>
        <v>163시간</v>
      </c>
      <c r="U73" s="4">
        <v>72</v>
      </c>
      <c r="V73" s="4">
        <v>74753</v>
      </c>
    </row>
    <row r="74" spans="4:22" x14ac:dyDescent="0.2">
      <c r="D74" s="4">
        <v>4</v>
      </c>
      <c r="E74" s="2">
        <v>6500</v>
      </c>
      <c r="F74" s="2">
        <v>16</v>
      </c>
      <c r="I74" s="4">
        <v>73</v>
      </c>
      <c r="J74" s="4">
        <f t="shared" si="17"/>
        <v>966000</v>
      </c>
      <c r="K74" s="4">
        <v>61900</v>
      </c>
      <c r="L74" s="136">
        <v>14400000</v>
      </c>
      <c r="M74" s="157">
        <f t="shared" si="5"/>
        <v>1040</v>
      </c>
      <c r="N74" s="157">
        <f t="shared" si="6"/>
        <v>119000</v>
      </c>
      <c r="O74" s="2">
        <f t="shared" si="7"/>
        <v>10.4</v>
      </c>
      <c r="R74" s="4">
        <f t="shared" si="8"/>
        <v>20800</v>
      </c>
      <c r="S74" s="4" t="str">
        <f t="shared" si="9"/>
        <v>173시간</v>
      </c>
      <c r="U74" s="4">
        <v>73</v>
      </c>
      <c r="V74" s="4">
        <v>84123</v>
      </c>
    </row>
    <row r="75" spans="4:22" x14ac:dyDescent="0.2">
      <c r="D75" s="4">
        <v>4</v>
      </c>
      <c r="E75" s="2">
        <v>6500</v>
      </c>
      <c r="F75" s="2">
        <v>17</v>
      </c>
      <c r="I75" s="4">
        <v>74</v>
      </c>
      <c r="J75" s="4">
        <f t="shared" si="17"/>
        <v>1076500</v>
      </c>
      <c r="K75" s="4">
        <v>65000</v>
      </c>
      <c r="L75" s="136">
        <v>14400000</v>
      </c>
      <c r="M75" s="157">
        <f t="shared" si="5"/>
        <v>1105</v>
      </c>
      <c r="N75" s="157">
        <f t="shared" si="6"/>
        <v>125500</v>
      </c>
      <c r="O75" s="2">
        <f t="shared" si="7"/>
        <v>11.05</v>
      </c>
      <c r="R75" s="4">
        <f t="shared" si="8"/>
        <v>22100</v>
      </c>
      <c r="S75" s="4" t="str">
        <f t="shared" si="9"/>
        <v>184시간</v>
      </c>
      <c r="U75" s="4">
        <v>74</v>
      </c>
      <c r="V75" s="4">
        <v>85708</v>
      </c>
    </row>
    <row r="76" spans="4:22" x14ac:dyDescent="0.2">
      <c r="D76" s="4">
        <v>6</v>
      </c>
      <c r="E76" s="2">
        <v>8000</v>
      </c>
      <c r="F76" s="2">
        <v>18</v>
      </c>
      <c r="I76" s="4">
        <v>75</v>
      </c>
      <c r="J76" s="4">
        <f t="shared" si="17"/>
        <v>1220500</v>
      </c>
      <c r="K76" s="4">
        <v>68200</v>
      </c>
      <c r="L76" s="136">
        <v>21600000</v>
      </c>
      <c r="M76" s="157">
        <f t="shared" si="5"/>
        <v>1440</v>
      </c>
      <c r="N76" s="157">
        <f t="shared" si="6"/>
        <v>159000</v>
      </c>
      <c r="O76" s="2">
        <f t="shared" si="7"/>
        <v>14.4</v>
      </c>
      <c r="R76" s="4">
        <f t="shared" si="8"/>
        <v>28800</v>
      </c>
      <c r="S76" s="4" t="str">
        <f t="shared" si="9"/>
        <v>240시간</v>
      </c>
      <c r="U76" s="4">
        <v>75</v>
      </c>
      <c r="V76" s="4">
        <v>62272</v>
      </c>
    </row>
    <row r="77" spans="4:22" x14ac:dyDescent="0.2">
      <c r="D77" s="4">
        <v>6</v>
      </c>
      <c r="E77" s="2">
        <v>8000</v>
      </c>
      <c r="F77" s="2">
        <v>19</v>
      </c>
      <c r="I77" s="4">
        <v>76</v>
      </c>
      <c r="J77" s="4">
        <f t="shared" si="17"/>
        <v>1372500</v>
      </c>
      <c r="K77" s="4">
        <v>71700</v>
      </c>
      <c r="L77" s="136">
        <v>21600000</v>
      </c>
      <c r="M77" s="157">
        <f t="shared" si="5"/>
        <v>1520</v>
      </c>
      <c r="N77" s="157">
        <f t="shared" si="6"/>
        <v>167000</v>
      </c>
      <c r="O77" s="2">
        <f t="shared" si="7"/>
        <v>15.2</v>
      </c>
      <c r="R77" s="4">
        <f t="shared" si="8"/>
        <v>30400</v>
      </c>
      <c r="S77" s="4" t="str">
        <f t="shared" si="9"/>
        <v>253시간</v>
      </c>
      <c r="U77" s="4">
        <v>76</v>
      </c>
      <c r="V77" s="4">
        <v>102332</v>
      </c>
    </row>
    <row r="78" spans="4:22" x14ac:dyDescent="0.2">
      <c r="D78" s="4">
        <v>6</v>
      </c>
      <c r="E78" s="2">
        <v>8000</v>
      </c>
      <c r="F78" s="2">
        <v>20</v>
      </c>
      <c r="I78" s="4">
        <v>77</v>
      </c>
      <c r="J78" s="4">
        <f t="shared" si="17"/>
        <v>1532500</v>
      </c>
      <c r="K78" s="4">
        <v>75200</v>
      </c>
      <c r="L78" s="136">
        <v>21600000</v>
      </c>
      <c r="M78" s="157">
        <f t="shared" si="5"/>
        <v>1600</v>
      </c>
      <c r="N78" s="157">
        <f t="shared" si="6"/>
        <v>175000</v>
      </c>
      <c r="O78" s="2">
        <f t="shared" si="7"/>
        <v>16</v>
      </c>
      <c r="R78" s="4">
        <f t="shared" si="8"/>
        <v>32000</v>
      </c>
      <c r="S78" s="4" t="str">
        <f t="shared" si="9"/>
        <v>267시간</v>
      </c>
      <c r="U78" s="4">
        <v>77</v>
      </c>
      <c r="V78" s="4">
        <v>137826</v>
      </c>
    </row>
    <row r="79" spans="4:22" x14ac:dyDescent="0.2">
      <c r="D79" s="4">
        <v>6</v>
      </c>
      <c r="E79" s="2">
        <v>8000</v>
      </c>
      <c r="F79" s="2">
        <v>21</v>
      </c>
      <c r="I79" s="4">
        <v>78</v>
      </c>
      <c r="J79" s="4">
        <f t="shared" si="17"/>
        <v>1700500</v>
      </c>
      <c r="K79" s="4">
        <v>78900</v>
      </c>
      <c r="L79" s="136">
        <v>21600000</v>
      </c>
      <c r="M79" s="157">
        <f t="shared" si="5"/>
        <v>1680</v>
      </c>
      <c r="N79" s="157">
        <f t="shared" si="6"/>
        <v>183000</v>
      </c>
      <c r="O79" s="2">
        <f t="shared" si="7"/>
        <v>16.8</v>
      </c>
      <c r="R79" s="4">
        <f t="shared" si="8"/>
        <v>33600</v>
      </c>
      <c r="S79" s="4" t="str">
        <f t="shared" si="9"/>
        <v>280시간</v>
      </c>
      <c r="U79" s="4">
        <v>78</v>
      </c>
    </row>
    <row r="80" spans="4:22" x14ac:dyDescent="0.2">
      <c r="D80" s="4">
        <v>6</v>
      </c>
      <c r="E80" s="2">
        <v>8000</v>
      </c>
      <c r="F80" s="2">
        <v>22</v>
      </c>
      <c r="I80" s="4">
        <v>79</v>
      </c>
      <c r="J80" s="4">
        <f t="shared" si="17"/>
        <v>1876500</v>
      </c>
      <c r="K80" s="4">
        <v>82900</v>
      </c>
      <c r="L80" s="136">
        <v>21600000</v>
      </c>
      <c r="M80" s="157">
        <f t="shared" si="5"/>
        <v>1760</v>
      </c>
      <c r="N80" s="157">
        <f t="shared" si="6"/>
        <v>191000</v>
      </c>
      <c r="O80" s="2">
        <f t="shared" si="7"/>
        <v>17.600000000000001</v>
      </c>
      <c r="R80" s="4">
        <f t="shared" si="8"/>
        <v>35200</v>
      </c>
      <c r="S80" s="4" t="str">
        <f t="shared" si="9"/>
        <v>293시간</v>
      </c>
      <c r="U80" s="4">
        <v>79</v>
      </c>
    </row>
    <row r="81" spans="4:21" x14ac:dyDescent="0.2">
      <c r="D81" s="4">
        <v>8</v>
      </c>
      <c r="E81" s="2">
        <v>10000</v>
      </c>
      <c r="F81" s="2">
        <v>23</v>
      </c>
      <c r="I81" s="4">
        <v>80</v>
      </c>
      <c r="J81" s="4">
        <f t="shared" si="17"/>
        <v>2106500</v>
      </c>
      <c r="K81" s="4">
        <v>87000</v>
      </c>
      <c r="L81" s="136">
        <v>28800000</v>
      </c>
      <c r="M81" s="157">
        <f t="shared" si="5"/>
        <v>2300</v>
      </c>
      <c r="N81" s="157">
        <f t="shared" si="6"/>
        <v>245000</v>
      </c>
      <c r="O81" s="2">
        <f t="shared" si="7"/>
        <v>23</v>
      </c>
      <c r="R81" s="4">
        <f t="shared" si="8"/>
        <v>46000</v>
      </c>
      <c r="S81" s="4" t="str">
        <f t="shared" si="9"/>
        <v>383시간</v>
      </c>
      <c r="U81" s="4">
        <v>80</v>
      </c>
    </row>
    <row r="82" spans="4:21" x14ac:dyDescent="0.2">
      <c r="D82" s="4">
        <v>8</v>
      </c>
      <c r="E82" s="2">
        <v>10000</v>
      </c>
      <c r="F82" s="2">
        <v>24</v>
      </c>
      <c r="I82" s="4">
        <v>81</v>
      </c>
      <c r="J82" s="4">
        <f t="shared" si="17"/>
        <v>2346500</v>
      </c>
      <c r="K82" s="4">
        <v>91300</v>
      </c>
      <c r="L82" s="136">
        <v>28800000</v>
      </c>
      <c r="M82" s="157">
        <f t="shared" si="5"/>
        <v>2400</v>
      </c>
      <c r="N82" s="157">
        <f t="shared" si="6"/>
        <v>255000</v>
      </c>
      <c r="O82" s="2">
        <f t="shared" si="7"/>
        <v>24</v>
      </c>
      <c r="R82" s="4">
        <f t="shared" si="8"/>
        <v>48000</v>
      </c>
      <c r="S82" s="4" t="str">
        <f t="shared" si="9"/>
        <v>400시간</v>
      </c>
    </row>
    <row r="83" spans="4:21" x14ac:dyDescent="0.2">
      <c r="D83" s="4">
        <v>8</v>
      </c>
      <c r="E83" s="2">
        <v>10000</v>
      </c>
      <c r="F83" s="2">
        <v>25</v>
      </c>
      <c r="I83" s="4">
        <v>82</v>
      </c>
      <c r="J83" s="4">
        <f t="shared" si="17"/>
        <v>2596500</v>
      </c>
      <c r="K83" s="4">
        <v>95800</v>
      </c>
      <c r="L83" s="136">
        <v>28800000</v>
      </c>
      <c r="M83" s="157">
        <f t="shared" si="5"/>
        <v>2500</v>
      </c>
      <c r="N83" s="157">
        <f t="shared" si="6"/>
        <v>265000</v>
      </c>
      <c r="O83" s="2">
        <f t="shared" si="7"/>
        <v>25</v>
      </c>
      <c r="R83" s="4">
        <f t="shared" si="8"/>
        <v>50000</v>
      </c>
      <c r="S83" s="4" t="str">
        <f t="shared" si="9"/>
        <v>417시간</v>
      </c>
    </row>
    <row r="84" spans="4:21" x14ac:dyDescent="0.2">
      <c r="D84" s="4">
        <v>8</v>
      </c>
      <c r="E84" s="2">
        <v>10000</v>
      </c>
      <c r="F84" s="2">
        <v>26</v>
      </c>
      <c r="I84" s="4">
        <v>83</v>
      </c>
      <c r="J84" s="4">
        <f t="shared" si="17"/>
        <v>2856500</v>
      </c>
      <c r="K84" s="4">
        <v>100500</v>
      </c>
      <c r="L84" s="136">
        <v>28800000</v>
      </c>
      <c r="M84" s="157">
        <f t="shared" si="5"/>
        <v>2600</v>
      </c>
      <c r="N84" s="157">
        <f t="shared" si="6"/>
        <v>275000</v>
      </c>
      <c r="O84" s="2">
        <f t="shared" si="7"/>
        <v>26</v>
      </c>
      <c r="R84" s="4">
        <f t="shared" si="8"/>
        <v>52000</v>
      </c>
      <c r="S84" s="4" t="str">
        <f t="shared" si="9"/>
        <v>433시간</v>
      </c>
    </row>
    <row r="85" spans="4:21" x14ac:dyDescent="0.2">
      <c r="D85" s="4">
        <v>8</v>
      </c>
      <c r="E85" s="2">
        <v>10000</v>
      </c>
      <c r="F85" s="2">
        <v>27</v>
      </c>
      <c r="I85" s="4">
        <v>84</v>
      </c>
      <c r="J85" s="4">
        <f t="shared" si="17"/>
        <v>3126500</v>
      </c>
      <c r="K85" s="4">
        <v>105400</v>
      </c>
      <c r="L85" s="136">
        <v>28800000</v>
      </c>
      <c r="M85" s="157">
        <f t="shared" si="5"/>
        <v>2700</v>
      </c>
      <c r="N85" s="157">
        <f t="shared" si="6"/>
        <v>285000</v>
      </c>
      <c r="O85" s="2">
        <f t="shared" si="7"/>
        <v>27</v>
      </c>
      <c r="R85" s="4">
        <f t="shared" si="8"/>
        <v>54000</v>
      </c>
      <c r="S85" s="4" t="str">
        <f t="shared" si="9"/>
        <v>450시간</v>
      </c>
    </row>
    <row r="86" spans="4:21" x14ac:dyDescent="0.2">
      <c r="D86" s="4">
        <v>10</v>
      </c>
      <c r="E86" s="2">
        <v>10000</v>
      </c>
      <c r="F86" s="2">
        <v>28</v>
      </c>
      <c r="I86" s="4">
        <v>85</v>
      </c>
      <c r="J86" s="4">
        <f t="shared" si="17"/>
        <v>3406500</v>
      </c>
      <c r="K86" s="4">
        <v>110600</v>
      </c>
      <c r="L86" s="136">
        <v>36000000</v>
      </c>
      <c r="M86" s="157">
        <f t="shared" si="5"/>
        <v>2800</v>
      </c>
      <c r="N86" s="157">
        <f t="shared" si="6"/>
        <v>295000</v>
      </c>
      <c r="O86" s="2">
        <f t="shared" si="7"/>
        <v>28</v>
      </c>
      <c r="R86" s="4">
        <f t="shared" si="8"/>
        <v>56000</v>
      </c>
      <c r="S86" s="4" t="str">
        <f t="shared" si="9"/>
        <v>467시간</v>
      </c>
    </row>
    <row r="87" spans="4:21" x14ac:dyDescent="0.2">
      <c r="D87" s="4">
        <v>10</v>
      </c>
      <c r="E87" s="2">
        <v>10000</v>
      </c>
      <c r="F87" s="2">
        <v>29</v>
      </c>
      <c r="I87" s="4">
        <v>86</v>
      </c>
      <c r="J87" s="4">
        <f t="shared" si="17"/>
        <v>3696500</v>
      </c>
      <c r="K87" s="4">
        <v>116000</v>
      </c>
      <c r="L87" s="136">
        <v>36000000</v>
      </c>
      <c r="M87" s="157">
        <f t="shared" si="5"/>
        <v>2900</v>
      </c>
      <c r="N87" s="157">
        <f t="shared" si="6"/>
        <v>305000</v>
      </c>
      <c r="O87" s="2">
        <f t="shared" si="7"/>
        <v>29</v>
      </c>
      <c r="R87" s="4">
        <f t="shared" si="8"/>
        <v>58000</v>
      </c>
      <c r="S87" s="4" t="str">
        <f t="shared" si="9"/>
        <v>483시간</v>
      </c>
    </row>
    <row r="88" spans="4:21" x14ac:dyDescent="0.2">
      <c r="D88" s="4">
        <v>10</v>
      </c>
      <c r="E88" s="2">
        <v>10000</v>
      </c>
      <c r="F88" s="2">
        <v>30</v>
      </c>
      <c r="I88" s="4">
        <v>87</v>
      </c>
      <c r="J88" s="4">
        <f t="shared" si="17"/>
        <v>3996500</v>
      </c>
      <c r="K88" s="4">
        <v>121700</v>
      </c>
      <c r="L88" s="136">
        <v>36000000</v>
      </c>
      <c r="M88" s="157">
        <f t="shared" si="5"/>
        <v>3000</v>
      </c>
      <c r="N88" s="157">
        <f t="shared" si="6"/>
        <v>315000</v>
      </c>
      <c r="O88" s="2">
        <f t="shared" si="7"/>
        <v>30</v>
      </c>
      <c r="R88" s="4">
        <f t="shared" si="8"/>
        <v>60000</v>
      </c>
      <c r="S88" s="4" t="str">
        <f t="shared" si="9"/>
        <v>500시간</v>
      </c>
    </row>
    <row r="89" spans="4:21" x14ac:dyDescent="0.2">
      <c r="D89" s="4">
        <v>10</v>
      </c>
      <c r="E89" s="2">
        <v>10000</v>
      </c>
      <c r="F89" s="2">
        <v>31</v>
      </c>
      <c r="I89" s="4">
        <v>88</v>
      </c>
      <c r="J89" s="4">
        <f t="shared" si="17"/>
        <v>4306500</v>
      </c>
      <c r="K89" s="4">
        <v>127700</v>
      </c>
      <c r="L89" s="136">
        <v>36000000</v>
      </c>
      <c r="M89" s="157">
        <f t="shared" si="5"/>
        <v>3100</v>
      </c>
      <c r="N89" s="157">
        <f t="shared" si="6"/>
        <v>325000</v>
      </c>
      <c r="O89" s="2">
        <f t="shared" si="7"/>
        <v>31</v>
      </c>
      <c r="R89" s="4">
        <f t="shared" si="8"/>
        <v>62000</v>
      </c>
      <c r="S89" s="4" t="str">
        <f t="shared" si="9"/>
        <v>517시간</v>
      </c>
    </row>
    <row r="90" spans="4:21" x14ac:dyDescent="0.2">
      <c r="D90" s="4">
        <v>10</v>
      </c>
      <c r="E90" s="2">
        <v>10000</v>
      </c>
      <c r="F90" s="2">
        <v>32</v>
      </c>
      <c r="I90" s="4">
        <v>89</v>
      </c>
      <c r="J90" s="4">
        <f t="shared" si="17"/>
        <v>4626500</v>
      </c>
      <c r="K90" s="4">
        <v>133900</v>
      </c>
      <c r="L90" s="136">
        <v>36000000</v>
      </c>
      <c r="M90" s="157">
        <f t="shared" si="5"/>
        <v>3200</v>
      </c>
      <c r="N90" s="157">
        <f t="shared" si="6"/>
        <v>335000</v>
      </c>
      <c r="O90" s="2">
        <f t="shared" si="7"/>
        <v>32</v>
      </c>
      <c r="R90" s="4">
        <f t="shared" si="8"/>
        <v>64000</v>
      </c>
      <c r="S90" s="4" t="str">
        <f t="shared" si="9"/>
        <v>533시간</v>
      </c>
    </row>
    <row r="91" spans="4:21" x14ac:dyDescent="0.2">
      <c r="D91" s="4">
        <v>12</v>
      </c>
      <c r="E91" s="2">
        <v>10000</v>
      </c>
      <c r="F91" s="2">
        <v>33</v>
      </c>
      <c r="I91" s="4">
        <v>90</v>
      </c>
      <c r="J91" s="4">
        <f t="shared" si="17"/>
        <v>4956500</v>
      </c>
      <c r="K91" s="4">
        <v>140500</v>
      </c>
      <c r="L91" s="136">
        <v>43200000</v>
      </c>
      <c r="M91" s="157">
        <f t="shared" si="5"/>
        <v>3300</v>
      </c>
      <c r="N91" s="157">
        <f t="shared" si="6"/>
        <v>345000</v>
      </c>
      <c r="O91" s="2">
        <f t="shared" si="7"/>
        <v>33</v>
      </c>
      <c r="R91" s="4">
        <f t="shared" si="8"/>
        <v>66000</v>
      </c>
      <c r="S91" s="4" t="str">
        <f t="shared" si="9"/>
        <v>550시간</v>
      </c>
    </row>
    <row r="92" spans="4:21" x14ac:dyDescent="0.2">
      <c r="D92" s="4">
        <v>12</v>
      </c>
      <c r="E92" s="2">
        <v>10000</v>
      </c>
      <c r="F92" s="2">
        <v>34</v>
      </c>
      <c r="I92" s="4">
        <v>91</v>
      </c>
      <c r="J92" s="4">
        <f t="shared" si="17"/>
        <v>5296500</v>
      </c>
      <c r="K92" s="4">
        <v>147300</v>
      </c>
      <c r="L92" s="136">
        <v>43200000</v>
      </c>
      <c r="M92" s="157">
        <f t="shared" si="5"/>
        <v>3400</v>
      </c>
      <c r="N92" s="157">
        <f t="shared" si="6"/>
        <v>355000</v>
      </c>
      <c r="O92" s="2">
        <f t="shared" si="7"/>
        <v>34</v>
      </c>
      <c r="R92" s="4">
        <f t="shared" si="8"/>
        <v>68000</v>
      </c>
      <c r="S92" s="4" t="str">
        <f t="shared" si="9"/>
        <v>567시간</v>
      </c>
    </row>
    <row r="93" spans="4:21" x14ac:dyDescent="0.2">
      <c r="D93" s="4">
        <v>12</v>
      </c>
      <c r="E93" s="2">
        <v>10000</v>
      </c>
      <c r="F93" s="2">
        <v>35</v>
      </c>
      <c r="I93" s="4">
        <v>92</v>
      </c>
      <c r="J93" s="4">
        <f t="shared" si="17"/>
        <v>5646500</v>
      </c>
      <c r="K93" s="4">
        <v>154500</v>
      </c>
      <c r="L93" s="136">
        <v>43200000</v>
      </c>
      <c r="M93" s="157">
        <f t="shared" si="5"/>
        <v>3500</v>
      </c>
      <c r="N93" s="157">
        <f t="shared" si="6"/>
        <v>365000</v>
      </c>
      <c r="O93" s="2">
        <f t="shared" si="7"/>
        <v>35</v>
      </c>
      <c r="R93" s="4">
        <f t="shared" si="8"/>
        <v>70000</v>
      </c>
      <c r="S93" s="4" t="str">
        <f t="shared" si="9"/>
        <v>583시간</v>
      </c>
    </row>
    <row r="94" spans="4:21" x14ac:dyDescent="0.2">
      <c r="D94" s="4">
        <v>12</v>
      </c>
      <c r="E94" s="2">
        <v>10000</v>
      </c>
      <c r="F94" s="2">
        <v>36</v>
      </c>
      <c r="I94" s="4">
        <v>93</v>
      </c>
      <c r="J94" s="4">
        <f t="shared" si="17"/>
        <v>6006500</v>
      </c>
      <c r="K94" s="4">
        <v>162000</v>
      </c>
      <c r="L94" s="136">
        <v>43200000</v>
      </c>
      <c r="M94" s="157">
        <f t="shared" si="5"/>
        <v>3600</v>
      </c>
      <c r="N94" s="157">
        <f t="shared" si="6"/>
        <v>375000</v>
      </c>
      <c r="O94" s="2">
        <f t="shared" si="7"/>
        <v>36</v>
      </c>
      <c r="R94" s="4">
        <f t="shared" si="8"/>
        <v>72000</v>
      </c>
      <c r="S94" s="4" t="str">
        <f t="shared" si="9"/>
        <v>600시간</v>
      </c>
    </row>
    <row r="95" spans="4:21" x14ac:dyDescent="0.2">
      <c r="D95" s="4">
        <v>12</v>
      </c>
      <c r="E95" s="2">
        <v>10000</v>
      </c>
      <c r="F95" s="2">
        <v>37</v>
      </c>
      <c r="I95" s="4">
        <v>94</v>
      </c>
      <c r="J95" s="4">
        <f t="shared" si="17"/>
        <v>6376500</v>
      </c>
      <c r="K95" s="4">
        <v>169900</v>
      </c>
      <c r="L95" s="136">
        <v>43200000</v>
      </c>
      <c r="M95" s="157">
        <f t="shared" si="5"/>
        <v>3700</v>
      </c>
      <c r="N95" s="157">
        <f t="shared" si="6"/>
        <v>385000</v>
      </c>
      <c r="O95" s="2">
        <f t="shared" si="7"/>
        <v>37</v>
      </c>
      <c r="R95" s="4">
        <f t="shared" si="8"/>
        <v>74000</v>
      </c>
      <c r="S95" s="4" t="str">
        <f t="shared" si="9"/>
        <v>617시간</v>
      </c>
    </row>
    <row r="96" spans="4:21" x14ac:dyDescent="0.2">
      <c r="D96" s="4">
        <v>14</v>
      </c>
      <c r="E96" s="2">
        <v>10000</v>
      </c>
      <c r="F96" s="2">
        <v>38</v>
      </c>
      <c r="I96" s="4">
        <v>95</v>
      </c>
      <c r="J96" s="4">
        <f t="shared" si="17"/>
        <v>6756500</v>
      </c>
      <c r="K96" s="4">
        <v>178200</v>
      </c>
      <c r="L96" s="136">
        <v>50400000</v>
      </c>
      <c r="M96" s="157">
        <f t="shared" ref="M96:M131" si="18">ROUNDUP((J96-J95)/100,)</f>
        <v>3800</v>
      </c>
      <c r="N96" s="157">
        <f t="shared" ref="N96:N131" si="19">(M96*100)+15000</f>
        <v>395000</v>
      </c>
      <c r="O96" s="2">
        <f t="shared" ref="O96:O130" si="20">ROUND(M96/25/4,4)</f>
        <v>38</v>
      </c>
      <c r="R96" s="4">
        <f t="shared" ref="R96:R131" si="21">(J96-J95)/5</f>
        <v>76000</v>
      </c>
      <c r="S96" s="4" t="str">
        <f t="shared" ref="S96:S131" si="22">ROUND(R96/2/60,)&amp;"시간"</f>
        <v>633시간</v>
      </c>
    </row>
    <row r="97" spans="4:22" x14ac:dyDescent="0.2">
      <c r="D97" s="4">
        <v>14</v>
      </c>
      <c r="E97" s="2">
        <v>10000</v>
      </c>
      <c r="F97" s="2">
        <v>39</v>
      </c>
      <c r="I97" s="4">
        <v>96</v>
      </c>
      <c r="J97" s="4">
        <f t="shared" si="17"/>
        <v>7146500</v>
      </c>
      <c r="K97" s="4">
        <v>186800</v>
      </c>
      <c r="L97" s="136">
        <v>50400000</v>
      </c>
      <c r="M97" s="157">
        <f t="shared" si="18"/>
        <v>3900</v>
      </c>
      <c r="N97" s="157">
        <f t="shared" si="19"/>
        <v>405000</v>
      </c>
      <c r="O97" s="2">
        <f t="shared" si="20"/>
        <v>39</v>
      </c>
      <c r="R97" s="4">
        <f t="shared" si="21"/>
        <v>78000</v>
      </c>
      <c r="S97" s="4" t="str">
        <f t="shared" si="22"/>
        <v>650시간</v>
      </c>
    </row>
    <row r="98" spans="4:22" x14ac:dyDescent="0.2">
      <c r="D98" s="4">
        <v>14</v>
      </c>
      <c r="E98" s="2">
        <v>10000</v>
      </c>
      <c r="F98" s="2">
        <v>40</v>
      </c>
      <c r="I98" s="4">
        <v>97</v>
      </c>
      <c r="J98" s="4">
        <f t="shared" si="17"/>
        <v>7546500</v>
      </c>
      <c r="K98" s="4">
        <v>195900</v>
      </c>
      <c r="L98" s="136">
        <v>50400000</v>
      </c>
      <c r="M98" s="157">
        <f t="shared" si="18"/>
        <v>4000</v>
      </c>
      <c r="N98" s="157">
        <f t="shared" si="19"/>
        <v>415000</v>
      </c>
      <c r="O98" s="2">
        <f t="shared" si="20"/>
        <v>40</v>
      </c>
      <c r="R98" s="4">
        <f t="shared" si="21"/>
        <v>80000</v>
      </c>
      <c r="S98" s="4" t="str">
        <f t="shared" si="22"/>
        <v>667시간</v>
      </c>
    </row>
    <row r="99" spans="4:22" x14ac:dyDescent="0.2">
      <c r="D99" s="4">
        <v>14</v>
      </c>
      <c r="E99" s="2">
        <v>10000</v>
      </c>
      <c r="F99" s="2">
        <v>41</v>
      </c>
      <c r="I99" s="4">
        <v>98</v>
      </c>
      <c r="J99" s="4">
        <f t="shared" si="17"/>
        <v>7956500</v>
      </c>
      <c r="K99" s="4">
        <v>205300</v>
      </c>
      <c r="L99" s="136">
        <v>50400000</v>
      </c>
      <c r="M99" s="157">
        <f t="shared" si="18"/>
        <v>4100</v>
      </c>
      <c r="N99" s="157">
        <f t="shared" si="19"/>
        <v>425000</v>
      </c>
      <c r="O99" s="2">
        <f t="shared" si="20"/>
        <v>41</v>
      </c>
      <c r="R99" s="4">
        <f t="shared" si="21"/>
        <v>82000</v>
      </c>
      <c r="S99" s="4" t="str">
        <f t="shared" si="22"/>
        <v>683시간</v>
      </c>
    </row>
    <row r="100" spans="4:22" x14ac:dyDescent="0.2">
      <c r="D100" s="4">
        <v>14</v>
      </c>
      <c r="E100" s="2">
        <v>10000</v>
      </c>
      <c r="F100" s="2">
        <v>42</v>
      </c>
      <c r="I100" s="4">
        <v>99</v>
      </c>
      <c r="J100" s="4">
        <f t="shared" si="17"/>
        <v>8376500</v>
      </c>
      <c r="K100" s="4">
        <v>215300</v>
      </c>
      <c r="L100" s="136">
        <v>50400000</v>
      </c>
      <c r="M100" s="157">
        <f t="shared" si="18"/>
        <v>4200</v>
      </c>
      <c r="N100" s="157">
        <f t="shared" si="19"/>
        <v>435000</v>
      </c>
      <c r="O100" s="2">
        <f t="shared" si="20"/>
        <v>42</v>
      </c>
      <c r="R100" s="4">
        <f t="shared" si="21"/>
        <v>84000</v>
      </c>
      <c r="S100" s="4" t="str">
        <f t="shared" si="22"/>
        <v>700시간</v>
      </c>
    </row>
    <row r="101" spans="4:22" x14ac:dyDescent="0.2">
      <c r="D101" s="4">
        <v>16</v>
      </c>
      <c r="E101" s="2">
        <v>10000</v>
      </c>
      <c r="F101" s="2">
        <v>43</v>
      </c>
      <c r="I101" s="4">
        <v>100</v>
      </c>
      <c r="J101" s="4">
        <f t="shared" si="17"/>
        <v>8806500</v>
      </c>
      <c r="K101" s="4">
        <v>225700</v>
      </c>
      <c r="L101" s="136">
        <v>57600000</v>
      </c>
      <c r="M101" s="157">
        <f>ROUNDUP((J101-J100)/100,)</f>
        <v>4300</v>
      </c>
      <c r="N101" s="157">
        <f t="shared" si="19"/>
        <v>445000</v>
      </c>
      <c r="O101" s="2">
        <f t="shared" si="20"/>
        <v>43</v>
      </c>
      <c r="R101" s="4">
        <f t="shared" si="21"/>
        <v>86000</v>
      </c>
      <c r="S101" s="4" t="str">
        <f t="shared" si="22"/>
        <v>717시간</v>
      </c>
    </row>
    <row r="102" spans="4:22" x14ac:dyDescent="0.2">
      <c r="D102" s="4">
        <v>16</v>
      </c>
      <c r="E102" s="2">
        <v>10000</v>
      </c>
      <c r="F102" s="2">
        <v>44</v>
      </c>
      <c r="I102" s="63">
        <v>101</v>
      </c>
      <c r="J102" s="4">
        <f t="shared" si="17"/>
        <v>9246500</v>
      </c>
      <c r="K102" s="63">
        <v>236600</v>
      </c>
      <c r="L102" s="136">
        <v>57600000</v>
      </c>
      <c r="M102" s="157">
        <f t="shared" si="18"/>
        <v>4400</v>
      </c>
      <c r="N102" s="157">
        <f t="shared" si="19"/>
        <v>455000</v>
      </c>
      <c r="O102" s="2">
        <f t="shared" si="20"/>
        <v>44</v>
      </c>
      <c r="R102" s="4">
        <f t="shared" si="21"/>
        <v>88000</v>
      </c>
      <c r="S102" s="4" t="str">
        <f t="shared" si="22"/>
        <v>733시간</v>
      </c>
    </row>
    <row r="103" spans="4:22" s="152" customFormat="1" x14ac:dyDescent="0.2">
      <c r="D103" s="153">
        <v>16</v>
      </c>
      <c r="E103" s="2">
        <v>10000</v>
      </c>
      <c r="F103" s="2">
        <v>45</v>
      </c>
      <c r="I103" s="153">
        <v>102</v>
      </c>
      <c r="J103" s="4">
        <f t="shared" si="17"/>
        <v>9696500</v>
      </c>
      <c r="K103" s="153">
        <v>248000</v>
      </c>
      <c r="L103" s="136">
        <v>57600000</v>
      </c>
      <c r="M103" s="157">
        <f t="shared" si="18"/>
        <v>4500</v>
      </c>
      <c r="N103" s="157">
        <f t="shared" si="19"/>
        <v>465000</v>
      </c>
      <c r="O103" s="2">
        <f t="shared" si="20"/>
        <v>45</v>
      </c>
      <c r="R103" s="153">
        <f t="shared" si="21"/>
        <v>90000</v>
      </c>
      <c r="S103" s="153" t="str">
        <f t="shared" si="22"/>
        <v>750시간</v>
      </c>
      <c r="U103" s="153"/>
      <c r="V103" s="153"/>
    </row>
    <row r="104" spans="4:22" x14ac:dyDescent="0.2">
      <c r="D104" s="4">
        <v>16</v>
      </c>
      <c r="E104" s="2">
        <v>10000</v>
      </c>
      <c r="F104" s="2">
        <v>46</v>
      </c>
      <c r="I104" s="4">
        <v>103</v>
      </c>
      <c r="J104" s="4">
        <f t="shared" si="17"/>
        <v>10156500</v>
      </c>
      <c r="K104" s="4">
        <v>259900</v>
      </c>
      <c r="L104" s="136">
        <v>57600000</v>
      </c>
      <c r="M104" s="157">
        <f t="shared" si="18"/>
        <v>4600</v>
      </c>
      <c r="N104" s="157">
        <f t="shared" si="19"/>
        <v>475000</v>
      </c>
      <c r="O104" s="2">
        <f t="shared" si="20"/>
        <v>46</v>
      </c>
      <c r="R104" s="4">
        <f t="shared" si="21"/>
        <v>92000</v>
      </c>
      <c r="S104" s="4" t="str">
        <f t="shared" si="22"/>
        <v>767시간</v>
      </c>
    </row>
    <row r="105" spans="4:22" x14ac:dyDescent="0.2">
      <c r="D105" s="4">
        <v>16</v>
      </c>
      <c r="E105" s="2">
        <v>10000</v>
      </c>
      <c r="F105" s="2">
        <v>47</v>
      </c>
      <c r="I105" s="4">
        <v>104</v>
      </c>
      <c r="J105" s="4">
        <f t="shared" si="17"/>
        <v>10626500</v>
      </c>
      <c r="K105" s="4">
        <v>272400</v>
      </c>
      <c r="L105" s="136">
        <v>57600000</v>
      </c>
      <c r="M105" s="157">
        <f t="shared" si="18"/>
        <v>4700</v>
      </c>
      <c r="N105" s="157">
        <f t="shared" si="19"/>
        <v>485000</v>
      </c>
      <c r="O105" s="2">
        <f t="shared" si="20"/>
        <v>47</v>
      </c>
      <c r="R105" s="4">
        <f t="shared" si="21"/>
        <v>94000</v>
      </c>
      <c r="S105" s="4" t="str">
        <f t="shared" si="22"/>
        <v>783시간</v>
      </c>
    </row>
    <row r="106" spans="4:22" x14ac:dyDescent="0.2">
      <c r="D106" s="4">
        <v>18</v>
      </c>
      <c r="E106" s="2">
        <v>10000</v>
      </c>
      <c r="F106" s="2">
        <v>48</v>
      </c>
      <c r="I106" s="4">
        <v>105</v>
      </c>
      <c r="J106" s="4">
        <f t="shared" si="17"/>
        <v>11106500</v>
      </c>
      <c r="K106" s="4">
        <v>285500</v>
      </c>
      <c r="L106" s="136">
        <v>64800000</v>
      </c>
      <c r="M106" s="157">
        <f t="shared" si="18"/>
        <v>4800</v>
      </c>
      <c r="N106" s="157">
        <f t="shared" si="19"/>
        <v>495000</v>
      </c>
      <c r="O106" s="2">
        <f t="shared" si="20"/>
        <v>48</v>
      </c>
      <c r="R106" s="4">
        <f t="shared" si="21"/>
        <v>96000</v>
      </c>
      <c r="S106" s="4" t="str">
        <f t="shared" si="22"/>
        <v>800시간</v>
      </c>
    </row>
    <row r="107" spans="4:22" x14ac:dyDescent="0.2">
      <c r="D107" s="4">
        <v>18</v>
      </c>
      <c r="E107" s="2">
        <v>10000</v>
      </c>
      <c r="F107" s="2">
        <v>49</v>
      </c>
      <c r="I107" s="4">
        <v>106</v>
      </c>
      <c r="J107" s="4">
        <f t="shared" si="17"/>
        <v>11596500</v>
      </c>
      <c r="K107" s="4">
        <v>299300</v>
      </c>
      <c r="L107" s="136">
        <v>64800000</v>
      </c>
      <c r="M107" s="157">
        <f t="shared" si="18"/>
        <v>4900</v>
      </c>
      <c r="N107" s="157">
        <f t="shared" si="19"/>
        <v>505000</v>
      </c>
      <c r="O107" s="2">
        <f t="shared" si="20"/>
        <v>49</v>
      </c>
      <c r="R107" s="4">
        <f t="shared" si="21"/>
        <v>98000</v>
      </c>
      <c r="S107" s="4" t="str">
        <f t="shared" si="22"/>
        <v>817시간</v>
      </c>
    </row>
    <row r="108" spans="4:22" x14ac:dyDescent="0.2">
      <c r="D108" s="4">
        <v>18</v>
      </c>
      <c r="E108" s="2">
        <v>10000</v>
      </c>
      <c r="F108" s="2">
        <v>50</v>
      </c>
      <c r="I108" s="4">
        <v>107</v>
      </c>
      <c r="J108" s="4">
        <f t="shared" si="17"/>
        <v>12096500</v>
      </c>
      <c r="K108" s="4">
        <v>313600</v>
      </c>
      <c r="L108" s="136">
        <v>64800000</v>
      </c>
      <c r="M108" s="157">
        <f t="shared" si="18"/>
        <v>5000</v>
      </c>
      <c r="N108" s="157">
        <f t="shared" si="19"/>
        <v>515000</v>
      </c>
      <c r="O108" s="2">
        <f t="shared" si="20"/>
        <v>50</v>
      </c>
      <c r="R108" s="4">
        <f t="shared" si="21"/>
        <v>100000</v>
      </c>
      <c r="S108" s="4" t="str">
        <f t="shared" si="22"/>
        <v>833시간</v>
      </c>
    </row>
    <row r="109" spans="4:22" x14ac:dyDescent="0.2">
      <c r="D109" s="4">
        <v>18</v>
      </c>
      <c r="E109" s="2">
        <v>10000</v>
      </c>
      <c r="F109" s="2">
        <v>51</v>
      </c>
      <c r="I109" s="4">
        <v>108</v>
      </c>
      <c r="J109" s="4">
        <f t="shared" si="17"/>
        <v>12606500</v>
      </c>
      <c r="K109" s="4">
        <v>328700</v>
      </c>
      <c r="L109" s="136">
        <v>64800000</v>
      </c>
      <c r="M109" s="157">
        <f t="shared" si="18"/>
        <v>5100</v>
      </c>
      <c r="N109" s="157">
        <f t="shared" si="19"/>
        <v>525000</v>
      </c>
      <c r="O109" s="2">
        <f t="shared" si="20"/>
        <v>51</v>
      </c>
      <c r="R109" s="4">
        <f t="shared" si="21"/>
        <v>102000</v>
      </c>
      <c r="S109" s="4" t="str">
        <f t="shared" si="22"/>
        <v>850시간</v>
      </c>
    </row>
    <row r="110" spans="4:22" x14ac:dyDescent="0.2">
      <c r="D110" s="4">
        <v>18</v>
      </c>
      <c r="E110" s="2">
        <v>10000</v>
      </c>
      <c r="F110" s="2">
        <v>52</v>
      </c>
      <c r="I110" s="4">
        <v>109</v>
      </c>
      <c r="J110" s="4">
        <f t="shared" si="17"/>
        <v>13126500</v>
      </c>
      <c r="K110" s="4">
        <v>344400</v>
      </c>
      <c r="L110" s="136">
        <v>64800000</v>
      </c>
      <c r="M110" s="157">
        <f t="shared" si="18"/>
        <v>5200</v>
      </c>
      <c r="N110" s="157">
        <f t="shared" si="19"/>
        <v>535000</v>
      </c>
      <c r="O110" s="2">
        <f t="shared" si="20"/>
        <v>52</v>
      </c>
      <c r="R110" s="4">
        <f t="shared" si="21"/>
        <v>104000</v>
      </c>
      <c r="S110" s="4" t="str">
        <f t="shared" si="22"/>
        <v>867시간</v>
      </c>
    </row>
    <row r="111" spans="4:22" x14ac:dyDescent="0.2">
      <c r="D111" s="4">
        <v>20</v>
      </c>
      <c r="E111" s="2">
        <v>10000</v>
      </c>
      <c r="F111" s="2">
        <v>53</v>
      </c>
      <c r="I111" s="4">
        <v>110</v>
      </c>
      <c r="J111" s="4">
        <f t="shared" si="17"/>
        <v>13656500</v>
      </c>
      <c r="K111" s="4">
        <v>360900</v>
      </c>
      <c r="L111" s="136">
        <v>72000000</v>
      </c>
      <c r="M111" s="157">
        <f t="shared" si="18"/>
        <v>5300</v>
      </c>
      <c r="N111" s="157">
        <f t="shared" si="19"/>
        <v>545000</v>
      </c>
      <c r="O111" s="2">
        <f t="shared" si="20"/>
        <v>53</v>
      </c>
      <c r="R111" s="4">
        <f t="shared" si="21"/>
        <v>106000</v>
      </c>
      <c r="S111" s="4" t="str">
        <f t="shared" si="22"/>
        <v>883시간</v>
      </c>
    </row>
    <row r="112" spans="4:22" x14ac:dyDescent="0.2">
      <c r="D112" s="4">
        <v>20</v>
      </c>
      <c r="E112" s="2">
        <v>10000</v>
      </c>
      <c r="F112" s="2">
        <v>54</v>
      </c>
      <c r="I112" s="4">
        <v>111</v>
      </c>
      <c r="J112" s="4">
        <f t="shared" si="17"/>
        <v>14196500</v>
      </c>
      <c r="K112" s="4">
        <v>378200</v>
      </c>
      <c r="L112" s="136">
        <v>72000000</v>
      </c>
      <c r="M112" s="157">
        <f t="shared" si="18"/>
        <v>5400</v>
      </c>
      <c r="N112" s="157">
        <f t="shared" si="19"/>
        <v>555000</v>
      </c>
      <c r="O112" s="2">
        <f t="shared" si="20"/>
        <v>54</v>
      </c>
      <c r="R112" s="4">
        <f t="shared" si="21"/>
        <v>108000</v>
      </c>
      <c r="S112" s="4" t="str">
        <f t="shared" si="22"/>
        <v>900시간</v>
      </c>
    </row>
    <row r="113" spans="4:19" x14ac:dyDescent="0.2">
      <c r="D113" s="4">
        <v>20</v>
      </c>
      <c r="E113" s="2">
        <v>10000</v>
      </c>
      <c r="F113" s="2">
        <v>55</v>
      </c>
      <c r="I113" s="4">
        <v>112</v>
      </c>
      <c r="J113" s="4">
        <f t="shared" si="17"/>
        <v>14746500</v>
      </c>
      <c r="K113" s="4">
        <v>396300</v>
      </c>
      <c r="L113" s="136">
        <v>72000000</v>
      </c>
      <c r="M113" s="157">
        <f t="shared" si="18"/>
        <v>5500</v>
      </c>
      <c r="N113" s="157">
        <f t="shared" si="19"/>
        <v>565000</v>
      </c>
      <c r="O113" s="2">
        <f t="shared" si="20"/>
        <v>55</v>
      </c>
      <c r="R113" s="4">
        <f t="shared" si="21"/>
        <v>110000</v>
      </c>
      <c r="S113" s="4" t="str">
        <f t="shared" si="22"/>
        <v>917시간</v>
      </c>
    </row>
    <row r="114" spans="4:19" x14ac:dyDescent="0.2">
      <c r="D114" s="4">
        <v>20</v>
      </c>
      <c r="E114" s="2">
        <v>10000</v>
      </c>
      <c r="F114" s="2">
        <v>56</v>
      </c>
      <c r="I114" s="4">
        <v>113</v>
      </c>
      <c r="J114" s="4">
        <f t="shared" si="17"/>
        <v>15306500</v>
      </c>
      <c r="K114" s="4">
        <v>415300</v>
      </c>
      <c r="L114" s="136">
        <v>72000000</v>
      </c>
      <c r="M114" s="157">
        <f t="shared" si="18"/>
        <v>5600</v>
      </c>
      <c r="N114" s="157">
        <f t="shared" si="19"/>
        <v>575000</v>
      </c>
      <c r="O114" s="2">
        <f t="shared" si="20"/>
        <v>56</v>
      </c>
      <c r="R114" s="4">
        <f t="shared" si="21"/>
        <v>112000</v>
      </c>
      <c r="S114" s="4" t="str">
        <f t="shared" si="22"/>
        <v>933시간</v>
      </c>
    </row>
    <row r="115" spans="4:19" x14ac:dyDescent="0.2">
      <c r="D115" s="4">
        <v>20</v>
      </c>
      <c r="E115" s="2">
        <v>10000</v>
      </c>
      <c r="F115" s="2">
        <v>57</v>
      </c>
      <c r="I115" s="4">
        <v>114</v>
      </c>
      <c r="J115" s="4">
        <f t="shared" si="17"/>
        <v>15876500</v>
      </c>
      <c r="K115" s="4">
        <v>435100</v>
      </c>
      <c r="L115" s="136">
        <v>72000000</v>
      </c>
      <c r="M115" s="157">
        <f t="shared" si="18"/>
        <v>5700</v>
      </c>
      <c r="N115" s="157">
        <f t="shared" si="19"/>
        <v>585000</v>
      </c>
      <c r="O115" s="2">
        <f t="shared" si="20"/>
        <v>57</v>
      </c>
      <c r="R115" s="4">
        <f t="shared" si="21"/>
        <v>114000</v>
      </c>
      <c r="S115" s="4" t="str">
        <f t="shared" si="22"/>
        <v>950시간</v>
      </c>
    </row>
    <row r="116" spans="4:19" x14ac:dyDescent="0.2">
      <c r="D116" s="4">
        <v>22</v>
      </c>
      <c r="E116" s="2">
        <v>10000</v>
      </c>
      <c r="F116" s="2">
        <v>58</v>
      </c>
      <c r="I116" s="4">
        <v>115</v>
      </c>
      <c r="J116" s="4">
        <f t="shared" si="17"/>
        <v>16456500</v>
      </c>
      <c r="K116" s="4">
        <v>455900</v>
      </c>
      <c r="L116" s="136">
        <v>79200000</v>
      </c>
      <c r="M116" s="157">
        <f t="shared" si="18"/>
        <v>5800</v>
      </c>
      <c r="N116" s="157">
        <f t="shared" si="19"/>
        <v>595000</v>
      </c>
      <c r="O116" s="2">
        <f t="shared" si="20"/>
        <v>58</v>
      </c>
      <c r="R116" s="4">
        <f t="shared" si="21"/>
        <v>116000</v>
      </c>
      <c r="S116" s="4" t="str">
        <f t="shared" si="22"/>
        <v>967시간</v>
      </c>
    </row>
    <row r="117" spans="4:19" x14ac:dyDescent="0.2">
      <c r="D117" s="4">
        <v>22</v>
      </c>
      <c r="E117" s="2">
        <v>10000</v>
      </c>
      <c r="F117" s="2">
        <v>59</v>
      </c>
      <c r="I117" s="4">
        <v>116</v>
      </c>
      <c r="J117" s="4">
        <f t="shared" si="17"/>
        <v>17046500</v>
      </c>
      <c r="K117" s="4">
        <v>477600</v>
      </c>
      <c r="L117" s="136">
        <v>79200000</v>
      </c>
      <c r="M117" s="157">
        <f t="shared" si="18"/>
        <v>5900</v>
      </c>
      <c r="N117" s="157">
        <f t="shared" si="19"/>
        <v>605000</v>
      </c>
      <c r="O117" s="2">
        <f t="shared" si="20"/>
        <v>59</v>
      </c>
      <c r="R117" s="4">
        <f t="shared" si="21"/>
        <v>118000</v>
      </c>
      <c r="S117" s="4" t="str">
        <f t="shared" si="22"/>
        <v>983시간</v>
      </c>
    </row>
    <row r="118" spans="4:19" x14ac:dyDescent="0.2">
      <c r="D118" s="4">
        <v>22</v>
      </c>
      <c r="E118" s="2">
        <v>10000</v>
      </c>
      <c r="F118" s="2">
        <v>60</v>
      </c>
      <c r="I118" s="4">
        <v>117</v>
      </c>
      <c r="J118" s="4">
        <f t="shared" si="17"/>
        <v>17646500</v>
      </c>
      <c r="K118" s="4">
        <v>500400</v>
      </c>
      <c r="L118" s="136">
        <v>79200000</v>
      </c>
      <c r="M118" s="157">
        <f t="shared" si="18"/>
        <v>6000</v>
      </c>
      <c r="N118" s="157">
        <f t="shared" si="19"/>
        <v>615000</v>
      </c>
      <c r="O118" s="2">
        <f t="shared" si="20"/>
        <v>60</v>
      </c>
      <c r="R118" s="4">
        <f t="shared" si="21"/>
        <v>120000</v>
      </c>
      <c r="S118" s="4" t="str">
        <f t="shared" si="22"/>
        <v>1000시간</v>
      </c>
    </row>
    <row r="119" spans="4:19" x14ac:dyDescent="0.2">
      <c r="D119" s="4">
        <v>22</v>
      </c>
      <c r="E119" s="2">
        <v>10000</v>
      </c>
      <c r="F119" s="2">
        <v>61</v>
      </c>
      <c r="I119" s="4">
        <v>118</v>
      </c>
      <c r="J119" s="4">
        <f t="shared" si="17"/>
        <v>18256500</v>
      </c>
      <c r="K119" s="4">
        <v>524200</v>
      </c>
      <c r="L119" s="136">
        <v>79200000</v>
      </c>
      <c r="M119" s="157">
        <f t="shared" si="18"/>
        <v>6100</v>
      </c>
      <c r="N119" s="157">
        <f t="shared" si="19"/>
        <v>625000</v>
      </c>
      <c r="O119" s="2">
        <f t="shared" si="20"/>
        <v>61</v>
      </c>
      <c r="R119" s="4">
        <f t="shared" si="21"/>
        <v>122000</v>
      </c>
      <c r="S119" s="4" t="str">
        <f t="shared" si="22"/>
        <v>1017시간</v>
      </c>
    </row>
    <row r="120" spans="4:19" x14ac:dyDescent="0.2">
      <c r="D120" s="4">
        <v>22</v>
      </c>
      <c r="E120" s="2">
        <v>10000</v>
      </c>
      <c r="F120" s="2">
        <v>62</v>
      </c>
      <c r="I120" s="4">
        <v>119</v>
      </c>
      <c r="J120" s="4">
        <f t="shared" si="17"/>
        <v>18876500</v>
      </c>
      <c r="K120" s="4">
        <v>549200</v>
      </c>
      <c r="L120" s="136">
        <v>79200000</v>
      </c>
      <c r="M120" s="157">
        <f t="shared" si="18"/>
        <v>6200</v>
      </c>
      <c r="N120" s="157">
        <f t="shared" si="19"/>
        <v>635000</v>
      </c>
      <c r="O120" s="2">
        <f t="shared" si="20"/>
        <v>62</v>
      </c>
      <c r="R120" s="4">
        <f t="shared" si="21"/>
        <v>124000</v>
      </c>
      <c r="S120" s="4" t="str">
        <f t="shared" si="22"/>
        <v>1033시간</v>
      </c>
    </row>
    <row r="121" spans="4:19" x14ac:dyDescent="0.2">
      <c r="D121" s="4">
        <v>24</v>
      </c>
      <c r="E121" s="2">
        <v>10000</v>
      </c>
      <c r="F121" s="2">
        <v>63</v>
      </c>
      <c r="I121" s="4">
        <v>120</v>
      </c>
      <c r="J121" s="4">
        <f t="shared" si="17"/>
        <v>19506500</v>
      </c>
      <c r="K121" s="4">
        <v>575300</v>
      </c>
      <c r="L121" s="136">
        <v>86400000</v>
      </c>
      <c r="M121" s="157">
        <f t="shared" si="18"/>
        <v>6300</v>
      </c>
      <c r="N121" s="157">
        <f t="shared" si="19"/>
        <v>645000</v>
      </c>
      <c r="O121" s="2">
        <f t="shared" si="20"/>
        <v>63</v>
      </c>
      <c r="R121" s="4">
        <f t="shared" si="21"/>
        <v>126000</v>
      </c>
      <c r="S121" s="4" t="str">
        <f t="shared" si="22"/>
        <v>1050시간</v>
      </c>
    </row>
    <row r="122" spans="4:19" x14ac:dyDescent="0.2">
      <c r="D122" s="4">
        <v>24</v>
      </c>
      <c r="E122" s="2">
        <v>10000</v>
      </c>
      <c r="F122" s="2">
        <v>64</v>
      </c>
      <c r="I122" s="4">
        <v>121</v>
      </c>
      <c r="J122" s="4">
        <f t="shared" si="17"/>
        <v>20146500</v>
      </c>
      <c r="K122" s="4">
        <v>602700</v>
      </c>
      <c r="L122" s="136">
        <v>86400000</v>
      </c>
      <c r="M122" s="157">
        <f t="shared" si="18"/>
        <v>6400</v>
      </c>
      <c r="N122" s="157">
        <f t="shared" si="19"/>
        <v>655000</v>
      </c>
      <c r="O122" s="2">
        <f t="shared" si="20"/>
        <v>64</v>
      </c>
      <c r="R122" s="4">
        <f t="shared" si="21"/>
        <v>128000</v>
      </c>
      <c r="S122" s="4" t="str">
        <f t="shared" si="22"/>
        <v>1067시간</v>
      </c>
    </row>
    <row r="123" spans="4:19" x14ac:dyDescent="0.2">
      <c r="D123" s="4">
        <v>24</v>
      </c>
      <c r="E123" s="2">
        <v>10000</v>
      </c>
      <c r="F123" s="2">
        <v>65</v>
      </c>
      <c r="I123" s="4">
        <v>122</v>
      </c>
      <c r="J123" s="4">
        <f t="shared" si="17"/>
        <v>20796500</v>
      </c>
      <c r="K123" s="4">
        <v>631300</v>
      </c>
      <c r="L123" s="136">
        <v>86400000</v>
      </c>
      <c r="M123" s="157">
        <f t="shared" si="18"/>
        <v>6500</v>
      </c>
      <c r="N123" s="157">
        <f t="shared" si="19"/>
        <v>665000</v>
      </c>
      <c r="O123" s="2">
        <f t="shared" si="20"/>
        <v>65</v>
      </c>
      <c r="R123" s="4">
        <f t="shared" si="21"/>
        <v>130000</v>
      </c>
      <c r="S123" s="4" t="str">
        <f t="shared" si="22"/>
        <v>1083시간</v>
      </c>
    </row>
    <row r="124" spans="4:19" x14ac:dyDescent="0.2">
      <c r="D124" s="4">
        <v>24</v>
      </c>
      <c r="E124" s="2">
        <v>10000</v>
      </c>
      <c r="F124" s="2">
        <v>66</v>
      </c>
      <c r="I124" s="4">
        <v>123</v>
      </c>
      <c r="J124" s="4">
        <f t="shared" si="17"/>
        <v>21456500</v>
      </c>
      <c r="K124" s="4">
        <v>661300</v>
      </c>
      <c r="L124" s="136">
        <v>86400000</v>
      </c>
      <c r="M124" s="157">
        <f t="shared" si="18"/>
        <v>6600</v>
      </c>
      <c r="N124" s="157">
        <f t="shared" si="19"/>
        <v>675000</v>
      </c>
      <c r="O124" s="2">
        <f t="shared" si="20"/>
        <v>66</v>
      </c>
      <c r="R124" s="4">
        <f t="shared" si="21"/>
        <v>132000</v>
      </c>
      <c r="S124" s="4" t="str">
        <f t="shared" si="22"/>
        <v>1100시간</v>
      </c>
    </row>
    <row r="125" spans="4:19" x14ac:dyDescent="0.2">
      <c r="D125" s="4">
        <v>24</v>
      </c>
      <c r="E125" s="2">
        <v>10000</v>
      </c>
      <c r="F125" s="2">
        <v>67</v>
      </c>
      <c r="I125" s="4">
        <v>124</v>
      </c>
      <c r="J125" s="4">
        <f t="shared" si="17"/>
        <v>22126500</v>
      </c>
      <c r="K125" s="4">
        <v>692700</v>
      </c>
      <c r="L125" s="136">
        <v>86400000</v>
      </c>
      <c r="M125" s="157">
        <f t="shared" si="18"/>
        <v>6700</v>
      </c>
      <c r="N125" s="157">
        <f t="shared" si="19"/>
        <v>685000</v>
      </c>
      <c r="O125" s="2">
        <f t="shared" si="20"/>
        <v>67</v>
      </c>
      <c r="R125" s="4">
        <f t="shared" si="21"/>
        <v>134000</v>
      </c>
      <c r="S125" s="4" t="str">
        <f t="shared" si="22"/>
        <v>1117시간</v>
      </c>
    </row>
    <row r="126" spans="4:19" x14ac:dyDescent="0.2">
      <c r="D126" s="4">
        <v>26</v>
      </c>
      <c r="E126" s="2">
        <v>10000</v>
      </c>
      <c r="F126" s="2">
        <v>68</v>
      </c>
      <c r="I126" s="4">
        <v>125</v>
      </c>
      <c r="J126" s="4">
        <f t="shared" si="17"/>
        <v>22806500</v>
      </c>
      <c r="K126" s="4">
        <v>725500</v>
      </c>
      <c r="L126" s="136">
        <v>93600000</v>
      </c>
      <c r="M126" s="157">
        <f t="shared" si="18"/>
        <v>6800</v>
      </c>
      <c r="N126" s="157">
        <f t="shared" si="19"/>
        <v>695000</v>
      </c>
      <c r="O126" s="2">
        <f t="shared" si="20"/>
        <v>68</v>
      </c>
      <c r="R126" s="4">
        <f t="shared" si="21"/>
        <v>136000</v>
      </c>
      <c r="S126" s="4" t="str">
        <f t="shared" si="22"/>
        <v>1133시간</v>
      </c>
    </row>
    <row r="127" spans="4:19" x14ac:dyDescent="0.2">
      <c r="D127" s="4">
        <v>26</v>
      </c>
      <c r="E127" s="2">
        <v>10000</v>
      </c>
      <c r="F127" s="2">
        <v>69</v>
      </c>
      <c r="I127" s="4">
        <v>126</v>
      </c>
      <c r="J127" s="4">
        <f t="shared" si="17"/>
        <v>23496500</v>
      </c>
      <c r="K127" s="4">
        <v>759900</v>
      </c>
      <c r="L127" s="136">
        <v>93600000</v>
      </c>
      <c r="M127" s="157">
        <f t="shared" si="18"/>
        <v>6900</v>
      </c>
      <c r="N127" s="157">
        <f t="shared" si="19"/>
        <v>705000</v>
      </c>
      <c r="O127" s="2">
        <f t="shared" si="20"/>
        <v>69</v>
      </c>
      <c r="R127" s="4">
        <f t="shared" si="21"/>
        <v>138000</v>
      </c>
      <c r="S127" s="4" t="str">
        <f t="shared" si="22"/>
        <v>1150시간</v>
      </c>
    </row>
    <row r="128" spans="4:19" x14ac:dyDescent="0.2">
      <c r="D128" s="4">
        <v>26</v>
      </c>
      <c r="E128" s="2">
        <v>10000</v>
      </c>
      <c r="F128" s="2">
        <v>70</v>
      </c>
      <c r="I128" s="4">
        <v>127</v>
      </c>
      <c r="J128" s="4">
        <f t="shared" si="17"/>
        <v>24196500</v>
      </c>
      <c r="K128" s="4">
        <v>795900</v>
      </c>
      <c r="L128" s="136">
        <v>93600000</v>
      </c>
      <c r="M128" s="157">
        <f t="shared" si="18"/>
        <v>7000</v>
      </c>
      <c r="N128" s="157">
        <f t="shared" si="19"/>
        <v>715000</v>
      </c>
      <c r="O128" s="2">
        <f t="shared" si="20"/>
        <v>70</v>
      </c>
      <c r="R128" s="4">
        <f t="shared" si="21"/>
        <v>140000</v>
      </c>
      <c r="S128" s="4" t="str">
        <f t="shared" si="22"/>
        <v>1167시간</v>
      </c>
    </row>
    <row r="129" spans="4:19" x14ac:dyDescent="0.2">
      <c r="D129" s="4">
        <v>26</v>
      </c>
      <c r="E129" s="2">
        <v>10000</v>
      </c>
      <c r="F129" s="2">
        <v>71</v>
      </c>
      <c r="I129" s="4">
        <v>128</v>
      </c>
      <c r="J129" s="4">
        <f t="shared" si="17"/>
        <v>24906500</v>
      </c>
      <c r="K129" s="4">
        <v>833600</v>
      </c>
      <c r="L129" s="136">
        <v>93600000</v>
      </c>
      <c r="M129" s="157">
        <f t="shared" si="18"/>
        <v>7100</v>
      </c>
      <c r="N129" s="157">
        <f t="shared" si="19"/>
        <v>725000</v>
      </c>
      <c r="O129" s="2">
        <f t="shared" si="20"/>
        <v>71</v>
      </c>
      <c r="R129" s="4">
        <f t="shared" si="21"/>
        <v>142000</v>
      </c>
      <c r="S129" s="4" t="str">
        <f t="shared" si="22"/>
        <v>1183시간</v>
      </c>
    </row>
    <row r="130" spans="4:19" x14ac:dyDescent="0.2">
      <c r="D130" s="4">
        <v>26</v>
      </c>
      <c r="E130" s="2">
        <v>10000</v>
      </c>
      <c r="F130" s="2">
        <v>72</v>
      </c>
      <c r="I130" s="4">
        <v>129</v>
      </c>
      <c r="J130" s="4">
        <f t="shared" si="17"/>
        <v>25626500</v>
      </c>
      <c r="K130" s="4">
        <v>873100</v>
      </c>
      <c r="L130" s="136">
        <v>93600000</v>
      </c>
      <c r="M130" s="157">
        <f t="shared" si="18"/>
        <v>7200</v>
      </c>
      <c r="N130" s="157">
        <f t="shared" si="19"/>
        <v>735000</v>
      </c>
      <c r="O130" s="2">
        <f t="shared" si="20"/>
        <v>72</v>
      </c>
      <c r="R130" s="4">
        <f t="shared" si="21"/>
        <v>144000</v>
      </c>
      <c r="S130" s="4" t="str">
        <f t="shared" si="22"/>
        <v>1200시간</v>
      </c>
    </row>
    <row r="131" spans="4:19" x14ac:dyDescent="0.2">
      <c r="D131" s="4">
        <v>28</v>
      </c>
      <c r="E131" s="2">
        <v>10000</v>
      </c>
      <c r="F131" s="2">
        <v>73</v>
      </c>
      <c r="I131" s="4">
        <v>130</v>
      </c>
      <c r="J131" s="4">
        <f t="shared" si="17"/>
        <v>26356500</v>
      </c>
      <c r="K131" s="4">
        <v>914400</v>
      </c>
      <c r="L131" s="136">
        <v>100800000</v>
      </c>
      <c r="M131" s="157">
        <f t="shared" si="18"/>
        <v>7300</v>
      </c>
      <c r="N131" s="157">
        <f t="shared" si="19"/>
        <v>745000</v>
      </c>
      <c r="O131" s="2">
        <f>ROUND(M131/25/4,4)</f>
        <v>73</v>
      </c>
      <c r="R131" s="4">
        <f t="shared" si="21"/>
        <v>146000</v>
      </c>
      <c r="S131" s="4" t="str">
        <f t="shared" si="22"/>
        <v>1217시간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7874-3A2C-4F1A-9699-4B66E2ACC762}">
  <sheetPr codeName="Sheet13">
    <tabColor rgb="FFFFFF00"/>
  </sheetPr>
  <dimension ref="A3:AD25"/>
  <sheetViews>
    <sheetView workbookViewId="0">
      <selection activeCell="M28" sqref="M28"/>
    </sheetView>
  </sheetViews>
  <sheetFormatPr defaultRowHeight="12" x14ac:dyDescent="0.2"/>
  <cols>
    <col min="1" max="1" width="9" style="2"/>
    <col min="2" max="2" width="4.125" style="2" bestFit="1" customWidth="1"/>
    <col min="3" max="3" width="3.25" style="2" bestFit="1" customWidth="1"/>
    <col min="4" max="5" width="2.375" style="2" bestFit="1" customWidth="1"/>
    <col min="6" max="6" width="17.5" style="2" bestFit="1" customWidth="1"/>
    <col min="7" max="7" width="3.25" style="2" bestFit="1" customWidth="1"/>
    <col min="8" max="8" width="5.875" style="2" bestFit="1" customWidth="1"/>
    <col min="9" max="9" width="11" style="2" bestFit="1" customWidth="1"/>
    <col min="10" max="10" width="3.25" style="2" bestFit="1" customWidth="1"/>
    <col min="11" max="11" width="5.875" style="2" bestFit="1" customWidth="1"/>
    <col min="12" max="12" width="6" style="2" bestFit="1" customWidth="1"/>
    <col min="13" max="15" width="9" style="2"/>
    <col min="16" max="20" width="9" style="1"/>
    <col min="21" max="22" width="11.625" style="1" bestFit="1" customWidth="1"/>
    <col min="23" max="23" width="9" style="1"/>
    <col min="24" max="24" width="4.5" style="1" bestFit="1" customWidth="1"/>
    <col min="25" max="25" width="49.125" style="1" bestFit="1" customWidth="1"/>
    <col min="26" max="27" width="3.25" style="1" bestFit="1" customWidth="1"/>
    <col min="28" max="28" width="2.375" style="1" bestFit="1" customWidth="1"/>
    <col min="29" max="29" width="5.875" style="1" bestFit="1" customWidth="1"/>
    <col min="30" max="30" width="47.25" style="1" bestFit="1" customWidth="1"/>
    <col min="31" max="31" width="11.375" style="1" bestFit="1" customWidth="1"/>
    <col min="32" max="16384" width="9" style="1"/>
  </cols>
  <sheetData>
    <row r="3" spans="2:30" x14ac:dyDescent="0.2">
      <c r="K3" s="2" t="s">
        <v>566</v>
      </c>
      <c r="L3" s="2" t="s">
        <v>542</v>
      </c>
      <c r="Q3" s="1">
        <v>85019</v>
      </c>
      <c r="R3" s="1">
        <v>2</v>
      </c>
      <c r="S3" s="1">
        <v>185019</v>
      </c>
      <c r="T3" s="1">
        <v>285019</v>
      </c>
      <c r="U3" s="1" t="s">
        <v>320</v>
      </c>
      <c r="V3" s="1" t="s">
        <v>320</v>
      </c>
      <c r="X3" s="1" t="s">
        <v>3354</v>
      </c>
      <c r="Y3" s="1" t="s">
        <v>3355</v>
      </c>
      <c r="Z3" s="1">
        <v>69</v>
      </c>
      <c r="AA3" s="1">
        <v>3</v>
      </c>
      <c r="AB3" s="1">
        <v>1</v>
      </c>
      <c r="AC3" s="1">
        <v>85016</v>
      </c>
      <c r="AD3" s="1" t="s">
        <v>3356</v>
      </c>
    </row>
    <row r="4" spans="2:30" x14ac:dyDescent="0.2">
      <c r="B4" s="10">
        <v>173</v>
      </c>
      <c r="C4" s="10">
        <v>18</v>
      </c>
      <c r="D4" s="10">
        <v>1</v>
      </c>
      <c r="E4" s="10">
        <v>0</v>
      </c>
      <c r="F4" s="10" t="s">
        <v>3339</v>
      </c>
      <c r="G4" s="10">
        <v>33</v>
      </c>
      <c r="H4" s="10">
        <v>110</v>
      </c>
      <c r="I4" s="10" t="s">
        <v>3340</v>
      </c>
      <c r="J4" s="10">
        <v>1</v>
      </c>
      <c r="K4" s="2">
        <v>1200</v>
      </c>
      <c r="L4" s="2">
        <v>60</v>
      </c>
      <c r="Q4" s="1">
        <v>85023</v>
      </c>
      <c r="R4" s="1">
        <v>2</v>
      </c>
      <c r="S4" s="1">
        <v>185023</v>
      </c>
      <c r="T4" s="1">
        <v>285023</v>
      </c>
      <c r="U4" s="1" t="s">
        <v>321</v>
      </c>
      <c r="V4" s="1" t="s">
        <v>321</v>
      </c>
      <c r="X4" s="1" t="s">
        <v>3354</v>
      </c>
      <c r="Y4" s="1" t="s">
        <v>3355</v>
      </c>
      <c r="Z4" s="1">
        <v>69</v>
      </c>
      <c r="AA4" s="1">
        <v>7</v>
      </c>
      <c r="AB4" s="1">
        <v>1</v>
      </c>
      <c r="AC4" s="1">
        <v>85020</v>
      </c>
      <c r="AD4" s="1" t="s">
        <v>3357</v>
      </c>
    </row>
    <row r="5" spans="2:30" x14ac:dyDescent="0.2">
      <c r="B5" s="10">
        <v>174</v>
      </c>
      <c r="C5" s="10">
        <v>18</v>
      </c>
      <c r="D5" s="10">
        <v>2</v>
      </c>
      <c r="E5" s="10">
        <v>0</v>
      </c>
      <c r="F5" s="10" t="s">
        <v>3339</v>
      </c>
      <c r="G5" s="10">
        <v>33</v>
      </c>
      <c r="H5" s="10">
        <v>111</v>
      </c>
      <c r="I5" s="10" t="s">
        <v>3340</v>
      </c>
      <c r="J5" s="10">
        <v>1</v>
      </c>
      <c r="X5" s="1" t="s">
        <v>3354</v>
      </c>
      <c r="Y5" s="1" t="s">
        <v>3355</v>
      </c>
      <c r="Z5" s="1">
        <v>69</v>
      </c>
      <c r="AA5" s="1">
        <v>12</v>
      </c>
      <c r="AB5" s="1">
        <v>1</v>
      </c>
      <c r="AC5" s="1">
        <v>85008</v>
      </c>
      <c r="AD5" s="1" t="s">
        <v>3358</v>
      </c>
    </row>
    <row r="6" spans="2:30" x14ac:dyDescent="0.2">
      <c r="B6" s="10">
        <v>175</v>
      </c>
      <c r="C6" s="10">
        <v>18</v>
      </c>
      <c r="D6" s="10">
        <v>3</v>
      </c>
      <c r="E6" s="10">
        <v>0</v>
      </c>
      <c r="F6" s="10" t="s">
        <v>3339</v>
      </c>
      <c r="G6" s="10">
        <v>33</v>
      </c>
      <c r="H6" s="10">
        <v>115</v>
      </c>
      <c r="I6" s="10" t="s">
        <v>3340</v>
      </c>
      <c r="J6" s="10">
        <v>1</v>
      </c>
      <c r="Q6" s="1">
        <v>85019</v>
      </c>
      <c r="R6" s="1" t="s">
        <v>320</v>
      </c>
      <c r="X6" s="1" t="s">
        <v>3354</v>
      </c>
      <c r="Y6" s="1" t="s">
        <v>3355</v>
      </c>
      <c r="Z6" s="1">
        <v>69</v>
      </c>
      <c r="AA6" s="1">
        <v>18</v>
      </c>
      <c r="AB6" s="1">
        <v>1</v>
      </c>
      <c r="AC6" s="1">
        <v>85000</v>
      </c>
      <c r="AD6" s="1" t="s">
        <v>3359</v>
      </c>
    </row>
    <row r="7" spans="2:30" x14ac:dyDescent="0.2">
      <c r="B7" s="10">
        <v>176</v>
      </c>
      <c r="C7" s="10">
        <v>18</v>
      </c>
      <c r="D7" s="10">
        <v>4</v>
      </c>
      <c r="E7" s="10">
        <v>0</v>
      </c>
      <c r="F7" s="10" t="s">
        <v>3339</v>
      </c>
      <c r="G7" s="10">
        <v>6</v>
      </c>
      <c r="H7" s="10">
        <v>85009</v>
      </c>
      <c r="I7" s="10" t="s">
        <v>3341</v>
      </c>
      <c r="J7" s="10">
        <v>3</v>
      </c>
      <c r="Q7" s="1">
        <v>85023</v>
      </c>
      <c r="R7" s="1" t="s">
        <v>321</v>
      </c>
      <c r="X7" s="1" t="s">
        <v>3354</v>
      </c>
      <c r="Y7" s="1" t="s">
        <v>3355</v>
      </c>
      <c r="Z7" s="1">
        <v>69</v>
      </c>
      <c r="AA7" s="1">
        <v>25</v>
      </c>
      <c r="AB7" s="1">
        <v>1</v>
      </c>
      <c r="AC7" s="1">
        <v>85001</v>
      </c>
      <c r="AD7" s="1" t="s">
        <v>3360</v>
      </c>
    </row>
    <row r="8" spans="2:30" x14ac:dyDescent="0.2">
      <c r="B8" s="150">
        <v>177</v>
      </c>
      <c r="C8" s="150">
        <v>19</v>
      </c>
      <c r="D8" s="150">
        <v>1</v>
      </c>
      <c r="E8" s="150">
        <v>0</v>
      </c>
      <c r="F8" s="150" t="s">
        <v>3342</v>
      </c>
      <c r="G8" s="150">
        <v>33</v>
      </c>
      <c r="H8" s="150">
        <v>24</v>
      </c>
      <c r="I8" s="150" t="s">
        <v>3343</v>
      </c>
      <c r="J8" s="150">
        <v>1</v>
      </c>
      <c r="K8" s="2">
        <v>2500</v>
      </c>
      <c r="L8" s="2">
        <v>125</v>
      </c>
    </row>
    <row r="9" spans="2:30" x14ac:dyDescent="0.2">
      <c r="B9" s="150">
        <v>178</v>
      </c>
      <c r="C9" s="150">
        <v>19</v>
      </c>
      <c r="D9" s="150">
        <v>2</v>
      </c>
      <c r="E9" s="150">
        <v>0</v>
      </c>
      <c r="F9" s="150" t="s">
        <v>3342</v>
      </c>
      <c r="G9" s="150">
        <v>6</v>
      </c>
      <c r="H9" s="150">
        <v>82002</v>
      </c>
      <c r="I9" s="150" t="s">
        <v>3344</v>
      </c>
      <c r="J9" s="150">
        <v>1</v>
      </c>
      <c r="Q9" s="1" t="s">
        <v>3353</v>
      </c>
      <c r="AC9" s="1" t="s">
        <v>3361</v>
      </c>
      <c r="AD9" s="1">
        <v>1</v>
      </c>
    </row>
    <row r="10" spans="2:30" x14ac:dyDescent="0.2">
      <c r="B10" s="150">
        <v>179</v>
      </c>
      <c r="C10" s="150">
        <v>19</v>
      </c>
      <c r="D10" s="150">
        <v>3</v>
      </c>
      <c r="E10" s="150">
        <v>0</v>
      </c>
      <c r="F10" s="150" t="s">
        <v>3342</v>
      </c>
      <c r="G10" s="150">
        <v>6</v>
      </c>
      <c r="H10" s="150">
        <v>82502</v>
      </c>
      <c r="I10" s="150" t="s">
        <v>3345</v>
      </c>
      <c r="J10" s="150">
        <v>1</v>
      </c>
      <c r="AC10" s="1" t="s">
        <v>3361</v>
      </c>
      <c r="AD10" s="1">
        <v>2</v>
      </c>
    </row>
    <row r="11" spans="2:30" x14ac:dyDescent="0.2">
      <c r="B11" s="150">
        <v>180</v>
      </c>
      <c r="C11" s="150">
        <v>19</v>
      </c>
      <c r="D11" s="150">
        <v>4</v>
      </c>
      <c r="E11" s="150">
        <v>0</v>
      </c>
      <c r="F11" s="150" t="s">
        <v>3342</v>
      </c>
      <c r="G11" s="150">
        <v>6</v>
      </c>
      <c r="H11" s="150">
        <v>94027</v>
      </c>
      <c r="I11" s="150" t="s">
        <v>76</v>
      </c>
      <c r="J11" s="150">
        <v>20</v>
      </c>
      <c r="AC11" s="1" t="s">
        <v>3361</v>
      </c>
      <c r="AD11" s="1">
        <v>3</v>
      </c>
    </row>
    <row r="12" spans="2:30" x14ac:dyDescent="0.2">
      <c r="B12" s="10">
        <v>181</v>
      </c>
      <c r="C12" s="10">
        <v>20</v>
      </c>
      <c r="D12" s="10">
        <v>1</v>
      </c>
      <c r="E12" s="10">
        <v>0</v>
      </c>
      <c r="F12" s="10" t="s">
        <v>3346</v>
      </c>
      <c r="G12" s="10">
        <v>6</v>
      </c>
      <c r="H12" s="10">
        <v>85001</v>
      </c>
      <c r="I12" s="10" t="s">
        <v>2574</v>
      </c>
      <c r="J12" s="10">
        <v>3</v>
      </c>
      <c r="K12" s="2">
        <v>5900</v>
      </c>
      <c r="L12" s="2">
        <v>300</v>
      </c>
      <c r="AC12" s="1" t="s">
        <v>3361</v>
      </c>
      <c r="AD12" s="1">
        <v>4</v>
      </c>
    </row>
    <row r="13" spans="2:30" x14ac:dyDescent="0.2">
      <c r="B13" s="10">
        <v>182</v>
      </c>
      <c r="C13" s="10">
        <v>20</v>
      </c>
      <c r="D13" s="10">
        <v>2</v>
      </c>
      <c r="E13" s="10">
        <v>0</v>
      </c>
      <c r="F13" s="10" t="s">
        <v>3346</v>
      </c>
      <c r="G13" s="10">
        <v>6</v>
      </c>
      <c r="H13" s="10">
        <v>94027</v>
      </c>
      <c r="I13" s="10" t="s">
        <v>76</v>
      </c>
      <c r="J13" s="10">
        <v>50</v>
      </c>
      <c r="AC13" s="1" t="s">
        <v>3361</v>
      </c>
      <c r="AD13" s="1">
        <v>5</v>
      </c>
    </row>
    <row r="14" spans="2:30" x14ac:dyDescent="0.2">
      <c r="B14" s="10">
        <v>183</v>
      </c>
      <c r="C14" s="10">
        <v>20</v>
      </c>
      <c r="D14" s="10">
        <v>3</v>
      </c>
      <c r="E14" s="10">
        <v>0</v>
      </c>
      <c r="F14" s="10" t="s">
        <v>3346</v>
      </c>
      <c r="G14" s="10">
        <v>6</v>
      </c>
      <c r="H14" s="10">
        <v>94025</v>
      </c>
      <c r="I14" s="10" t="s">
        <v>74</v>
      </c>
      <c r="J14" s="10">
        <v>50</v>
      </c>
    </row>
    <row r="15" spans="2:30" x14ac:dyDescent="0.2">
      <c r="B15" s="150">
        <v>184</v>
      </c>
      <c r="C15" s="150">
        <v>21</v>
      </c>
      <c r="D15" s="150">
        <v>1</v>
      </c>
      <c r="E15" s="150">
        <v>0</v>
      </c>
      <c r="F15" s="150" t="s">
        <v>3347</v>
      </c>
      <c r="G15" s="150">
        <v>6</v>
      </c>
      <c r="H15" s="150">
        <v>88003</v>
      </c>
      <c r="I15" s="150" t="s">
        <v>3341</v>
      </c>
      <c r="J15" s="150">
        <v>1</v>
      </c>
      <c r="K15" s="2">
        <v>12000</v>
      </c>
      <c r="L15" s="2">
        <v>600</v>
      </c>
      <c r="AC15" s="1">
        <v>5</v>
      </c>
      <c r="AD15" s="1" t="s">
        <v>3362</v>
      </c>
    </row>
    <row r="16" spans="2:30" x14ac:dyDescent="0.2">
      <c r="B16" s="150">
        <v>185</v>
      </c>
      <c r="C16" s="150">
        <v>21</v>
      </c>
      <c r="D16" s="150">
        <v>2</v>
      </c>
      <c r="E16" s="150">
        <v>0</v>
      </c>
      <c r="F16" s="150" t="s">
        <v>3347</v>
      </c>
      <c r="G16" s="150">
        <v>6</v>
      </c>
      <c r="H16" s="150">
        <v>88019</v>
      </c>
      <c r="I16" s="150" t="s">
        <v>3341</v>
      </c>
      <c r="J16" s="150">
        <v>1</v>
      </c>
      <c r="AC16" s="1">
        <v>10</v>
      </c>
      <c r="AD16" s="1" t="s">
        <v>3362</v>
      </c>
    </row>
    <row r="17" spans="2:30" x14ac:dyDescent="0.2">
      <c r="B17" s="150">
        <v>186</v>
      </c>
      <c r="C17" s="150">
        <v>21</v>
      </c>
      <c r="D17" s="150">
        <v>3</v>
      </c>
      <c r="E17" s="150">
        <v>0</v>
      </c>
      <c r="F17" s="150" t="s">
        <v>3347</v>
      </c>
      <c r="G17" s="150">
        <v>6</v>
      </c>
      <c r="H17" s="150">
        <v>88021</v>
      </c>
      <c r="I17" s="150" t="s">
        <v>3341</v>
      </c>
      <c r="J17" s="150">
        <v>1</v>
      </c>
      <c r="AC17" s="1">
        <v>20</v>
      </c>
      <c r="AD17" s="1" t="s">
        <v>3362</v>
      </c>
    </row>
    <row r="18" spans="2:30" x14ac:dyDescent="0.2">
      <c r="B18" s="150">
        <v>187</v>
      </c>
      <c r="C18" s="150">
        <v>21</v>
      </c>
      <c r="D18" s="150">
        <v>4</v>
      </c>
      <c r="E18" s="150">
        <v>0</v>
      </c>
      <c r="F18" s="150" t="s">
        <v>3347</v>
      </c>
      <c r="G18" s="150">
        <v>6</v>
      </c>
      <c r="H18" s="150">
        <v>88024</v>
      </c>
      <c r="I18" s="150" t="s">
        <v>3341</v>
      </c>
      <c r="J18" s="150">
        <v>1</v>
      </c>
      <c r="AC18" s="1">
        <v>30</v>
      </c>
      <c r="AD18" s="1" t="s">
        <v>3362</v>
      </c>
    </row>
    <row r="19" spans="2:30" x14ac:dyDescent="0.2">
      <c r="B19" s="150">
        <v>188</v>
      </c>
      <c r="C19" s="150">
        <v>21</v>
      </c>
      <c r="D19" s="150">
        <v>5</v>
      </c>
      <c r="E19" s="150">
        <v>0</v>
      </c>
      <c r="F19" s="150" t="s">
        <v>3347</v>
      </c>
      <c r="G19" s="150">
        <v>6</v>
      </c>
      <c r="H19" s="150">
        <v>88025</v>
      </c>
      <c r="I19" s="150" t="s">
        <v>3341</v>
      </c>
      <c r="J19" s="150">
        <v>1</v>
      </c>
      <c r="AC19" s="1">
        <v>40</v>
      </c>
      <c r="AD19" s="1" t="s">
        <v>3363</v>
      </c>
    </row>
    <row r="20" spans="2:30" x14ac:dyDescent="0.2">
      <c r="B20" s="150">
        <v>189</v>
      </c>
      <c r="C20" s="150">
        <v>21</v>
      </c>
      <c r="D20" s="150">
        <v>6</v>
      </c>
      <c r="E20" s="150">
        <v>0</v>
      </c>
      <c r="F20" s="150" t="s">
        <v>3347</v>
      </c>
      <c r="G20" s="150">
        <v>6</v>
      </c>
      <c r="H20" s="150">
        <v>88026</v>
      </c>
      <c r="I20" s="150" t="s">
        <v>3341</v>
      </c>
      <c r="J20" s="150">
        <v>1</v>
      </c>
    </row>
    <row r="21" spans="2:30" x14ac:dyDescent="0.2">
      <c r="B21" s="10">
        <v>190</v>
      </c>
      <c r="C21" s="10">
        <v>22</v>
      </c>
      <c r="D21" s="10">
        <v>1</v>
      </c>
      <c r="E21" s="10">
        <v>0</v>
      </c>
      <c r="F21" s="10" t="s">
        <v>3348</v>
      </c>
      <c r="G21" s="10">
        <v>6</v>
      </c>
      <c r="H21" s="10">
        <v>80012</v>
      </c>
      <c r="I21" s="10" t="s">
        <v>3349</v>
      </c>
      <c r="J21" s="10">
        <v>1</v>
      </c>
      <c r="K21" s="2">
        <v>25000</v>
      </c>
      <c r="L21" s="2">
        <v>1250</v>
      </c>
    </row>
    <row r="22" spans="2:30" x14ac:dyDescent="0.2">
      <c r="B22" s="10">
        <v>191</v>
      </c>
      <c r="C22" s="10">
        <v>22</v>
      </c>
      <c r="D22" s="10">
        <v>2</v>
      </c>
      <c r="E22" s="10">
        <v>0</v>
      </c>
      <c r="F22" s="10" t="s">
        <v>3348</v>
      </c>
      <c r="G22" s="10">
        <v>6</v>
      </c>
      <c r="H22" s="10">
        <v>94031</v>
      </c>
      <c r="I22" s="10" t="s">
        <v>3350</v>
      </c>
      <c r="J22" s="10">
        <v>5</v>
      </c>
    </row>
    <row r="23" spans="2:30" x14ac:dyDescent="0.2">
      <c r="B23" s="150">
        <v>192</v>
      </c>
      <c r="C23" s="150">
        <v>23</v>
      </c>
      <c r="D23" s="150">
        <v>1</v>
      </c>
      <c r="E23" s="150">
        <v>0</v>
      </c>
      <c r="F23" s="150" t="s">
        <v>3351</v>
      </c>
      <c r="G23" s="150">
        <v>33</v>
      </c>
      <c r="H23" s="150">
        <v>152</v>
      </c>
      <c r="I23" s="150" t="s">
        <v>3352</v>
      </c>
      <c r="J23" s="150">
        <v>1</v>
      </c>
      <c r="K23" s="2">
        <v>49000</v>
      </c>
      <c r="L23" s="2">
        <v>2450</v>
      </c>
    </row>
    <row r="24" spans="2:30" x14ac:dyDescent="0.2">
      <c r="B24" s="150">
        <v>193</v>
      </c>
      <c r="C24" s="150">
        <v>23</v>
      </c>
      <c r="D24" s="150">
        <v>2</v>
      </c>
      <c r="E24" s="150">
        <v>0</v>
      </c>
      <c r="F24" s="150" t="s">
        <v>3351</v>
      </c>
      <c r="G24" s="150">
        <v>33</v>
      </c>
      <c r="H24" s="150">
        <v>156</v>
      </c>
      <c r="I24" s="150" t="s">
        <v>3352</v>
      </c>
      <c r="J24" s="150">
        <v>1</v>
      </c>
    </row>
    <row r="25" spans="2:30" x14ac:dyDescent="0.2">
      <c r="B25" s="150">
        <v>194</v>
      </c>
      <c r="C25" s="150">
        <v>23</v>
      </c>
      <c r="D25" s="150">
        <v>3</v>
      </c>
      <c r="E25" s="150">
        <v>0</v>
      </c>
      <c r="F25" s="150" t="s">
        <v>3351</v>
      </c>
      <c r="G25" s="150">
        <v>6</v>
      </c>
      <c r="H25" s="150">
        <v>90007</v>
      </c>
      <c r="I25" s="150" t="s">
        <v>2609</v>
      </c>
      <c r="J25" s="150">
        <v>1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57FA8-3729-4B34-956E-0AD123A650FA}">
  <sheetPr codeName="Sheet14">
    <tabColor rgb="FFFFFF00"/>
  </sheetPr>
  <dimension ref="A1:AA85"/>
  <sheetViews>
    <sheetView workbookViewId="0">
      <pane ySplit="1" topLeftCell="A58" activePane="bottomLeft" state="frozen"/>
      <selection pane="bottomLeft" activeCell="H89" sqref="H89"/>
    </sheetView>
  </sheetViews>
  <sheetFormatPr defaultRowHeight="12" x14ac:dyDescent="0.2"/>
  <cols>
    <col min="1" max="1" width="3.25" style="4" bestFit="1" customWidth="1"/>
    <col min="2" max="2" width="6.5" style="4" bestFit="1" customWidth="1"/>
    <col min="3" max="3" width="8.25" style="4" bestFit="1" customWidth="1"/>
    <col min="4" max="4" width="10" style="4" bestFit="1" customWidth="1"/>
    <col min="5" max="6" width="9.5" style="4" bestFit="1" customWidth="1"/>
    <col min="7" max="7" width="3.25" style="2" bestFit="1" customWidth="1"/>
    <col min="8" max="8" width="14.625" style="4" bestFit="1" customWidth="1"/>
    <col min="9" max="9" width="9" style="139"/>
    <col min="10" max="10" width="9" style="141"/>
    <col min="11" max="11" width="9" style="139"/>
    <col min="12" max="16384" width="9" style="2"/>
  </cols>
  <sheetData>
    <row r="1" spans="1:27" s="83" customFormat="1" x14ac:dyDescent="0.2">
      <c r="A1" s="3" t="s">
        <v>329</v>
      </c>
      <c r="B1" s="3" t="s">
        <v>3308</v>
      </c>
      <c r="C1" s="3" t="s">
        <v>575</v>
      </c>
      <c r="D1" s="3" t="s">
        <v>574</v>
      </c>
      <c r="E1" s="3" t="s">
        <v>3309</v>
      </c>
      <c r="F1" s="3" t="s">
        <v>3311</v>
      </c>
      <c r="G1" s="83">
        <f>200/4</f>
        <v>50</v>
      </c>
      <c r="H1" s="3" t="s">
        <v>3310</v>
      </c>
      <c r="I1" s="138" t="s">
        <v>3312</v>
      </c>
      <c r="J1" s="140" t="str">
        <f>I2&amp;"분"</f>
        <v>180분</v>
      </c>
      <c r="K1" s="138" t="s">
        <v>3313</v>
      </c>
      <c r="Q1" s="83" t="s">
        <v>3325</v>
      </c>
    </row>
    <row r="2" spans="1:27" x14ac:dyDescent="0.2">
      <c r="A2" s="4">
        <v>1</v>
      </c>
      <c r="B2" s="4">
        <v>1</v>
      </c>
      <c r="C2" s="4">
        <v>1000</v>
      </c>
      <c r="D2" s="4">
        <v>3</v>
      </c>
      <c r="E2" s="4">
        <v>1</v>
      </c>
      <c r="F2" s="4">
        <f>IF(E2=1,D2*4,IF(E2=2,D2*2,D2))</f>
        <v>12</v>
      </c>
      <c r="H2" s="4">
        <f>F2*50</f>
        <v>600</v>
      </c>
      <c r="I2" s="139">
        <f>180</f>
        <v>180</v>
      </c>
      <c r="J2" s="141">
        <f>H2*I2</f>
        <v>108000</v>
      </c>
      <c r="K2" s="139">
        <f>H2*60*12</f>
        <v>432000</v>
      </c>
      <c r="Q2" s="2">
        <v>6746</v>
      </c>
      <c r="R2" s="2">
        <v>1</v>
      </c>
      <c r="S2" s="2">
        <v>177</v>
      </c>
      <c r="T2" s="2" t="s">
        <v>2892</v>
      </c>
      <c r="U2" s="2">
        <v>2500</v>
      </c>
      <c r="V2" s="2">
        <v>1</v>
      </c>
      <c r="W2" s="2">
        <v>45000</v>
      </c>
      <c r="X2" s="2">
        <v>0</v>
      </c>
      <c r="Y2" s="2">
        <v>0</v>
      </c>
      <c r="Z2" s="2">
        <v>0</v>
      </c>
      <c r="AA2" s="2">
        <v>0</v>
      </c>
    </row>
    <row r="3" spans="1:27" x14ac:dyDescent="0.2">
      <c r="A3" s="4">
        <v>2</v>
      </c>
      <c r="B3" s="4">
        <v>1</v>
      </c>
      <c r="C3" s="4">
        <v>1100</v>
      </c>
      <c r="D3" s="4">
        <v>3</v>
      </c>
      <c r="E3" s="4">
        <v>1</v>
      </c>
      <c r="F3" s="4">
        <f t="shared" ref="F3:F66" si="0">IF(E3=1,D3*4,IF(E3=2,D3*2,D3))</f>
        <v>12</v>
      </c>
      <c r="H3" s="4">
        <f t="shared" ref="H3:H66" si="1">F3*50</f>
        <v>600</v>
      </c>
      <c r="I3" s="139">
        <f>180</f>
        <v>180</v>
      </c>
      <c r="J3" s="141">
        <f t="shared" ref="J3:J66" si="2">H3*I3</f>
        <v>108000</v>
      </c>
      <c r="K3" s="139">
        <f t="shared" ref="K3:K66" si="3">H3*60*12</f>
        <v>432000</v>
      </c>
      <c r="Q3" s="2">
        <v>6747</v>
      </c>
      <c r="R3" s="2">
        <v>1</v>
      </c>
      <c r="S3" s="2">
        <v>177</v>
      </c>
      <c r="T3" s="2" t="s">
        <v>2892</v>
      </c>
      <c r="U3" s="2">
        <v>2500</v>
      </c>
      <c r="V3" s="2">
        <v>1</v>
      </c>
      <c r="W3" s="2">
        <v>50000</v>
      </c>
      <c r="X3" s="2">
        <v>0</v>
      </c>
      <c r="Y3" s="2">
        <v>0</v>
      </c>
      <c r="Z3" s="2">
        <v>0</v>
      </c>
      <c r="AA3" s="2">
        <v>0</v>
      </c>
    </row>
    <row r="4" spans="1:27" x14ac:dyDescent="0.2">
      <c r="A4" s="4">
        <v>3</v>
      </c>
      <c r="B4" s="4">
        <v>1</v>
      </c>
      <c r="C4" s="4">
        <v>1200</v>
      </c>
      <c r="D4" s="4">
        <v>3</v>
      </c>
      <c r="E4" s="4">
        <v>1</v>
      </c>
      <c r="F4" s="4">
        <f t="shared" si="0"/>
        <v>12</v>
      </c>
      <c r="H4" s="4">
        <f t="shared" si="1"/>
        <v>600</v>
      </c>
      <c r="I4" s="139">
        <f>180</f>
        <v>180</v>
      </c>
      <c r="J4" s="141">
        <f t="shared" si="2"/>
        <v>108000</v>
      </c>
      <c r="K4" s="139">
        <f t="shared" si="3"/>
        <v>432000</v>
      </c>
      <c r="Q4" s="2">
        <v>6748</v>
      </c>
      <c r="R4" s="2">
        <v>1</v>
      </c>
      <c r="S4" s="2">
        <v>177</v>
      </c>
      <c r="T4" s="2" t="s">
        <v>2892</v>
      </c>
      <c r="U4" s="2">
        <v>2500</v>
      </c>
      <c r="V4" s="2">
        <v>1</v>
      </c>
      <c r="W4" s="2">
        <v>55000</v>
      </c>
      <c r="X4" s="2">
        <v>0</v>
      </c>
      <c r="Y4" s="2">
        <v>0</v>
      </c>
      <c r="Z4" s="2">
        <v>0</v>
      </c>
      <c r="AA4" s="2">
        <v>0</v>
      </c>
    </row>
    <row r="5" spans="1:27" x14ac:dyDescent="0.2">
      <c r="A5" s="4">
        <v>4</v>
      </c>
      <c r="B5" s="4">
        <v>1</v>
      </c>
      <c r="C5" s="4">
        <v>1300</v>
      </c>
      <c r="D5" s="4">
        <v>3</v>
      </c>
      <c r="E5" s="4">
        <v>1</v>
      </c>
      <c r="F5" s="4">
        <f t="shared" si="0"/>
        <v>12</v>
      </c>
      <c r="H5" s="4">
        <f t="shared" si="1"/>
        <v>600</v>
      </c>
      <c r="I5" s="139">
        <f>180</f>
        <v>180</v>
      </c>
      <c r="J5" s="141">
        <f t="shared" si="2"/>
        <v>108000</v>
      </c>
      <c r="K5" s="139">
        <f t="shared" si="3"/>
        <v>432000</v>
      </c>
      <c r="Q5" s="2">
        <v>6749</v>
      </c>
      <c r="R5" s="2">
        <v>1</v>
      </c>
      <c r="S5" s="2">
        <v>177</v>
      </c>
      <c r="T5" s="2" t="s">
        <v>2892</v>
      </c>
      <c r="U5" s="2">
        <v>2500</v>
      </c>
      <c r="V5" s="2">
        <v>1</v>
      </c>
      <c r="W5" s="2">
        <v>60000</v>
      </c>
      <c r="X5" s="2">
        <v>0</v>
      </c>
      <c r="Y5" s="2">
        <v>0</v>
      </c>
      <c r="Z5" s="2">
        <v>0</v>
      </c>
      <c r="AA5" s="2">
        <v>0</v>
      </c>
    </row>
    <row r="6" spans="1:27" x14ac:dyDescent="0.2">
      <c r="A6" s="4">
        <v>5</v>
      </c>
      <c r="B6" s="4">
        <v>1</v>
      </c>
      <c r="C6" s="4">
        <v>1400</v>
      </c>
      <c r="D6" s="4">
        <v>8</v>
      </c>
      <c r="E6" s="4">
        <v>2</v>
      </c>
      <c r="F6" s="4">
        <f t="shared" si="0"/>
        <v>16</v>
      </c>
      <c r="H6" s="4">
        <f t="shared" si="1"/>
        <v>800</v>
      </c>
      <c r="I6" s="139">
        <f>180</f>
        <v>180</v>
      </c>
      <c r="J6" s="141">
        <f t="shared" si="2"/>
        <v>144000</v>
      </c>
      <c r="K6" s="139">
        <f t="shared" si="3"/>
        <v>576000</v>
      </c>
      <c r="Q6" s="2">
        <v>6750</v>
      </c>
      <c r="R6" s="2">
        <v>1</v>
      </c>
      <c r="S6" s="2">
        <v>178</v>
      </c>
      <c r="T6" s="2" t="s">
        <v>2894</v>
      </c>
      <c r="U6" s="2">
        <v>2500</v>
      </c>
      <c r="V6" s="2">
        <v>9</v>
      </c>
      <c r="W6" s="2">
        <v>180000</v>
      </c>
      <c r="X6" s="2">
        <v>0</v>
      </c>
      <c r="Y6" s="2">
        <v>0</v>
      </c>
      <c r="Z6" s="2">
        <v>0</v>
      </c>
      <c r="AA6" s="2">
        <v>0</v>
      </c>
    </row>
    <row r="7" spans="1:27" x14ac:dyDescent="0.2">
      <c r="A7" s="4">
        <v>6</v>
      </c>
      <c r="B7" s="4">
        <v>1</v>
      </c>
      <c r="C7" s="4">
        <v>1500</v>
      </c>
      <c r="D7" s="4">
        <v>8</v>
      </c>
      <c r="E7" s="4">
        <v>2</v>
      </c>
      <c r="F7" s="4">
        <f t="shared" si="0"/>
        <v>16</v>
      </c>
      <c r="H7" s="4">
        <f t="shared" si="1"/>
        <v>800</v>
      </c>
      <c r="I7" s="139">
        <f>180</f>
        <v>180</v>
      </c>
      <c r="J7" s="141">
        <f t="shared" si="2"/>
        <v>144000</v>
      </c>
      <c r="K7" s="139">
        <f t="shared" si="3"/>
        <v>576000</v>
      </c>
      <c r="Q7" s="2">
        <v>6751</v>
      </c>
      <c r="R7" s="2">
        <v>1</v>
      </c>
      <c r="S7" s="2">
        <v>178</v>
      </c>
      <c r="T7" s="2" t="s">
        <v>2894</v>
      </c>
      <c r="U7" s="2">
        <v>2500</v>
      </c>
      <c r="V7" s="2">
        <v>9</v>
      </c>
      <c r="W7" s="2">
        <v>200000</v>
      </c>
      <c r="X7" s="2">
        <v>0</v>
      </c>
      <c r="Y7" s="2">
        <v>0</v>
      </c>
      <c r="Z7" s="2">
        <v>0</v>
      </c>
      <c r="AA7" s="2">
        <v>0</v>
      </c>
    </row>
    <row r="8" spans="1:27" x14ac:dyDescent="0.2">
      <c r="A8" s="4">
        <v>7</v>
      </c>
      <c r="B8" s="4">
        <v>2</v>
      </c>
      <c r="C8" s="4">
        <v>1650</v>
      </c>
      <c r="D8" s="4">
        <v>5</v>
      </c>
      <c r="E8" s="4">
        <v>1</v>
      </c>
      <c r="F8" s="4">
        <f t="shared" si="0"/>
        <v>20</v>
      </c>
      <c r="H8" s="4">
        <f t="shared" si="1"/>
        <v>1000</v>
      </c>
      <c r="I8" s="139">
        <f>180</f>
        <v>180</v>
      </c>
      <c r="J8" s="141">
        <f t="shared" si="2"/>
        <v>180000</v>
      </c>
      <c r="K8" s="139">
        <f t="shared" si="3"/>
        <v>720000</v>
      </c>
      <c r="Q8" s="2">
        <v>6752</v>
      </c>
      <c r="R8" s="2">
        <v>1</v>
      </c>
      <c r="S8" s="2">
        <v>178</v>
      </c>
      <c r="T8" s="2" t="s">
        <v>2894</v>
      </c>
      <c r="U8" s="2">
        <v>2500</v>
      </c>
      <c r="V8" s="2">
        <v>9</v>
      </c>
      <c r="W8" s="2">
        <v>220000</v>
      </c>
      <c r="X8" s="2">
        <v>0</v>
      </c>
      <c r="Y8" s="2">
        <v>0</v>
      </c>
      <c r="Z8" s="2">
        <v>0</v>
      </c>
      <c r="AA8" s="2">
        <v>0</v>
      </c>
    </row>
    <row r="9" spans="1:27" x14ac:dyDescent="0.2">
      <c r="A9" s="4">
        <v>8</v>
      </c>
      <c r="B9" s="4">
        <v>2</v>
      </c>
      <c r="C9" s="4">
        <v>1800</v>
      </c>
      <c r="D9" s="4">
        <v>5</v>
      </c>
      <c r="E9" s="4">
        <v>1</v>
      </c>
      <c r="F9" s="4">
        <f t="shared" si="0"/>
        <v>20</v>
      </c>
      <c r="H9" s="4">
        <f t="shared" si="1"/>
        <v>1000</v>
      </c>
      <c r="I9" s="139">
        <f>180</f>
        <v>180</v>
      </c>
      <c r="J9" s="141">
        <f t="shared" si="2"/>
        <v>180000</v>
      </c>
      <c r="K9" s="139">
        <f t="shared" si="3"/>
        <v>720000</v>
      </c>
      <c r="Q9" s="2">
        <v>6753</v>
      </c>
      <c r="R9" s="2">
        <v>1</v>
      </c>
      <c r="S9" s="2">
        <v>178</v>
      </c>
      <c r="T9" s="2" t="s">
        <v>2894</v>
      </c>
      <c r="U9" s="2">
        <v>2500</v>
      </c>
      <c r="V9" s="2">
        <v>9</v>
      </c>
      <c r="W9" s="2">
        <v>240000</v>
      </c>
      <c r="X9" s="2">
        <v>0</v>
      </c>
      <c r="Y9" s="2">
        <v>0</v>
      </c>
      <c r="Z9" s="2">
        <v>0</v>
      </c>
      <c r="AA9" s="2">
        <v>0</v>
      </c>
    </row>
    <row r="10" spans="1:27" x14ac:dyDescent="0.2">
      <c r="A10" s="4">
        <v>9</v>
      </c>
      <c r="B10" s="4">
        <v>2</v>
      </c>
      <c r="C10" s="4">
        <v>1950</v>
      </c>
      <c r="D10" s="4">
        <v>11</v>
      </c>
      <c r="E10" s="4">
        <v>2</v>
      </c>
      <c r="F10" s="4">
        <f t="shared" si="0"/>
        <v>22</v>
      </c>
      <c r="H10" s="4">
        <f t="shared" si="1"/>
        <v>1100</v>
      </c>
      <c r="I10" s="139">
        <f>180</f>
        <v>180</v>
      </c>
      <c r="J10" s="141">
        <f t="shared" si="2"/>
        <v>198000</v>
      </c>
      <c r="K10" s="139">
        <f t="shared" si="3"/>
        <v>792000</v>
      </c>
    </row>
    <row r="11" spans="1:27" x14ac:dyDescent="0.2">
      <c r="A11" s="4">
        <v>10</v>
      </c>
      <c r="B11" s="4">
        <v>2</v>
      </c>
      <c r="C11" s="4">
        <v>2100</v>
      </c>
      <c r="D11" s="4">
        <v>11</v>
      </c>
      <c r="E11" s="4">
        <v>2</v>
      </c>
      <c r="F11" s="4">
        <f t="shared" si="0"/>
        <v>22</v>
      </c>
      <c r="H11" s="4">
        <f t="shared" si="1"/>
        <v>1100</v>
      </c>
      <c r="I11" s="139">
        <f>180</f>
        <v>180</v>
      </c>
      <c r="J11" s="141">
        <f t="shared" si="2"/>
        <v>198000</v>
      </c>
      <c r="K11" s="139">
        <f t="shared" si="3"/>
        <v>792000</v>
      </c>
    </row>
    <row r="12" spans="1:27" x14ac:dyDescent="0.2">
      <c r="A12" s="4">
        <v>11</v>
      </c>
      <c r="B12" s="4">
        <v>2</v>
      </c>
      <c r="C12" s="4">
        <v>2250</v>
      </c>
      <c r="D12" s="4">
        <v>5</v>
      </c>
      <c r="E12" s="4">
        <v>1</v>
      </c>
      <c r="F12" s="4">
        <f t="shared" si="0"/>
        <v>20</v>
      </c>
      <c r="H12" s="4">
        <f t="shared" si="1"/>
        <v>1000</v>
      </c>
      <c r="I12" s="139">
        <f>180</f>
        <v>180</v>
      </c>
      <c r="J12" s="141">
        <f t="shared" si="2"/>
        <v>180000</v>
      </c>
      <c r="K12" s="139">
        <f t="shared" si="3"/>
        <v>720000</v>
      </c>
    </row>
    <row r="13" spans="1:27" x14ac:dyDescent="0.2">
      <c r="A13" s="4">
        <v>12</v>
      </c>
      <c r="B13" s="4">
        <v>2</v>
      </c>
      <c r="C13" s="4">
        <v>2400</v>
      </c>
      <c r="D13" s="4">
        <v>5</v>
      </c>
      <c r="E13" s="4">
        <v>1</v>
      </c>
      <c r="F13" s="4">
        <f t="shared" si="0"/>
        <v>20</v>
      </c>
      <c r="H13" s="4">
        <f t="shared" si="1"/>
        <v>1000</v>
      </c>
      <c r="I13" s="139">
        <f>180</f>
        <v>180</v>
      </c>
      <c r="J13" s="141">
        <f t="shared" si="2"/>
        <v>180000</v>
      </c>
      <c r="K13" s="139">
        <f t="shared" si="3"/>
        <v>720000</v>
      </c>
    </row>
    <row r="14" spans="1:27" x14ac:dyDescent="0.2">
      <c r="A14" s="4">
        <v>13</v>
      </c>
      <c r="B14" s="4">
        <v>3</v>
      </c>
      <c r="C14" s="4">
        <v>2600</v>
      </c>
      <c r="D14" s="4">
        <v>6</v>
      </c>
      <c r="E14" s="4">
        <v>1</v>
      </c>
      <c r="F14" s="4">
        <f t="shared" si="0"/>
        <v>24</v>
      </c>
      <c r="H14" s="4">
        <f t="shared" si="1"/>
        <v>1200</v>
      </c>
      <c r="I14" s="139">
        <f>180</f>
        <v>180</v>
      </c>
      <c r="J14" s="141">
        <f t="shared" si="2"/>
        <v>216000</v>
      </c>
      <c r="K14" s="139">
        <f t="shared" si="3"/>
        <v>864000</v>
      </c>
    </row>
    <row r="15" spans="1:27" x14ac:dyDescent="0.2">
      <c r="A15" s="4">
        <v>14</v>
      </c>
      <c r="B15" s="4">
        <v>3</v>
      </c>
      <c r="C15" s="4">
        <v>2800</v>
      </c>
      <c r="D15" s="4">
        <v>6</v>
      </c>
      <c r="E15" s="4">
        <v>1</v>
      </c>
      <c r="F15" s="4">
        <f t="shared" si="0"/>
        <v>24</v>
      </c>
      <c r="H15" s="4">
        <f t="shared" si="1"/>
        <v>1200</v>
      </c>
      <c r="I15" s="139">
        <f>180</f>
        <v>180</v>
      </c>
      <c r="J15" s="141">
        <f t="shared" si="2"/>
        <v>216000</v>
      </c>
      <c r="K15" s="139">
        <f t="shared" si="3"/>
        <v>864000</v>
      </c>
    </row>
    <row r="16" spans="1:27" x14ac:dyDescent="0.2">
      <c r="A16" s="4">
        <v>15</v>
      </c>
      <c r="B16" s="4">
        <v>3</v>
      </c>
      <c r="C16" s="4">
        <v>3000</v>
      </c>
      <c r="D16" s="4">
        <v>6</v>
      </c>
      <c r="E16" s="4">
        <v>1</v>
      </c>
      <c r="F16" s="4">
        <f t="shared" si="0"/>
        <v>24</v>
      </c>
      <c r="H16" s="4">
        <f t="shared" si="1"/>
        <v>1200</v>
      </c>
      <c r="I16" s="139">
        <f>180</f>
        <v>180</v>
      </c>
      <c r="J16" s="141">
        <f t="shared" si="2"/>
        <v>216000</v>
      </c>
      <c r="K16" s="139">
        <f t="shared" si="3"/>
        <v>864000</v>
      </c>
    </row>
    <row r="17" spans="1:11" x14ac:dyDescent="0.2">
      <c r="A17" s="4">
        <v>16</v>
      </c>
      <c r="B17" s="4">
        <v>3</v>
      </c>
      <c r="C17" s="4">
        <v>3200</v>
      </c>
      <c r="D17" s="4">
        <v>6</v>
      </c>
      <c r="E17" s="4">
        <v>1</v>
      </c>
      <c r="F17" s="4">
        <f t="shared" si="0"/>
        <v>24</v>
      </c>
      <c r="H17" s="4">
        <f t="shared" si="1"/>
        <v>1200</v>
      </c>
      <c r="I17" s="139">
        <f>180</f>
        <v>180</v>
      </c>
      <c r="J17" s="141">
        <f t="shared" si="2"/>
        <v>216000</v>
      </c>
      <c r="K17" s="139">
        <f t="shared" si="3"/>
        <v>864000</v>
      </c>
    </row>
    <row r="18" spans="1:11" x14ac:dyDescent="0.2">
      <c r="A18" s="4">
        <v>17</v>
      </c>
      <c r="B18" s="4">
        <v>3</v>
      </c>
      <c r="C18" s="4">
        <v>3400</v>
      </c>
      <c r="D18" s="4">
        <v>6</v>
      </c>
      <c r="E18" s="4">
        <v>1</v>
      </c>
      <c r="F18" s="4">
        <f t="shared" si="0"/>
        <v>24</v>
      </c>
      <c r="H18" s="4">
        <f t="shared" si="1"/>
        <v>1200</v>
      </c>
      <c r="I18" s="139">
        <f>180</f>
        <v>180</v>
      </c>
      <c r="J18" s="141">
        <f t="shared" si="2"/>
        <v>216000</v>
      </c>
      <c r="K18" s="139">
        <f t="shared" si="3"/>
        <v>864000</v>
      </c>
    </row>
    <row r="19" spans="1:11" x14ac:dyDescent="0.2">
      <c r="A19" s="4">
        <v>18</v>
      </c>
      <c r="B19" s="4">
        <v>3</v>
      </c>
      <c r="C19" s="4">
        <v>3600</v>
      </c>
      <c r="D19" s="4">
        <v>6</v>
      </c>
      <c r="E19" s="4">
        <v>1</v>
      </c>
      <c r="F19" s="4">
        <f t="shared" si="0"/>
        <v>24</v>
      </c>
      <c r="H19" s="4">
        <f t="shared" si="1"/>
        <v>1200</v>
      </c>
      <c r="I19" s="139">
        <f>180</f>
        <v>180</v>
      </c>
      <c r="J19" s="141">
        <f t="shared" si="2"/>
        <v>216000</v>
      </c>
      <c r="K19" s="139">
        <f t="shared" si="3"/>
        <v>864000</v>
      </c>
    </row>
    <row r="20" spans="1:11" x14ac:dyDescent="0.2">
      <c r="A20" s="4">
        <v>19</v>
      </c>
      <c r="B20" s="4">
        <v>4</v>
      </c>
      <c r="C20" s="4">
        <v>3850</v>
      </c>
      <c r="D20" s="4">
        <v>17</v>
      </c>
      <c r="E20" s="4">
        <v>2</v>
      </c>
      <c r="F20" s="4">
        <f t="shared" si="0"/>
        <v>34</v>
      </c>
      <c r="H20" s="4">
        <f t="shared" si="1"/>
        <v>1700</v>
      </c>
      <c r="I20" s="139">
        <f>180</f>
        <v>180</v>
      </c>
      <c r="J20" s="141">
        <f t="shared" si="2"/>
        <v>306000</v>
      </c>
      <c r="K20" s="139">
        <f t="shared" si="3"/>
        <v>1224000</v>
      </c>
    </row>
    <row r="21" spans="1:11" x14ac:dyDescent="0.2">
      <c r="A21" s="4">
        <v>20</v>
      </c>
      <c r="B21" s="4">
        <v>4</v>
      </c>
      <c r="C21" s="4">
        <v>4100</v>
      </c>
      <c r="D21" s="4">
        <v>17</v>
      </c>
      <c r="E21" s="4">
        <v>2</v>
      </c>
      <c r="F21" s="4">
        <f t="shared" si="0"/>
        <v>34</v>
      </c>
      <c r="H21" s="4">
        <f t="shared" si="1"/>
        <v>1700</v>
      </c>
      <c r="I21" s="139">
        <f>180</f>
        <v>180</v>
      </c>
      <c r="J21" s="141">
        <f t="shared" si="2"/>
        <v>306000</v>
      </c>
      <c r="K21" s="139">
        <f t="shared" si="3"/>
        <v>1224000</v>
      </c>
    </row>
    <row r="22" spans="1:11" x14ac:dyDescent="0.2">
      <c r="A22" s="4">
        <v>21</v>
      </c>
      <c r="B22" s="4">
        <v>4</v>
      </c>
      <c r="C22" s="4">
        <v>4350</v>
      </c>
      <c r="D22" s="4">
        <v>17</v>
      </c>
      <c r="E22" s="4">
        <v>2</v>
      </c>
      <c r="F22" s="4">
        <f t="shared" si="0"/>
        <v>34</v>
      </c>
      <c r="H22" s="4">
        <f t="shared" si="1"/>
        <v>1700</v>
      </c>
      <c r="I22" s="139">
        <f>180</f>
        <v>180</v>
      </c>
      <c r="J22" s="141">
        <f t="shared" si="2"/>
        <v>306000</v>
      </c>
      <c r="K22" s="139">
        <f t="shared" si="3"/>
        <v>1224000</v>
      </c>
    </row>
    <row r="23" spans="1:11" x14ac:dyDescent="0.2">
      <c r="A23" s="4">
        <v>22</v>
      </c>
      <c r="B23" s="4">
        <v>4</v>
      </c>
      <c r="C23" s="4">
        <v>4600</v>
      </c>
      <c r="D23" s="4">
        <v>38</v>
      </c>
      <c r="E23" s="4">
        <v>4</v>
      </c>
      <c r="F23" s="4">
        <f t="shared" si="0"/>
        <v>38</v>
      </c>
      <c r="H23" s="4">
        <f t="shared" si="1"/>
        <v>1900</v>
      </c>
      <c r="I23" s="139">
        <f>180</f>
        <v>180</v>
      </c>
      <c r="J23" s="141">
        <f t="shared" si="2"/>
        <v>342000</v>
      </c>
      <c r="K23" s="139">
        <f t="shared" si="3"/>
        <v>1368000</v>
      </c>
    </row>
    <row r="24" spans="1:11" x14ac:dyDescent="0.2">
      <c r="A24" s="4">
        <v>23</v>
      </c>
      <c r="B24" s="4">
        <v>4</v>
      </c>
      <c r="C24" s="4">
        <v>4850</v>
      </c>
      <c r="D24" s="4">
        <v>17</v>
      </c>
      <c r="E24" s="4">
        <v>2</v>
      </c>
      <c r="F24" s="4">
        <f t="shared" si="0"/>
        <v>34</v>
      </c>
      <c r="H24" s="4">
        <f t="shared" si="1"/>
        <v>1700</v>
      </c>
      <c r="I24" s="139">
        <f>180</f>
        <v>180</v>
      </c>
      <c r="J24" s="141">
        <f t="shared" si="2"/>
        <v>306000</v>
      </c>
      <c r="K24" s="139">
        <f t="shared" si="3"/>
        <v>1224000</v>
      </c>
    </row>
    <row r="25" spans="1:11" x14ac:dyDescent="0.2">
      <c r="A25" s="4">
        <v>24</v>
      </c>
      <c r="B25" s="4">
        <v>4</v>
      </c>
      <c r="C25" s="4">
        <v>5100</v>
      </c>
      <c r="D25" s="4">
        <v>17</v>
      </c>
      <c r="E25" s="4">
        <v>2</v>
      </c>
      <c r="F25" s="4">
        <f t="shared" si="0"/>
        <v>34</v>
      </c>
      <c r="H25" s="4">
        <f t="shared" si="1"/>
        <v>1700</v>
      </c>
      <c r="I25" s="139">
        <f>180</f>
        <v>180</v>
      </c>
      <c r="J25" s="141">
        <f t="shared" si="2"/>
        <v>306000</v>
      </c>
      <c r="K25" s="139">
        <f t="shared" si="3"/>
        <v>1224000</v>
      </c>
    </row>
    <row r="26" spans="1:11" x14ac:dyDescent="0.2">
      <c r="A26" s="4">
        <v>25</v>
      </c>
      <c r="B26" s="4">
        <v>5</v>
      </c>
      <c r="C26" s="4">
        <v>5400</v>
      </c>
      <c r="D26" s="4">
        <v>9</v>
      </c>
      <c r="E26" s="4">
        <v>1</v>
      </c>
      <c r="F26" s="4">
        <f t="shared" si="0"/>
        <v>36</v>
      </c>
      <c r="H26" s="4">
        <f t="shared" si="1"/>
        <v>1800</v>
      </c>
      <c r="I26" s="139">
        <f>180</f>
        <v>180</v>
      </c>
      <c r="J26" s="141">
        <f t="shared" si="2"/>
        <v>324000</v>
      </c>
      <c r="K26" s="139">
        <f t="shared" si="3"/>
        <v>1296000</v>
      </c>
    </row>
    <row r="27" spans="1:11" x14ac:dyDescent="0.2">
      <c r="A27" s="4">
        <v>26</v>
      </c>
      <c r="B27" s="4">
        <v>5</v>
      </c>
      <c r="C27" s="4">
        <v>5700</v>
      </c>
      <c r="D27" s="4">
        <v>9</v>
      </c>
      <c r="E27" s="4">
        <v>1</v>
      </c>
      <c r="F27" s="4">
        <f t="shared" si="0"/>
        <v>36</v>
      </c>
      <c r="H27" s="4">
        <f t="shared" si="1"/>
        <v>1800</v>
      </c>
      <c r="I27" s="139">
        <f>180</f>
        <v>180</v>
      </c>
      <c r="J27" s="141">
        <f t="shared" si="2"/>
        <v>324000</v>
      </c>
      <c r="K27" s="139">
        <f t="shared" si="3"/>
        <v>1296000</v>
      </c>
    </row>
    <row r="28" spans="1:11" x14ac:dyDescent="0.2">
      <c r="A28" s="4">
        <v>27</v>
      </c>
      <c r="B28" s="4">
        <v>5</v>
      </c>
      <c r="C28" s="4">
        <v>6000</v>
      </c>
      <c r="D28" s="4">
        <v>9</v>
      </c>
      <c r="E28" s="4">
        <v>1</v>
      </c>
      <c r="F28" s="4">
        <f t="shared" si="0"/>
        <v>36</v>
      </c>
      <c r="H28" s="4">
        <f t="shared" si="1"/>
        <v>1800</v>
      </c>
      <c r="I28" s="139">
        <f>180</f>
        <v>180</v>
      </c>
      <c r="J28" s="141">
        <f t="shared" si="2"/>
        <v>324000</v>
      </c>
      <c r="K28" s="139">
        <f t="shared" si="3"/>
        <v>1296000</v>
      </c>
    </row>
    <row r="29" spans="1:11" x14ac:dyDescent="0.2">
      <c r="A29" s="4">
        <v>28</v>
      </c>
      <c r="B29" s="4">
        <v>5</v>
      </c>
      <c r="C29" s="4">
        <v>6300</v>
      </c>
      <c r="D29" s="4">
        <v>45</v>
      </c>
      <c r="E29" s="4">
        <v>4</v>
      </c>
      <c r="F29" s="4">
        <f t="shared" si="0"/>
        <v>45</v>
      </c>
      <c r="H29" s="4">
        <f t="shared" si="1"/>
        <v>2250</v>
      </c>
      <c r="I29" s="139">
        <f>180</f>
        <v>180</v>
      </c>
      <c r="J29" s="141">
        <f t="shared" si="2"/>
        <v>405000</v>
      </c>
      <c r="K29" s="139">
        <f t="shared" si="3"/>
        <v>1620000</v>
      </c>
    </row>
    <row r="30" spans="1:11" x14ac:dyDescent="0.2">
      <c r="A30" s="4">
        <v>29</v>
      </c>
      <c r="B30" s="4">
        <v>5</v>
      </c>
      <c r="C30" s="4">
        <v>6600</v>
      </c>
      <c r="D30" s="4">
        <v>21</v>
      </c>
      <c r="E30" s="4">
        <v>2</v>
      </c>
      <c r="F30" s="4">
        <f t="shared" si="0"/>
        <v>42</v>
      </c>
      <c r="H30" s="4">
        <f t="shared" si="1"/>
        <v>2100</v>
      </c>
      <c r="I30" s="139">
        <f>180</f>
        <v>180</v>
      </c>
      <c r="J30" s="141">
        <f t="shared" si="2"/>
        <v>378000</v>
      </c>
      <c r="K30" s="139">
        <f t="shared" si="3"/>
        <v>1512000</v>
      </c>
    </row>
    <row r="31" spans="1:11" x14ac:dyDescent="0.2">
      <c r="A31" s="4">
        <v>30</v>
      </c>
      <c r="B31" s="4">
        <v>5</v>
      </c>
      <c r="C31" s="4">
        <v>6900</v>
      </c>
      <c r="D31" s="4">
        <v>21</v>
      </c>
      <c r="E31" s="4">
        <v>2</v>
      </c>
      <c r="F31" s="4">
        <f t="shared" si="0"/>
        <v>42</v>
      </c>
      <c r="H31" s="4">
        <f t="shared" si="1"/>
        <v>2100</v>
      </c>
      <c r="I31" s="139">
        <f>180</f>
        <v>180</v>
      </c>
      <c r="J31" s="141">
        <f t="shared" si="2"/>
        <v>378000</v>
      </c>
      <c r="K31" s="139">
        <f t="shared" si="3"/>
        <v>1512000</v>
      </c>
    </row>
    <row r="32" spans="1:11" x14ac:dyDescent="0.2">
      <c r="A32" s="4">
        <v>31</v>
      </c>
      <c r="B32" s="4">
        <v>6</v>
      </c>
      <c r="C32" s="4">
        <v>7250</v>
      </c>
      <c r="D32" s="4">
        <v>11</v>
      </c>
      <c r="E32" s="4">
        <v>1</v>
      </c>
      <c r="F32" s="4">
        <f t="shared" si="0"/>
        <v>44</v>
      </c>
      <c r="H32" s="4">
        <f t="shared" si="1"/>
        <v>2200</v>
      </c>
      <c r="I32" s="139">
        <f>180</f>
        <v>180</v>
      </c>
      <c r="J32" s="141">
        <f t="shared" si="2"/>
        <v>396000</v>
      </c>
      <c r="K32" s="139">
        <f t="shared" si="3"/>
        <v>1584000</v>
      </c>
    </row>
    <row r="33" spans="1:11" x14ac:dyDescent="0.2">
      <c r="A33" s="4">
        <v>32</v>
      </c>
      <c r="B33" s="4">
        <v>6</v>
      </c>
      <c r="C33" s="4">
        <v>7600</v>
      </c>
      <c r="D33" s="4">
        <v>24</v>
      </c>
      <c r="E33" s="4">
        <v>2</v>
      </c>
      <c r="F33" s="4">
        <f t="shared" si="0"/>
        <v>48</v>
      </c>
      <c r="H33" s="4">
        <f t="shared" si="1"/>
        <v>2400</v>
      </c>
      <c r="I33" s="139">
        <f>180</f>
        <v>180</v>
      </c>
      <c r="J33" s="141">
        <f t="shared" si="2"/>
        <v>432000</v>
      </c>
      <c r="K33" s="139">
        <f t="shared" si="3"/>
        <v>1728000</v>
      </c>
    </row>
    <row r="34" spans="1:11" x14ac:dyDescent="0.2">
      <c r="A34" s="4">
        <v>33</v>
      </c>
      <c r="B34" s="4">
        <v>6</v>
      </c>
      <c r="C34" s="4">
        <v>7950</v>
      </c>
      <c r="D34" s="4">
        <v>24</v>
      </c>
      <c r="E34" s="4">
        <v>2</v>
      </c>
      <c r="F34" s="4">
        <f t="shared" si="0"/>
        <v>48</v>
      </c>
      <c r="H34" s="4">
        <f t="shared" si="1"/>
        <v>2400</v>
      </c>
      <c r="I34" s="139">
        <f>180</f>
        <v>180</v>
      </c>
      <c r="J34" s="141">
        <f t="shared" si="2"/>
        <v>432000</v>
      </c>
      <c r="K34" s="139">
        <f t="shared" si="3"/>
        <v>1728000</v>
      </c>
    </row>
    <row r="35" spans="1:11" x14ac:dyDescent="0.2">
      <c r="A35" s="4">
        <v>34</v>
      </c>
      <c r="B35" s="4">
        <v>6</v>
      </c>
      <c r="C35" s="4">
        <v>8300</v>
      </c>
      <c r="D35" s="4">
        <v>11</v>
      </c>
      <c r="E35" s="4">
        <v>1</v>
      </c>
      <c r="F35" s="4">
        <f t="shared" si="0"/>
        <v>44</v>
      </c>
      <c r="H35" s="4">
        <f t="shared" si="1"/>
        <v>2200</v>
      </c>
      <c r="I35" s="139">
        <f>180</f>
        <v>180</v>
      </c>
      <c r="J35" s="141">
        <f t="shared" si="2"/>
        <v>396000</v>
      </c>
      <c r="K35" s="139">
        <f t="shared" si="3"/>
        <v>1584000</v>
      </c>
    </row>
    <row r="36" spans="1:11" x14ac:dyDescent="0.2">
      <c r="A36" s="4">
        <v>35</v>
      </c>
      <c r="B36" s="4">
        <v>6</v>
      </c>
      <c r="C36" s="4">
        <v>8650</v>
      </c>
      <c r="D36" s="4">
        <v>24</v>
      </c>
      <c r="E36" s="4">
        <v>2</v>
      </c>
      <c r="F36" s="4">
        <f t="shared" si="0"/>
        <v>48</v>
      </c>
      <c r="H36" s="4">
        <f t="shared" si="1"/>
        <v>2400</v>
      </c>
      <c r="I36" s="139">
        <f>180</f>
        <v>180</v>
      </c>
      <c r="J36" s="141">
        <f t="shared" si="2"/>
        <v>432000</v>
      </c>
      <c r="K36" s="139">
        <f t="shared" si="3"/>
        <v>1728000</v>
      </c>
    </row>
    <row r="37" spans="1:11" x14ac:dyDescent="0.2">
      <c r="A37" s="4">
        <v>36</v>
      </c>
      <c r="B37" s="4">
        <v>6</v>
      </c>
      <c r="C37" s="4">
        <v>9000</v>
      </c>
      <c r="D37" s="4">
        <v>24</v>
      </c>
      <c r="E37" s="4">
        <v>2</v>
      </c>
      <c r="F37" s="4">
        <f t="shared" si="0"/>
        <v>48</v>
      </c>
      <c r="H37" s="4">
        <f t="shared" si="1"/>
        <v>2400</v>
      </c>
      <c r="I37" s="139">
        <f>180</f>
        <v>180</v>
      </c>
      <c r="J37" s="141">
        <f t="shared" si="2"/>
        <v>432000</v>
      </c>
      <c r="K37" s="139">
        <f t="shared" si="3"/>
        <v>1728000</v>
      </c>
    </row>
    <row r="38" spans="1:11" x14ac:dyDescent="0.2">
      <c r="A38" s="4">
        <v>37</v>
      </c>
      <c r="B38" s="4">
        <v>7</v>
      </c>
      <c r="C38" s="4">
        <v>10000</v>
      </c>
      <c r="D38" s="4">
        <v>12</v>
      </c>
      <c r="E38" s="4">
        <v>1</v>
      </c>
      <c r="F38" s="4">
        <f t="shared" si="0"/>
        <v>48</v>
      </c>
      <c r="H38" s="4">
        <f t="shared" si="1"/>
        <v>2400</v>
      </c>
      <c r="I38" s="139">
        <f>180</f>
        <v>180</v>
      </c>
      <c r="J38" s="141">
        <f t="shared" si="2"/>
        <v>432000</v>
      </c>
      <c r="K38" s="139">
        <f t="shared" si="3"/>
        <v>1728000</v>
      </c>
    </row>
    <row r="39" spans="1:11" x14ac:dyDescent="0.2">
      <c r="A39" s="4">
        <v>38</v>
      </c>
      <c r="B39" s="4">
        <v>7</v>
      </c>
      <c r="C39" s="4">
        <v>11000</v>
      </c>
      <c r="D39" s="4">
        <v>12</v>
      </c>
      <c r="E39" s="4">
        <v>1</v>
      </c>
      <c r="F39" s="4">
        <f t="shared" si="0"/>
        <v>48</v>
      </c>
      <c r="H39" s="4">
        <f t="shared" si="1"/>
        <v>2400</v>
      </c>
      <c r="I39" s="139">
        <f>180</f>
        <v>180</v>
      </c>
      <c r="J39" s="141">
        <f t="shared" si="2"/>
        <v>432000</v>
      </c>
      <c r="K39" s="139">
        <f t="shared" si="3"/>
        <v>1728000</v>
      </c>
    </row>
    <row r="40" spans="1:11" x14ac:dyDescent="0.2">
      <c r="A40" s="4">
        <v>39</v>
      </c>
      <c r="B40" s="4">
        <v>7</v>
      </c>
      <c r="C40" s="4">
        <v>12000</v>
      </c>
      <c r="D40" s="4">
        <v>12</v>
      </c>
      <c r="E40" s="4">
        <v>1</v>
      </c>
      <c r="F40" s="4">
        <f t="shared" si="0"/>
        <v>48</v>
      </c>
      <c r="H40" s="4">
        <f t="shared" si="1"/>
        <v>2400</v>
      </c>
      <c r="I40" s="139">
        <f>180</f>
        <v>180</v>
      </c>
      <c r="J40" s="141">
        <f t="shared" si="2"/>
        <v>432000</v>
      </c>
      <c r="K40" s="139">
        <f t="shared" si="3"/>
        <v>1728000</v>
      </c>
    </row>
    <row r="41" spans="1:11" x14ac:dyDescent="0.2">
      <c r="A41" s="4">
        <v>40</v>
      </c>
      <c r="B41" s="4">
        <v>7</v>
      </c>
      <c r="C41" s="4">
        <v>13000</v>
      </c>
      <c r="D41" s="4">
        <v>27</v>
      </c>
      <c r="E41" s="4">
        <v>2</v>
      </c>
      <c r="F41" s="4">
        <f t="shared" si="0"/>
        <v>54</v>
      </c>
      <c r="H41" s="4">
        <f t="shared" si="1"/>
        <v>2700</v>
      </c>
      <c r="I41" s="139">
        <f>180</f>
        <v>180</v>
      </c>
      <c r="J41" s="141">
        <f t="shared" si="2"/>
        <v>486000</v>
      </c>
      <c r="K41" s="139">
        <f t="shared" si="3"/>
        <v>1944000</v>
      </c>
    </row>
    <row r="42" spans="1:11" x14ac:dyDescent="0.2">
      <c r="A42" s="4">
        <v>41</v>
      </c>
      <c r="B42" s="4">
        <v>7</v>
      </c>
      <c r="C42" s="4">
        <v>14000</v>
      </c>
      <c r="D42" s="4">
        <v>27</v>
      </c>
      <c r="E42" s="4">
        <v>2</v>
      </c>
      <c r="F42" s="4">
        <f t="shared" si="0"/>
        <v>54</v>
      </c>
      <c r="H42" s="4">
        <f t="shared" si="1"/>
        <v>2700</v>
      </c>
      <c r="I42" s="139">
        <f>180</f>
        <v>180</v>
      </c>
      <c r="J42" s="141">
        <f t="shared" si="2"/>
        <v>486000</v>
      </c>
      <c r="K42" s="139">
        <f t="shared" si="3"/>
        <v>1944000</v>
      </c>
    </row>
    <row r="43" spans="1:11" x14ac:dyDescent="0.2">
      <c r="A43" s="4">
        <v>42</v>
      </c>
      <c r="B43" s="4">
        <v>7</v>
      </c>
      <c r="C43" s="4">
        <v>15000</v>
      </c>
      <c r="D43" s="4">
        <v>27</v>
      </c>
      <c r="E43" s="4">
        <v>2</v>
      </c>
      <c r="F43" s="4">
        <f t="shared" si="0"/>
        <v>54</v>
      </c>
      <c r="H43" s="4">
        <f t="shared" si="1"/>
        <v>2700</v>
      </c>
      <c r="I43" s="139">
        <f>180</f>
        <v>180</v>
      </c>
      <c r="J43" s="141">
        <f t="shared" si="2"/>
        <v>486000</v>
      </c>
      <c r="K43" s="139">
        <f t="shared" si="3"/>
        <v>1944000</v>
      </c>
    </row>
    <row r="44" spans="1:11" x14ac:dyDescent="0.2">
      <c r="A44" s="4">
        <v>43</v>
      </c>
      <c r="B44" s="4">
        <v>8</v>
      </c>
      <c r="C44" s="4">
        <v>16000</v>
      </c>
      <c r="D44" s="4">
        <v>14</v>
      </c>
      <c r="E44" s="4">
        <v>1</v>
      </c>
      <c r="F44" s="4">
        <f t="shared" si="0"/>
        <v>56</v>
      </c>
      <c r="H44" s="4">
        <f t="shared" si="1"/>
        <v>2800</v>
      </c>
      <c r="I44" s="139">
        <f>180</f>
        <v>180</v>
      </c>
      <c r="J44" s="141">
        <f t="shared" si="2"/>
        <v>504000</v>
      </c>
      <c r="K44" s="139">
        <f t="shared" si="3"/>
        <v>2016000</v>
      </c>
    </row>
    <row r="45" spans="1:11" x14ac:dyDescent="0.2">
      <c r="A45" s="4">
        <v>44</v>
      </c>
      <c r="B45" s="4">
        <v>8</v>
      </c>
      <c r="C45" s="4">
        <v>17000</v>
      </c>
      <c r="D45" s="4">
        <v>30</v>
      </c>
      <c r="E45" s="4">
        <v>2</v>
      </c>
      <c r="F45" s="4">
        <f t="shared" si="0"/>
        <v>60</v>
      </c>
      <c r="H45" s="4">
        <f t="shared" si="1"/>
        <v>3000</v>
      </c>
      <c r="I45" s="139">
        <f>180</f>
        <v>180</v>
      </c>
      <c r="J45" s="141">
        <f t="shared" si="2"/>
        <v>540000</v>
      </c>
      <c r="K45" s="139">
        <f t="shared" si="3"/>
        <v>2160000</v>
      </c>
    </row>
    <row r="46" spans="1:11" x14ac:dyDescent="0.2">
      <c r="A46" s="4">
        <v>45</v>
      </c>
      <c r="B46" s="4">
        <v>8</v>
      </c>
      <c r="C46" s="4">
        <v>18000</v>
      </c>
      <c r="D46" s="4">
        <v>30</v>
      </c>
      <c r="E46" s="4">
        <v>2</v>
      </c>
      <c r="F46" s="4">
        <f t="shared" si="0"/>
        <v>60</v>
      </c>
      <c r="H46" s="4">
        <f t="shared" si="1"/>
        <v>3000</v>
      </c>
      <c r="I46" s="139">
        <f>180</f>
        <v>180</v>
      </c>
      <c r="J46" s="141">
        <f t="shared" si="2"/>
        <v>540000</v>
      </c>
      <c r="K46" s="139">
        <f t="shared" si="3"/>
        <v>2160000</v>
      </c>
    </row>
    <row r="47" spans="1:11" x14ac:dyDescent="0.2">
      <c r="A47" s="4">
        <v>46</v>
      </c>
      <c r="B47" s="4">
        <v>8</v>
      </c>
      <c r="C47" s="4">
        <v>19000</v>
      </c>
      <c r="D47" s="4">
        <v>30</v>
      </c>
      <c r="E47" s="4">
        <v>2</v>
      </c>
      <c r="F47" s="4">
        <f t="shared" si="0"/>
        <v>60</v>
      </c>
      <c r="H47" s="4">
        <f t="shared" si="1"/>
        <v>3000</v>
      </c>
      <c r="I47" s="139">
        <f>180</f>
        <v>180</v>
      </c>
      <c r="J47" s="141">
        <f t="shared" si="2"/>
        <v>540000</v>
      </c>
      <c r="K47" s="139">
        <f t="shared" si="3"/>
        <v>2160000</v>
      </c>
    </row>
    <row r="48" spans="1:11" x14ac:dyDescent="0.2">
      <c r="A48" s="4">
        <v>47</v>
      </c>
      <c r="B48" s="4">
        <v>8</v>
      </c>
      <c r="C48" s="4">
        <v>20000</v>
      </c>
      <c r="D48" s="4">
        <v>30</v>
      </c>
      <c r="E48" s="4">
        <v>2</v>
      </c>
      <c r="F48" s="4">
        <f t="shared" si="0"/>
        <v>60</v>
      </c>
      <c r="H48" s="4">
        <f t="shared" si="1"/>
        <v>3000</v>
      </c>
      <c r="I48" s="139">
        <f>180</f>
        <v>180</v>
      </c>
      <c r="J48" s="141">
        <f t="shared" si="2"/>
        <v>540000</v>
      </c>
      <c r="K48" s="139">
        <f t="shared" si="3"/>
        <v>2160000</v>
      </c>
    </row>
    <row r="49" spans="1:11" x14ac:dyDescent="0.2">
      <c r="A49" s="4">
        <v>48</v>
      </c>
      <c r="B49" s="4">
        <v>8</v>
      </c>
      <c r="C49" s="4">
        <v>21000</v>
      </c>
      <c r="D49" s="4">
        <v>68</v>
      </c>
      <c r="E49" s="4">
        <v>4</v>
      </c>
      <c r="F49" s="4">
        <f t="shared" si="0"/>
        <v>68</v>
      </c>
      <c r="H49" s="4">
        <f t="shared" si="1"/>
        <v>3400</v>
      </c>
      <c r="I49" s="139">
        <f>180</f>
        <v>180</v>
      </c>
      <c r="J49" s="141">
        <f t="shared" si="2"/>
        <v>612000</v>
      </c>
      <c r="K49" s="139">
        <f t="shared" si="3"/>
        <v>2448000</v>
      </c>
    </row>
    <row r="50" spans="1:11" x14ac:dyDescent="0.2">
      <c r="A50" s="4">
        <v>49</v>
      </c>
      <c r="B50" s="4">
        <v>9</v>
      </c>
      <c r="C50" s="4">
        <v>22000</v>
      </c>
      <c r="D50" s="4">
        <v>15</v>
      </c>
      <c r="E50" s="4">
        <v>1</v>
      </c>
      <c r="F50" s="4">
        <f t="shared" si="0"/>
        <v>60</v>
      </c>
      <c r="H50" s="4">
        <f t="shared" si="1"/>
        <v>3000</v>
      </c>
      <c r="I50" s="139">
        <f>180</f>
        <v>180</v>
      </c>
      <c r="J50" s="141">
        <f t="shared" si="2"/>
        <v>540000</v>
      </c>
      <c r="K50" s="139">
        <f t="shared" si="3"/>
        <v>2160000</v>
      </c>
    </row>
    <row r="51" spans="1:11" x14ac:dyDescent="0.2">
      <c r="A51" s="4">
        <v>50</v>
      </c>
      <c r="B51" s="4">
        <v>9</v>
      </c>
      <c r="C51" s="4">
        <v>23000</v>
      </c>
      <c r="D51" s="4">
        <v>15</v>
      </c>
      <c r="E51" s="4">
        <v>1</v>
      </c>
      <c r="F51" s="4">
        <f t="shared" si="0"/>
        <v>60</v>
      </c>
      <c r="H51" s="4">
        <f t="shared" si="1"/>
        <v>3000</v>
      </c>
      <c r="I51" s="139">
        <f>180</f>
        <v>180</v>
      </c>
      <c r="J51" s="141">
        <f t="shared" si="2"/>
        <v>540000</v>
      </c>
      <c r="K51" s="139">
        <f t="shared" si="3"/>
        <v>2160000</v>
      </c>
    </row>
    <row r="52" spans="1:11" x14ac:dyDescent="0.2">
      <c r="A52" s="4">
        <v>51</v>
      </c>
      <c r="B52" s="4">
        <v>9</v>
      </c>
      <c r="C52" s="4">
        <v>24000</v>
      </c>
      <c r="D52" s="4">
        <v>15</v>
      </c>
      <c r="E52" s="4">
        <v>1</v>
      </c>
      <c r="F52" s="4">
        <f t="shared" si="0"/>
        <v>60</v>
      </c>
      <c r="H52" s="4">
        <f t="shared" si="1"/>
        <v>3000</v>
      </c>
      <c r="I52" s="139">
        <f>180</f>
        <v>180</v>
      </c>
      <c r="J52" s="141">
        <f t="shared" si="2"/>
        <v>540000</v>
      </c>
      <c r="K52" s="139">
        <f t="shared" si="3"/>
        <v>2160000</v>
      </c>
    </row>
    <row r="53" spans="1:11" x14ac:dyDescent="0.2">
      <c r="A53" s="4">
        <v>52</v>
      </c>
      <c r="B53" s="4">
        <v>9</v>
      </c>
      <c r="C53" s="4">
        <v>25000</v>
      </c>
      <c r="D53" s="4">
        <v>15</v>
      </c>
      <c r="E53" s="4">
        <v>1</v>
      </c>
      <c r="F53" s="4">
        <f t="shared" si="0"/>
        <v>60</v>
      </c>
      <c r="H53" s="4">
        <f t="shared" si="1"/>
        <v>3000</v>
      </c>
      <c r="I53" s="139">
        <f>180</f>
        <v>180</v>
      </c>
      <c r="J53" s="141">
        <f t="shared" si="2"/>
        <v>540000</v>
      </c>
      <c r="K53" s="139">
        <f t="shared" si="3"/>
        <v>2160000</v>
      </c>
    </row>
    <row r="54" spans="1:11" x14ac:dyDescent="0.2">
      <c r="A54" s="4">
        <v>53</v>
      </c>
      <c r="B54" s="4">
        <v>9</v>
      </c>
      <c r="C54" s="4">
        <v>26000</v>
      </c>
      <c r="D54" s="4">
        <v>33</v>
      </c>
      <c r="E54" s="4">
        <v>2</v>
      </c>
      <c r="F54" s="4">
        <f t="shared" si="0"/>
        <v>66</v>
      </c>
      <c r="H54" s="4">
        <f t="shared" si="1"/>
        <v>3300</v>
      </c>
      <c r="I54" s="139">
        <f>180</f>
        <v>180</v>
      </c>
      <c r="J54" s="141">
        <f t="shared" si="2"/>
        <v>594000</v>
      </c>
      <c r="K54" s="139">
        <f t="shared" si="3"/>
        <v>2376000</v>
      </c>
    </row>
    <row r="55" spans="1:11" x14ac:dyDescent="0.2">
      <c r="A55" s="4">
        <v>54</v>
      </c>
      <c r="B55" s="4">
        <v>9</v>
      </c>
      <c r="C55" s="4">
        <v>27000</v>
      </c>
      <c r="D55" s="4">
        <v>15</v>
      </c>
      <c r="E55" s="4">
        <v>1</v>
      </c>
      <c r="F55" s="4">
        <f t="shared" si="0"/>
        <v>60</v>
      </c>
      <c r="H55" s="4">
        <f t="shared" si="1"/>
        <v>3000</v>
      </c>
      <c r="I55" s="139">
        <f>180</f>
        <v>180</v>
      </c>
      <c r="J55" s="141">
        <f t="shared" si="2"/>
        <v>540000</v>
      </c>
      <c r="K55" s="139">
        <f t="shared" si="3"/>
        <v>2160000</v>
      </c>
    </row>
    <row r="56" spans="1:11" x14ac:dyDescent="0.2">
      <c r="A56" s="4">
        <v>55</v>
      </c>
      <c r="B56" s="4">
        <v>10</v>
      </c>
      <c r="C56" s="4">
        <v>28000</v>
      </c>
      <c r="D56" s="4">
        <v>38</v>
      </c>
      <c r="E56" s="4">
        <v>2</v>
      </c>
      <c r="F56" s="4">
        <f t="shared" si="0"/>
        <v>76</v>
      </c>
      <c r="H56" s="4">
        <f t="shared" si="1"/>
        <v>3800</v>
      </c>
      <c r="I56" s="139">
        <f>180</f>
        <v>180</v>
      </c>
      <c r="J56" s="141">
        <f t="shared" si="2"/>
        <v>684000</v>
      </c>
      <c r="K56" s="139">
        <f t="shared" si="3"/>
        <v>2736000</v>
      </c>
    </row>
    <row r="57" spans="1:11" x14ac:dyDescent="0.2">
      <c r="A57" s="4">
        <v>56</v>
      </c>
      <c r="B57" s="4">
        <v>10</v>
      </c>
      <c r="C57" s="4">
        <v>29000</v>
      </c>
      <c r="D57" s="4">
        <v>17</v>
      </c>
      <c r="E57" s="4">
        <v>1</v>
      </c>
      <c r="F57" s="4">
        <f t="shared" si="0"/>
        <v>68</v>
      </c>
      <c r="H57" s="4">
        <f t="shared" si="1"/>
        <v>3400</v>
      </c>
      <c r="I57" s="139">
        <f>180</f>
        <v>180</v>
      </c>
      <c r="J57" s="141">
        <f t="shared" si="2"/>
        <v>612000</v>
      </c>
      <c r="K57" s="139">
        <f t="shared" si="3"/>
        <v>2448000</v>
      </c>
    </row>
    <row r="58" spans="1:11" x14ac:dyDescent="0.2">
      <c r="A58" s="4">
        <v>57</v>
      </c>
      <c r="B58" s="4">
        <v>10</v>
      </c>
      <c r="C58" s="4">
        <v>30000</v>
      </c>
      <c r="D58" s="4">
        <v>17</v>
      </c>
      <c r="E58" s="4">
        <v>1</v>
      </c>
      <c r="F58" s="4">
        <f t="shared" si="0"/>
        <v>68</v>
      </c>
      <c r="H58" s="4">
        <f t="shared" si="1"/>
        <v>3400</v>
      </c>
      <c r="I58" s="139">
        <f>180</f>
        <v>180</v>
      </c>
      <c r="J58" s="141">
        <f t="shared" si="2"/>
        <v>612000</v>
      </c>
      <c r="K58" s="139">
        <f t="shared" si="3"/>
        <v>2448000</v>
      </c>
    </row>
    <row r="59" spans="1:11" x14ac:dyDescent="0.2">
      <c r="A59" s="4">
        <v>58</v>
      </c>
      <c r="B59" s="4">
        <v>10</v>
      </c>
      <c r="C59" s="4">
        <v>31000</v>
      </c>
      <c r="D59" s="4">
        <v>38</v>
      </c>
      <c r="E59" s="4">
        <v>2</v>
      </c>
      <c r="F59" s="4">
        <f t="shared" si="0"/>
        <v>76</v>
      </c>
      <c r="H59" s="4">
        <f t="shared" si="1"/>
        <v>3800</v>
      </c>
      <c r="I59" s="139">
        <f>180</f>
        <v>180</v>
      </c>
      <c r="J59" s="141">
        <f t="shared" si="2"/>
        <v>684000</v>
      </c>
      <c r="K59" s="139">
        <f t="shared" si="3"/>
        <v>2736000</v>
      </c>
    </row>
    <row r="60" spans="1:11" x14ac:dyDescent="0.2">
      <c r="A60" s="4">
        <v>59</v>
      </c>
      <c r="B60" s="4">
        <v>10</v>
      </c>
      <c r="C60" s="4">
        <v>32000</v>
      </c>
      <c r="D60" s="4">
        <v>83</v>
      </c>
      <c r="E60" s="4">
        <v>4</v>
      </c>
      <c r="F60" s="4">
        <f t="shared" si="0"/>
        <v>83</v>
      </c>
      <c r="H60" s="4">
        <f t="shared" si="1"/>
        <v>4150</v>
      </c>
      <c r="I60" s="139">
        <f>180</f>
        <v>180</v>
      </c>
      <c r="J60" s="141">
        <f t="shared" si="2"/>
        <v>747000</v>
      </c>
      <c r="K60" s="139">
        <f t="shared" si="3"/>
        <v>2988000</v>
      </c>
    </row>
    <row r="61" spans="1:11" x14ac:dyDescent="0.2">
      <c r="A61" s="4">
        <v>60</v>
      </c>
      <c r="B61" s="4">
        <v>10</v>
      </c>
      <c r="C61" s="4">
        <v>33000</v>
      </c>
      <c r="D61" s="4">
        <v>38</v>
      </c>
      <c r="E61" s="4">
        <v>2</v>
      </c>
      <c r="F61" s="4">
        <f t="shared" si="0"/>
        <v>76</v>
      </c>
      <c r="H61" s="4">
        <f t="shared" si="1"/>
        <v>3800</v>
      </c>
      <c r="I61" s="139">
        <f>180</f>
        <v>180</v>
      </c>
      <c r="J61" s="141">
        <f t="shared" si="2"/>
        <v>684000</v>
      </c>
      <c r="K61" s="139">
        <f t="shared" si="3"/>
        <v>2736000</v>
      </c>
    </row>
    <row r="62" spans="1:11" x14ac:dyDescent="0.2">
      <c r="A62" s="4">
        <v>61</v>
      </c>
      <c r="B62" s="4">
        <v>11</v>
      </c>
      <c r="C62" s="4">
        <v>34000</v>
      </c>
      <c r="D62" s="4">
        <v>18</v>
      </c>
      <c r="E62" s="4">
        <v>1</v>
      </c>
      <c r="F62" s="4">
        <f t="shared" si="0"/>
        <v>72</v>
      </c>
      <c r="H62" s="4">
        <f t="shared" si="1"/>
        <v>3600</v>
      </c>
      <c r="I62" s="139">
        <f>180</f>
        <v>180</v>
      </c>
      <c r="J62" s="141">
        <f t="shared" si="2"/>
        <v>648000</v>
      </c>
      <c r="K62" s="139">
        <f t="shared" si="3"/>
        <v>2592000</v>
      </c>
    </row>
    <row r="63" spans="1:11" x14ac:dyDescent="0.2">
      <c r="A63" s="4">
        <v>62</v>
      </c>
      <c r="B63" s="4">
        <v>11</v>
      </c>
      <c r="C63" s="4">
        <v>35000</v>
      </c>
      <c r="D63" s="4">
        <v>90</v>
      </c>
      <c r="E63" s="4">
        <v>4</v>
      </c>
      <c r="F63" s="4">
        <f t="shared" si="0"/>
        <v>90</v>
      </c>
      <c r="H63" s="4">
        <f t="shared" si="1"/>
        <v>4500</v>
      </c>
      <c r="I63" s="139">
        <f>180</f>
        <v>180</v>
      </c>
      <c r="J63" s="141">
        <f t="shared" si="2"/>
        <v>810000</v>
      </c>
      <c r="K63" s="139">
        <f t="shared" si="3"/>
        <v>3240000</v>
      </c>
    </row>
    <row r="64" spans="1:11" x14ac:dyDescent="0.2">
      <c r="A64" s="4">
        <v>63</v>
      </c>
      <c r="B64" s="4">
        <v>11</v>
      </c>
      <c r="C64" s="4">
        <v>36000</v>
      </c>
      <c r="D64" s="4">
        <v>41</v>
      </c>
      <c r="E64" s="4">
        <v>2</v>
      </c>
      <c r="F64" s="4">
        <f t="shared" si="0"/>
        <v>82</v>
      </c>
      <c r="H64" s="4">
        <f t="shared" si="1"/>
        <v>4100</v>
      </c>
      <c r="I64" s="139">
        <f>180</f>
        <v>180</v>
      </c>
      <c r="J64" s="141">
        <f t="shared" si="2"/>
        <v>738000</v>
      </c>
      <c r="K64" s="139">
        <f t="shared" si="3"/>
        <v>2952000</v>
      </c>
    </row>
    <row r="65" spans="1:11" x14ac:dyDescent="0.2">
      <c r="A65" s="4">
        <v>64</v>
      </c>
      <c r="B65" s="4">
        <v>11</v>
      </c>
      <c r="C65" s="4">
        <v>37000</v>
      </c>
      <c r="D65" s="4">
        <v>18</v>
      </c>
      <c r="E65" s="4">
        <v>1</v>
      </c>
      <c r="F65" s="4">
        <f t="shared" si="0"/>
        <v>72</v>
      </c>
      <c r="H65" s="4">
        <f t="shared" si="1"/>
        <v>3600</v>
      </c>
      <c r="I65" s="139">
        <f>180</f>
        <v>180</v>
      </c>
      <c r="J65" s="141">
        <f t="shared" si="2"/>
        <v>648000</v>
      </c>
      <c r="K65" s="139">
        <f t="shared" si="3"/>
        <v>2592000</v>
      </c>
    </row>
    <row r="66" spans="1:11" x14ac:dyDescent="0.2">
      <c r="A66" s="4">
        <v>65</v>
      </c>
      <c r="B66" s="4">
        <v>11</v>
      </c>
      <c r="C66" s="4">
        <v>38000</v>
      </c>
      <c r="D66" s="4">
        <v>41</v>
      </c>
      <c r="E66" s="4">
        <v>2</v>
      </c>
      <c r="F66" s="4">
        <f t="shared" si="0"/>
        <v>82</v>
      </c>
      <c r="H66" s="4">
        <f t="shared" si="1"/>
        <v>4100</v>
      </c>
      <c r="I66" s="139">
        <f>180</f>
        <v>180</v>
      </c>
      <c r="J66" s="141">
        <f t="shared" si="2"/>
        <v>738000</v>
      </c>
      <c r="K66" s="139">
        <f t="shared" si="3"/>
        <v>2952000</v>
      </c>
    </row>
    <row r="67" spans="1:11" x14ac:dyDescent="0.2">
      <c r="A67" s="4">
        <v>66</v>
      </c>
      <c r="B67" s="4">
        <v>11</v>
      </c>
      <c r="C67" s="4">
        <v>39000</v>
      </c>
      <c r="D67" s="4">
        <v>18</v>
      </c>
      <c r="E67" s="4">
        <v>1</v>
      </c>
      <c r="F67" s="4">
        <f t="shared" ref="F67:F85" si="4">IF(E67=1,D67*4,IF(E67=2,D67*2,D67))</f>
        <v>72</v>
      </c>
      <c r="H67" s="4">
        <f t="shared" ref="H67:H73" si="5">F67*50</f>
        <v>3600</v>
      </c>
      <c r="I67" s="139">
        <f>180</f>
        <v>180</v>
      </c>
      <c r="J67" s="141">
        <f t="shared" ref="J67:J73" si="6">H67*I67</f>
        <v>648000</v>
      </c>
      <c r="K67" s="139">
        <f t="shared" ref="K67:K73" si="7">H67*60*12</f>
        <v>2592000</v>
      </c>
    </row>
    <row r="68" spans="1:11" x14ac:dyDescent="0.2">
      <c r="A68" s="4">
        <v>67</v>
      </c>
      <c r="B68" s="4">
        <v>12</v>
      </c>
      <c r="C68" s="4">
        <v>40000</v>
      </c>
      <c r="D68" s="4">
        <v>20</v>
      </c>
      <c r="E68" s="4">
        <v>1</v>
      </c>
      <c r="F68" s="4">
        <f t="shared" si="4"/>
        <v>80</v>
      </c>
      <c r="H68" s="4">
        <f t="shared" si="5"/>
        <v>4000</v>
      </c>
      <c r="I68" s="139">
        <f>180</f>
        <v>180</v>
      </c>
      <c r="J68" s="141">
        <f t="shared" si="6"/>
        <v>720000</v>
      </c>
      <c r="K68" s="139">
        <f t="shared" si="7"/>
        <v>2880000</v>
      </c>
    </row>
    <row r="69" spans="1:11" x14ac:dyDescent="0.2">
      <c r="A69" s="4">
        <v>68</v>
      </c>
      <c r="B69" s="4">
        <v>12</v>
      </c>
      <c r="C69" s="4">
        <v>41000</v>
      </c>
      <c r="D69" s="4">
        <v>44</v>
      </c>
      <c r="E69" s="4">
        <v>2</v>
      </c>
      <c r="F69" s="4">
        <f t="shared" si="4"/>
        <v>88</v>
      </c>
      <c r="H69" s="4">
        <f t="shared" si="5"/>
        <v>4400</v>
      </c>
      <c r="I69" s="139">
        <f>180</f>
        <v>180</v>
      </c>
      <c r="J69" s="141">
        <f t="shared" si="6"/>
        <v>792000</v>
      </c>
      <c r="K69" s="139">
        <f t="shared" si="7"/>
        <v>3168000</v>
      </c>
    </row>
    <row r="70" spans="1:11" x14ac:dyDescent="0.2">
      <c r="A70" s="4">
        <v>69</v>
      </c>
      <c r="B70" s="4">
        <v>12</v>
      </c>
      <c r="C70" s="4">
        <v>42000</v>
      </c>
      <c r="D70" s="4">
        <v>20</v>
      </c>
      <c r="E70" s="4">
        <v>1</v>
      </c>
      <c r="F70" s="4">
        <f t="shared" si="4"/>
        <v>80</v>
      </c>
      <c r="H70" s="4">
        <f t="shared" si="5"/>
        <v>4000</v>
      </c>
      <c r="I70" s="139">
        <f>180</f>
        <v>180</v>
      </c>
      <c r="J70" s="141">
        <f t="shared" si="6"/>
        <v>720000</v>
      </c>
      <c r="K70" s="139">
        <f t="shared" si="7"/>
        <v>2880000</v>
      </c>
    </row>
    <row r="71" spans="1:11" x14ac:dyDescent="0.2">
      <c r="A71" s="4">
        <v>70</v>
      </c>
      <c r="B71" s="4">
        <v>12</v>
      </c>
      <c r="C71" s="4">
        <v>43000</v>
      </c>
      <c r="D71" s="4">
        <v>44</v>
      </c>
      <c r="E71" s="4">
        <v>2</v>
      </c>
      <c r="F71" s="4">
        <f t="shared" si="4"/>
        <v>88</v>
      </c>
      <c r="H71" s="4">
        <f t="shared" si="5"/>
        <v>4400</v>
      </c>
      <c r="I71" s="139">
        <f>180</f>
        <v>180</v>
      </c>
      <c r="J71" s="141">
        <f t="shared" si="6"/>
        <v>792000</v>
      </c>
      <c r="K71" s="139">
        <f t="shared" si="7"/>
        <v>3168000</v>
      </c>
    </row>
    <row r="72" spans="1:11" x14ac:dyDescent="0.2">
      <c r="A72" s="4">
        <v>71</v>
      </c>
      <c r="B72" s="4">
        <v>12</v>
      </c>
      <c r="C72" s="4">
        <v>44000</v>
      </c>
      <c r="D72" s="4">
        <v>98</v>
      </c>
      <c r="E72" s="4">
        <v>4</v>
      </c>
      <c r="F72" s="4">
        <f t="shared" si="4"/>
        <v>98</v>
      </c>
      <c r="H72" s="4">
        <f t="shared" si="5"/>
        <v>4900</v>
      </c>
      <c r="I72" s="139">
        <f>180</f>
        <v>180</v>
      </c>
      <c r="J72" s="141">
        <f t="shared" si="6"/>
        <v>882000</v>
      </c>
      <c r="K72" s="139">
        <f t="shared" si="7"/>
        <v>3528000</v>
      </c>
    </row>
    <row r="73" spans="1:11" x14ac:dyDescent="0.2">
      <c r="A73" s="4">
        <v>72</v>
      </c>
      <c r="B73" s="4">
        <v>12</v>
      </c>
      <c r="C73" s="4">
        <v>45000</v>
      </c>
      <c r="D73" s="4">
        <v>98</v>
      </c>
      <c r="E73" s="4">
        <v>4</v>
      </c>
      <c r="F73" s="4">
        <f t="shared" si="4"/>
        <v>98</v>
      </c>
      <c r="H73" s="4">
        <f t="shared" si="5"/>
        <v>4900</v>
      </c>
      <c r="I73" s="139">
        <f>180</f>
        <v>180</v>
      </c>
      <c r="J73" s="141">
        <f t="shared" si="6"/>
        <v>882000</v>
      </c>
      <c r="K73" s="139">
        <f t="shared" si="7"/>
        <v>3528000</v>
      </c>
    </row>
    <row r="74" spans="1:11" x14ac:dyDescent="0.2">
      <c r="A74" s="4">
        <v>73</v>
      </c>
      <c r="B74" s="4">
        <v>13</v>
      </c>
      <c r="C74" s="4">
        <v>46000</v>
      </c>
      <c r="D74" s="4">
        <v>20</v>
      </c>
      <c r="E74" s="4">
        <v>1</v>
      </c>
      <c r="F74" s="4">
        <f t="shared" si="4"/>
        <v>80</v>
      </c>
      <c r="H74" s="4">
        <f t="shared" ref="H74:H85" si="8">F74*50</f>
        <v>4000</v>
      </c>
      <c r="I74" s="139">
        <f>180</f>
        <v>180</v>
      </c>
      <c r="J74" s="141">
        <f t="shared" ref="J74:J85" si="9">H74*I74</f>
        <v>720000</v>
      </c>
      <c r="K74" s="139">
        <f t="shared" ref="K74:K85" si="10">H74*60*12</f>
        <v>2880000</v>
      </c>
    </row>
    <row r="75" spans="1:11" x14ac:dyDescent="0.2">
      <c r="A75" s="4">
        <v>74</v>
      </c>
      <c r="B75" s="4">
        <v>13</v>
      </c>
      <c r="C75" s="4">
        <v>47000</v>
      </c>
      <c r="D75" s="4">
        <v>20</v>
      </c>
      <c r="E75" s="4">
        <v>1</v>
      </c>
      <c r="F75" s="4">
        <f t="shared" si="4"/>
        <v>80</v>
      </c>
      <c r="H75" s="4">
        <f t="shared" si="8"/>
        <v>4000</v>
      </c>
      <c r="I75" s="139">
        <f>180</f>
        <v>180</v>
      </c>
      <c r="J75" s="141">
        <f t="shared" si="9"/>
        <v>720000</v>
      </c>
      <c r="K75" s="139">
        <f>H75*60*12</f>
        <v>2880000</v>
      </c>
    </row>
    <row r="76" spans="1:11" x14ac:dyDescent="0.2">
      <c r="A76" s="4">
        <v>75</v>
      </c>
      <c r="B76" s="4">
        <v>13</v>
      </c>
      <c r="C76" s="4">
        <v>48000</v>
      </c>
      <c r="D76" s="4">
        <v>44</v>
      </c>
      <c r="E76" s="4">
        <v>2</v>
      </c>
      <c r="F76" s="4">
        <f t="shared" si="4"/>
        <v>88</v>
      </c>
      <c r="H76" s="4">
        <f t="shared" si="8"/>
        <v>4400</v>
      </c>
      <c r="I76" s="139">
        <f>180</f>
        <v>180</v>
      </c>
      <c r="J76" s="141">
        <f t="shared" si="9"/>
        <v>792000</v>
      </c>
      <c r="K76" s="139">
        <f t="shared" si="10"/>
        <v>3168000</v>
      </c>
    </row>
    <row r="77" spans="1:11" x14ac:dyDescent="0.2">
      <c r="A77" s="4">
        <v>76</v>
      </c>
      <c r="B77" s="4">
        <v>13</v>
      </c>
      <c r="C77" s="4">
        <v>49000</v>
      </c>
      <c r="D77" s="4">
        <v>44</v>
      </c>
      <c r="E77" s="4">
        <v>2</v>
      </c>
      <c r="F77" s="4">
        <f t="shared" si="4"/>
        <v>88</v>
      </c>
      <c r="H77" s="4">
        <f t="shared" si="8"/>
        <v>4400</v>
      </c>
      <c r="I77" s="139">
        <f>180</f>
        <v>180</v>
      </c>
      <c r="J77" s="141">
        <f t="shared" si="9"/>
        <v>792000</v>
      </c>
      <c r="K77" s="139">
        <f t="shared" si="10"/>
        <v>3168000</v>
      </c>
    </row>
    <row r="78" spans="1:11" x14ac:dyDescent="0.2">
      <c r="A78" s="4">
        <v>77</v>
      </c>
      <c r="B78" s="4">
        <v>13</v>
      </c>
      <c r="C78" s="4">
        <v>50000</v>
      </c>
      <c r="D78" s="4">
        <v>98</v>
      </c>
      <c r="E78" s="4">
        <v>4</v>
      </c>
      <c r="F78" s="4">
        <f t="shared" si="4"/>
        <v>98</v>
      </c>
      <c r="H78" s="4">
        <f t="shared" si="8"/>
        <v>4900</v>
      </c>
      <c r="I78" s="139">
        <f>180</f>
        <v>180</v>
      </c>
      <c r="J78" s="141">
        <f t="shared" si="9"/>
        <v>882000</v>
      </c>
      <c r="K78" s="139">
        <f t="shared" si="10"/>
        <v>3528000</v>
      </c>
    </row>
    <row r="79" spans="1:11" x14ac:dyDescent="0.2">
      <c r="A79" s="4">
        <v>78</v>
      </c>
      <c r="B79" s="4">
        <v>13</v>
      </c>
      <c r="C79" s="4">
        <v>51000</v>
      </c>
      <c r="D79" s="4">
        <v>98</v>
      </c>
      <c r="E79" s="4">
        <v>4</v>
      </c>
      <c r="F79" s="4">
        <f t="shared" si="4"/>
        <v>98</v>
      </c>
      <c r="H79" s="4">
        <f t="shared" si="8"/>
        <v>4900</v>
      </c>
      <c r="I79" s="139">
        <f>180</f>
        <v>180</v>
      </c>
      <c r="J79" s="141">
        <f t="shared" si="9"/>
        <v>882000</v>
      </c>
      <c r="K79" s="139">
        <f t="shared" si="10"/>
        <v>3528000</v>
      </c>
    </row>
    <row r="80" spans="1:11" x14ac:dyDescent="0.2">
      <c r="A80" s="4">
        <v>79</v>
      </c>
      <c r="B80" s="4">
        <v>14</v>
      </c>
      <c r="C80" s="4">
        <v>52000</v>
      </c>
      <c r="D80" s="4">
        <v>98</v>
      </c>
      <c r="E80" s="135">
        <v>4</v>
      </c>
      <c r="F80" s="4">
        <f t="shared" si="4"/>
        <v>98</v>
      </c>
      <c r="H80" s="3">
        <f t="shared" si="8"/>
        <v>4900</v>
      </c>
      <c r="I80" s="139">
        <f>180</f>
        <v>180</v>
      </c>
      <c r="J80" s="141">
        <f t="shared" si="9"/>
        <v>882000</v>
      </c>
      <c r="K80" s="201">
        <f t="shared" si="10"/>
        <v>3528000</v>
      </c>
    </row>
    <row r="81" spans="1:11" x14ac:dyDescent="0.2">
      <c r="A81" s="4">
        <v>80</v>
      </c>
      <c r="B81" s="4">
        <v>14</v>
      </c>
      <c r="C81" s="4">
        <v>53000</v>
      </c>
      <c r="D81" s="4">
        <v>44</v>
      </c>
      <c r="E81" s="135">
        <v>2</v>
      </c>
      <c r="F81" s="4">
        <f t="shared" si="4"/>
        <v>88</v>
      </c>
      <c r="H81" s="4">
        <f t="shared" si="8"/>
        <v>4400</v>
      </c>
      <c r="I81" s="139">
        <f>180</f>
        <v>180</v>
      </c>
      <c r="J81" s="141">
        <f t="shared" si="9"/>
        <v>792000</v>
      </c>
      <c r="K81" s="139">
        <f t="shared" si="10"/>
        <v>3168000</v>
      </c>
    </row>
    <row r="82" spans="1:11" x14ac:dyDescent="0.2">
      <c r="A82" s="4">
        <v>81</v>
      </c>
      <c r="B82" s="4">
        <v>14</v>
      </c>
      <c r="C82" s="4">
        <v>54000</v>
      </c>
      <c r="D82" s="4">
        <v>20</v>
      </c>
      <c r="E82" s="135">
        <v>1</v>
      </c>
      <c r="F82" s="4">
        <f t="shared" si="4"/>
        <v>80</v>
      </c>
      <c r="H82" s="4">
        <f t="shared" si="8"/>
        <v>4000</v>
      </c>
      <c r="I82" s="139">
        <f>180</f>
        <v>180</v>
      </c>
      <c r="J82" s="141">
        <f t="shared" si="9"/>
        <v>720000</v>
      </c>
      <c r="K82" s="139">
        <f t="shared" si="10"/>
        <v>2880000</v>
      </c>
    </row>
    <row r="83" spans="1:11" x14ac:dyDescent="0.2">
      <c r="A83" s="4">
        <v>82</v>
      </c>
      <c r="B83" s="4">
        <v>14</v>
      </c>
      <c r="C83" s="4">
        <v>55000</v>
      </c>
      <c r="D83" s="4">
        <v>20</v>
      </c>
      <c r="E83" s="135">
        <v>1</v>
      </c>
      <c r="F83" s="4">
        <f t="shared" si="4"/>
        <v>80</v>
      </c>
      <c r="H83" s="4">
        <f t="shared" si="8"/>
        <v>4000</v>
      </c>
      <c r="I83" s="139">
        <f>180</f>
        <v>180</v>
      </c>
      <c r="J83" s="141">
        <f t="shared" si="9"/>
        <v>720000</v>
      </c>
      <c r="K83" s="139">
        <f t="shared" si="10"/>
        <v>2880000</v>
      </c>
    </row>
    <row r="84" spans="1:11" x14ac:dyDescent="0.2">
      <c r="A84" s="4">
        <v>83</v>
      </c>
      <c r="B84" s="4">
        <v>14</v>
      </c>
      <c r="C84" s="4">
        <v>56000</v>
      </c>
      <c r="D84" s="4">
        <v>44</v>
      </c>
      <c r="E84" s="135">
        <v>2</v>
      </c>
      <c r="F84" s="4">
        <f t="shared" si="4"/>
        <v>88</v>
      </c>
      <c r="H84" s="4">
        <f t="shared" si="8"/>
        <v>4400</v>
      </c>
      <c r="I84" s="139">
        <f>180</f>
        <v>180</v>
      </c>
      <c r="J84" s="141">
        <f t="shared" si="9"/>
        <v>792000</v>
      </c>
      <c r="K84" s="139">
        <f t="shared" si="10"/>
        <v>3168000</v>
      </c>
    </row>
    <row r="85" spans="1:11" x14ac:dyDescent="0.2">
      <c r="A85" s="4">
        <v>84</v>
      </c>
      <c r="B85" s="4">
        <v>14</v>
      </c>
      <c r="C85" s="4">
        <v>57000</v>
      </c>
      <c r="D85" s="4">
        <v>44</v>
      </c>
      <c r="E85" s="135">
        <v>2</v>
      </c>
      <c r="F85" s="4">
        <f t="shared" si="4"/>
        <v>88</v>
      </c>
      <c r="H85" s="4">
        <f t="shared" si="8"/>
        <v>4400</v>
      </c>
      <c r="I85" s="139">
        <f>180</f>
        <v>180</v>
      </c>
      <c r="J85" s="141">
        <f t="shared" si="9"/>
        <v>792000</v>
      </c>
      <c r="K85" s="139">
        <f t="shared" si="10"/>
        <v>3168000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AK50"/>
  <sheetViews>
    <sheetView topLeftCell="G1" workbookViewId="0">
      <selection activeCell="P20" sqref="P20"/>
    </sheetView>
  </sheetViews>
  <sheetFormatPr defaultRowHeight="12" x14ac:dyDescent="0.2"/>
  <cols>
    <col min="1" max="1" width="16.375" style="14" hidden="1" customWidth="1"/>
    <col min="2" max="3" width="16.375" style="4" hidden="1" customWidth="1"/>
    <col min="4" max="4" width="16.375" style="8" hidden="1" customWidth="1"/>
    <col min="5" max="6" width="16.375" style="4" hidden="1" customWidth="1"/>
    <col min="7" max="7" width="2" style="23" customWidth="1"/>
    <col min="8" max="8" width="16.375" style="14" customWidth="1"/>
    <col min="9" max="13" width="16.375" style="4" customWidth="1"/>
    <col min="14" max="14" width="2" style="2" customWidth="1"/>
    <col min="15" max="17" width="9.5" style="4" bestFit="1" customWidth="1"/>
    <col min="18" max="18" width="11.125" style="4" bestFit="1" customWidth="1"/>
    <col min="19" max="19" width="13.375" style="4" bestFit="1" customWidth="1"/>
    <col min="20" max="20" width="2" style="2" customWidth="1"/>
    <col min="21" max="21" width="24.75" style="7" bestFit="1" customWidth="1"/>
    <col min="22" max="22" width="2" style="2" customWidth="1"/>
    <col min="23" max="23" width="20.25" style="7" customWidth="1"/>
    <col min="24" max="25" width="2" style="2" customWidth="1"/>
    <col min="26" max="26" width="20.5" style="7" customWidth="1"/>
    <col min="27" max="27" width="2" style="2" customWidth="1"/>
    <col min="28" max="28" width="26.25" style="7" customWidth="1"/>
    <col min="29" max="16384" width="9" style="1"/>
  </cols>
  <sheetData>
    <row r="1" spans="1:35" x14ac:dyDescent="0.2">
      <c r="A1" s="62" t="s">
        <v>73</v>
      </c>
      <c r="B1" s="63" t="s">
        <v>85</v>
      </c>
      <c r="C1" s="63" t="s">
        <v>86</v>
      </c>
      <c r="D1" s="64" t="s">
        <v>87</v>
      </c>
      <c r="E1" s="63" t="s">
        <v>97</v>
      </c>
      <c r="F1" s="63" t="s">
        <v>98</v>
      </c>
      <c r="G1" s="22"/>
      <c r="H1" s="13" t="s">
        <v>73</v>
      </c>
      <c r="I1" s="3" t="s">
        <v>85</v>
      </c>
      <c r="J1" s="3" t="s">
        <v>86</v>
      </c>
      <c r="K1" s="3" t="s">
        <v>87</v>
      </c>
      <c r="L1" s="3" t="s">
        <v>97</v>
      </c>
      <c r="M1" s="3" t="s">
        <v>98</v>
      </c>
      <c r="O1" s="3" t="s">
        <v>100</v>
      </c>
      <c r="P1" s="3" t="s">
        <v>101</v>
      </c>
      <c r="Q1" s="3" t="s">
        <v>102</v>
      </c>
      <c r="R1" s="3" t="s">
        <v>2472</v>
      </c>
      <c r="S1" s="3" t="s">
        <v>2473</v>
      </c>
      <c r="U1" s="5"/>
      <c r="W1" s="5"/>
      <c r="Z1" s="5"/>
      <c r="AB1" s="5"/>
      <c r="AF1" s="1" t="s">
        <v>51</v>
      </c>
      <c r="AG1" s="1" t="s">
        <v>52</v>
      </c>
    </row>
    <row r="2" spans="1:35" x14ac:dyDescent="0.2">
      <c r="A2" s="65" t="s">
        <v>0</v>
      </c>
      <c r="B2" s="66" t="s">
        <v>78</v>
      </c>
      <c r="C2" s="67" t="s">
        <v>92</v>
      </c>
      <c r="D2" s="68" t="s">
        <v>80</v>
      </c>
      <c r="E2" s="69"/>
      <c r="F2" s="69"/>
      <c r="H2" s="14" t="s">
        <v>0</v>
      </c>
      <c r="I2" s="20" t="s">
        <v>113</v>
      </c>
      <c r="J2" s="16" t="s">
        <v>92</v>
      </c>
      <c r="K2" s="17" t="s">
        <v>80</v>
      </c>
      <c r="R2" s="4" t="s">
        <v>2475</v>
      </c>
      <c r="S2" s="4" t="s">
        <v>2476</v>
      </c>
      <c r="U2" s="6" t="s">
        <v>9</v>
      </c>
      <c r="W2" s="6" t="s">
        <v>32</v>
      </c>
      <c r="Z2" s="6" t="s">
        <v>33</v>
      </c>
      <c r="AB2" s="6" t="s">
        <v>47</v>
      </c>
      <c r="AC2" s="1" t="s">
        <v>55</v>
      </c>
      <c r="AF2" s="1">
        <v>1</v>
      </c>
      <c r="AG2" s="1">
        <v>550</v>
      </c>
    </row>
    <row r="3" spans="1:35" x14ac:dyDescent="0.2">
      <c r="A3" s="65" t="s">
        <v>1</v>
      </c>
      <c r="B3" s="66" t="s">
        <v>78</v>
      </c>
      <c r="C3" s="69"/>
      <c r="D3" s="70"/>
      <c r="E3" s="69"/>
      <c r="F3" s="69"/>
      <c r="H3" s="14" t="s">
        <v>1</v>
      </c>
      <c r="I3" s="20" t="s">
        <v>114</v>
      </c>
      <c r="J3" s="16" t="s">
        <v>92</v>
      </c>
      <c r="K3" s="17" t="s">
        <v>80</v>
      </c>
      <c r="R3" s="4" t="s">
        <v>2474</v>
      </c>
      <c r="U3" s="7" t="s">
        <v>11</v>
      </c>
      <c r="W3" s="7" t="s">
        <v>22</v>
      </c>
      <c r="Y3" s="2">
        <v>1</v>
      </c>
      <c r="Z3" s="7" t="s">
        <v>18</v>
      </c>
      <c r="AB3" s="7" t="s">
        <v>18</v>
      </c>
      <c r="AC3" s="1">
        <v>1000</v>
      </c>
      <c r="AF3" s="1">
        <v>2</v>
      </c>
      <c r="AG3" s="1">
        <v>1450</v>
      </c>
    </row>
    <row r="4" spans="1:35" x14ac:dyDescent="0.2">
      <c r="A4" s="65" t="s">
        <v>106</v>
      </c>
      <c r="B4" s="69" t="s">
        <v>104</v>
      </c>
      <c r="C4" s="69"/>
      <c r="D4" s="70"/>
      <c r="E4" s="69"/>
      <c r="F4" s="69"/>
      <c r="H4" s="14" t="s">
        <v>106</v>
      </c>
      <c r="I4" s="21" t="s">
        <v>84</v>
      </c>
      <c r="J4" s="16" t="s">
        <v>92</v>
      </c>
      <c r="K4" s="17" t="s">
        <v>80</v>
      </c>
      <c r="U4" s="7" t="s">
        <v>10</v>
      </c>
      <c r="Y4" s="2">
        <v>1</v>
      </c>
      <c r="AB4" s="7" t="s">
        <v>48</v>
      </c>
      <c r="AC4" s="1">
        <v>2000</v>
      </c>
      <c r="AF4" s="1">
        <v>3</v>
      </c>
      <c r="AG4" s="1">
        <v>2950</v>
      </c>
    </row>
    <row r="5" spans="1:35" x14ac:dyDescent="0.2">
      <c r="A5" s="65"/>
      <c r="B5" s="69"/>
      <c r="C5" s="69"/>
      <c r="D5" s="70"/>
      <c r="E5" s="69"/>
      <c r="F5" s="69"/>
      <c r="U5" s="7" t="s">
        <v>13</v>
      </c>
      <c r="W5" s="7" t="s">
        <v>24</v>
      </c>
      <c r="Y5" s="2">
        <v>1</v>
      </c>
      <c r="Z5" s="7" t="s">
        <v>42</v>
      </c>
      <c r="AB5" s="7" t="s">
        <v>49</v>
      </c>
      <c r="AC5" s="1">
        <v>3000</v>
      </c>
      <c r="AF5" s="1">
        <v>4</v>
      </c>
      <c r="AG5" s="1">
        <v>5150</v>
      </c>
      <c r="AH5" s="1">
        <f>AG5-AG4</f>
        <v>2200</v>
      </c>
      <c r="AI5" s="1">
        <f>AH5*0.6</f>
        <v>1320</v>
      </c>
    </row>
    <row r="6" spans="1:35" x14ac:dyDescent="0.2">
      <c r="A6" s="65" t="s">
        <v>3</v>
      </c>
      <c r="B6" s="69" t="s">
        <v>89</v>
      </c>
      <c r="C6" s="69" t="s">
        <v>88</v>
      </c>
      <c r="D6" s="71" t="s">
        <v>94</v>
      </c>
      <c r="E6" s="72" t="s">
        <v>83</v>
      </c>
      <c r="F6" s="69"/>
      <c r="H6" s="14" t="s">
        <v>3</v>
      </c>
      <c r="I6" s="4" t="s">
        <v>89</v>
      </c>
      <c r="J6" s="4" t="s">
        <v>88</v>
      </c>
      <c r="K6" s="19" t="s">
        <v>94</v>
      </c>
      <c r="L6" s="15" t="s">
        <v>83</v>
      </c>
      <c r="U6" s="7" t="s">
        <v>14</v>
      </c>
      <c r="Y6" s="2">
        <v>1</v>
      </c>
      <c r="AB6" s="7" t="s">
        <v>50</v>
      </c>
      <c r="AD6" s="1" t="s">
        <v>56</v>
      </c>
      <c r="AF6" s="1">
        <v>5</v>
      </c>
      <c r="AG6" s="1">
        <v>8350</v>
      </c>
    </row>
    <row r="7" spans="1:35" x14ac:dyDescent="0.2">
      <c r="A7" s="65" t="s">
        <v>4</v>
      </c>
      <c r="B7" s="66" t="s">
        <v>78</v>
      </c>
      <c r="C7" s="69"/>
      <c r="D7" s="70"/>
      <c r="E7" s="69"/>
      <c r="F7" s="69"/>
      <c r="H7" s="14" t="s">
        <v>4</v>
      </c>
      <c r="I7" s="24" t="s">
        <v>96</v>
      </c>
      <c r="J7" s="20" t="s">
        <v>78</v>
      </c>
      <c r="K7" s="4" t="s">
        <v>116</v>
      </c>
      <c r="L7" s="4" t="s">
        <v>117</v>
      </c>
      <c r="U7" s="7" t="s">
        <v>15</v>
      </c>
      <c r="W7" s="7" t="s">
        <v>20</v>
      </c>
      <c r="Y7" s="2">
        <v>1</v>
      </c>
      <c r="Z7" s="7" t="s">
        <v>44</v>
      </c>
      <c r="AB7" s="7" t="s">
        <v>53</v>
      </c>
      <c r="AC7" s="1" t="s">
        <v>54</v>
      </c>
      <c r="AF7" s="1">
        <v>6</v>
      </c>
      <c r="AG7" s="1">
        <v>12150</v>
      </c>
    </row>
    <row r="8" spans="1:35" x14ac:dyDescent="0.2">
      <c r="A8" s="65" t="s">
        <v>95</v>
      </c>
      <c r="B8" s="69" t="s">
        <v>96</v>
      </c>
      <c r="C8" s="68" t="s">
        <v>80</v>
      </c>
      <c r="D8" s="66" t="s">
        <v>78</v>
      </c>
      <c r="E8" s="69"/>
      <c r="F8" s="69"/>
      <c r="H8" s="14" t="s">
        <v>95</v>
      </c>
      <c r="I8" s="4" t="s">
        <v>105</v>
      </c>
      <c r="J8" s="24" t="s">
        <v>96</v>
      </c>
      <c r="K8" s="17" t="s">
        <v>80</v>
      </c>
      <c r="U8" s="7" t="s">
        <v>19</v>
      </c>
      <c r="W8" s="7" t="s">
        <v>21</v>
      </c>
      <c r="Y8" s="2">
        <v>2</v>
      </c>
      <c r="Z8" s="7" t="s">
        <v>45</v>
      </c>
      <c r="AB8" s="7" t="s">
        <v>57</v>
      </c>
      <c r="AF8" s="1">
        <v>7</v>
      </c>
      <c r="AG8" s="1">
        <v>16350</v>
      </c>
    </row>
    <row r="9" spans="1:35" x14ac:dyDescent="0.2">
      <c r="A9" s="65"/>
      <c r="B9" s="69"/>
      <c r="C9" s="69"/>
      <c r="D9" s="70"/>
      <c r="E9" s="69"/>
      <c r="F9" s="69"/>
      <c r="Y9" s="2">
        <v>2</v>
      </c>
      <c r="Z9" s="7" t="s">
        <v>43</v>
      </c>
      <c r="AF9" s="1">
        <v>8</v>
      </c>
      <c r="AG9" s="1">
        <v>20900</v>
      </c>
    </row>
    <row r="10" spans="1:35" x14ac:dyDescent="0.2">
      <c r="A10" s="65" t="s">
        <v>5</v>
      </c>
      <c r="B10" s="67" t="s">
        <v>92</v>
      </c>
      <c r="C10" s="69"/>
      <c r="D10" s="70"/>
      <c r="E10" s="69"/>
      <c r="F10" s="69"/>
      <c r="H10" s="14" t="s">
        <v>5</v>
      </c>
      <c r="I10" s="16" t="s">
        <v>92</v>
      </c>
      <c r="J10" s="19" t="s">
        <v>94</v>
      </c>
      <c r="K10" s="18" t="s">
        <v>83</v>
      </c>
      <c r="W10" s="7" t="s">
        <v>23</v>
      </c>
      <c r="Y10" s="2">
        <v>2</v>
      </c>
      <c r="AF10" s="1">
        <v>9</v>
      </c>
      <c r="AG10" s="1">
        <v>25900</v>
      </c>
    </row>
    <row r="11" spans="1:35" x14ac:dyDescent="0.2">
      <c r="A11" s="65" t="s">
        <v>6</v>
      </c>
      <c r="B11" s="69" t="s">
        <v>90</v>
      </c>
      <c r="C11" s="71" t="s">
        <v>94</v>
      </c>
      <c r="D11" s="73" t="s">
        <v>83</v>
      </c>
      <c r="E11" s="69"/>
      <c r="F11" s="69"/>
      <c r="H11" s="14" t="s">
        <v>6</v>
      </c>
      <c r="I11" s="16" t="s">
        <v>92</v>
      </c>
      <c r="J11" s="4" t="s">
        <v>90</v>
      </c>
      <c r="K11" s="19" t="s">
        <v>94</v>
      </c>
      <c r="L11" s="18" t="s">
        <v>83</v>
      </c>
      <c r="W11" s="7" t="s">
        <v>25</v>
      </c>
      <c r="Y11" s="2">
        <v>2</v>
      </c>
      <c r="AF11" s="1">
        <v>10</v>
      </c>
      <c r="AG11" s="1">
        <v>31400</v>
      </c>
    </row>
    <row r="12" spans="1:35" x14ac:dyDescent="0.2">
      <c r="A12" s="65" t="s">
        <v>7</v>
      </c>
      <c r="B12" s="69" t="s">
        <v>91</v>
      </c>
      <c r="C12" s="68" t="s">
        <v>93</v>
      </c>
      <c r="D12" s="71" t="s">
        <v>94</v>
      </c>
      <c r="E12" s="69"/>
      <c r="F12" s="69"/>
      <c r="H12" s="14" t="s">
        <v>7</v>
      </c>
      <c r="I12" s="4" t="s">
        <v>91</v>
      </c>
      <c r="J12" s="17" t="s">
        <v>93</v>
      </c>
      <c r="U12" s="7" t="s">
        <v>17</v>
      </c>
      <c r="W12" s="7" t="s">
        <v>27</v>
      </c>
      <c r="Y12" s="2">
        <v>2</v>
      </c>
      <c r="Z12" s="7" t="s">
        <v>46</v>
      </c>
      <c r="AF12" s="1">
        <v>11</v>
      </c>
      <c r="AG12" s="1">
        <v>37400</v>
      </c>
    </row>
    <row r="13" spans="1:35" x14ac:dyDescent="0.2">
      <c r="A13" s="65"/>
      <c r="B13" s="69"/>
      <c r="C13" s="69"/>
      <c r="D13" s="70"/>
      <c r="E13" s="69"/>
      <c r="F13" s="69"/>
      <c r="U13" s="7" t="s">
        <v>16</v>
      </c>
      <c r="Y13" s="2">
        <v>3</v>
      </c>
      <c r="AF13" s="1">
        <v>12</v>
      </c>
      <c r="AG13" s="1">
        <v>43500</v>
      </c>
    </row>
    <row r="14" spans="1:35" x14ac:dyDescent="0.2">
      <c r="A14" s="65" t="s">
        <v>81</v>
      </c>
      <c r="B14" s="72" t="s">
        <v>83</v>
      </c>
      <c r="C14" s="74" t="s">
        <v>84</v>
      </c>
      <c r="D14" s="68" t="s">
        <v>80</v>
      </c>
      <c r="E14" s="69"/>
      <c r="F14" s="69"/>
      <c r="H14" s="14" t="s">
        <v>119</v>
      </c>
      <c r="I14" s="4" t="s">
        <v>115</v>
      </c>
      <c r="J14" s="15" t="s">
        <v>83</v>
      </c>
      <c r="K14" s="4" t="s">
        <v>91</v>
      </c>
      <c r="W14" s="7" t="s">
        <v>26</v>
      </c>
      <c r="Y14" s="2">
        <v>3</v>
      </c>
      <c r="AF14" s="1">
        <v>13</v>
      </c>
      <c r="AG14" s="1">
        <v>49850</v>
      </c>
    </row>
    <row r="15" spans="1:35" x14ac:dyDescent="0.2">
      <c r="A15" s="65" t="s">
        <v>82</v>
      </c>
      <c r="B15" s="72" t="s">
        <v>83</v>
      </c>
      <c r="C15" s="74" t="s">
        <v>84</v>
      </c>
      <c r="D15" s="70"/>
      <c r="E15" s="69"/>
      <c r="F15" s="69"/>
      <c r="H15" s="14" t="s">
        <v>82</v>
      </c>
      <c r="I15" s="4" t="s">
        <v>115</v>
      </c>
      <c r="J15" s="15" t="s">
        <v>83</v>
      </c>
      <c r="K15" s="8" t="s">
        <v>91</v>
      </c>
      <c r="L15" s="8"/>
      <c r="W15" s="7" t="s">
        <v>12</v>
      </c>
      <c r="Y15" s="2">
        <v>3</v>
      </c>
    </row>
    <row r="16" spans="1:35" x14ac:dyDescent="0.2">
      <c r="A16" s="65"/>
      <c r="B16" s="69"/>
      <c r="C16" s="69"/>
      <c r="D16" s="70"/>
      <c r="E16" s="69"/>
      <c r="F16" s="69"/>
      <c r="H16" s="14" t="s">
        <v>111</v>
      </c>
      <c r="I16" s="4" t="s">
        <v>115</v>
      </c>
      <c r="Y16" s="2">
        <v>3</v>
      </c>
    </row>
    <row r="17" spans="1:37" x14ac:dyDescent="0.2">
      <c r="A17" s="65" t="s">
        <v>79</v>
      </c>
      <c r="B17" s="68" t="s">
        <v>80</v>
      </c>
      <c r="C17" s="66" t="s">
        <v>99</v>
      </c>
      <c r="D17" s="70"/>
      <c r="E17" s="69"/>
      <c r="F17" s="69"/>
      <c r="W17" s="7" t="s">
        <v>28</v>
      </c>
      <c r="Y17" s="2">
        <v>3</v>
      </c>
    </row>
    <row r="18" spans="1:37" x14ac:dyDescent="0.2">
      <c r="A18" s="65" t="s">
        <v>8</v>
      </c>
      <c r="B18" s="75" t="s">
        <v>71</v>
      </c>
      <c r="C18" s="71" t="s">
        <v>94</v>
      </c>
      <c r="D18" s="70"/>
      <c r="E18" s="69"/>
      <c r="F18" s="69"/>
      <c r="H18" s="14" t="s">
        <v>8</v>
      </c>
      <c r="I18" s="17" t="s">
        <v>80</v>
      </c>
      <c r="AD18" s="9" t="s">
        <v>112</v>
      </c>
    </row>
    <row r="19" spans="1:37" x14ac:dyDescent="0.2">
      <c r="A19" s="65" t="s">
        <v>2</v>
      </c>
      <c r="B19" s="75" t="s">
        <v>71</v>
      </c>
      <c r="C19" s="69"/>
      <c r="D19" s="70"/>
      <c r="E19" s="69"/>
      <c r="F19" s="69"/>
      <c r="H19" s="14" t="s">
        <v>2</v>
      </c>
      <c r="I19" s="17" t="s">
        <v>80</v>
      </c>
      <c r="W19" s="7" t="s">
        <v>29</v>
      </c>
      <c r="AD19" s="1" t="s">
        <v>58</v>
      </c>
      <c r="AF19" s="1" t="s">
        <v>59</v>
      </c>
      <c r="AG19" s="1" t="s">
        <v>60</v>
      </c>
      <c r="AH19" s="1" t="s">
        <v>61</v>
      </c>
      <c r="AI19" s="1" t="s">
        <v>62</v>
      </c>
      <c r="AJ19" s="1" t="s">
        <v>63</v>
      </c>
    </row>
    <row r="20" spans="1:37" x14ac:dyDescent="0.2">
      <c r="A20" s="65"/>
      <c r="B20" s="69"/>
      <c r="C20" s="69"/>
      <c r="D20" s="70"/>
      <c r="E20" s="69"/>
      <c r="F20" s="69"/>
      <c r="AD20" s="1" t="s">
        <v>64</v>
      </c>
      <c r="AE20" s="1" t="s">
        <v>65</v>
      </c>
      <c r="AF20" s="1">
        <v>10</v>
      </c>
      <c r="AG20" s="1">
        <v>20</v>
      </c>
      <c r="AH20" s="1">
        <v>30</v>
      </c>
      <c r="AI20" s="1">
        <v>40</v>
      </c>
      <c r="AJ20" s="1">
        <v>50</v>
      </c>
    </row>
    <row r="21" spans="1:37" x14ac:dyDescent="0.2">
      <c r="A21" s="65" t="s">
        <v>103</v>
      </c>
      <c r="B21" s="68" t="s">
        <v>80</v>
      </c>
      <c r="C21" s="69"/>
      <c r="D21" s="70"/>
      <c r="E21" s="69"/>
      <c r="F21" s="69"/>
      <c r="H21" s="14" t="s">
        <v>103</v>
      </c>
      <c r="I21" s="17" t="s">
        <v>80</v>
      </c>
      <c r="J21" s="89" t="s">
        <v>107</v>
      </c>
      <c r="W21" s="7" t="s">
        <v>34</v>
      </c>
      <c r="AD21" s="1" t="s">
        <v>66</v>
      </c>
      <c r="AE21" s="1" t="s">
        <v>65</v>
      </c>
      <c r="AF21" s="1">
        <v>30</v>
      </c>
      <c r="AG21" s="1">
        <v>61</v>
      </c>
      <c r="AH21" s="1">
        <v>91</v>
      </c>
      <c r="AI21" s="1">
        <v>121</v>
      </c>
      <c r="AJ21" s="1">
        <v>152</v>
      </c>
    </row>
    <row r="22" spans="1:37" x14ac:dyDescent="0.2">
      <c r="B22" s="8"/>
      <c r="W22" s="7" t="s">
        <v>31</v>
      </c>
      <c r="AD22" s="1" t="s">
        <v>67</v>
      </c>
      <c r="AE22" s="1" t="s">
        <v>65</v>
      </c>
      <c r="AF22" s="1">
        <v>58</v>
      </c>
      <c r="AG22" s="1">
        <v>116</v>
      </c>
      <c r="AH22" s="1">
        <v>174</v>
      </c>
      <c r="AI22" s="1">
        <v>232</v>
      </c>
      <c r="AJ22" s="1">
        <v>290</v>
      </c>
    </row>
    <row r="23" spans="1:37" x14ac:dyDescent="0.2">
      <c r="B23" s="8"/>
      <c r="H23" s="14" t="s">
        <v>533</v>
      </c>
      <c r="I23" s="20" t="s">
        <v>78</v>
      </c>
      <c r="W23" s="7" t="s">
        <v>30</v>
      </c>
      <c r="AD23" s="1" t="s">
        <v>68</v>
      </c>
      <c r="AE23" s="1" t="s">
        <v>69</v>
      </c>
      <c r="AF23" s="1">
        <v>9</v>
      </c>
      <c r="AG23" s="1">
        <v>18</v>
      </c>
      <c r="AH23" s="1">
        <v>28</v>
      </c>
      <c r="AI23" s="1">
        <v>37</v>
      </c>
      <c r="AJ23" s="1">
        <v>46</v>
      </c>
    </row>
    <row r="24" spans="1:37" x14ac:dyDescent="0.2">
      <c r="B24" s="8"/>
      <c r="W24" s="7" t="s">
        <v>39</v>
      </c>
      <c r="AD24" s="1" t="s">
        <v>70</v>
      </c>
      <c r="AE24" s="1" t="s">
        <v>69</v>
      </c>
      <c r="AF24" s="1">
        <v>13</v>
      </c>
      <c r="AG24" s="1">
        <v>26</v>
      </c>
      <c r="AH24" s="1">
        <v>53</v>
      </c>
      <c r="AI24" s="1">
        <v>53</v>
      </c>
      <c r="AJ24" s="1">
        <v>6</v>
      </c>
    </row>
    <row r="25" spans="1:37" x14ac:dyDescent="0.2">
      <c r="B25" s="8"/>
      <c r="H25" s="14" t="s">
        <v>118</v>
      </c>
      <c r="I25" s="4" t="s">
        <v>2471</v>
      </c>
      <c r="W25" s="7" t="s">
        <v>40</v>
      </c>
      <c r="AC25" s="2"/>
      <c r="AD25" s="2"/>
      <c r="AE25" s="2"/>
      <c r="AF25" s="2"/>
      <c r="AG25" s="2"/>
      <c r="AH25" s="2"/>
      <c r="AI25" s="2"/>
      <c r="AJ25" s="2"/>
      <c r="AK25" s="2"/>
    </row>
    <row r="26" spans="1:37" x14ac:dyDescent="0.2">
      <c r="AC26" s="2"/>
      <c r="AD26" s="2"/>
      <c r="AE26" s="4" t="s">
        <v>72</v>
      </c>
      <c r="AF26" s="10" t="s">
        <v>59</v>
      </c>
      <c r="AG26" s="10" t="s">
        <v>60</v>
      </c>
      <c r="AH26" s="10" t="s">
        <v>61</v>
      </c>
      <c r="AI26" s="10" t="s">
        <v>62</v>
      </c>
      <c r="AJ26" s="10" t="s">
        <v>63</v>
      </c>
      <c r="AK26" s="2"/>
    </row>
    <row r="27" spans="1:37" x14ac:dyDescent="0.2">
      <c r="B27" s="8">
        <v>94025</v>
      </c>
      <c r="C27" s="4" t="s">
        <v>74</v>
      </c>
      <c r="H27" s="14" t="s">
        <v>2470</v>
      </c>
      <c r="I27" s="4" t="s">
        <v>2477</v>
      </c>
      <c r="W27" s="7" t="s">
        <v>35</v>
      </c>
      <c r="AC27" s="2"/>
      <c r="AD27" s="2"/>
      <c r="AE27" s="4">
        <v>10</v>
      </c>
      <c r="AF27" s="11">
        <v>10</v>
      </c>
      <c r="AG27" s="11">
        <v>40</v>
      </c>
      <c r="AH27" s="11">
        <v>200</v>
      </c>
      <c r="AI27" s="11">
        <v>400</v>
      </c>
      <c r="AJ27" s="12">
        <v>40</v>
      </c>
      <c r="AK27" s="2"/>
    </row>
    <row r="28" spans="1:37" x14ac:dyDescent="0.2">
      <c r="B28" s="8">
        <v>94026</v>
      </c>
      <c r="C28" s="4" t="s">
        <v>75</v>
      </c>
      <c r="H28" s="14" t="s">
        <v>2817</v>
      </c>
      <c r="I28" s="4" t="s">
        <v>2818</v>
      </c>
      <c r="AC28" s="2"/>
      <c r="AD28" s="2"/>
      <c r="AE28" s="4">
        <v>20</v>
      </c>
      <c r="AF28" s="11">
        <v>40</v>
      </c>
      <c r="AG28" s="11">
        <v>200</v>
      </c>
      <c r="AH28" s="11">
        <v>400</v>
      </c>
      <c r="AI28" s="12">
        <v>40</v>
      </c>
      <c r="AJ28" s="12">
        <v>200</v>
      </c>
      <c r="AK28" s="2"/>
    </row>
    <row r="29" spans="1:37" x14ac:dyDescent="0.2">
      <c r="B29" s="8">
        <v>94027</v>
      </c>
      <c r="C29" s="4" t="s">
        <v>76</v>
      </c>
      <c r="W29" s="7" t="s">
        <v>36</v>
      </c>
      <c r="AC29" s="2"/>
      <c r="AD29" s="2"/>
      <c r="AE29" s="4">
        <v>30</v>
      </c>
      <c r="AF29" s="11">
        <v>200</v>
      </c>
      <c r="AG29" s="11">
        <v>400</v>
      </c>
      <c r="AH29" s="12">
        <v>40</v>
      </c>
      <c r="AI29" s="12">
        <v>200</v>
      </c>
      <c r="AJ29" s="12">
        <v>400</v>
      </c>
      <c r="AK29" s="2"/>
    </row>
    <row r="30" spans="1:37" x14ac:dyDescent="0.2">
      <c r="B30" s="8">
        <v>94028</v>
      </c>
      <c r="C30" s="4" t="s">
        <v>77</v>
      </c>
      <c r="W30" s="7" t="s">
        <v>37</v>
      </c>
      <c r="AC30" s="2"/>
      <c r="AD30" s="2"/>
      <c r="AE30" s="4">
        <v>40</v>
      </c>
      <c r="AF30" s="11">
        <v>400</v>
      </c>
      <c r="AG30" s="12">
        <v>40</v>
      </c>
      <c r="AH30" s="12">
        <v>200</v>
      </c>
      <c r="AI30" s="12">
        <v>400</v>
      </c>
      <c r="AJ30" s="12">
        <v>1000</v>
      </c>
      <c r="AK30" s="2"/>
    </row>
    <row r="31" spans="1:37" x14ac:dyDescent="0.2">
      <c r="AC31" s="2"/>
      <c r="AD31" s="2"/>
      <c r="AE31" s="4">
        <v>50</v>
      </c>
      <c r="AF31" s="12">
        <v>40</v>
      </c>
      <c r="AG31" s="12">
        <v>200</v>
      </c>
      <c r="AH31" s="12">
        <v>400</v>
      </c>
      <c r="AI31" s="12">
        <v>1000</v>
      </c>
      <c r="AJ31" s="12">
        <v>2000</v>
      </c>
      <c r="AK31" s="2"/>
    </row>
    <row r="32" spans="1:37" x14ac:dyDescent="0.2">
      <c r="W32" s="7" t="s">
        <v>41</v>
      </c>
      <c r="AC32" s="2"/>
      <c r="AD32" s="2"/>
      <c r="AE32" s="2"/>
      <c r="AF32" s="2"/>
      <c r="AG32" s="2"/>
      <c r="AH32" s="2"/>
      <c r="AI32" s="2"/>
      <c r="AJ32" s="2"/>
      <c r="AK32" s="2"/>
    </row>
    <row r="33" spans="2:37" x14ac:dyDescent="0.2">
      <c r="B33" s="4">
        <v>94042</v>
      </c>
      <c r="C33" s="4" t="s">
        <v>108</v>
      </c>
      <c r="AC33" s="2"/>
      <c r="AD33" s="2"/>
      <c r="AE33" s="4" t="s">
        <v>72</v>
      </c>
      <c r="AF33" s="10" t="s">
        <v>59</v>
      </c>
      <c r="AG33" s="10" t="s">
        <v>60</v>
      </c>
      <c r="AH33" s="10" t="s">
        <v>61</v>
      </c>
      <c r="AI33" s="10" t="s">
        <v>62</v>
      </c>
      <c r="AJ33" s="10" t="s">
        <v>63</v>
      </c>
      <c r="AK33" s="2"/>
    </row>
    <row r="34" spans="2:37" x14ac:dyDescent="0.2">
      <c r="B34" s="4">
        <v>94043</v>
      </c>
      <c r="C34" s="4" t="s">
        <v>109</v>
      </c>
      <c r="W34" s="7" t="s">
        <v>38</v>
      </c>
      <c r="AC34" s="2"/>
      <c r="AD34" s="2"/>
      <c r="AE34" s="4">
        <v>10</v>
      </c>
      <c r="AF34" s="11">
        <v>10</v>
      </c>
      <c r="AG34" s="11">
        <v>40</v>
      </c>
      <c r="AH34" s="11">
        <v>100</v>
      </c>
      <c r="AI34" s="11">
        <v>200</v>
      </c>
      <c r="AJ34" s="11">
        <v>400</v>
      </c>
      <c r="AK34" s="2"/>
    </row>
    <row r="35" spans="2:37" x14ac:dyDescent="0.2">
      <c r="AC35" s="2"/>
      <c r="AD35" s="2"/>
      <c r="AE35" s="4">
        <v>20</v>
      </c>
      <c r="AF35" s="11">
        <v>40</v>
      </c>
      <c r="AG35" s="11">
        <v>100</v>
      </c>
      <c r="AH35" s="11">
        <v>200</v>
      </c>
      <c r="AI35" s="11">
        <v>400</v>
      </c>
      <c r="AJ35" s="12">
        <v>40</v>
      </c>
      <c r="AK35" s="2"/>
    </row>
    <row r="36" spans="2:37" x14ac:dyDescent="0.2">
      <c r="B36" s="4">
        <v>94045</v>
      </c>
      <c r="C36" s="4" t="s">
        <v>110</v>
      </c>
      <c r="AC36" s="2"/>
      <c r="AD36" s="2"/>
      <c r="AE36" s="4">
        <v>30</v>
      </c>
      <c r="AF36" s="11">
        <v>100</v>
      </c>
      <c r="AG36" s="11">
        <v>200</v>
      </c>
      <c r="AH36" s="11">
        <v>400</v>
      </c>
      <c r="AI36" s="12">
        <v>40</v>
      </c>
      <c r="AJ36" s="12">
        <v>200</v>
      </c>
      <c r="AK36" s="2"/>
    </row>
    <row r="37" spans="2:37" x14ac:dyDescent="0.2">
      <c r="AC37" s="2"/>
      <c r="AD37" s="2"/>
      <c r="AE37" s="4">
        <v>40</v>
      </c>
      <c r="AF37" s="11">
        <v>200</v>
      </c>
      <c r="AG37" s="12">
        <v>10</v>
      </c>
      <c r="AH37" s="12">
        <v>40</v>
      </c>
      <c r="AI37" s="12">
        <v>200</v>
      </c>
      <c r="AJ37" s="12">
        <v>1000</v>
      </c>
      <c r="AK37" s="2"/>
    </row>
    <row r="38" spans="2:37" x14ac:dyDescent="0.2">
      <c r="AC38" s="2"/>
      <c r="AD38" s="2"/>
      <c r="AE38" s="4">
        <v>50</v>
      </c>
      <c r="AF38" s="12">
        <v>10</v>
      </c>
      <c r="AG38" s="12">
        <v>40</v>
      </c>
      <c r="AH38" s="12">
        <v>200</v>
      </c>
      <c r="AI38" s="12">
        <v>1000</v>
      </c>
      <c r="AJ38" s="12">
        <v>2000</v>
      </c>
      <c r="AK38" s="2"/>
    </row>
    <row r="39" spans="2:37" x14ac:dyDescent="0.2">
      <c r="B39" s="4">
        <v>94049</v>
      </c>
      <c r="C39" s="4" t="s">
        <v>515</v>
      </c>
      <c r="AC39" s="2"/>
      <c r="AD39" s="2"/>
      <c r="AE39" s="2"/>
      <c r="AF39" s="2"/>
      <c r="AG39" s="2"/>
      <c r="AH39" s="2"/>
      <c r="AI39" s="2"/>
      <c r="AJ39" s="2"/>
      <c r="AK39" s="2"/>
    </row>
    <row r="40" spans="2:37" x14ac:dyDescent="0.2">
      <c r="B40" s="4">
        <v>94050</v>
      </c>
      <c r="C40" s="4" t="s">
        <v>516</v>
      </c>
      <c r="AC40" s="2"/>
      <c r="AD40" s="2"/>
      <c r="AE40" s="2"/>
      <c r="AF40" s="2"/>
      <c r="AG40" s="2"/>
      <c r="AH40" s="2"/>
      <c r="AI40" s="2"/>
      <c r="AJ40" s="2"/>
      <c r="AK40" s="2"/>
    </row>
    <row r="41" spans="2:37" x14ac:dyDescent="0.2">
      <c r="B41" s="4">
        <v>94051</v>
      </c>
      <c r="C41" s="4" t="s">
        <v>517</v>
      </c>
      <c r="AC41" s="2"/>
      <c r="AD41" s="2"/>
      <c r="AE41" s="2"/>
      <c r="AF41" s="2"/>
      <c r="AG41" s="2"/>
      <c r="AH41" s="2"/>
      <c r="AI41" s="2"/>
      <c r="AJ41" s="2"/>
      <c r="AK41" s="2"/>
    </row>
    <row r="42" spans="2:37" x14ac:dyDescent="0.2">
      <c r="B42" s="4">
        <v>94052</v>
      </c>
      <c r="C42" s="4" t="s">
        <v>518</v>
      </c>
    </row>
    <row r="43" spans="2:37" x14ac:dyDescent="0.2">
      <c r="B43" s="4">
        <v>94053</v>
      </c>
      <c r="C43" s="4" t="s">
        <v>519</v>
      </c>
    </row>
    <row r="44" spans="2:37" x14ac:dyDescent="0.2">
      <c r="B44" s="4">
        <v>94054</v>
      </c>
      <c r="C44" s="4" t="s">
        <v>520</v>
      </c>
    </row>
    <row r="45" spans="2:37" x14ac:dyDescent="0.2">
      <c r="B45" s="4">
        <v>94055</v>
      </c>
      <c r="C45" s="4" t="s">
        <v>521</v>
      </c>
    </row>
    <row r="46" spans="2:37" x14ac:dyDescent="0.2">
      <c r="B46" s="4">
        <v>94056</v>
      </c>
      <c r="C46" s="4" t="s">
        <v>522</v>
      </c>
    </row>
    <row r="47" spans="2:37" x14ac:dyDescent="0.2">
      <c r="B47" s="4">
        <v>94057</v>
      </c>
      <c r="C47" s="4" t="s">
        <v>523</v>
      </c>
    </row>
    <row r="48" spans="2:37" x14ac:dyDescent="0.2">
      <c r="B48" s="4">
        <v>94058</v>
      </c>
      <c r="C48" s="4" t="s">
        <v>524</v>
      </c>
    </row>
    <row r="49" spans="2:3" x14ac:dyDescent="0.2">
      <c r="B49" s="4">
        <v>94059</v>
      </c>
      <c r="C49" s="4" t="s">
        <v>525</v>
      </c>
    </row>
    <row r="50" spans="2:3" x14ac:dyDescent="0.2">
      <c r="B50" s="4">
        <v>94060</v>
      </c>
      <c r="C50" s="4" t="s">
        <v>526</v>
      </c>
    </row>
  </sheetData>
  <phoneticPr fontId="4" type="noConversion"/>
  <conditionalFormatting sqref="Y1:Z1048576">
    <cfRule type="expression" dxfId="20" priority="1">
      <formula>MOD($Y1,2)=1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CD96A-1924-4DE8-AACD-6CBA1529FDDF}">
  <sheetPr codeName="Sheet3">
    <tabColor rgb="FFFFFF00"/>
  </sheetPr>
  <dimension ref="A1:BW133"/>
  <sheetViews>
    <sheetView tabSelected="1" zoomScaleNormal="100" workbookViewId="0">
      <pane xSplit="5" ySplit="1" topLeftCell="F69" activePane="bottomRight" state="frozen"/>
      <selection pane="topRight" activeCell="E1" sqref="E1"/>
      <selection pane="bottomLeft" activeCell="A2" sqref="A2"/>
      <selection pane="bottomRight" activeCell="J98" sqref="J98"/>
    </sheetView>
  </sheetViews>
  <sheetFormatPr defaultRowHeight="12" x14ac:dyDescent="0.3"/>
  <cols>
    <col min="1" max="1" width="5.75" style="25" bestFit="1" customWidth="1"/>
    <col min="2" max="2" width="14.375" style="28" bestFit="1" customWidth="1"/>
    <col min="3" max="3" width="9.5" style="28" bestFit="1" customWidth="1"/>
    <col min="4" max="4" width="9.5" style="28" customWidth="1"/>
    <col min="5" max="6" width="16.5" style="28" customWidth="1"/>
    <col min="7" max="7" width="8.25" style="28" bestFit="1" customWidth="1"/>
    <col min="8" max="8" width="6" style="30" bestFit="1" customWidth="1"/>
    <col min="9" max="9" width="16.375" style="29" customWidth="1"/>
    <col min="10" max="10" width="16.375" style="28" customWidth="1"/>
    <col min="11" max="11" width="2" style="91" customWidth="1"/>
    <col min="12" max="12" width="9" style="30" customWidth="1"/>
    <col min="13" max="13" width="4.75" style="93" customWidth="1"/>
    <col min="14" max="14" width="15" style="28" bestFit="1" customWidth="1"/>
    <col min="15" max="15" width="16" style="28" customWidth="1"/>
    <col min="16" max="16" width="18.5" style="29" customWidth="1"/>
    <col min="17" max="17" width="15.875" style="28" customWidth="1"/>
    <col min="18" max="22" width="8.25" style="28" customWidth="1"/>
    <col min="23" max="23" width="2" style="26" customWidth="1"/>
    <col min="24" max="24" width="12.75" style="26" bestFit="1" customWidth="1"/>
    <col min="25" max="25" width="15.25" style="26" customWidth="1"/>
    <col min="26" max="26" width="9" style="26"/>
    <col min="27" max="27" width="4.5" style="26" bestFit="1" customWidth="1"/>
    <col min="28" max="28" width="9" style="147" customWidth="1"/>
    <col min="29" max="29" width="15" style="26" bestFit="1" customWidth="1"/>
    <col min="30" max="30" width="9" style="26"/>
    <col min="31" max="31" width="8.875" style="26" customWidth="1"/>
    <col min="32" max="33" width="9" style="26"/>
    <col min="34" max="38" width="15.25" style="27" customWidth="1"/>
    <col min="39" max="41" width="15.25" style="26" customWidth="1"/>
    <col min="42" max="42" width="9" style="26"/>
    <col min="43" max="44" width="9" style="25"/>
    <col min="45" max="45" width="15" style="25" bestFit="1" customWidth="1"/>
    <col min="46" max="46" width="9" style="25"/>
    <col min="47" max="47" width="6.25" style="25" bestFit="1" customWidth="1"/>
    <col min="48" max="49" width="4.5" style="25" bestFit="1" customWidth="1"/>
    <col min="50" max="51" width="9" style="25"/>
    <col min="52" max="52" width="15" style="25" bestFit="1" customWidth="1"/>
    <col min="53" max="55" width="9" style="25"/>
    <col min="56" max="56" width="12.75" style="25" bestFit="1" customWidth="1"/>
    <col min="57" max="57" width="9" style="25"/>
    <col min="58" max="58" width="12.75" style="25" bestFit="1" customWidth="1"/>
    <col min="59" max="59" width="9" style="25"/>
    <col min="60" max="60" width="10.75" style="25" customWidth="1"/>
    <col min="61" max="62" width="9" style="25"/>
    <col min="63" max="63" width="11.125" style="25" bestFit="1" customWidth="1"/>
    <col min="64" max="64" width="15" style="25" bestFit="1" customWidth="1"/>
    <col min="65" max="65" width="10.25" style="25" bestFit="1" customWidth="1"/>
    <col min="66" max="66" width="10.625" style="25" customWidth="1"/>
    <col min="67" max="74" width="9" style="25"/>
    <col min="75" max="75" width="15" style="25" bestFit="1" customWidth="1"/>
    <col min="76" max="16384" width="9" style="25"/>
  </cols>
  <sheetData>
    <row r="1" spans="1:75" s="49" customFormat="1" x14ac:dyDescent="0.3">
      <c r="A1" s="49" t="s">
        <v>299</v>
      </c>
      <c r="B1" s="37" t="s">
        <v>298</v>
      </c>
      <c r="C1" s="37" t="s">
        <v>2819</v>
      </c>
      <c r="D1" s="37">
        <v>145</v>
      </c>
      <c r="E1" s="37" t="s">
        <v>209</v>
      </c>
      <c r="F1" s="37" t="s">
        <v>286</v>
      </c>
      <c r="G1" s="37" t="s">
        <v>297</v>
      </c>
      <c r="H1" s="36" t="s">
        <v>296</v>
      </c>
      <c r="I1" s="51" t="s">
        <v>295</v>
      </c>
      <c r="J1" s="37" t="s">
        <v>2572</v>
      </c>
      <c r="K1" s="90"/>
      <c r="L1" s="36" t="s">
        <v>291</v>
      </c>
      <c r="M1" s="92" t="s">
        <v>294</v>
      </c>
      <c r="N1" s="37" t="s">
        <v>285</v>
      </c>
      <c r="O1" s="37" t="s">
        <v>286</v>
      </c>
      <c r="P1" s="51" t="s">
        <v>293</v>
      </c>
      <c r="Q1" s="37"/>
      <c r="R1" s="37"/>
      <c r="S1" s="37"/>
      <c r="T1" s="37"/>
      <c r="U1" s="37"/>
      <c r="V1" s="37"/>
      <c r="W1" s="32"/>
      <c r="X1" s="32"/>
      <c r="Y1" s="32"/>
      <c r="Z1" s="32"/>
      <c r="AA1" s="32"/>
      <c r="AB1" s="146"/>
      <c r="AC1" s="32"/>
      <c r="AD1" s="32"/>
      <c r="AE1" s="32"/>
      <c r="AF1" s="32"/>
      <c r="AG1" s="32"/>
      <c r="AH1" s="50"/>
      <c r="AI1" s="50"/>
      <c r="AJ1" s="50"/>
      <c r="AK1" s="50"/>
      <c r="AL1" s="50"/>
      <c r="AM1" s="32"/>
      <c r="AN1" s="32"/>
      <c r="AO1" s="32"/>
      <c r="AP1" s="32"/>
      <c r="BV1" s="49" t="s">
        <v>341</v>
      </c>
      <c r="BW1" s="49" t="s">
        <v>646</v>
      </c>
    </row>
    <row r="2" spans="1:75" x14ac:dyDescent="0.3">
      <c r="A2" s="25">
        <v>1</v>
      </c>
      <c r="B2" s="28" t="s">
        <v>292</v>
      </c>
      <c r="C2" s="28">
        <f>VLOOKUP(B2,Ref!$CS:$CT,2,FALSE)</f>
        <v>1</v>
      </c>
      <c r="D2" s="28">
        <f>$D$1*C2</f>
        <v>145</v>
      </c>
      <c r="E2" s="28" t="s">
        <v>130</v>
      </c>
      <c r="F2" s="28">
        <f t="shared" ref="F2:F33" si="0">VLOOKUP(E2,$AC$3:$AE$34,3,FALSE)</f>
        <v>94005</v>
      </c>
      <c r="G2" s="28">
        <f>INDEX($AE$62:$AJ$83,MATCH(F2,$AD$62:$AD$83,0),COUNTIF($F$1:F2,F2))*C2</f>
        <v>150</v>
      </c>
      <c r="H2" s="30" t="s">
        <v>245</v>
      </c>
      <c r="I2" s="29" t="s">
        <v>2501</v>
      </c>
      <c r="L2" s="30" t="str">
        <f t="shared" ref="L2:L33" si="1">IF(MOD(A2,6)=0,"교역",VLOOKUP(E2,$AC$3:$AD$34,2,FALSE))</f>
        <v>채집</v>
      </c>
      <c r="M2" s="93">
        <f t="shared" ref="M2:M33" si="2">IF(L2="교역",1,IF(L2="채집",2,4))</f>
        <v>2</v>
      </c>
      <c r="N2" s="28" t="str">
        <f>IF(L2="교역","Ro포인트",IF(L2="발굴",VLOOKUP(MOD(COUNTIF($L$1:L2,"발굴")-1,6)+1,$X$9:$Y$14,2),VLOOKUP(MOD(COUNTIF($L$1:L2,"채집")-1,6)+1,$X$18:$Y$23,2)))</f>
        <v>구름 조각</v>
      </c>
      <c r="O2" s="28">
        <f t="shared" ref="O2:O33" si="3">IFERROR(VLOOKUP(N2,$AC$3:$AE$34,3,FALSE),0)</f>
        <v>94023</v>
      </c>
      <c r="P2" s="29" t="str">
        <f>IFERROR(INDEX($AH$16:$AN$32,MATCH(O2,$AE$16:$AE$32,0),COUNTIF($N$1:N2,N2)),0)</f>
        <v>10,20,30,40,50</v>
      </c>
      <c r="Q2" s="28">
        <v>10</v>
      </c>
      <c r="R2" s="28">
        <v>20</v>
      </c>
      <c r="S2" s="28">
        <v>30</v>
      </c>
      <c r="T2" s="28">
        <v>40</v>
      </c>
      <c r="U2" s="28">
        <v>50</v>
      </c>
      <c r="X2" s="37" t="s">
        <v>291</v>
      </c>
      <c r="Y2" s="37" t="s">
        <v>290</v>
      </c>
      <c r="Z2" s="37" t="s">
        <v>289</v>
      </c>
      <c r="AA2" s="32"/>
      <c r="AB2" s="146"/>
      <c r="AC2" s="37" t="s">
        <v>288</v>
      </c>
      <c r="AD2" s="37" t="s">
        <v>287</v>
      </c>
      <c r="AE2" s="37" t="s">
        <v>286</v>
      </c>
      <c r="AF2" s="37" t="s">
        <v>209</v>
      </c>
      <c r="AG2" s="37" t="s">
        <v>285</v>
      </c>
      <c r="AH2" s="30">
        <v>1</v>
      </c>
      <c r="AI2" s="30">
        <v>2</v>
      </c>
      <c r="AJ2" s="30">
        <v>3</v>
      </c>
      <c r="AK2" s="30">
        <v>4</v>
      </c>
      <c r="AL2" s="30">
        <v>5</v>
      </c>
      <c r="AM2" s="30">
        <v>6</v>
      </c>
      <c r="AN2" s="30">
        <v>7</v>
      </c>
      <c r="AO2" s="30">
        <v>8</v>
      </c>
      <c r="BH2" s="25" t="s">
        <v>2582</v>
      </c>
      <c r="BV2" s="25" t="s">
        <v>530</v>
      </c>
      <c r="BW2" s="25" t="s">
        <v>265</v>
      </c>
    </row>
    <row r="3" spans="1:75" x14ac:dyDescent="0.3">
      <c r="A3" s="25">
        <v>2</v>
      </c>
      <c r="B3" s="28" t="s">
        <v>284</v>
      </c>
      <c r="C3" s="28">
        <f>VLOOKUP(B3,Ref!$CS:$CT,2,FALSE)</f>
        <v>1</v>
      </c>
      <c r="D3" s="28">
        <f t="shared" ref="D3:D66" si="4">$D$1*C3</f>
        <v>145</v>
      </c>
      <c r="E3" s="28" t="s">
        <v>164</v>
      </c>
      <c r="F3" s="28">
        <f t="shared" si="0"/>
        <v>94000</v>
      </c>
      <c r="G3" s="28">
        <f>INDEX($AE$62:$AJ$83,MATCH(F3,$AD$62:$AD$83,0),COUNTIF($F$1:F3,F3))*C3</f>
        <v>150</v>
      </c>
      <c r="I3" s="29" t="s">
        <v>2502</v>
      </c>
      <c r="L3" s="30" t="str">
        <f t="shared" si="1"/>
        <v>발굴</v>
      </c>
      <c r="M3" s="93">
        <f t="shared" si="2"/>
        <v>4</v>
      </c>
      <c r="N3" s="28" t="str">
        <f>IF(L3="교역","Ro포인트",IF(L3="발굴",VLOOKUP(MOD(COUNTIF($L$1:L3,"발굴")-1,6)+1,$X$9:$Y$14,2),VLOOKUP(MOD(COUNTIF($L$1:L3,"채집")-1,6)+1,$X$18:$Y$23,2)))</f>
        <v>루비</v>
      </c>
      <c r="O3" s="28">
        <f t="shared" si="3"/>
        <v>94017</v>
      </c>
      <c r="P3" s="29" t="str">
        <f>IFERROR(INDEX($AH$16:$AN$32,MATCH(O3,$AE$16:$AE$32,0),COUNTIF($N$1:N3,N3)),0)</f>
        <v>4,6,8,10,12</v>
      </c>
      <c r="Q3" s="28">
        <v>4</v>
      </c>
      <c r="R3" s="28">
        <v>6</v>
      </c>
      <c r="S3" s="28">
        <v>8</v>
      </c>
      <c r="T3" s="28">
        <v>10</v>
      </c>
      <c r="U3" s="28">
        <v>12</v>
      </c>
      <c r="X3" s="28" t="s">
        <v>278</v>
      </c>
      <c r="Y3" s="28">
        <f>COUNTIF(L:L,$X$3)</f>
        <v>35</v>
      </c>
      <c r="Z3" s="28" t="str">
        <f>ROUND(Y3/SUM($Y$3:$Y$5),2)*100&amp;"%"</f>
        <v>43%</v>
      </c>
      <c r="AA3" s="26">
        <f>Y3/6</f>
        <v>5.833333333333333</v>
      </c>
      <c r="AC3" s="48" t="s">
        <v>283</v>
      </c>
      <c r="AD3" s="28" t="s">
        <v>188</v>
      </c>
      <c r="AE3" s="48">
        <v>94005</v>
      </c>
      <c r="AF3" s="28">
        <f t="shared" ref="AF3:AF34" si="5">COUNTIF(F:F,AE3)</f>
        <v>8</v>
      </c>
      <c r="AG3" s="28">
        <f t="shared" ref="AG3:AG34" si="6">COUNTIF(O:O,AE3)</f>
        <v>0</v>
      </c>
      <c r="AH3" s="30"/>
      <c r="AI3" s="30"/>
      <c r="AJ3" s="30"/>
      <c r="AK3" s="30"/>
      <c r="AL3" s="30"/>
      <c r="AM3" s="30"/>
      <c r="AN3" s="30"/>
      <c r="AO3" s="30"/>
      <c r="BV3" s="25" t="s">
        <v>531</v>
      </c>
      <c r="BW3" s="25" t="s">
        <v>252</v>
      </c>
    </row>
    <row r="4" spans="1:75" x14ac:dyDescent="0.3">
      <c r="A4" s="25">
        <v>3</v>
      </c>
      <c r="B4" s="28" t="s">
        <v>282</v>
      </c>
      <c r="C4" s="28">
        <f>VLOOKUP(B4,Ref!$CS:$CT,2,FALSE)</f>
        <v>1</v>
      </c>
      <c r="D4" s="28">
        <f t="shared" si="4"/>
        <v>145</v>
      </c>
      <c r="E4" s="28" t="s">
        <v>161</v>
      </c>
      <c r="F4" s="28">
        <f t="shared" si="0"/>
        <v>94002</v>
      </c>
      <c r="G4" s="28">
        <f>INDEX($AE$62:$AJ$83,MATCH(F4,$AD$62:$AD$83,0),COUNTIF($F$1:F4,F4))*C4</f>
        <v>150</v>
      </c>
      <c r="I4" s="29" t="s">
        <v>2503</v>
      </c>
      <c r="L4" s="30" t="str">
        <f t="shared" si="1"/>
        <v>채집</v>
      </c>
      <c r="M4" s="93">
        <f t="shared" si="2"/>
        <v>2</v>
      </c>
      <c r="N4" s="28" t="str">
        <f>IF(L4="교역","Ro포인트",IF(L4="발굴",VLOOKUP(MOD(COUNTIF($L$1:L4,"발굴")-1,6)+1,$X$9:$Y$14,2),VLOOKUP(MOD(COUNTIF($L$1:L4,"채집")-1,6)+1,$X$18:$Y$23,2)))</f>
        <v>얼음 심장</v>
      </c>
      <c r="O4" s="28">
        <f t="shared" si="3"/>
        <v>94016</v>
      </c>
      <c r="P4" s="29" t="str">
        <f>IFERROR(INDEX($AH$16:$AN$32,MATCH(O4,$AE$16:$AE$32,0),COUNTIF($N$1:N4,N4)),0)</f>
        <v>10,20,30,40,50</v>
      </c>
      <c r="Q4" s="28">
        <v>10</v>
      </c>
      <c r="R4" s="28">
        <v>20</v>
      </c>
      <c r="S4" s="28">
        <v>30</v>
      </c>
      <c r="T4" s="28">
        <v>40</v>
      </c>
      <c r="U4" s="28">
        <v>50</v>
      </c>
      <c r="X4" s="28" t="s">
        <v>221</v>
      </c>
      <c r="Y4" s="28">
        <f>COUNTIF(L:L,$X$4)</f>
        <v>35</v>
      </c>
      <c r="Z4" s="28" t="str">
        <f>ROUND(Y4/SUM($Y$3:$Y$5),2)*100&amp;"%"</f>
        <v>43%</v>
      </c>
      <c r="AA4" s="26">
        <f t="shared" ref="AA4:AA5" si="7">Y4/6</f>
        <v>5.833333333333333</v>
      </c>
      <c r="AC4" s="28" t="s">
        <v>144</v>
      </c>
      <c r="AD4" s="34" t="s">
        <v>134</v>
      </c>
      <c r="AE4" s="28">
        <v>94008</v>
      </c>
      <c r="AF4" s="28">
        <f t="shared" si="5"/>
        <v>8</v>
      </c>
      <c r="AG4" s="28">
        <f t="shared" si="6"/>
        <v>0</v>
      </c>
      <c r="AH4" s="30"/>
      <c r="AI4" s="30"/>
      <c r="AJ4" s="30"/>
      <c r="AK4" s="30"/>
      <c r="AL4" s="30"/>
      <c r="AM4" s="30"/>
      <c r="AN4" s="30"/>
      <c r="AO4" s="30"/>
      <c r="AS4" s="25" t="s">
        <v>527</v>
      </c>
      <c r="AT4" s="25" t="s">
        <v>528</v>
      </c>
      <c r="AU4" s="25" t="s">
        <v>529</v>
      </c>
      <c r="AV4" s="25" t="s">
        <v>2573</v>
      </c>
      <c r="AW4" s="25" t="s">
        <v>646</v>
      </c>
      <c r="AY4" s="25" t="s">
        <v>2573</v>
      </c>
      <c r="BJ4" s="25" t="s">
        <v>2592</v>
      </c>
      <c r="BK4" s="25" t="s">
        <v>2593</v>
      </c>
      <c r="BV4" s="25" t="s">
        <v>530</v>
      </c>
      <c r="BW4" s="25" t="s">
        <v>258</v>
      </c>
    </row>
    <row r="5" spans="1:75" x14ac:dyDescent="0.3">
      <c r="A5" s="25">
        <v>4</v>
      </c>
      <c r="B5" s="28" t="s">
        <v>281</v>
      </c>
      <c r="C5" s="28">
        <f>VLOOKUP(B5,Ref!$CS:$CT,2,FALSE)</f>
        <v>1</v>
      </c>
      <c r="D5" s="28">
        <f t="shared" si="4"/>
        <v>145</v>
      </c>
      <c r="E5" s="28" t="s">
        <v>158</v>
      </c>
      <c r="F5" s="28">
        <f t="shared" si="0"/>
        <v>94014</v>
      </c>
      <c r="G5" s="28">
        <f>INDEX($AE$62:$AJ$83,MATCH(F5,$AD$62:$AD$83,0),COUNTIF($F$1:F5,F5))*C5</f>
        <v>150</v>
      </c>
      <c r="I5" s="29" t="s">
        <v>2504</v>
      </c>
      <c r="L5" s="30" t="str">
        <f t="shared" si="1"/>
        <v>발굴</v>
      </c>
      <c r="M5" s="93">
        <f t="shared" si="2"/>
        <v>4</v>
      </c>
      <c r="N5" s="28" t="str">
        <f>IF(L5="교역","Ro포인트",IF(L5="발굴",VLOOKUP(MOD(COUNTIF($L$1:L5,"발굴")-1,6)+1,$X$9:$Y$14,2),VLOOKUP(MOD(COUNTIF($L$1:L5,"채집")-1,6)+1,$X$18:$Y$23,2)))</f>
        <v>사파이어</v>
      </c>
      <c r="O5" s="28">
        <f t="shared" si="3"/>
        <v>94019</v>
      </c>
      <c r="P5" s="29" t="str">
        <f>IFERROR(INDEX($AH$16:$AN$32,MATCH(O5,$AE$16:$AE$32,0),COUNTIF($N$1:N5,N5)),0)</f>
        <v>4,6,8,10,12</v>
      </c>
      <c r="Q5" s="28">
        <v>4</v>
      </c>
      <c r="R5" s="28">
        <v>6</v>
      </c>
      <c r="S5" s="28">
        <v>8</v>
      </c>
      <c r="T5" s="28">
        <v>10</v>
      </c>
      <c r="U5" s="28">
        <v>12</v>
      </c>
      <c r="X5" s="28" t="s">
        <v>207</v>
      </c>
      <c r="Y5" s="28">
        <f>COUNTIF(L:L,$X$5)</f>
        <v>12</v>
      </c>
      <c r="Z5" s="28" t="str">
        <f>ROUND(Y5/SUM($Y$3:$Y$5),2)*100&amp;"%"</f>
        <v>15%</v>
      </c>
      <c r="AA5" s="26">
        <f t="shared" si="7"/>
        <v>2</v>
      </c>
      <c r="AC5" s="28" t="s">
        <v>142</v>
      </c>
      <c r="AD5" s="28" t="s">
        <v>221</v>
      </c>
      <c r="AE5" s="28">
        <v>94004</v>
      </c>
      <c r="AF5" s="28">
        <f t="shared" si="5"/>
        <v>8</v>
      </c>
      <c r="AG5" s="28">
        <f t="shared" si="6"/>
        <v>0</v>
      </c>
      <c r="AH5" s="30"/>
      <c r="AI5" s="30"/>
      <c r="AJ5" s="30"/>
      <c r="AK5" s="30"/>
      <c r="AL5" s="30"/>
      <c r="AM5" s="30"/>
      <c r="AN5" s="30"/>
      <c r="AO5" s="30"/>
      <c r="AS5" s="94" t="s">
        <v>130</v>
      </c>
      <c r="AT5" s="94" t="s">
        <v>530</v>
      </c>
      <c r="AU5" s="94">
        <v>94005</v>
      </c>
      <c r="AV5" s="94">
        <v>6</v>
      </c>
      <c r="AW5" s="25">
        <v>0</v>
      </c>
      <c r="AY5" s="25">
        <v>1</v>
      </c>
      <c r="AZ5" s="25" t="s">
        <v>164</v>
      </c>
      <c r="BB5" s="25" t="s">
        <v>531</v>
      </c>
      <c r="BH5" s="25" t="s">
        <v>2583</v>
      </c>
      <c r="BI5" s="25" t="s">
        <v>2580</v>
      </c>
      <c r="BJ5" s="25">
        <v>100</v>
      </c>
      <c r="BK5" s="25">
        <v>600</v>
      </c>
      <c r="BO5" s="25">
        <v>1</v>
      </c>
      <c r="BP5" s="25" t="s">
        <v>292</v>
      </c>
      <c r="BQ5" s="25" t="s">
        <v>130</v>
      </c>
      <c r="BR5" s="25">
        <v>94005</v>
      </c>
      <c r="BS5" s="25">
        <v>50</v>
      </c>
      <c r="BT5" s="25" t="s">
        <v>245</v>
      </c>
      <c r="BV5" s="25" t="s">
        <v>531</v>
      </c>
      <c r="BW5" s="25" t="s">
        <v>250</v>
      </c>
    </row>
    <row r="6" spans="1:75" x14ac:dyDescent="0.3">
      <c r="A6" s="25">
        <v>5</v>
      </c>
      <c r="B6" s="28" t="s">
        <v>280</v>
      </c>
      <c r="C6" s="28">
        <f>VLOOKUP(B6,Ref!$CS:$CT,2,FALSE)</f>
        <v>2</v>
      </c>
      <c r="D6" s="28">
        <f t="shared" si="4"/>
        <v>290</v>
      </c>
      <c r="E6" s="28" t="s">
        <v>154</v>
      </c>
      <c r="F6" s="28">
        <f t="shared" si="0"/>
        <v>94011</v>
      </c>
      <c r="G6" s="28">
        <f>INDEX($AE$62:$AJ$83,MATCH(F6,$AD$62:$AD$83,0),COUNTIF($F$1:F6,F6))*C6</f>
        <v>300</v>
      </c>
      <c r="I6" s="29" t="s">
        <v>2505</v>
      </c>
      <c r="L6" s="30" t="str">
        <f t="shared" si="1"/>
        <v>채집</v>
      </c>
      <c r="M6" s="93">
        <f t="shared" si="2"/>
        <v>2</v>
      </c>
      <c r="N6" s="28" t="str">
        <f>IF(L6="교역","Ro포인트",IF(L6="발굴",VLOOKUP(MOD(COUNTIF($L$1:L6,"발굴")-1,6)+1,$X$9:$Y$14,2),VLOOKUP(MOD(COUNTIF($L$1:L6,"채집")-1,6)+1,$X$18:$Y$23,2)))</f>
        <v>매우 단단한 복숭아</v>
      </c>
      <c r="O6" s="28">
        <f t="shared" si="3"/>
        <v>94022</v>
      </c>
      <c r="P6" s="29" t="str">
        <f>IFERROR(INDEX($AH$16:$AN$32,MATCH(O6,$AE$16:$AE$32,0),COUNTIF($N$1:N6,N6)),0)</f>
        <v>10,20,30,40,50</v>
      </c>
      <c r="Q6" s="28">
        <v>10</v>
      </c>
      <c r="R6" s="28">
        <v>20</v>
      </c>
      <c r="S6" s="28">
        <v>30</v>
      </c>
      <c r="T6" s="28">
        <v>40</v>
      </c>
      <c r="U6" s="28">
        <v>50</v>
      </c>
      <c r="AC6" s="28" t="s">
        <v>135</v>
      </c>
      <c r="AD6" s="34" t="s">
        <v>134</v>
      </c>
      <c r="AE6" s="28">
        <v>94010</v>
      </c>
      <c r="AF6" s="28">
        <f t="shared" si="5"/>
        <v>8</v>
      </c>
      <c r="AG6" s="28">
        <f t="shared" si="6"/>
        <v>0</v>
      </c>
      <c r="AH6" s="30"/>
      <c r="AI6" s="30"/>
      <c r="AJ6" s="30"/>
      <c r="AK6" s="30"/>
      <c r="AL6" s="30"/>
      <c r="AM6" s="30"/>
      <c r="AN6" s="30"/>
      <c r="AO6" s="30"/>
      <c r="AS6" s="94" t="s">
        <v>144</v>
      </c>
      <c r="AT6" s="94" t="s">
        <v>531</v>
      </c>
      <c r="AU6" s="94">
        <v>94008</v>
      </c>
      <c r="AV6" s="94">
        <v>6</v>
      </c>
      <c r="AW6" s="25">
        <v>0</v>
      </c>
      <c r="AY6" s="25">
        <v>2</v>
      </c>
      <c r="AZ6" s="25" t="s">
        <v>161</v>
      </c>
      <c r="BB6" s="25" t="s">
        <v>530</v>
      </c>
      <c r="BH6" s="25" t="s">
        <v>2584</v>
      </c>
      <c r="BI6" s="25" t="s">
        <v>2581</v>
      </c>
      <c r="BO6" s="25">
        <v>2</v>
      </c>
      <c r="BP6" s="25" t="s">
        <v>284</v>
      </c>
      <c r="BQ6" s="25" t="s">
        <v>164</v>
      </c>
      <c r="BR6" s="25">
        <v>94000</v>
      </c>
      <c r="BS6" s="25">
        <v>50</v>
      </c>
      <c r="BV6" s="25" t="s">
        <v>530</v>
      </c>
      <c r="BW6" s="25" t="s">
        <v>255</v>
      </c>
    </row>
    <row r="7" spans="1:75" x14ac:dyDescent="0.3">
      <c r="A7" s="25">
        <v>6</v>
      </c>
      <c r="B7" s="28" t="s">
        <v>279</v>
      </c>
      <c r="C7" s="28">
        <f>VLOOKUP(B7,Ref!$CS:$CT,2,FALSE)</f>
        <v>2</v>
      </c>
      <c r="D7" s="28">
        <f t="shared" si="4"/>
        <v>290</v>
      </c>
      <c r="E7" s="28" t="s">
        <v>3581</v>
      </c>
      <c r="F7" s="28">
        <f t="shared" si="0"/>
        <v>94008</v>
      </c>
      <c r="G7" s="28">
        <f>INDEX($AE$62:$AJ$83,MATCH(F7,$AD$62:$AD$83,0),COUNTIF($F$1:F7,F7))*C7</f>
        <v>200</v>
      </c>
      <c r="H7" s="30" t="s">
        <v>245</v>
      </c>
      <c r="I7" s="29" t="s">
        <v>2506</v>
      </c>
      <c r="L7" s="30" t="str">
        <f t="shared" si="1"/>
        <v>교역</v>
      </c>
      <c r="M7" s="93">
        <f t="shared" si="2"/>
        <v>1</v>
      </c>
      <c r="N7" s="28" t="str">
        <f>IF(L7="교역","Ro포인트",IF(L7="발굴",VLOOKUP(MOD(COUNTIF($L$1:L7,"발굴")-1,6)+1,$X$9:$Y$14,2),VLOOKUP(MOD(COUNTIF($L$1:L7,"채집")-1,6)+1,$X$18:$Y$23,2)))</f>
        <v>Ro포인트</v>
      </c>
      <c r="O7" s="28">
        <f t="shared" si="3"/>
        <v>0</v>
      </c>
      <c r="P7" s="29">
        <f>IFERROR(INDEX($AH$16:$AN$32,MATCH(O7,$AE$16:$AE$32,0),COUNTIF($N$1:N7,N7)),0)</f>
        <v>0</v>
      </c>
      <c r="Q7" s="28">
        <v>0</v>
      </c>
      <c r="X7" s="32" t="s">
        <v>278</v>
      </c>
      <c r="Y7" s="26" t="s">
        <v>277</v>
      </c>
      <c r="AC7" s="28" t="s">
        <v>131</v>
      </c>
      <c r="AD7" s="28" t="s">
        <v>188</v>
      </c>
      <c r="AE7" s="28">
        <v>94007</v>
      </c>
      <c r="AF7" s="28">
        <f t="shared" si="5"/>
        <v>8</v>
      </c>
      <c r="AG7" s="28">
        <f t="shared" si="6"/>
        <v>0</v>
      </c>
      <c r="AH7" s="30"/>
      <c r="AI7" s="30"/>
      <c r="AJ7" s="30"/>
      <c r="AK7" s="30"/>
      <c r="AL7" s="30"/>
      <c r="AM7" s="30"/>
      <c r="AN7" s="30"/>
      <c r="AO7" s="30"/>
      <c r="AS7" s="94" t="s">
        <v>142</v>
      </c>
      <c r="AT7" s="94" t="s">
        <v>530</v>
      </c>
      <c r="AU7" s="94">
        <v>94004</v>
      </c>
      <c r="AV7" s="94">
        <v>6</v>
      </c>
      <c r="AW7" s="25">
        <v>0</v>
      </c>
      <c r="AY7" s="25">
        <v>3</v>
      </c>
      <c r="AZ7" s="25" t="s">
        <v>158</v>
      </c>
      <c r="BB7" s="25" t="s">
        <v>530</v>
      </c>
      <c r="BH7" s="25" t="s">
        <v>2585</v>
      </c>
      <c r="BI7" s="25" t="s">
        <v>2590</v>
      </c>
      <c r="BJ7" s="25">
        <v>100</v>
      </c>
      <c r="BK7" s="25">
        <v>600</v>
      </c>
      <c r="BO7" s="25">
        <v>3</v>
      </c>
      <c r="BP7" s="25" t="s">
        <v>282</v>
      </c>
      <c r="BQ7" s="25" t="s">
        <v>161</v>
      </c>
      <c r="BR7" s="25">
        <v>94002</v>
      </c>
      <c r="BS7" s="25">
        <v>50</v>
      </c>
      <c r="BV7" s="145" t="s">
        <v>3331</v>
      </c>
      <c r="BW7" s="145" t="s">
        <v>3330</v>
      </c>
    </row>
    <row r="8" spans="1:75" x14ac:dyDescent="0.3">
      <c r="A8" s="25">
        <v>7</v>
      </c>
      <c r="B8" s="28" t="s">
        <v>276</v>
      </c>
      <c r="C8" s="28">
        <f>VLOOKUP(B8,Ref!$CS:$CT,2,FALSE)</f>
        <v>1</v>
      </c>
      <c r="D8" s="28">
        <f t="shared" si="4"/>
        <v>145</v>
      </c>
      <c r="E8" s="28" t="s">
        <v>142</v>
      </c>
      <c r="F8" s="28">
        <f t="shared" si="0"/>
        <v>94004</v>
      </c>
      <c r="G8" s="28">
        <f>INDEX($AE$62:$AJ$83,MATCH(F8,$AD$62:$AD$83,0),COUNTIF($F$1:F8,F8))*C8</f>
        <v>100</v>
      </c>
      <c r="I8" s="29" t="s">
        <v>2507</v>
      </c>
      <c r="L8" s="30" t="str">
        <f t="shared" si="1"/>
        <v>채집</v>
      </c>
      <c r="M8" s="93">
        <f t="shared" si="2"/>
        <v>2</v>
      </c>
      <c r="N8" s="28" t="str">
        <f>IF(L8="교역","Ro포인트",IF(L8="발굴",VLOOKUP(MOD(COUNTIF($L$1:L8,"발굴")-1,6)+1,$X$9:$Y$14,2),VLOOKUP(MOD(COUNTIF($L$1:L8,"채집")-1,6)+1,$X$18:$Y$23,2)))</f>
        <v>마른 이그드라실 잎</v>
      </c>
      <c r="O8" s="28">
        <f t="shared" si="3"/>
        <v>94033</v>
      </c>
      <c r="P8" s="29" t="str">
        <f>IFERROR(INDEX($AH$16:$AN$32,MATCH(O8,$AE$16:$AE$32,0),COUNTIF($N$1:N8,N8)),0)</f>
        <v>10,20,30,40,50</v>
      </c>
      <c r="Q8" s="28">
        <v>10</v>
      </c>
      <c r="R8" s="28">
        <v>20</v>
      </c>
      <c r="S8" s="28">
        <v>30</v>
      </c>
      <c r="T8" s="28">
        <v>40</v>
      </c>
      <c r="U8" s="28">
        <v>50</v>
      </c>
      <c r="X8" s="37" t="s">
        <v>263</v>
      </c>
      <c r="Y8" s="37" t="s">
        <v>262</v>
      </c>
      <c r="Z8" s="37" t="s">
        <v>290</v>
      </c>
      <c r="AA8" s="26" t="s">
        <v>275</v>
      </c>
      <c r="AB8" s="147" t="s">
        <v>3333</v>
      </c>
      <c r="AC8" s="28" t="s">
        <v>164</v>
      </c>
      <c r="AD8" s="34" t="s">
        <v>134</v>
      </c>
      <c r="AE8" s="28">
        <v>94000</v>
      </c>
      <c r="AF8" s="28">
        <f t="shared" si="5"/>
        <v>8</v>
      </c>
      <c r="AG8" s="28">
        <f t="shared" si="6"/>
        <v>0</v>
      </c>
      <c r="AH8" s="30"/>
      <c r="AI8" s="30"/>
      <c r="AJ8" s="30"/>
      <c r="AK8" s="30"/>
      <c r="AL8" s="30"/>
      <c r="AM8" s="30"/>
      <c r="AN8" s="30"/>
      <c r="AO8" s="30"/>
      <c r="AS8" s="94" t="s">
        <v>135</v>
      </c>
      <c r="AT8" s="94" t="s">
        <v>531</v>
      </c>
      <c r="AU8" s="94">
        <v>94010</v>
      </c>
      <c r="AV8" s="94">
        <v>6</v>
      </c>
      <c r="AW8" s="25">
        <v>0</v>
      </c>
      <c r="AY8" s="25">
        <v>4</v>
      </c>
      <c r="AZ8" s="25" t="s">
        <v>154</v>
      </c>
      <c r="BB8" s="25" t="s">
        <v>530</v>
      </c>
      <c r="BH8" s="25" t="s">
        <v>2589</v>
      </c>
      <c r="BI8" s="25" t="s">
        <v>2579</v>
      </c>
      <c r="BJ8" s="25">
        <v>100</v>
      </c>
      <c r="BK8" s="25">
        <v>600</v>
      </c>
      <c r="BO8" s="25">
        <v>4</v>
      </c>
      <c r="BP8" s="25" t="s">
        <v>281</v>
      </c>
      <c r="BQ8" s="25" t="s">
        <v>141</v>
      </c>
      <c r="BR8" s="25">
        <v>94033</v>
      </c>
      <c r="BS8" s="25">
        <v>50</v>
      </c>
      <c r="BT8" s="25" t="s">
        <v>245</v>
      </c>
      <c r="BV8" s="25" t="s">
        <v>530</v>
      </c>
      <c r="BW8" s="25" t="s">
        <v>141</v>
      </c>
    </row>
    <row r="9" spans="1:75" x14ac:dyDescent="0.3">
      <c r="A9" s="25">
        <v>8</v>
      </c>
      <c r="B9" s="28" t="s">
        <v>274</v>
      </c>
      <c r="C9" s="28">
        <f>VLOOKUP(B9,Ref!$CS:$CT,2,FALSE)</f>
        <v>1</v>
      </c>
      <c r="D9" s="28">
        <f t="shared" si="4"/>
        <v>145</v>
      </c>
      <c r="E9" s="28" t="s">
        <v>135</v>
      </c>
      <c r="F9" s="28">
        <f t="shared" si="0"/>
        <v>94010</v>
      </c>
      <c r="G9" s="28">
        <f>INDEX($AE$62:$AJ$83,MATCH(F9,$AD$62:$AD$83,0),COUNTIF($F$1:F9,F9))*C9</f>
        <v>100</v>
      </c>
      <c r="H9" s="30" t="s">
        <v>245</v>
      </c>
      <c r="I9" s="29" t="s">
        <v>2508</v>
      </c>
      <c r="L9" s="30" t="str">
        <f t="shared" si="1"/>
        <v>발굴</v>
      </c>
      <c r="M9" s="93">
        <f t="shared" si="2"/>
        <v>4</v>
      </c>
      <c r="N9" s="28" t="str">
        <f>IF(L9="교역","Ro포인트",IF(L9="발굴",VLOOKUP(MOD(COUNTIF($L$1:L9,"발굴")-1,6)+1,$X$9:$Y$14,2),VLOOKUP(MOD(COUNTIF($L$1:L9,"채집")-1,6)+1,$X$18:$Y$23,2)))</f>
        <v>에메랄드</v>
      </c>
      <c r="O9" s="28">
        <f t="shared" si="3"/>
        <v>94020</v>
      </c>
      <c r="P9" s="29" t="str">
        <f>IFERROR(INDEX($AH$16:$AN$32,MATCH(O9,$AE$16:$AE$32,0),COUNTIF($N$1:N9,N9)),0)</f>
        <v>4,6,8,10,12</v>
      </c>
      <c r="Q9" s="28">
        <v>4</v>
      </c>
      <c r="R9" s="28">
        <v>6</v>
      </c>
      <c r="S9" s="28">
        <v>8</v>
      </c>
      <c r="T9" s="28">
        <v>10</v>
      </c>
      <c r="U9" s="28">
        <v>12</v>
      </c>
      <c r="X9" s="28">
        <v>1</v>
      </c>
      <c r="Y9" s="28" t="s">
        <v>252</v>
      </c>
      <c r="Z9" s="28">
        <f t="shared" ref="Z9:Z14" si="8">COUNTIF(N:N,Y9)</f>
        <v>6</v>
      </c>
      <c r="AB9" s="147" t="s">
        <v>3333</v>
      </c>
      <c r="AC9" s="28" t="s">
        <v>162</v>
      </c>
      <c r="AD9" s="34" t="s">
        <v>134</v>
      </c>
      <c r="AE9" s="28">
        <v>94001</v>
      </c>
      <c r="AF9" s="28">
        <f t="shared" si="5"/>
        <v>0</v>
      </c>
      <c r="AG9" s="28">
        <f t="shared" si="6"/>
        <v>0</v>
      </c>
      <c r="AH9" s="30"/>
      <c r="AI9" s="30"/>
      <c r="AJ9" s="30"/>
      <c r="AK9" s="30"/>
      <c r="AL9" s="30"/>
      <c r="AM9" s="30"/>
      <c r="AN9" s="30"/>
      <c r="AO9" s="30"/>
      <c r="AS9" s="94" t="s">
        <v>131</v>
      </c>
      <c r="AT9" s="94" t="s">
        <v>530</v>
      </c>
      <c r="AU9" s="94">
        <v>94007</v>
      </c>
      <c r="AV9" s="94">
        <v>6</v>
      </c>
      <c r="AW9" s="25">
        <v>0</v>
      </c>
      <c r="AY9" s="25">
        <v>5</v>
      </c>
      <c r="AZ9" s="94" t="s">
        <v>144</v>
      </c>
      <c r="BA9" s="94"/>
      <c r="BB9" s="94" t="s">
        <v>531</v>
      </c>
      <c r="BC9" s="94" t="s">
        <v>2578</v>
      </c>
      <c r="BH9" s="96" t="s">
        <v>2591</v>
      </c>
      <c r="BI9" s="97" t="s">
        <v>2581</v>
      </c>
      <c r="BJ9" s="97">
        <v>100</v>
      </c>
      <c r="BK9" s="97">
        <v>600</v>
      </c>
      <c r="BO9" s="25">
        <v>5</v>
      </c>
      <c r="BP9" s="25" t="s">
        <v>280</v>
      </c>
      <c r="BQ9" s="25" t="s">
        <v>158</v>
      </c>
      <c r="BR9" s="25">
        <v>94014</v>
      </c>
      <c r="BS9" s="25">
        <v>50</v>
      </c>
      <c r="BV9" s="25" t="s">
        <v>531</v>
      </c>
      <c r="BW9" s="25" t="s">
        <v>248</v>
      </c>
    </row>
    <row r="10" spans="1:75" x14ac:dyDescent="0.3">
      <c r="A10" s="25">
        <v>9</v>
      </c>
      <c r="B10" s="28" t="s">
        <v>273</v>
      </c>
      <c r="C10" s="28">
        <f>VLOOKUP(B10,Ref!$CS:$CT,2,FALSE)</f>
        <v>2</v>
      </c>
      <c r="D10" s="28">
        <f t="shared" si="4"/>
        <v>290</v>
      </c>
      <c r="E10" s="28" t="s">
        <v>131</v>
      </c>
      <c r="F10" s="28">
        <f t="shared" si="0"/>
        <v>94007</v>
      </c>
      <c r="G10" s="28">
        <f>INDEX($AE$62:$AJ$83,MATCH(F10,$AD$62:$AD$83,0),COUNTIF($F$1:F10,F10))*C10</f>
        <v>200</v>
      </c>
      <c r="I10" s="29" t="s">
        <v>2509</v>
      </c>
      <c r="L10" s="30" t="str">
        <f t="shared" si="1"/>
        <v>채집</v>
      </c>
      <c r="M10" s="93">
        <f t="shared" si="2"/>
        <v>2</v>
      </c>
      <c r="N10" s="28" t="str">
        <f>IF(L10="교역","Ro포인트",IF(L10="발굴",VLOOKUP(MOD(COUNTIF($L$1:L10,"발굴")-1,6)+1,$X$9:$Y$14,2),VLOOKUP(MOD(COUNTIF($L$1:L10,"채집")-1,6)+1,$X$18:$Y$23,2)))</f>
        <v>행복의 세잎 클로버</v>
      </c>
      <c r="O10" s="28">
        <f t="shared" si="3"/>
        <v>94034</v>
      </c>
      <c r="P10" s="29" t="str">
        <f>IFERROR(INDEX($AH$16:$AN$32,MATCH(O10,$AE$16:$AE$32,0),COUNTIF($N$1:N10,N10)),0)</f>
        <v>10,20,30,40,50</v>
      </c>
      <c r="Q10" s="28">
        <v>10</v>
      </c>
      <c r="R10" s="28">
        <v>20</v>
      </c>
      <c r="S10" s="28">
        <v>30</v>
      </c>
      <c r="T10" s="28">
        <v>40</v>
      </c>
      <c r="U10" s="28">
        <v>50</v>
      </c>
      <c r="X10" s="28">
        <v>2</v>
      </c>
      <c r="Y10" s="28" t="s">
        <v>250</v>
      </c>
      <c r="Z10" s="28">
        <f t="shared" si="8"/>
        <v>6</v>
      </c>
      <c r="AB10" s="147" t="s">
        <v>3332</v>
      </c>
      <c r="AC10" s="28" t="s">
        <v>161</v>
      </c>
      <c r="AD10" s="28" t="s">
        <v>221</v>
      </c>
      <c r="AE10" s="28">
        <v>94002</v>
      </c>
      <c r="AF10" s="28">
        <f t="shared" si="5"/>
        <v>8</v>
      </c>
      <c r="AG10" s="28">
        <f t="shared" si="6"/>
        <v>0</v>
      </c>
      <c r="AH10" s="30"/>
      <c r="AI10" s="30"/>
      <c r="AJ10" s="30"/>
      <c r="AK10" s="30"/>
      <c r="AL10" s="30"/>
      <c r="AM10" s="30"/>
      <c r="AN10" s="30"/>
      <c r="AO10" s="30"/>
      <c r="AS10" s="94" t="s">
        <v>164</v>
      </c>
      <c r="AT10" s="94" t="s">
        <v>531</v>
      </c>
      <c r="AU10" s="94">
        <v>94000</v>
      </c>
      <c r="AV10" s="94">
        <v>3</v>
      </c>
      <c r="AW10" s="25">
        <v>0</v>
      </c>
      <c r="AY10" s="25">
        <v>6</v>
      </c>
      <c r="AZ10" s="94" t="s">
        <v>142</v>
      </c>
      <c r="BA10" s="94"/>
      <c r="BB10" s="94" t="s">
        <v>530</v>
      </c>
      <c r="BC10" s="94" t="s">
        <v>2578</v>
      </c>
      <c r="BO10" s="25">
        <v>6</v>
      </c>
      <c r="BP10" s="25" t="s">
        <v>279</v>
      </c>
      <c r="BQ10" s="25" t="s">
        <v>154</v>
      </c>
      <c r="BR10" s="25">
        <v>94011</v>
      </c>
      <c r="BS10" s="25">
        <v>50</v>
      </c>
      <c r="BT10" s="25" t="s">
        <v>245</v>
      </c>
      <c r="BV10" s="25" t="s">
        <v>530</v>
      </c>
      <c r="BW10" s="25" t="s">
        <v>137</v>
      </c>
    </row>
    <row r="11" spans="1:75" x14ac:dyDescent="0.3">
      <c r="A11" s="25">
        <v>10</v>
      </c>
      <c r="B11" s="28" t="s">
        <v>272</v>
      </c>
      <c r="C11" s="28">
        <f>VLOOKUP(B11,Ref!$CS:$CT,2,FALSE)</f>
        <v>2</v>
      </c>
      <c r="D11" s="28">
        <f t="shared" si="4"/>
        <v>290</v>
      </c>
      <c r="E11" s="28" t="s">
        <v>137</v>
      </c>
      <c r="F11" s="28">
        <f t="shared" si="0"/>
        <v>94034</v>
      </c>
      <c r="G11" s="28">
        <f>INDEX($AE$62:$AJ$83,MATCH(F11,$AD$62:$AD$83,0),COUNTIF($F$1:F11,F11))*C11</f>
        <v>100</v>
      </c>
      <c r="H11" s="30" t="s">
        <v>245</v>
      </c>
      <c r="I11" s="29" t="s">
        <v>2510</v>
      </c>
      <c r="L11" s="30" t="str">
        <f t="shared" si="1"/>
        <v>발굴</v>
      </c>
      <c r="M11" s="93">
        <f t="shared" si="2"/>
        <v>4</v>
      </c>
      <c r="N11" s="28" t="str">
        <f>IF(L11="교역","Ro포인트",IF(L11="발굴",VLOOKUP(MOD(COUNTIF($L$1:L11,"발굴")-1,6)+1,$X$9:$Y$14,2),VLOOKUP(MOD(COUNTIF($L$1:L11,"채집")-1,6)+1,$X$18:$Y$23,2)))</f>
        <v>아메디스트</v>
      </c>
      <c r="O11" s="28">
        <f t="shared" si="3"/>
        <v>94021</v>
      </c>
      <c r="P11" s="29" t="str">
        <f>IFERROR(INDEX($AH$16:$AN$32,MATCH(O11,$AE$16:$AE$32,0),COUNTIF($N$1:N11,N11)),0)</f>
        <v>8,10,12,14,16</v>
      </c>
      <c r="Q11" s="28">
        <v>8</v>
      </c>
      <c r="R11" s="28">
        <v>10</v>
      </c>
      <c r="S11" s="28">
        <v>12</v>
      </c>
      <c r="T11" s="28">
        <v>14</v>
      </c>
      <c r="U11" s="28">
        <v>16</v>
      </c>
      <c r="X11" s="28">
        <v>3</v>
      </c>
      <c r="Y11" s="28" t="s">
        <v>248</v>
      </c>
      <c r="Z11" s="28">
        <f t="shared" si="8"/>
        <v>6</v>
      </c>
      <c r="AB11" s="147" t="s">
        <v>3332</v>
      </c>
      <c r="AC11" s="28" t="s">
        <v>159</v>
      </c>
      <c r="AD11" s="28" t="s">
        <v>221</v>
      </c>
      <c r="AE11" s="28">
        <v>94003</v>
      </c>
      <c r="AF11" s="28">
        <f t="shared" si="5"/>
        <v>0</v>
      </c>
      <c r="AG11" s="28">
        <f t="shared" si="6"/>
        <v>0</v>
      </c>
      <c r="AH11" s="30"/>
      <c r="AI11" s="30"/>
      <c r="AJ11" s="30"/>
      <c r="AK11" s="30"/>
      <c r="AL11" s="30"/>
      <c r="AM11" s="30"/>
      <c r="AN11" s="30"/>
      <c r="AO11" s="30"/>
      <c r="AS11" s="94" t="s">
        <v>162</v>
      </c>
      <c r="AT11" s="94" t="s">
        <v>531</v>
      </c>
      <c r="AU11" s="94">
        <v>94001</v>
      </c>
      <c r="AV11" s="94">
        <v>3</v>
      </c>
      <c r="AW11" s="25">
        <v>0</v>
      </c>
      <c r="AY11" s="25">
        <v>7</v>
      </c>
      <c r="AZ11" s="94" t="s">
        <v>135</v>
      </c>
      <c r="BA11" s="94"/>
      <c r="BB11" s="94" t="s">
        <v>531</v>
      </c>
      <c r="BC11" s="94" t="s">
        <v>2578</v>
      </c>
      <c r="BO11" s="25">
        <v>7</v>
      </c>
      <c r="BP11" s="25" t="s">
        <v>276</v>
      </c>
      <c r="BQ11" s="25" t="s">
        <v>137</v>
      </c>
      <c r="BR11" s="25">
        <v>94034</v>
      </c>
      <c r="BS11" s="25">
        <v>50</v>
      </c>
      <c r="BV11" s="25" t="s">
        <v>531</v>
      </c>
      <c r="BW11" s="25" t="s">
        <v>244</v>
      </c>
    </row>
    <row r="12" spans="1:75" x14ac:dyDescent="0.3">
      <c r="A12" s="25">
        <v>11</v>
      </c>
      <c r="B12" s="28" t="s">
        <v>271</v>
      </c>
      <c r="C12" s="28">
        <f>VLOOKUP(B12,Ref!$CS:$CT,2,FALSE)</f>
        <v>1</v>
      </c>
      <c r="D12" s="28">
        <f t="shared" si="4"/>
        <v>145</v>
      </c>
      <c r="E12" s="28" t="s">
        <v>133</v>
      </c>
      <c r="F12" s="28">
        <f t="shared" si="0"/>
        <v>94035</v>
      </c>
      <c r="G12" s="28">
        <f>INDEX($AE$62:$AJ$83,MATCH(F12,$AD$62:$AD$83,0),COUNTIF($F$1:F12,F12))*C12</f>
        <v>50</v>
      </c>
      <c r="I12" s="29" t="s">
        <v>2511</v>
      </c>
      <c r="L12" s="30" t="str">
        <f t="shared" si="1"/>
        <v>발굴</v>
      </c>
      <c r="M12" s="93">
        <f t="shared" si="2"/>
        <v>4</v>
      </c>
      <c r="N12" s="28" t="str">
        <f>IF(L12="교역","Ro포인트",IF(L12="발굴",VLOOKUP(MOD(COUNTIF($L$1:L12,"발굴")-1,6)+1,$X$9:$Y$14,2),VLOOKUP(MOD(COUNTIF($L$1:L12,"채집")-1,6)+1,$X$18:$Y$23,2)))</f>
        <v>사드오닉스</v>
      </c>
      <c r="O12" s="28">
        <f t="shared" si="3"/>
        <v>94018</v>
      </c>
      <c r="P12" s="29" t="str">
        <f>IFERROR(INDEX($AH$16:$AN$32,MATCH(O12,$AE$16:$AE$32,0),COUNTIF($N$1:N12,N12)),0)</f>
        <v>8,10,12,14,16</v>
      </c>
      <c r="Q12" s="28">
        <v>8</v>
      </c>
      <c r="R12" s="28">
        <v>10</v>
      </c>
      <c r="S12" s="28">
        <v>12</v>
      </c>
      <c r="T12" s="28">
        <v>14</v>
      </c>
      <c r="U12" s="28">
        <v>16</v>
      </c>
      <c r="X12" s="28">
        <v>4</v>
      </c>
      <c r="Y12" s="28" t="s">
        <v>244</v>
      </c>
      <c r="Z12" s="28">
        <f t="shared" si="8"/>
        <v>6</v>
      </c>
      <c r="AB12" s="147" t="s">
        <v>3334</v>
      </c>
      <c r="AC12" s="28" t="s">
        <v>158</v>
      </c>
      <c r="AD12" s="34" t="s">
        <v>134</v>
      </c>
      <c r="AE12" s="28">
        <v>94014</v>
      </c>
      <c r="AF12" s="28">
        <f t="shared" si="5"/>
        <v>8</v>
      </c>
      <c r="AG12" s="28">
        <f t="shared" si="6"/>
        <v>0</v>
      </c>
      <c r="AH12" s="30"/>
      <c r="AI12" s="30"/>
      <c r="AJ12" s="30"/>
      <c r="AK12" s="30"/>
      <c r="AL12" s="30"/>
      <c r="AM12" s="30"/>
      <c r="AN12" s="30"/>
      <c r="AO12" s="30"/>
      <c r="AS12" s="94" t="s">
        <v>161</v>
      </c>
      <c r="AT12" s="94" t="s">
        <v>530</v>
      </c>
      <c r="AU12" s="94">
        <v>94002</v>
      </c>
      <c r="AV12" s="94">
        <v>3</v>
      </c>
      <c r="AW12" s="25">
        <v>0</v>
      </c>
      <c r="AY12" s="25">
        <v>8</v>
      </c>
      <c r="AZ12" s="94" t="s">
        <v>131</v>
      </c>
      <c r="BA12" s="94"/>
      <c r="BB12" s="94" t="s">
        <v>530</v>
      </c>
      <c r="BC12" s="94" t="s">
        <v>2578</v>
      </c>
      <c r="BO12" s="25">
        <v>8</v>
      </c>
      <c r="BP12" s="25" t="s">
        <v>274</v>
      </c>
      <c r="BQ12" s="25" t="s">
        <v>144</v>
      </c>
      <c r="BR12" s="25">
        <v>94008</v>
      </c>
      <c r="BS12" s="25">
        <v>50</v>
      </c>
      <c r="BT12" s="25" t="s">
        <v>245</v>
      </c>
      <c r="BV12" s="25" t="s">
        <v>531</v>
      </c>
      <c r="BW12" s="25" t="s">
        <v>242</v>
      </c>
    </row>
    <row r="13" spans="1:75" x14ac:dyDescent="0.3">
      <c r="A13" s="25">
        <v>12</v>
      </c>
      <c r="B13" s="28" t="s">
        <v>270</v>
      </c>
      <c r="C13" s="28">
        <f>VLOOKUP(B13,Ref!$CS:$CT,2,FALSE)</f>
        <v>1</v>
      </c>
      <c r="D13" s="28">
        <f t="shared" si="4"/>
        <v>145</v>
      </c>
      <c r="E13" s="28" t="s">
        <v>141</v>
      </c>
      <c r="F13" s="28">
        <f t="shared" si="0"/>
        <v>94033</v>
      </c>
      <c r="G13" s="28">
        <f>INDEX($AE$62:$AJ$83,MATCH(F13,$AD$62:$AD$83,0),COUNTIF($F$1:F13,F13))*C13</f>
        <v>50</v>
      </c>
      <c r="I13" s="29" t="s">
        <v>2512</v>
      </c>
      <c r="L13" s="30" t="str">
        <f t="shared" si="1"/>
        <v>교역</v>
      </c>
      <c r="M13" s="93">
        <f t="shared" si="2"/>
        <v>1</v>
      </c>
      <c r="N13" s="28" t="str">
        <f>IF(L13="교역","Ro포인트",IF(L13="발굴",VLOOKUP(MOD(COUNTIF($L$1:L13,"발굴")-1,6)+1,$X$9:$Y$14,2),VLOOKUP(MOD(COUNTIF($L$1:L13,"채집")-1,6)+1,$X$18:$Y$23,2)))</f>
        <v>Ro포인트</v>
      </c>
      <c r="O13" s="28">
        <f t="shared" si="3"/>
        <v>0</v>
      </c>
      <c r="P13" s="29">
        <f>IFERROR(INDEX($AH$16:$AN$32,MATCH(O13,$AE$16:$AE$32,0),COUNTIF($N$1:N13,N13)),0)</f>
        <v>0</v>
      </c>
      <c r="Q13" s="28">
        <v>0</v>
      </c>
      <c r="X13" s="28">
        <v>5</v>
      </c>
      <c r="Y13" s="28" t="s">
        <v>242</v>
      </c>
      <c r="Z13" s="28">
        <f t="shared" si="8"/>
        <v>6</v>
      </c>
      <c r="AB13" s="147" t="s">
        <v>3334</v>
      </c>
      <c r="AC13" s="28" t="s">
        <v>152</v>
      </c>
      <c r="AD13" s="34" t="s">
        <v>134</v>
      </c>
      <c r="AE13" s="28">
        <v>94009</v>
      </c>
      <c r="AF13" s="28">
        <f t="shared" si="5"/>
        <v>0</v>
      </c>
      <c r="AG13" s="28">
        <f t="shared" si="6"/>
        <v>0</v>
      </c>
      <c r="AH13" s="30"/>
      <c r="AI13" s="30"/>
      <c r="AJ13" s="30"/>
      <c r="AK13" s="30"/>
      <c r="AL13" s="30"/>
      <c r="AM13" s="30"/>
      <c r="AN13" s="30"/>
      <c r="AO13" s="30"/>
      <c r="AS13" s="94" t="s">
        <v>159</v>
      </c>
      <c r="AT13" s="94" t="s">
        <v>530</v>
      </c>
      <c r="AU13" s="94">
        <v>94003</v>
      </c>
      <c r="AV13" s="94">
        <v>3</v>
      </c>
      <c r="AW13" s="25">
        <v>0</v>
      </c>
      <c r="AY13" s="25">
        <v>9</v>
      </c>
      <c r="AZ13" s="25" t="s">
        <v>141</v>
      </c>
      <c r="BA13" s="25" t="s">
        <v>2574</v>
      </c>
      <c r="BC13" s="26"/>
      <c r="BD13" s="26"/>
      <c r="BE13" s="26"/>
      <c r="BF13" s="26"/>
      <c r="BG13" s="26"/>
      <c r="BH13" s="26"/>
      <c r="BO13" s="25">
        <v>9</v>
      </c>
      <c r="BP13" s="25" t="s">
        <v>273</v>
      </c>
      <c r="BQ13" s="25" t="s">
        <v>142</v>
      </c>
      <c r="BR13" s="25">
        <v>94004</v>
      </c>
      <c r="BS13" s="25">
        <v>50</v>
      </c>
      <c r="BV13" s="145" t="s">
        <v>3331</v>
      </c>
      <c r="BW13" s="145" t="s">
        <v>3330</v>
      </c>
    </row>
    <row r="14" spans="1:75" x14ac:dyDescent="0.3">
      <c r="A14" s="25">
        <v>13</v>
      </c>
      <c r="B14" s="28" t="s">
        <v>269</v>
      </c>
      <c r="C14" s="28">
        <f>VLOOKUP(B14,Ref!$CS:$CT,2,FALSE)</f>
        <v>1</v>
      </c>
      <c r="D14" s="28">
        <f t="shared" si="4"/>
        <v>145</v>
      </c>
      <c r="E14" s="28" t="str">
        <f t="shared" ref="E14:E77" si="9">E2</f>
        <v>젤로피</v>
      </c>
      <c r="F14" s="28">
        <f t="shared" si="0"/>
        <v>94005</v>
      </c>
      <c r="G14" s="28">
        <f>INDEX($AE$62:$AJ$83,MATCH(F14,$AD$62:$AD$83,0),COUNTIF($F$1:F14,F14))*C14</f>
        <v>175</v>
      </c>
      <c r="I14" s="29" t="s">
        <v>2513</v>
      </c>
      <c r="L14" s="30" t="str">
        <f t="shared" si="1"/>
        <v>채집</v>
      </c>
      <c r="M14" s="93">
        <f t="shared" si="2"/>
        <v>2</v>
      </c>
      <c r="N14" s="28" t="str">
        <f>IF(L14="교역","Ro포인트",IF(L14="발굴",VLOOKUP(MOD(COUNTIF($L$1:L14,"발굴")-1,6)+1,$X$9:$Y$14,2),VLOOKUP(MOD(COUNTIF($L$1:L14,"채집")-1,6)+1,$X$18:$Y$23,2)))</f>
        <v>채집한 약초</v>
      </c>
      <c r="O14" s="28">
        <f t="shared" si="3"/>
        <v>94035</v>
      </c>
      <c r="P14" s="29" t="str">
        <f>IFERROR(INDEX($AH$16:$AN$32,MATCH(O14,$AE$16:$AE$32,0),COUNTIF($N$1:N14,N14)),0)</f>
        <v>10,20,30,40,50</v>
      </c>
      <c r="Q14" s="28">
        <v>10</v>
      </c>
      <c r="R14" s="28">
        <v>20</v>
      </c>
      <c r="S14" s="28">
        <v>30</v>
      </c>
      <c r="T14" s="28">
        <v>40</v>
      </c>
      <c r="U14" s="28">
        <v>50</v>
      </c>
      <c r="X14" s="28">
        <v>6</v>
      </c>
      <c r="Y14" s="28" t="s">
        <v>238</v>
      </c>
      <c r="Z14" s="28">
        <f t="shared" si="8"/>
        <v>5</v>
      </c>
      <c r="AB14" s="147" t="s">
        <v>3335</v>
      </c>
      <c r="AC14" s="28" t="s">
        <v>154</v>
      </c>
      <c r="AD14" s="28" t="s">
        <v>221</v>
      </c>
      <c r="AE14" s="28">
        <v>94011</v>
      </c>
      <c r="AF14" s="28">
        <f t="shared" si="5"/>
        <v>8</v>
      </c>
      <c r="AG14" s="28">
        <f t="shared" si="6"/>
        <v>0</v>
      </c>
      <c r="AH14" s="30"/>
      <c r="AI14" s="30"/>
      <c r="AJ14" s="30"/>
      <c r="AK14" s="30"/>
      <c r="AL14" s="30"/>
      <c r="AM14" s="30"/>
      <c r="AN14" s="30"/>
      <c r="AO14" s="30"/>
      <c r="AS14" s="94" t="s">
        <v>158</v>
      </c>
      <c r="AT14" s="94" t="s">
        <v>531</v>
      </c>
      <c r="AU14" s="94">
        <v>94014</v>
      </c>
      <c r="AV14" s="94">
        <v>3</v>
      </c>
      <c r="AW14" s="25">
        <v>0</v>
      </c>
      <c r="AY14" s="25">
        <v>10</v>
      </c>
      <c r="AZ14" s="25" t="s">
        <v>137</v>
      </c>
      <c r="BA14" s="25" t="s">
        <v>2575</v>
      </c>
      <c r="BC14" s="26"/>
      <c r="BD14" s="26"/>
      <c r="BE14" s="26"/>
      <c r="BF14" s="26"/>
      <c r="BG14" s="26"/>
      <c r="BH14" s="26"/>
      <c r="BO14" s="25">
        <v>10</v>
      </c>
      <c r="BP14" s="25" t="s">
        <v>272</v>
      </c>
      <c r="BQ14" s="25" t="s">
        <v>133</v>
      </c>
      <c r="BR14" s="25">
        <v>94035</v>
      </c>
      <c r="BS14" s="25">
        <v>50</v>
      </c>
      <c r="BT14" s="25" t="s">
        <v>245</v>
      </c>
      <c r="BV14" s="25" t="s">
        <v>530</v>
      </c>
      <c r="BW14" s="25" t="s">
        <v>133</v>
      </c>
    </row>
    <row r="15" spans="1:75" x14ac:dyDescent="0.3">
      <c r="A15" s="25">
        <v>14</v>
      </c>
      <c r="B15" s="28" t="s">
        <v>268</v>
      </c>
      <c r="C15" s="28">
        <f>VLOOKUP(B15,Ref!$CS:$CT,2,FALSE)</f>
        <v>1</v>
      </c>
      <c r="D15" s="28">
        <f t="shared" si="4"/>
        <v>145</v>
      </c>
      <c r="E15" s="28" t="str">
        <f t="shared" si="9"/>
        <v>철</v>
      </c>
      <c r="F15" s="28">
        <f t="shared" si="0"/>
        <v>94000</v>
      </c>
      <c r="G15" s="28">
        <f>INDEX($AE$62:$AJ$83,MATCH(F15,$AD$62:$AD$83,0),COUNTIF($F$1:F15,F15))*C15</f>
        <v>150</v>
      </c>
      <c r="H15" s="30" t="s">
        <v>245</v>
      </c>
      <c r="I15" s="29" t="s">
        <v>2514</v>
      </c>
      <c r="L15" s="30" t="str">
        <f t="shared" si="1"/>
        <v>발굴</v>
      </c>
      <c r="M15" s="93">
        <f t="shared" si="2"/>
        <v>4</v>
      </c>
      <c r="N15" s="28" t="str">
        <f>IF(L15="교역","Ro포인트",IF(L15="발굴",VLOOKUP(MOD(COUNTIF($L$1:L15,"발굴")-1,6)+1,$X$9:$Y$14,2),VLOOKUP(MOD(COUNTIF($L$1:L15,"채집")-1,6)+1,$X$18:$Y$23,2)))</f>
        <v>토파즈</v>
      </c>
      <c r="O15" s="28">
        <f t="shared" si="3"/>
        <v>94024</v>
      </c>
      <c r="P15" s="29" t="str">
        <f>IFERROR(INDEX($AH$16:$AN$32,MATCH(O15,$AE$16:$AE$32,0),COUNTIF($N$1:N15,N15)),0)</f>
        <v>8,10,12,14,16</v>
      </c>
      <c r="Q15" s="28">
        <v>8</v>
      </c>
      <c r="R15" s="28">
        <v>10</v>
      </c>
      <c r="S15" s="28">
        <v>12</v>
      </c>
      <c r="T15" s="28">
        <v>14</v>
      </c>
      <c r="U15" s="28">
        <v>16</v>
      </c>
      <c r="AB15" s="147" t="s">
        <v>3335</v>
      </c>
      <c r="AC15" s="28" t="s">
        <v>150</v>
      </c>
      <c r="AD15" s="28" t="s">
        <v>221</v>
      </c>
      <c r="AE15" s="28">
        <v>94012</v>
      </c>
      <c r="AF15" s="28">
        <f t="shared" si="5"/>
        <v>0</v>
      </c>
      <c r="AG15" s="28">
        <f t="shared" si="6"/>
        <v>0</v>
      </c>
      <c r="AH15" s="30"/>
      <c r="AI15" s="30"/>
      <c r="AJ15" s="30"/>
      <c r="AK15" s="30"/>
      <c r="AL15" s="30"/>
      <c r="AM15" s="30"/>
      <c r="AN15" s="30"/>
      <c r="AO15" s="30"/>
      <c r="AS15" s="94" t="s">
        <v>152</v>
      </c>
      <c r="AT15" s="94" t="s">
        <v>530</v>
      </c>
      <c r="AU15" s="94">
        <v>94009</v>
      </c>
      <c r="AV15" s="94">
        <v>3</v>
      </c>
      <c r="AW15" s="25">
        <v>0</v>
      </c>
      <c r="AY15" s="25">
        <v>11</v>
      </c>
      <c r="AZ15" s="25" t="s">
        <v>133</v>
      </c>
      <c r="BA15" s="25" t="s">
        <v>2576</v>
      </c>
      <c r="BC15" s="26"/>
      <c r="BD15" s="26"/>
      <c r="BE15" s="26"/>
      <c r="BF15" s="26"/>
      <c r="BG15" s="26"/>
      <c r="BH15" s="26"/>
      <c r="BO15" s="25">
        <v>11</v>
      </c>
      <c r="BP15" s="25" t="s">
        <v>271</v>
      </c>
      <c r="BQ15" s="25" t="s">
        <v>135</v>
      </c>
      <c r="BR15" s="25">
        <v>94010</v>
      </c>
      <c r="BS15" s="25">
        <v>50</v>
      </c>
      <c r="BV15" s="25" t="s">
        <v>531</v>
      </c>
      <c r="BW15" s="25" t="s">
        <v>238</v>
      </c>
    </row>
    <row r="16" spans="1:75" x14ac:dyDescent="0.3">
      <c r="A16" s="25">
        <v>15</v>
      </c>
      <c r="B16" s="28" t="s">
        <v>267</v>
      </c>
      <c r="C16" s="28">
        <f>VLOOKUP(B16,Ref!$CS:$CT,2,FALSE)</f>
        <v>1</v>
      </c>
      <c r="D16" s="28">
        <f t="shared" si="4"/>
        <v>145</v>
      </c>
      <c r="E16" s="28" t="str">
        <f t="shared" si="9"/>
        <v>바삭바삭한 비단</v>
      </c>
      <c r="F16" s="28">
        <f t="shared" si="0"/>
        <v>94002</v>
      </c>
      <c r="G16" s="28">
        <f>INDEX($AE$62:$AJ$83,MATCH(F16,$AD$62:$AD$83,0),COUNTIF($F$1:F16,F16))*C16</f>
        <v>150</v>
      </c>
      <c r="I16" s="29" t="s">
        <v>3815</v>
      </c>
      <c r="L16" s="30" t="str">
        <f t="shared" si="1"/>
        <v>채집</v>
      </c>
      <c r="M16" s="93">
        <f t="shared" si="2"/>
        <v>2</v>
      </c>
      <c r="N16" s="28" t="str">
        <f>IF(L16="교역","Ro포인트",IF(L16="발굴",VLOOKUP(MOD(COUNTIF($L$1:L16,"발굴")-1,6)+1,$X$9:$Y$14,2),VLOOKUP(MOD(COUNTIF($L$1:L16,"채집")-1,6)+1,$X$18:$Y$23,2)))</f>
        <v>구름 조각</v>
      </c>
      <c r="O16" s="28">
        <f t="shared" si="3"/>
        <v>94023</v>
      </c>
      <c r="P16" s="29" t="str">
        <f>IFERROR(INDEX($AH$16:$AN$32,MATCH(O16,$AE$16:$AE$32,0),COUNTIF($N$1:N16,N16)),0)</f>
        <v>15,25,35,45,55</v>
      </c>
      <c r="Q16" s="28">
        <v>15</v>
      </c>
      <c r="R16" s="28">
        <v>25</v>
      </c>
      <c r="S16" s="28">
        <v>35</v>
      </c>
      <c r="T16" s="28">
        <v>45</v>
      </c>
      <c r="U16" s="28">
        <v>55</v>
      </c>
      <c r="X16" s="32" t="s">
        <v>221</v>
      </c>
      <c r="Y16" s="26" t="s">
        <v>266</v>
      </c>
      <c r="AC16" s="42" t="s">
        <v>265</v>
      </c>
      <c r="AD16" s="42" t="s">
        <v>211</v>
      </c>
      <c r="AE16" s="28">
        <v>94023</v>
      </c>
      <c r="AF16" s="28">
        <f t="shared" si="5"/>
        <v>0</v>
      </c>
      <c r="AG16" s="28">
        <f t="shared" si="6"/>
        <v>6</v>
      </c>
      <c r="AH16" s="30" t="s">
        <v>220</v>
      </c>
      <c r="AI16" s="30" t="s">
        <v>219</v>
      </c>
      <c r="AJ16" s="30" t="s">
        <v>3336</v>
      </c>
      <c r="AK16" s="30" t="s">
        <v>3337</v>
      </c>
      <c r="AL16" s="30" t="s">
        <v>3338</v>
      </c>
      <c r="AM16" s="44" t="s">
        <v>235</v>
      </c>
      <c r="AN16" s="30"/>
      <c r="AO16" s="30"/>
      <c r="AS16" s="94" t="s">
        <v>154</v>
      </c>
      <c r="AT16" s="94" t="s">
        <v>530</v>
      </c>
      <c r="AU16" s="94">
        <v>94011</v>
      </c>
      <c r="AV16" s="94">
        <v>3</v>
      </c>
      <c r="AW16" s="25">
        <v>0</v>
      </c>
      <c r="AY16" s="25">
        <v>12</v>
      </c>
      <c r="AZ16" s="25" t="s">
        <v>130</v>
      </c>
      <c r="BA16" s="25" t="s">
        <v>2577</v>
      </c>
      <c r="BC16" s="26"/>
      <c r="BD16" s="26"/>
      <c r="BE16" s="26"/>
      <c r="BF16" s="26"/>
      <c r="BG16" s="26"/>
      <c r="BH16" s="26"/>
      <c r="BO16" s="25">
        <v>12</v>
      </c>
      <c r="BP16" s="25" t="s">
        <v>270</v>
      </c>
      <c r="BQ16" s="25" t="s">
        <v>131</v>
      </c>
      <c r="BR16" s="25">
        <v>94007</v>
      </c>
      <c r="BS16" s="25">
        <v>50</v>
      </c>
      <c r="BV16" s="25" t="s">
        <v>530</v>
      </c>
      <c r="BW16" s="25" t="s">
        <v>265</v>
      </c>
    </row>
    <row r="17" spans="1:75" x14ac:dyDescent="0.3">
      <c r="A17" s="25">
        <v>16</v>
      </c>
      <c r="B17" s="28" t="s">
        <v>264</v>
      </c>
      <c r="C17" s="28">
        <f>VLOOKUP(B17,Ref!$CS:$CT,2,FALSE)</f>
        <v>1</v>
      </c>
      <c r="D17" s="28">
        <f t="shared" si="4"/>
        <v>145</v>
      </c>
      <c r="E17" s="28" t="str">
        <f t="shared" si="9"/>
        <v>썩은 붕대</v>
      </c>
      <c r="F17" s="28">
        <f t="shared" si="0"/>
        <v>94014</v>
      </c>
      <c r="G17" s="28">
        <f>INDEX($AE$62:$AJ$83,MATCH(F17,$AD$62:$AD$83,0),COUNTIF($F$1:F17,F17))*C17</f>
        <v>150</v>
      </c>
      <c r="I17" s="29" t="s">
        <v>2515</v>
      </c>
      <c r="L17" s="30" t="str">
        <f t="shared" si="1"/>
        <v>발굴</v>
      </c>
      <c r="M17" s="93">
        <f t="shared" si="2"/>
        <v>4</v>
      </c>
      <c r="N17" s="28" t="str">
        <f>IF(L17="교역","Ro포인트",IF(L17="발굴",VLOOKUP(MOD(COUNTIF($L$1:L17,"발굴")-1,6)+1,$X$9:$Y$14,2),VLOOKUP(MOD(COUNTIF($L$1:L17,"채집")-1,6)+1,$X$18:$Y$23,2)))</f>
        <v>루비</v>
      </c>
      <c r="O17" s="28">
        <f t="shared" si="3"/>
        <v>94017</v>
      </c>
      <c r="P17" s="29" t="str">
        <f>IFERROR(INDEX($AH$16:$AN$32,MATCH(O17,$AE$16:$AE$32,0),COUNTIF($N$1:N17,N17)),0)</f>
        <v>8,10,12,14,16</v>
      </c>
      <c r="Q17" s="28">
        <v>8</v>
      </c>
      <c r="R17" s="28">
        <v>10</v>
      </c>
      <c r="S17" s="28">
        <v>12</v>
      </c>
      <c r="T17" s="28">
        <v>14</v>
      </c>
      <c r="U17" s="28">
        <v>16</v>
      </c>
      <c r="X17" s="37" t="s">
        <v>263</v>
      </c>
      <c r="Y17" s="37" t="s">
        <v>262</v>
      </c>
      <c r="Z17" s="37" t="s">
        <v>290</v>
      </c>
      <c r="AC17" s="42" t="s">
        <v>261</v>
      </c>
      <c r="AD17" s="42" t="s">
        <v>211</v>
      </c>
      <c r="AE17" s="28">
        <v>94015</v>
      </c>
      <c r="AF17" s="28">
        <f t="shared" si="5"/>
        <v>0</v>
      </c>
      <c r="AG17" s="28">
        <f t="shared" si="6"/>
        <v>0</v>
      </c>
      <c r="AH17" s="148" t="s">
        <v>218</v>
      </c>
      <c r="AI17" s="149" t="s">
        <v>217</v>
      </c>
      <c r="AJ17" s="149" t="s">
        <v>216</v>
      </c>
      <c r="AK17" s="30"/>
      <c r="AL17" s="30"/>
      <c r="AM17" s="30"/>
      <c r="AN17" s="30"/>
      <c r="AO17" s="30"/>
      <c r="AS17" s="94" t="s">
        <v>150</v>
      </c>
      <c r="AT17" s="94" t="s">
        <v>530</v>
      </c>
      <c r="AU17" s="94">
        <v>94012</v>
      </c>
      <c r="AV17" s="94">
        <v>3</v>
      </c>
      <c r="AW17" s="25">
        <v>0</v>
      </c>
      <c r="BC17" s="99" t="s">
        <v>2595</v>
      </c>
      <c r="BD17" s="99"/>
      <c r="BE17" s="26"/>
      <c r="BF17" s="26"/>
      <c r="BG17" s="26"/>
      <c r="BH17" s="26"/>
      <c r="BM17" s="25" t="s">
        <v>2597</v>
      </c>
      <c r="BN17" s="25" t="s">
        <v>2598</v>
      </c>
      <c r="BO17" s="25">
        <v>13</v>
      </c>
      <c r="BP17" s="25" t="s">
        <v>269</v>
      </c>
      <c r="BQ17" s="25" t="s">
        <v>130</v>
      </c>
      <c r="BR17" s="25">
        <v>94005</v>
      </c>
      <c r="BS17" s="25">
        <v>100</v>
      </c>
      <c r="BV17" s="25" t="s">
        <v>531</v>
      </c>
      <c r="BW17" s="25" t="s">
        <v>252</v>
      </c>
    </row>
    <row r="18" spans="1:75" x14ac:dyDescent="0.3">
      <c r="A18" s="25">
        <v>17</v>
      </c>
      <c r="B18" s="28" t="s">
        <v>260</v>
      </c>
      <c r="C18" s="28">
        <f>VLOOKUP(B18,Ref!$CS:$CT,2,FALSE)</f>
        <v>1</v>
      </c>
      <c r="D18" s="28">
        <f t="shared" si="4"/>
        <v>145</v>
      </c>
      <c r="E18" s="28" t="str">
        <f t="shared" si="9"/>
        <v>구름 솜털</v>
      </c>
      <c r="F18" s="28">
        <f t="shared" si="0"/>
        <v>94011</v>
      </c>
      <c r="G18" s="28">
        <f>INDEX($AE$62:$AJ$83,MATCH(F18,$AD$62:$AD$83,0),COUNTIF($F$1:F18,F18))*C18</f>
        <v>150</v>
      </c>
      <c r="H18" s="30" t="s">
        <v>569</v>
      </c>
      <c r="I18" s="29" t="s">
        <v>2516</v>
      </c>
      <c r="L18" s="30" t="str">
        <f t="shared" si="1"/>
        <v>채집</v>
      </c>
      <c r="M18" s="93">
        <f t="shared" si="2"/>
        <v>2</v>
      </c>
      <c r="N18" s="28" t="str">
        <f>IF(L18="교역","Ro포인트",IF(L18="발굴",VLOOKUP(MOD(COUNTIF($L$1:L18,"발굴")-1,6)+1,$X$9:$Y$14,2),VLOOKUP(MOD(COUNTIF($L$1:L18,"채집")-1,6)+1,$X$18:$Y$23,2)))</f>
        <v>얼음 심장</v>
      </c>
      <c r="O18" s="28">
        <f t="shared" si="3"/>
        <v>94016</v>
      </c>
      <c r="P18" s="29" t="str">
        <f>IFERROR(INDEX($AH$16:$AN$32,MATCH(O18,$AE$16:$AE$32,0),COUNTIF($N$1:N18,N18)),0)</f>
        <v>15,25,35,45,55</v>
      </c>
      <c r="Q18" s="28">
        <v>15</v>
      </c>
      <c r="R18" s="28">
        <v>25</v>
      </c>
      <c r="S18" s="28">
        <v>35</v>
      </c>
      <c r="T18" s="28">
        <v>45</v>
      </c>
      <c r="U18" s="28">
        <v>55</v>
      </c>
      <c r="X18" s="28">
        <v>1</v>
      </c>
      <c r="Y18" s="28" t="s">
        <v>259</v>
      </c>
      <c r="Z18" s="28">
        <f t="shared" ref="Z18:Z23" si="10">COUNTIF(N:N,Y18)</f>
        <v>6</v>
      </c>
      <c r="AC18" s="42" t="s">
        <v>258</v>
      </c>
      <c r="AD18" s="42" t="s">
        <v>211</v>
      </c>
      <c r="AE18" s="28">
        <v>94016</v>
      </c>
      <c r="AF18" s="28">
        <f t="shared" si="5"/>
        <v>0</v>
      </c>
      <c r="AG18" s="28">
        <f t="shared" si="6"/>
        <v>6</v>
      </c>
      <c r="AH18" s="45" t="s">
        <v>220</v>
      </c>
      <c r="AI18" s="45" t="s">
        <v>219</v>
      </c>
      <c r="AJ18" s="30" t="s">
        <v>218</v>
      </c>
      <c r="AK18" s="30" t="s">
        <v>217</v>
      </c>
      <c r="AL18" s="30" t="s">
        <v>216</v>
      </c>
      <c r="AM18" s="44" t="s">
        <v>235</v>
      </c>
      <c r="AN18" s="30"/>
      <c r="AO18" s="30"/>
      <c r="AS18" s="25" t="s">
        <v>265</v>
      </c>
      <c r="AT18" s="25" t="s">
        <v>532</v>
      </c>
      <c r="AU18" s="25">
        <v>94023</v>
      </c>
      <c r="AV18" s="25">
        <v>0</v>
      </c>
      <c r="AW18" s="95">
        <v>7</v>
      </c>
      <c r="AY18" s="94">
        <v>1</v>
      </c>
      <c r="AZ18" s="94" t="s">
        <v>130</v>
      </c>
      <c r="BA18" s="94" t="s">
        <v>2577</v>
      </c>
      <c r="BB18" s="94"/>
      <c r="BC18" s="98">
        <f>ROW()-17</f>
        <v>1</v>
      </c>
      <c r="BD18" s="98" t="s">
        <v>2579</v>
      </c>
      <c r="BE18" s="28">
        <v>1</v>
      </c>
      <c r="BF18" s="28" t="s">
        <v>130</v>
      </c>
      <c r="BG18" s="28">
        <f>COUNTIFS($BJ$18:$BJ$53,TRUE,$BL$18:$BL$53,BF18)</f>
        <v>2</v>
      </c>
      <c r="BH18" s="26" t="s">
        <v>2586</v>
      </c>
      <c r="BI18" s="25">
        <v>1</v>
      </c>
      <c r="BJ18" s="25" t="b">
        <v>1</v>
      </c>
      <c r="BK18" s="25" t="s">
        <v>292</v>
      </c>
      <c r="BL18" s="25" t="s">
        <v>130</v>
      </c>
      <c r="BM18" s="25" t="s">
        <v>2602</v>
      </c>
      <c r="BO18" s="25">
        <v>14</v>
      </c>
      <c r="BP18" s="25" t="s">
        <v>268</v>
      </c>
      <c r="BQ18" s="25" t="s">
        <v>164</v>
      </c>
      <c r="BR18" s="25">
        <v>94000</v>
      </c>
      <c r="BS18" s="25">
        <v>100</v>
      </c>
      <c r="BT18" s="25" t="s">
        <v>245</v>
      </c>
      <c r="BV18" s="25" t="s">
        <v>530</v>
      </c>
      <c r="BW18" s="25" t="s">
        <v>258</v>
      </c>
    </row>
    <row r="19" spans="1:75" x14ac:dyDescent="0.3">
      <c r="A19" s="25">
        <v>18</v>
      </c>
      <c r="B19" s="28" t="s">
        <v>257</v>
      </c>
      <c r="C19" s="28">
        <f>VLOOKUP(B19,Ref!$CS:$CT,2,FALSE)</f>
        <v>1</v>
      </c>
      <c r="D19" s="28">
        <f t="shared" si="4"/>
        <v>145</v>
      </c>
      <c r="E19" s="28" t="str">
        <f t="shared" si="9"/>
        <v>미스릴</v>
      </c>
      <c r="F19" s="28">
        <f t="shared" si="0"/>
        <v>94008</v>
      </c>
      <c r="G19" s="28">
        <f>INDEX($AE$62:$AJ$83,MATCH(F19,$AD$62:$AD$83,0),COUNTIF($F$1:F19,F19))*C19</f>
        <v>100</v>
      </c>
      <c r="I19" s="29" t="s">
        <v>2517</v>
      </c>
      <c r="L19" s="30" t="str">
        <f t="shared" si="1"/>
        <v>교역</v>
      </c>
      <c r="M19" s="93">
        <f t="shared" si="2"/>
        <v>1</v>
      </c>
      <c r="N19" s="28" t="str">
        <f>IF(L19="교역","Ro포인트",IF(L19="발굴",VLOOKUP(MOD(COUNTIF($L$1:L19,"발굴")-1,6)+1,$X$9:$Y$14,2),VLOOKUP(MOD(COUNTIF($L$1:L19,"채집")-1,6)+1,$X$18:$Y$23,2)))</f>
        <v>Ro포인트</v>
      </c>
      <c r="O19" s="28">
        <f t="shared" si="3"/>
        <v>0</v>
      </c>
      <c r="P19" s="29">
        <f>IFERROR(INDEX($AH$16:$AN$32,MATCH(O19,$AE$16:$AE$32,0),COUNTIF($N$1:N19,N19)),0)</f>
        <v>0</v>
      </c>
      <c r="Q19" s="28">
        <v>0</v>
      </c>
      <c r="X19" s="28">
        <v>2</v>
      </c>
      <c r="Y19" s="28" t="s">
        <v>256</v>
      </c>
      <c r="Z19" s="28">
        <f t="shared" si="10"/>
        <v>6</v>
      </c>
      <c r="AC19" s="42" t="s">
        <v>255</v>
      </c>
      <c r="AD19" s="42" t="s">
        <v>211</v>
      </c>
      <c r="AE19" s="28">
        <v>94022</v>
      </c>
      <c r="AF19" s="28">
        <f t="shared" si="5"/>
        <v>0</v>
      </c>
      <c r="AG19" s="28">
        <f t="shared" si="6"/>
        <v>6</v>
      </c>
      <c r="AH19" s="45" t="s">
        <v>220</v>
      </c>
      <c r="AI19" s="45" t="s">
        <v>219</v>
      </c>
      <c r="AJ19" s="30" t="s">
        <v>218</v>
      </c>
      <c r="AK19" s="30" t="s">
        <v>217</v>
      </c>
      <c r="AL19" s="30" t="s">
        <v>216</v>
      </c>
      <c r="AM19" s="44" t="s">
        <v>235</v>
      </c>
      <c r="AN19" s="30"/>
      <c r="AO19" s="30"/>
      <c r="AS19" s="25" t="s">
        <v>261</v>
      </c>
      <c r="AT19" s="25" t="s">
        <v>532</v>
      </c>
      <c r="AU19" s="25">
        <v>94015</v>
      </c>
      <c r="AV19" s="25">
        <v>0</v>
      </c>
      <c r="AW19" s="25">
        <v>0</v>
      </c>
      <c r="AY19" s="94">
        <v>2</v>
      </c>
      <c r="AZ19" s="94" t="s">
        <v>164</v>
      </c>
      <c r="BA19" s="94"/>
      <c r="BB19" s="94" t="s">
        <v>531</v>
      </c>
      <c r="BC19" s="98">
        <f t="shared" ref="BC19:BC29" si="11">ROW()-17</f>
        <v>2</v>
      </c>
      <c r="BD19" s="98" t="s">
        <v>2462</v>
      </c>
      <c r="BE19" s="28">
        <v>2</v>
      </c>
      <c r="BF19" s="28" t="s">
        <v>164</v>
      </c>
      <c r="BG19" s="28">
        <f t="shared" ref="BG19:BG29" si="12">COUNTIFS($BJ$18:$BJ$53,TRUE,$BL$18:$BL$53,BF19)</f>
        <v>1</v>
      </c>
      <c r="BH19" s="26" t="s">
        <v>2587</v>
      </c>
      <c r="BI19" s="25">
        <f>BI18+1</f>
        <v>2</v>
      </c>
      <c r="BJ19" s="25" t="b">
        <v>0</v>
      </c>
      <c r="BK19" s="25" t="s">
        <v>284</v>
      </c>
      <c r="BL19" s="25" t="s">
        <v>164</v>
      </c>
      <c r="BO19" s="25">
        <v>15</v>
      </c>
      <c r="BP19" s="25" t="s">
        <v>267</v>
      </c>
      <c r="BQ19" s="25" t="s">
        <v>161</v>
      </c>
      <c r="BR19" s="25">
        <v>94002</v>
      </c>
      <c r="BS19" s="25">
        <v>100</v>
      </c>
      <c r="BV19" s="145" t="s">
        <v>3331</v>
      </c>
      <c r="BW19" s="145" t="s">
        <v>3330</v>
      </c>
    </row>
    <row r="20" spans="1:75" x14ac:dyDescent="0.3">
      <c r="A20" s="25">
        <v>19</v>
      </c>
      <c r="B20" s="28" t="s">
        <v>254</v>
      </c>
      <c r="C20" s="28">
        <f>VLOOKUP(B20,Ref!$CS:$CT,2,FALSE)</f>
        <v>2</v>
      </c>
      <c r="D20" s="28">
        <f t="shared" si="4"/>
        <v>290</v>
      </c>
      <c r="E20" s="28" t="str">
        <f t="shared" si="9"/>
        <v>고목나무의 진</v>
      </c>
      <c r="F20" s="28">
        <f t="shared" si="0"/>
        <v>94004</v>
      </c>
      <c r="G20" s="28">
        <f>INDEX($AE$62:$AJ$83,MATCH(F20,$AD$62:$AD$83,0),COUNTIF($F$1:F20,F20))*C20</f>
        <v>200</v>
      </c>
      <c r="H20" s="30" t="s">
        <v>569</v>
      </c>
      <c r="I20" s="29" t="s">
        <v>2518</v>
      </c>
      <c r="L20" s="30" t="str">
        <f t="shared" si="1"/>
        <v>채집</v>
      </c>
      <c r="M20" s="93">
        <f t="shared" si="2"/>
        <v>2</v>
      </c>
      <c r="N20" s="28" t="str">
        <f>IF(L20="교역","Ro포인트",IF(L20="발굴",VLOOKUP(MOD(COUNTIF($L$1:L20,"발굴")-1,6)+1,$X$9:$Y$14,2),VLOOKUP(MOD(COUNTIF($L$1:L20,"채집")-1,6)+1,$X$18:$Y$23,2)))</f>
        <v>매우 단단한 복숭아</v>
      </c>
      <c r="O20" s="28">
        <f t="shared" si="3"/>
        <v>94022</v>
      </c>
      <c r="P20" s="29" t="str">
        <f>IFERROR(INDEX($AH$16:$AN$32,MATCH(O20,$AE$16:$AE$32,0),COUNTIF($N$1:N20,N20)),0)</f>
        <v>15,25,35,45,55</v>
      </c>
      <c r="Q20" s="28">
        <v>15</v>
      </c>
      <c r="R20" s="28">
        <v>25</v>
      </c>
      <c r="S20" s="28">
        <v>35</v>
      </c>
      <c r="T20" s="28">
        <v>45</v>
      </c>
      <c r="U20" s="28">
        <v>55</v>
      </c>
      <c r="X20" s="28">
        <v>3</v>
      </c>
      <c r="Y20" s="28" t="s">
        <v>253</v>
      </c>
      <c r="Z20" s="28">
        <f t="shared" si="10"/>
        <v>6</v>
      </c>
      <c r="AC20" s="47" t="s">
        <v>252</v>
      </c>
      <c r="AD20" s="42" t="s">
        <v>211</v>
      </c>
      <c r="AE20" s="28">
        <v>94017</v>
      </c>
      <c r="AF20" s="28">
        <f t="shared" si="5"/>
        <v>0</v>
      </c>
      <c r="AG20" s="28">
        <f t="shared" si="6"/>
        <v>6</v>
      </c>
      <c r="AH20" s="46" t="s">
        <v>247</v>
      </c>
      <c r="AI20" s="46" t="s">
        <v>237</v>
      </c>
      <c r="AJ20" s="46" t="s">
        <v>236</v>
      </c>
      <c r="AK20" s="30" t="s">
        <v>218</v>
      </c>
      <c r="AL20" s="30" t="s">
        <v>217</v>
      </c>
      <c r="AM20" s="30" t="s">
        <v>216</v>
      </c>
      <c r="AN20" s="44" t="s">
        <v>235</v>
      </c>
      <c r="AO20" s="44" t="s">
        <v>3830</v>
      </c>
      <c r="AS20" s="25" t="s">
        <v>258</v>
      </c>
      <c r="AT20" s="25" t="s">
        <v>532</v>
      </c>
      <c r="AU20" s="25">
        <v>94016</v>
      </c>
      <c r="AV20" s="25">
        <v>0</v>
      </c>
      <c r="AW20" s="95">
        <v>7</v>
      </c>
      <c r="AY20" s="94">
        <v>3</v>
      </c>
      <c r="AZ20" s="94" t="s">
        <v>161</v>
      </c>
      <c r="BA20" s="94"/>
      <c r="BB20" s="94"/>
      <c r="BC20" s="98">
        <f t="shared" si="11"/>
        <v>3</v>
      </c>
      <c r="BD20" s="31" t="s">
        <v>144</v>
      </c>
      <c r="BE20" s="28">
        <v>3</v>
      </c>
      <c r="BF20" s="28" t="s">
        <v>161</v>
      </c>
      <c r="BG20" s="28">
        <f t="shared" si="12"/>
        <v>1</v>
      </c>
      <c r="BH20" s="26" t="s">
        <v>2588</v>
      </c>
      <c r="BI20" s="25">
        <f t="shared" ref="BI20:BI53" si="13">BI19+1</f>
        <v>3</v>
      </c>
      <c r="BJ20" s="25" t="b">
        <v>0</v>
      </c>
      <c r="BK20" s="25" t="s">
        <v>282</v>
      </c>
      <c r="BL20" s="25" t="s">
        <v>161</v>
      </c>
      <c r="BO20" s="25">
        <v>16</v>
      </c>
      <c r="BP20" s="25" t="s">
        <v>264</v>
      </c>
      <c r="BQ20" s="25" t="s">
        <v>141</v>
      </c>
      <c r="BR20" s="25">
        <v>94033</v>
      </c>
      <c r="BS20" s="25">
        <v>100</v>
      </c>
      <c r="BV20" s="25" t="s">
        <v>530</v>
      </c>
      <c r="BW20" s="25" t="s">
        <v>255</v>
      </c>
    </row>
    <row r="21" spans="1:75" x14ac:dyDescent="0.3">
      <c r="A21" s="25">
        <v>20</v>
      </c>
      <c r="B21" s="28" t="s">
        <v>251</v>
      </c>
      <c r="C21" s="28">
        <f>VLOOKUP(B21,Ref!$CS:$CT,2,FALSE)</f>
        <v>2</v>
      </c>
      <c r="D21" s="28">
        <f t="shared" si="4"/>
        <v>290</v>
      </c>
      <c r="E21" s="28" t="str">
        <f t="shared" si="9"/>
        <v>딱딱한 피부</v>
      </c>
      <c r="F21" s="28">
        <f t="shared" si="0"/>
        <v>94010</v>
      </c>
      <c r="G21" s="28">
        <f>INDEX($AE$62:$AJ$83,MATCH(F21,$AD$62:$AD$83,0),COUNTIF($F$1:F21,F21))*C21</f>
        <v>200</v>
      </c>
      <c r="I21" s="29" t="s">
        <v>2519</v>
      </c>
      <c r="L21" s="30" t="str">
        <f t="shared" si="1"/>
        <v>발굴</v>
      </c>
      <c r="M21" s="93">
        <f t="shared" si="2"/>
        <v>4</v>
      </c>
      <c r="N21" s="28" t="str">
        <f>IF(L21="교역","Ro포인트",IF(L21="발굴",VLOOKUP(MOD(COUNTIF($L$1:L21,"발굴")-1,6)+1,$X$9:$Y$14,2),VLOOKUP(MOD(COUNTIF($L$1:L21,"채집")-1,6)+1,$X$18:$Y$23,2)))</f>
        <v>사파이어</v>
      </c>
      <c r="O21" s="28">
        <f t="shared" si="3"/>
        <v>94019</v>
      </c>
      <c r="P21" s="29" t="str">
        <f>IFERROR(INDEX($AH$16:$AN$32,MATCH(O21,$AE$16:$AE$32,0),COUNTIF($N$1:N21,N21)),0)</f>
        <v>8,10,12,14,16</v>
      </c>
      <c r="Q21" s="28">
        <v>8</v>
      </c>
      <c r="R21" s="28">
        <v>10</v>
      </c>
      <c r="S21" s="28">
        <v>12</v>
      </c>
      <c r="T21" s="28">
        <v>14</v>
      </c>
      <c r="U21" s="28">
        <v>16</v>
      </c>
      <c r="X21" s="28">
        <v>4</v>
      </c>
      <c r="Y21" s="28" t="s">
        <v>156</v>
      </c>
      <c r="Z21" s="28">
        <f t="shared" si="10"/>
        <v>6</v>
      </c>
      <c r="AC21" s="42" t="s">
        <v>250</v>
      </c>
      <c r="AD21" s="42" t="s">
        <v>211</v>
      </c>
      <c r="AE21" s="28">
        <v>94019</v>
      </c>
      <c r="AF21" s="28">
        <f t="shared" si="5"/>
        <v>0</v>
      </c>
      <c r="AG21" s="28">
        <f t="shared" si="6"/>
        <v>6</v>
      </c>
      <c r="AH21" s="46" t="s">
        <v>247</v>
      </c>
      <c r="AI21" s="46" t="s">
        <v>237</v>
      </c>
      <c r="AJ21" s="46" t="s">
        <v>236</v>
      </c>
      <c r="AK21" s="30" t="s">
        <v>218</v>
      </c>
      <c r="AL21" s="30" t="s">
        <v>217</v>
      </c>
      <c r="AM21" s="30" t="s">
        <v>216</v>
      </c>
      <c r="AN21" s="44" t="s">
        <v>235</v>
      </c>
      <c r="AO21" s="44" t="s">
        <v>3831</v>
      </c>
      <c r="AS21" s="25" t="s">
        <v>255</v>
      </c>
      <c r="AT21" s="25" t="s">
        <v>532</v>
      </c>
      <c r="AU21" s="25">
        <v>94022</v>
      </c>
      <c r="AV21" s="25">
        <v>0</v>
      </c>
      <c r="AW21" s="95">
        <v>7</v>
      </c>
      <c r="AY21" s="94">
        <v>4</v>
      </c>
      <c r="AZ21" s="94" t="s">
        <v>141</v>
      </c>
      <c r="BA21" s="94" t="s">
        <v>2574</v>
      </c>
      <c r="BB21" s="94"/>
      <c r="BC21" s="98">
        <f t="shared" si="11"/>
        <v>4</v>
      </c>
      <c r="BD21" s="31" t="s">
        <v>142</v>
      </c>
      <c r="BE21" s="28">
        <v>4</v>
      </c>
      <c r="BF21" s="28" t="s">
        <v>158</v>
      </c>
      <c r="BG21" s="28">
        <f t="shared" si="12"/>
        <v>1</v>
      </c>
      <c r="BH21" s="26" t="s">
        <v>2594</v>
      </c>
      <c r="BI21" s="25">
        <f t="shared" si="13"/>
        <v>4</v>
      </c>
      <c r="BJ21" s="25" t="b">
        <v>1</v>
      </c>
      <c r="BK21" s="25" t="s">
        <v>281</v>
      </c>
      <c r="BL21" s="25" t="s">
        <v>158</v>
      </c>
      <c r="BO21" s="25">
        <v>17</v>
      </c>
      <c r="BP21" s="25" t="s">
        <v>260</v>
      </c>
      <c r="BQ21" s="25" t="s">
        <v>158</v>
      </c>
      <c r="BR21" s="25">
        <v>94014</v>
      </c>
      <c r="BS21" s="25">
        <v>100</v>
      </c>
      <c r="BT21" s="25" t="s">
        <v>245</v>
      </c>
      <c r="BV21" s="25" t="s">
        <v>531</v>
      </c>
      <c r="BW21" s="25" t="s">
        <v>250</v>
      </c>
    </row>
    <row r="22" spans="1:75" x14ac:dyDescent="0.3">
      <c r="A22" s="25">
        <v>21</v>
      </c>
      <c r="B22" s="28" t="s">
        <v>249</v>
      </c>
      <c r="C22" s="28">
        <f>VLOOKUP(B22,Ref!$CS:$CT,2,FALSE)</f>
        <v>2</v>
      </c>
      <c r="D22" s="28">
        <f t="shared" si="4"/>
        <v>290</v>
      </c>
      <c r="E22" s="28" t="str">
        <f t="shared" si="9"/>
        <v>나무 조각</v>
      </c>
      <c r="F22" s="28">
        <f t="shared" si="0"/>
        <v>94007</v>
      </c>
      <c r="G22" s="28">
        <f>INDEX($AE$62:$AJ$83,MATCH(F22,$AD$62:$AD$83,0),COUNTIF($F$1:F22,F22))*C22</f>
        <v>200</v>
      </c>
      <c r="I22" s="29" t="s">
        <v>2520</v>
      </c>
      <c r="L22" s="30" t="str">
        <f t="shared" si="1"/>
        <v>채집</v>
      </c>
      <c r="M22" s="93">
        <f t="shared" si="2"/>
        <v>2</v>
      </c>
      <c r="N22" s="28" t="str">
        <f>IF(L22="교역","Ro포인트",IF(L22="발굴",VLOOKUP(MOD(COUNTIF($L$1:L22,"발굴")-1,6)+1,$X$9:$Y$14,2),VLOOKUP(MOD(COUNTIF($L$1:L22,"채집")-1,6)+1,$X$18:$Y$23,2)))</f>
        <v>마른 이그드라실 잎</v>
      </c>
      <c r="O22" s="28">
        <f t="shared" si="3"/>
        <v>94033</v>
      </c>
      <c r="P22" s="29" t="str">
        <f>IFERROR(INDEX($AH$16:$AN$32,MATCH(O22,$AE$16:$AE$32,0),COUNTIF($N$1:N22,N22)),0)</f>
        <v>15,25,35,45,55</v>
      </c>
      <c r="Q22" s="28">
        <v>15</v>
      </c>
      <c r="R22" s="28">
        <v>25</v>
      </c>
      <c r="S22" s="28">
        <v>35</v>
      </c>
      <c r="T22" s="28">
        <v>45</v>
      </c>
      <c r="U22" s="28">
        <v>55</v>
      </c>
      <c r="X22" s="28">
        <v>5</v>
      </c>
      <c r="Y22" s="28" t="s">
        <v>147</v>
      </c>
      <c r="Z22" s="28">
        <f t="shared" si="10"/>
        <v>6</v>
      </c>
      <c r="AC22" s="42" t="s">
        <v>248</v>
      </c>
      <c r="AD22" s="42" t="s">
        <v>211</v>
      </c>
      <c r="AE22" s="28">
        <v>94020</v>
      </c>
      <c r="AF22" s="28">
        <f t="shared" si="5"/>
        <v>0</v>
      </c>
      <c r="AG22" s="28">
        <f t="shared" si="6"/>
        <v>6</v>
      </c>
      <c r="AH22" s="46" t="s">
        <v>247</v>
      </c>
      <c r="AI22" s="46" t="s">
        <v>237</v>
      </c>
      <c r="AJ22" s="46" t="s">
        <v>236</v>
      </c>
      <c r="AK22" s="30" t="s">
        <v>218</v>
      </c>
      <c r="AL22" s="30" t="s">
        <v>217</v>
      </c>
      <c r="AM22" s="30" t="s">
        <v>216</v>
      </c>
      <c r="AN22" s="44" t="s">
        <v>235</v>
      </c>
      <c r="AO22" s="44" t="s">
        <v>3832</v>
      </c>
      <c r="AS22" s="25" t="s">
        <v>252</v>
      </c>
      <c r="AT22" s="25" t="s">
        <v>532</v>
      </c>
      <c r="AU22" s="25">
        <v>94017</v>
      </c>
      <c r="AV22" s="25">
        <v>0</v>
      </c>
      <c r="AW22" s="95">
        <v>4</v>
      </c>
      <c r="AY22" s="94">
        <v>5</v>
      </c>
      <c r="AZ22" s="94" t="s">
        <v>158</v>
      </c>
      <c r="BA22" s="94"/>
      <c r="BB22" s="94" t="s">
        <v>531</v>
      </c>
      <c r="BC22" s="98">
        <f t="shared" si="11"/>
        <v>5</v>
      </c>
      <c r="BD22" s="31" t="s">
        <v>135</v>
      </c>
      <c r="BE22" s="28">
        <v>5</v>
      </c>
      <c r="BF22" s="28" t="s">
        <v>154</v>
      </c>
      <c r="BG22" s="28">
        <f t="shared" si="12"/>
        <v>1</v>
      </c>
      <c r="BH22" s="26"/>
      <c r="BI22" s="25">
        <f t="shared" si="13"/>
        <v>5</v>
      </c>
      <c r="BJ22" s="25" t="b">
        <v>0</v>
      </c>
      <c r="BK22" s="25" t="s">
        <v>280</v>
      </c>
      <c r="BL22" s="25" t="s">
        <v>154</v>
      </c>
      <c r="BO22" s="25">
        <v>18</v>
      </c>
      <c r="BP22" s="25" t="s">
        <v>257</v>
      </c>
      <c r="BQ22" s="25" t="s">
        <v>154</v>
      </c>
      <c r="BR22" s="25">
        <v>94011</v>
      </c>
      <c r="BS22" s="25">
        <v>100</v>
      </c>
      <c r="BV22" s="25" t="s">
        <v>530</v>
      </c>
      <c r="BW22" s="25" t="s">
        <v>141</v>
      </c>
    </row>
    <row r="23" spans="1:75" x14ac:dyDescent="0.3">
      <c r="A23" s="25">
        <v>22</v>
      </c>
      <c r="B23" s="28" t="s">
        <v>246</v>
      </c>
      <c r="C23" s="28">
        <f>VLOOKUP(B23,Ref!$CS:$CT,2,FALSE)</f>
        <v>4</v>
      </c>
      <c r="D23" s="28">
        <f t="shared" si="4"/>
        <v>580</v>
      </c>
      <c r="E23" s="28" t="str">
        <f t="shared" si="9"/>
        <v>행복의 세잎 클로버</v>
      </c>
      <c r="F23" s="28">
        <f t="shared" si="0"/>
        <v>94034</v>
      </c>
      <c r="G23" s="28">
        <f>INDEX($AE$62:$AJ$83,MATCH(F23,$AD$62:$AD$83,0),COUNTIF($F$1:F23,F23))*C23</f>
        <v>300</v>
      </c>
      <c r="I23" s="29" t="s">
        <v>2521</v>
      </c>
      <c r="L23" s="30" t="str">
        <f t="shared" si="1"/>
        <v>발굴</v>
      </c>
      <c r="M23" s="93">
        <f t="shared" si="2"/>
        <v>4</v>
      </c>
      <c r="N23" s="28" t="str">
        <f>IF(L23="교역","Ro포인트",IF(L23="발굴",VLOOKUP(MOD(COUNTIF($L$1:L23,"발굴")-1,6)+1,$X$9:$Y$14,2),VLOOKUP(MOD(COUNTIF($L$1:L23,"채집")-1,6)+1,$X$18:$Y$23,2)))</f>
        <v>에메랄드</v>
      </c>
      <c r="O23" s="28">
        <f t="shared" si="3"/>
        <v>94020</v>
      </c>
      <c r="P23" s="29" t="str">
        <f>IFERROR(INDEX($AH$16:$AN$32,MATCH(O23,$AE$16:$AE$32,0),COUNTIF($N$1:N23,N23)),0)</f>
        <v>8,10,12,14,16</v>
      </c>
      <c r="Q23" s="28">
        <v>8</v>
      </c>
      <c r="R23" s="28">
        <v>10</v>
      </c>
      <c r="S23" s="28">
        <v>12</v>
      </c>
      <c r="T23" s="28">
        <v>14</v>
      </c>
      <c r="U23" s="28">
        <v>16</v>
      </c>
      <c r="X23" s="28">
        <v>6</v>
      </c>
      <c r="Y23" s="28" t="s">
        <v>139</v>
      </c>
      <c r="Z23" s="28">
        <f t="shared" si="10"/>
        <v>5</v>
      </c>
      <c r="AC23" s="42" t="s">
        <v>244</v>
      </c>
      <c r="AD23" s="42" t="s">
        <v>211</v>
      </c>
      <c r="AE23" s="28">
        <v>94021</v>
      </c>
      <c r="AF23" s="28">
        <f t="shared" si="5"/>
        <v>0</v>
      </c>
      <c r="AG23" s="28">
        <f t="shared" si="6"/>
        <v>6</v>
      </c>
      <c r="AH23" s="45" t="s">
        <v>237</v>
      </c>
      <c r="AI23" s="45" t="s">
        <v>236</v>
      </c>
      <c r="AJ23" s="30" t="s">
        <v>218</v>
      </c>
      <c r="AK23" s="30" t="s">
        <v>217</v>
      </c>
      <c r="AL23" s="30" t="s">
        <v>216</v>
      </c>
      <c r="AM23" s="44" t="s">
        <v>235</v>
      </c>
      <c r="AN23" s="30"/>
      <c r="AO23" s="30"/>
      <c r="AS23" s="25" t="s">
        <v>250</v>
      </c>
      <c r="AT23" s="25" t="s">
        <v>532</v>
      </c>
      <c r="AU23" s="25">
        <v>94019</v>
      </c>
      <c r="AV23" s="25">
        <v>0</v>
      </c>
      <c r="AW23" s="95">
        <v>4</v>
      </c>
      <c r="AY23" s="94">
        <v>6</v>
      </c>
      <c r="AZ23" s="94" t="s">
        <v>154</v>
      </c>
      <c r="BA23" s="94"/>
      <c r="BB23" s="94"/>
      <c r="BC23" s="98">
        <f t="shared" si="11"/>
        <v>6</v>
      </c>
      <c r="BD23" s="31" t="s">
        <v>131</v>
      </c>
      <c r="BE23" s="28">
        <v>6</v>
      </c>
      <c r="BF23" s="28" t="s">
        <v>144</v>
      </c>
      <c r="BG23" s="28">
        <f t="shared" si="12"/>
        <v>1</v>
      </c>
      <c r="BH23" s="26"/>
      <c r="BI23" s="25">
        <f t="shared" si="13"/>
        <v>6</v>
      </c>
      <c r="BJ23" s="25" t="b">
        <v>1</v>
      </c>
      <c r="BK23" s="25" t="s">
        <v>279</v>
      </c>
      <c r="BL23" s="25" t="s">
        <v>144</v>
      </c>
      <c r="BO23" s="25">
        <v>19</v>
      </c>
      <c r="BP23" s="25" t="s">
        <v>254</v>
      </c>
      <c r="BQ23" s="25" t="s">
        <v>137</v>
      </c>
      <c r="BR23" s="25">
        <v>94034</v>
      </c>
      <c r="BS23" s="25">
        <v>100</v>
      </c>
      <c r="BT23" s="25" t="s">
        <v>245</v>
      </c>
      <c r="BV23" s="25" t="s">
        <v>531</v>
      </c>
      <c r="BW23" s="25" t="s">
        <v>248</v>
      </c>
    </row>
    <row r="24" spans="1:75" x14ac:dyDescent="0.3">
      <c r="A24" s="25">
        <v>23</v>
      </c>
      <c r="B24" s="28" t="s">
        <v>243</v>
      </c>
      <c r="C24" s="28">
        <f>VLOOKUP(B24,Ref!$CS:$CT,2,FALSE)</f>
        <v>2</v>
      </c>
      <c r="D24" s="28">
        <f t="shared" si="4"/>
        <v>290</v>
      </c>
      <c r="E24" s="28" t="str">
        <f t="shared" si="9"/>
        <v>채집한 약초</v>
      </c>
      <c r="F24" s="28">
        <f t="shared" si="0"/>
        <v>94035</v>
      </c>
      <c r="G24" s="28">
        <f>INDEX($AE$62:$AJ$83,MATCH(F24,$AD$62:$AD$83,0),COUNTIF($F$1:F24,F24))*C24</f>
        <v>150</v>
      </c>
      <c r="H24" s="30" t="s">
        <v>569</v>
      </c>
      <c r="I24" s="29" t="s">
        <v>2522</v>
      </c>
      <c r="L24" s="30" t="str">
        <f t="shared" si="1"/>
        <v>발굴</v>
      </c>
      <c r="M24" s="93">
        <f t="shared" si="2"/>
        <v>4</v>
      </c>
      <c r="N24" s="28" t="str">
        <f>IF(L24="교역","Ro포인트",IF(L24="발굴",VLOOKUP(MOD(COUNTIF($L$1:L24,"발굴")-1,6)+1,$X$9:$Y$14,2),VLOOKUP(MOD(COUNTIF($L$1:L24,"채집")-1,6)+1,$X$18:$Y$23,2)))</f>
        <v>아메디스트</v>
      </c>
      <c r="O24" s="28">
        <f t="shared" si="3"/>
        <v>94021</v>
      </c>
      <c r="P24" s="29" t="str">
        <f>IFERROR(INDEX($AH$16:$AN$32,MATCH(O24,$AE$16:$AE$32,0),COUNTIF($N$1:N24,N24)),0)</f>
        <v>14,18,22,26,30</v>
      </c>
      <c r="Q24" s="28">
        <v>14</v>
      </c>
      <c r="R24" s="28">
        <v>18</v>
      </c>
      <c r="S24" s="28">
        <v>22</v>
      </c>
      <c r="T24" s="28">
        <v>26</v>
      </c>
      <c r="U24" s="28">
        <v>30</v>
      </c>
      <c r="AC24" s="42" t="s">
        <v>242</v>
      </c>
      <c r="AD24" s="42" t="s">
        <v>211</v>
      </c>
      <c r="AE24" s="28">
        <v>94018</v>
      </c>
      <c r="AF24" s="28">
        <f t="shared" si="5"/>
        <v>0</v>
      </c>
      <c r="AG24" s="28">
        <f t="shared" si="6"/>
        <v>6</v>
      </c>
      <c r="AH24" s="45" t="s">
        <v>237</v>
      </c>
      <c r="AI24" s="45" t="s">
        <v>236</v>
      </c>
      <c r="AJ24" s="30" t="s">
        <v>218</v>
      </c>
      <c r="AK24" s="30" t="s">
        <v>217</v>
      </c>
      <c r="AL24" s="30" t="s">
        <v>216</v>
      </c>
      <c r="AM24" s="44" t="s">
        <v>235</v>
      </c>
      <c r="AN24" s="30"/>
      <c r="AO24" s="30"/>
      <c r="AS24" s="25" t="s">
        <v>248</v>
      </c>
      <c r="AT24" s="25" t="s">
        <v>532</v>
      </c>
      <c r="AU24" s="25">
        <v>94020</v>
      </c>
      <c r="AV24" s="25">
        <v>0</v>
      </c>
      <c r="AW24" s="95">
        <v>4</v>
      </c>
      <c r="AY24" s="25">
        <v>7</v>
      </c>
      <c r="AZ24" s="25" t="s">
        <v>137</v>
      </c>
      <c r="BA24" s="25" t="s">
        <v>2575</v>
      </c>
      <c r="BC24" s="98">
        <f t="shared" si="11"/>
        <v>7</v>
      </c>
      <c r="BD24" s="98" t="s">
        <v>2580</v>
      </c>
      <c r="BE24" s="28">
        <v>7</v>
      </c>
      <c r="BF24" s="28" t="s">
        <v>142</v>
      </c>
      <c r="BG24" s="28">
        <f t="shared" si="12"/>
        <v>1</v>
      </c>
      <c r="BH24" s="26"/>
      <c r="BI24" s="25">
        <f t="shared" si="13"/>
        <v>7</v>
      </c>
      <c r="BJ24" s="25" t="b">
        <v>0</v>
      </c>
      <c r="BK24" s="25" t="s">
        <v>276</v>
      </c>
      <c r="BL24" s="25" t="s">
        <v>142</v>
      </c>
      <c r="BO24" s="25">
        <v>20</v>
      </c>
      <c r="BP24" s="25" t="s">
        <v>251</v>
      </c>
      <c r="BQ24" s="25" t="s">
        <v>144</v>
      </c>
      <c r="BR24" s="25">
        <v>94008</v>
      </c>
      <c r="BS24" s="25">
        <v>100</v>
      </c>
      <c r="BV24" s="25" t="s">
        <v>531</v>
      </c>
      <c r="BW24" s="25" t="s">
        <v>244</v>
      </c>
    </row>
    <row r="25" spans="1:75" x14ac:dyDescent="0.3">
      <c r="A25" s="25">
        <v>24</v>
      </c>
      <c r="B25" s="28" t="s">
        <v>241</v>
      </c>
      <c r="C25" s="28">
        <f>VLOOKUP(B25,Ref!$CS:$CT,2,FALSE)</f>
        <v>2</v>
      </c>
      <c r="D25" s="28">
        <f t="shared" si="4"/>
        <v>290</v>
      </c>
      <c r="E25" s="28" t="str">
        <f t="shared" si="9"/>
        <v>마른 이그드라실 잎</v>
      </c>
      <c r="F25" s="28">
        <f t="shared" si="0"/>
        <v>94033</v>
      </c>
      <c r="G25" s="28">
        <f>INDEX($AE$62:$AJ$83,MATCH(F25,$AD$62:$AD$83,0),COUNTIF($F$1:F25,F25))*C25</f>
        <v>150</v>
      </c>
      <c r="I25" s="29" t="s">
        <v>2523</v>
      </c>
      <c r="L25" s="30" t="str">
        <f t="shared" si="1"/>
        <v>교역</v>
      </c>
      <c r="M25" s="93">
        <f t="shared" si="2"/>
        <v>1</v>
      </c>
      <c r="N25" s="28" t="str">
        <f>IF(L25="교역","Ro포인트",IF(L25="발굴",VLOOKUP(MOD(COUNTIF($L$1:L25,"발굴")-1,6)+1,$X$9:$Y$14,2),VLOOKUP(MOD(COUNTIF($L$1:L25,"채집")-1,6)+1,$X$18:$Y$23,2)))</f>
        <v>Ro포인트</v>
      </c>
      <c r="O25" s="28">
        <f t="shared" si="3"/>
        <v>0</v>
      </c>
      <c r="P25" s="29">
        <f>IFERROR(INDEX($AH$16:$AN$32,MATCH(O25,$AE$16:$AE$32,0),COUNTIF($N$1:N25,N25)),0)</f>
        <v>0</v>
      </c>
      <c r="Q25" s="28">
        <v>0</v>
      </c>
      <c r="V25" s="28">
        <v>0</v>
      </c>
      <c r="X25" s="32" t="s">
        <v>207</v>
      </c>
      <c r="Y25" s="26" t="s">
        <v>240</v>
      </c>
      <c r="Z25" s="26" t="s">
        <v>239</v>
      </c>
      <c r="AC25" s="42" t="s">
        <v>238</v>
      </c>
      <c r="AD25" s="42" t="s">
        <v>211</v>
      </c>
      <c r="AE25" s="28">
        <v>94024</v>
      </c>
      <c r="AF25" s="28">
        <f t="shared" si="5"/>
        <v>0</v>
      </c>
      <c r="AG25" s="28">
        <f t="shared" si="6"/>
        <v>5</v>
      </c>
      <c r="AH25" s="45" t="s">
        <v>237</v>
      </c>
      <c r="AI25" s="45" t="s">
        <v>236</v>
      </c>
      <c r="AJ25" s="30" t="s">
        <v>218</v>
      </c>
      <c r="AK25" s="30" t="s">
        <v>217</v>
      </c>
      <c r="AL25" s="30" t="s">
        <v>216</v>
      </c>
      <c r="AM25" s="44" t="s">
        <v>235</v>
      </c>
      <c r="AN25" s="30"/>
      <c r="AO25" s="30"/>
      <c r="AS25" s="25" t="s">
        <v>244</v>
      </c>
      <c r="AT25" s="25" t="s">
        <v>532</v>
      </c>
      <c r="AU25" s="25">
        <v>94021</v>
      </c>
      <c r="AV25" s="25">
        <v>0</v>
      </c>
      <c r="AW25" s="95">
        <v>3</v>
      </c>
      <c r="AY25" s="25">
        <v>8</v>
      </c>
      <c r="AZ25" s="25" t="s">
        <v>144</v>
      </c>
      <c r="BB25" s="25" t="s">
        <v>531</v>
      </c>
      <c r="BC25" s="98">
        <f t="shared" si="11"/>
        <v>8</v>
      </c>
      <c r="BD25" s="98" t="s">
        <v>2581</v>
      </c>
      <c r="BE25" s="28">
        <v>8</v>
      </c>
      <c r="BF25" s="28" t="s">
        <v>135</v>
      </c>
      <c r="BG25" s="28">
        <f t="shared" si="12"/>
        <v>1</v>
      </c>
      <c r="BH25" s="26"/>
      <c r="BI25" s="25">
        <f t="shared" si="13"/>
        <v>8</v>
      </c>
      <c r="BJ25" s="25" t="b">
        <v>1</v>
      </c>
      <c r="BK25" s="25" t="s">
        <v>274</v>
      </c>
      <c r="BL25" s="25" t="s">
        <v>135</v>
      </c>
      <c r="BO25" s="25">
        <v>21</v>
      </c>
      <c r="BP25" s="25" t="s">
        <v>249</v>
      </c>
      <c r="BQ25" s="25" t="s">
        <v>142</v>
      </c>
      <c r="BR25" s="25">
        <v>94004</v>
      </c>
      <c r="BS25" s="25">
        <v>100</v>
      </c>
      <c r="BV25" s="25" t="s">
        <v>3331</v>
      </c>
      <c r="BW25" s="25" t="s">
        <v>3330</v>
      </c>
    </row>
    <row r="26" spans="1:75" x14ac:dyDescent="0.3">
      <c r="A26" s="25">
        <v>25</v>
      </c>
      <c r="B26" s="28" t="s">
        <v>234</v>
      </c>
      <c r="C26" s="28">
        <f>VLOOKUP(B26,Ref!$CS:$CT,2,FALSE)</f>
        <v>1</v>
      </c>
      <c r="D26" s="28">
        <f t="shared" si="4"/>
        <v>145</v>
      </c>
      <c r="E26" s="28" t="str">
        <f t="shared" si="9"/>
        <v>젤로피</v>
      </c>
      <c r="F26" s="28">
        <f t="shared" si="0"/>
        <v>94005</v>
      </c>
      <c r="G26" s="28">
        <f>INDEX($AE$62:$AJ$83,MATCH(F26,$AD$62:$AD$83,0),COUNTIF($F$1:F26,F26))*C26</f>
        <v>200</v>
      </c>
      <c r="H26" s="30" t="s">
        <v>569</v>
      </c>
      <c r="I26" s="29" t="s">
        <v>2524</v>
      </c>
      <c r="L26" s="30" t="str">
        <f t="shared" si="1"/>
        <v>채집</v>
      </c>
      <c r="M26" s="93">
        <f t="shared" si="2"/>
        <v>2</v>
      </c>
      <c r="N26" s="28" t="str">
        <f>IF(L26="교역","Ro포인트",IF(L26="발굴",VLOOKUP(MOD(COUNTIF($L$1:L26,"발굴")-1,6)+1,$X$9:$Y$14,2),VLOOKUP(MOD(COUNTIF($L$1:L26,"채집")-1,6)+1,$X$18:$Y$23,2)))</f>
        <v>행복의 세잎 클로버</v>
      </c>
      <c r="O26" s="28">
        <f t="shared" si="3"/>
        <v>94034</v>
      </c>
      <c r="P26" s="29" t="str">
        <f>IFERROR(INDEX($AH$16:$AN$32,MATCH(O26,$AE$16:$AE$32,0),COUNTIF($N$1:N26,N26)),0)</f>
        <v>15,25,35,45,55</v>
      </c>
      <c r="Q26" s="28">
        <v>15</v>
      </c>
      <c r="R26" s="28">
        <v>25</v>
      </c>
      <c r="S26" s="28">
        <v>35</v>
      </c>
      <c r="T26" s="28">
        <v>45</v>
      </c>
      <c r="U26" s="28">
        <v>55</v>
      </c>
      <c r="AC26" s="42" t="s">
        <v>74</v>
      </c>
      <c r="AD26" s="42" t="s">
        <v>211</v>
      </c>
      <c r="AE26" s="28">
        <v>94025</v>
      </c>
      <c r="AF26" s="28">
        <f t="shared" si="5"/>
        <v>0</v>
      </c>
      <c r="AG26" s="28">
        <f t="shared" si="6"/>
        <v>0</v>
      </c>
      <c r="AH26" s="30"/>
      <c r="AI26" s="30"/>
      <c r="AJ26" s="30"/>
      <c r="AK26" s="30"/>
      <c r="AL26" s="30"/>
      <c r="AM26" s="30"/>
      <c r="AN26" s="30"/>
      <c r="AO26" s="30"/>
      <c r="AS26" s="25" t="s">
        <v>242</v>
      </c>
      <c r="AT26" s="25" t="s">
        <v>532</v>
      </c>
      <c r="AU26" s="25">
        <v>94018</v>
      </c>
      <c r="AV26" s="25">
        <v>0</v>
      </c>
      <c r="AW26" s="95">
        <v>3</v>
      </c>
      <c r="AY26" s="25">
        <v>9</v>
      </c>
      <c r="AZ26" s="25" t="s">
        <v>142</v>
      </c>
      <c r="BC26" s="98">
        <f t="shared" si="11"/>
        <v>9</v>
      </c>
      <c r="BD26" s="31" t="s">
        <v>164</v>
      </c>
      <c r="BE26" s="28">
        <v>9</v>
      </c>
      <c r="BF26" s="28" t="s">
        <v>131</v>
      </c>
      <c r="BG26" s="28">
        <f t="shared" si="12"/>
        <v>1</v>
      </c>
      <c r="BH26" s="26"/>
      <c r="BI26" s="25">
        <f t="shared" si="13"/>
        <v>9</v>
      </c>
      <c r="BJ26" s="25" t="b">
        <v>0</v>
      </c>
      <c r="BK26" s="25" t="s">
        <v>273</v>
      </c>
      <c r="BL26" s="25" t="s">
        <v>131</v>
      </c>
      <c r="BO26" s="25">
        <v>22</v>
      </c>
      <c r="BP26" s="25" t="s">
        <v>246</v>
      </c>
      <c r="BQ26" s="25" t="s">
        <v>133</v>
      </c>
      <c r="BR26" s="25">
        <v>94035</v>
      </c>
      <c r="BS26" s="25">
        <v>100</v>
      </c>
      <c r="BV26" s="25" t="s">
        <v>530</v>
      </c>
      <c r="BW26" s="25" t="s">
        <v>137</v>
      </c>
    </row>
    <row r="27" spans="1:75" x14ac:dyDescent="0.3">
      <c r="A27" s="25">
        <v>26</v>
      </c>
      <c r="B27" s="28" t="s">
        <v>233</v>
      </c>
      <c r="C27" s="28">
        <f>VLOOKUP(B27,Ref!$CS:$CT,2,FALSE)</f>
        <v>1</v>
      </c>
      <c r="D27" s="28">
        <f t="shared" si="4"/>
        <v>145</v>
      </c>
      <c r="E27" s="28" t="str">
        <f t="shared" si="9"/>
        <v>철</v>
      </c>
      <c r="F27" s="28">
        <f t="shared" si="0"/>
        <v>94000</v>
      </c>
      <c r="G27" s="28">
        <f>INDEX($AE$62:$AJ$83,MATCH(F27,$AD$62:$AD$83,0),COUNTIF($F$1:F27,F27))*C27</f>
        <v>300</v>
      </c>
      <c r="I27" s="29" t="s">
        <v>2525</v>
      </c>
      <c r="L27" s="30" t="str">
        <f t="shared" si="1"/>
        <v>발굴</v>
      </c>
      <c r="M27" s="93">
        <f t="shared" si="2"/>
        <v>4</v>
      </c>
      <c r="N27" s="28" t="str">
        <f>IF(L27="교역","Ro포인트",IF(L27="발굴",VLOOKUP(MOD(COUNTIF($L$1:L27,"발굴")-1,6)+1,$X$9:$Y$14,2),VLOOKUP(MOD(COUNTIF($L$1:L27,"채집")-1,6)+1,$X$18:$Y$23,2)))</f>
        <v>사드오닉스</v>
      </c>
      <c r="O27" s="28">
        <f t="shared" si="3"/>
        <v>94018</v>
      </c>
      <c r="P27" s="29" t="str">
        <f>IFERROR(INDEX($AH$16:$AN$32,MATCH(O27,$AE$16:$AE$32,0),COUNTIF($N$1:N27,N27)),0)</f>
        <v>14,18,22,26,30</v>
      </c>
      <c r="Q27" s="28">
        <v>14</v>
      </c>
      <c r="R27" s="28">
        <v>18</v>
      </c>
      <c r="S27" s="28">
        <v>22</v>
      </c>
      <c r="T27" s="28">
        <v>26</v>
      </c>
      <c r="U27" s="28">
        <v>30</v>
      </c>
      <c r="AC27" s="42" t="s">
        <v>75</v>
      </c>
      <c r="AD27" s="42" t="s">
        <v>211</v>
      </c>
      <c r="AE27" s="28">
        <v>94026</v>
      </c>
      <c r="AF27" s="28">
        <f t="shared" si="5"/>
        <v>0</v>
      </c>
      <c r="AG27" s="28">
        <f t="shared" si="6"/>
        <v>0</v>
      </c>
      <c r="AH27" s="30"/>
      <c r="AI27" s="30"/>
      <c r="AJ27" s="30"/>
      <c r="AK27" s="30"/>
      <c r="AL27" s="30"/>
      <c r="AM27" s="30"/>
      <c r="AN27" s="30"/>
      <c r="AO27" s="30"/>
      <c r="AS27" s="25" t="s">
        <v>238</v>
      </c>
      <c r="AT27" s="25" t="s">
        <v>532</v>
      </c>
      <c r="AU27" s="25">
        <v>94024</v>
      </c>
      <c r="AV27" s="25">
        <v>0</v>
      </c>
      <c r="AW27" s="95">
        <v>3</v>
      </c>
      <c r="AY27" s="25">
        <v>10</v>
      </c>
      <c r="AZ27" s="25" t="s">
        <v>133</v>
      </c>
      <c r="BA27" s="25" t="s">
        <v>2576</v>
      </c>
      <c r="BC27" s="98">
        <f t="shared" si="11"/>
        <v>10</v>
      </c>
      <c r="BD27" s="31" t="s">
        <v>161</v>
      </c>
      <c r="BE27" s="28">
        <v>10</v>
      </c>
      <c r="BF27" s="28" t="s">
        <v>2601</v>
      </c>
      <c r="BG27" s="28">
        <f t="shared" si="12"/>
        <v>1</v>
      </c>
      <c r="BH27" s="26"/>
      <c r="BI27" s="25">
        <f t="shared" si="13"/>
        <v>10</v>
      </c>
      <c r="BJ27" s="25" t="b">
        <v>1</v>
      </c>
      <c r="BK27" s="25" t="s">
        <v>272</v>
      </c>
      <c r="BL27" s="25" t="s">
        <v>137</v>
      </c>
      <c r="BO27" s="25">
        <v>23</v>
      </c>
      <c r="BP27" s="25" t="s">
        <v>243</v>
      </c>
      <c r="BQ27" s="25" t="s">
        <v>135</v>
      </c>
      <c r="BR27" s="25">
        <v>94010</v>
      </c>
      <c r="BS27" s="25">
        <v>100</v>
      </c>
      <c r="BT27" s="25" t="s">
        <v>245</v>
      </c>
      <c r="BV27" s="25" t="s">
        <v>531</v>
      </c>
      <c r="BW27" s="25" t="s">
        <v>242</v>
      </c>
    </row>
    <row r="28" spans="1:75" x14ac:dyDescent="0.3">
      <c r="A28" s="25">
        <v>27</v>
      </c>
      <c r="B28" s="28" t="s">
        <v>232</v>
      </c>
      <c r="C28" s="28">
        <f>VLOOKUP(B28,Ref!$CS:$CT,2,FALSE)</f>
        <v>1</v>
      </c>
      <c r="D28" s="28">
        <f t="shared" si="4"/>
        <v>145</v>
      </c>
      <c r="E28" s="28" t="str">
        <f t="shared" si="9"/>
        <v>바삭바삭한 비단</v>
      </c>
      <c r="F28" s="28">
        <f t="shared" si="0"/>
        <v>94002</v>
      </c>
      <c r="G28" s="28">
        <f>INDEX($AE$62:$AJ$83,MATCH(F28,$AD$62:$AD$83,0),COUNTIF($F$1:F28,F28))*C28</f>
        <v>300</v>
      </c>
      <c r="H28" s="30" t="s">
        <v>569</v>
      </c>
      <c r="I28" s="29" t="s">
        <v>2526</v>
      </c>
      <c r="L28" s="30" t="str">
        <f t="shared" si="1"/>
        <v>채집</v>
      </c>
      <c r="M28" s="93">
        <f t="shared" si="2"/>
        <v>2</v>
      </c>
      <c r="N28" s="28" t="str">
        <f>IF(L28="교역","Ro포인트",IF(L28="발굴",VLOOKUP(MOD(COUNTIF($L$1:L28,"발굴")-1,6)+1,$X$9:$Y$14,2),VLOOKUP(MOD(COUNTIF($L$1:L28,"채집")-1,6)+1,$X$18:$Y$23,2)))</f>
        <v>채집한 약초</v>
      </c>
      <c r="O28" s="28">
        <f t="shared" si="3"/>
        <v>94035</v>
      </c>
      <c r="P28" s="29" t="str">
        <f>IFERROR(INDEX($AH$16:$AN$32,MATCH(O28,$AE$16:$AE$32,0),COUNTIF($N$1:N28,N28)),0)</f>
        <v>15,25,35,45,55</v>
      </c>
      <c r="Q28" s="28">
        <v>15</v>
      </c>
      <c r="R28" s="28">
        <v>25</v>
      </c>
      <c r="S28" s="28">
        <v>35</v>
      </c>
      <c r="T28" s="28">
        <v>45</v>
      </c>
      <c r="U28" s="28">
        <v>55</v>
      </c>
      <c r="X28" s="37" t="s">
        <v>231</v>
      </c>
      <c r="Y28" s="37" t="s">
        <v>230</v>
      </c>
      <c r="AC28" s="42" t="s">
        <v>76</v>
      </c>
      <c r="AD28" s="42" t="s">
        <v>211</v>
      </c>
      <c r="AE28" s="28">
        <v>94027</v>
      </c>
      <c r="AF28" s="28">
        <f t="shared" si="5"/>
        <v>0</v>
      </c>
      <c r="AG28" s="28">
        <f t="shared" si="6"/>
        <v>0</v>
      </c>
      <c r="AH28" s="30"/>
      <c r="AI28" s="30"/>
      <c r="AJ28" s="30"/>
      <c r="AK28" s="30"/>
      <c r="AL28" s="30"/>
      <c r="AM28" s="30"/>
      <c r="AN28" s="30"/>
      <c r="AO28" s="30"/>
      <c r="AS28" s="25" t="s">
        <v>74</v>
      </c>
      <c r="AT28" s="25" t="s">
        <v>532</v>
      </c>
      <c r="AU28" s="25">
        <v>94025</v>
      </c>
      <c r="AV28" s="25">
        <v>0</v>
      </c>
      <c r="AW28" s="25">
        <v>0</v>
      </c>
      <c r="AY28" s="25">
        <v>11</v>
      </c>
      <c r="AZ28" s="25" t="s">
        <v>135</v>
      </c>
      <c r="BB28" s="25" t="s">
        <v>531</v>
      </c>
      <c r="BC28" s="98">
        <f t="shared" si="11"/>
        <v>11</v>
      </c>
      <c r="BD28" s="31" t="s">
        <v>158</v>
      </c>
      <c r="BE28" s="28">
        <v>11</v>
      </c>
      <c r="BF28" s="28" t="s">
        <v>2599</v>
      </c>
      <c r="BG28" s="28">
        <f t="shared" si="12"/>
        <v>1</v>
      </c>
      <c r="BH28" s="26"/>
      <c r="BI28" s="25">
        <f t="shared" si="13"/>
        <v>11</v>
      </c>
      <c r="BJ28" s="25" t="b">
        <v>0</v>
      </c>
      <c r="BK28" s="25" t="s">
        <v>271</v>
      </c>
      <c r="BL28" s="25" t="s">
        <v>133</v>
      </c>
      <c r="BO28" s="25">
        <v>24</v>
      </c>
      <c r="BP28" s="25" t="s">
        <v>241</v>
      </c>
      <c r="BQ28" s="25" t="s">
        <v>131</v>
      </c>
      <c r="BR28" s="25">
        <v>94007</v>
      </c>
      <c r="BS28" s="25">
        <v>100</v>
      </c>
      <c r="BV28" s="25" t="s">
        <v>530</v>
      </c>
      <c r="BW28" s="25" t="s">
        <v>133</v>
      </c>
    </row>
    <row r="29" spans="1:75" x14ac:dyDescent="0.3">
      <c r="A29" s="25">
        <v>28</v>
      </c>
      <c r="B29" s="28" t="s">
        <v>229</v>
      </c>
      <c r="C29" s="28">
        <f>VLOOKUP(B29,Ref!$CS:$CT,2,FALSE)</f>
        <v>4</v>
      </c>
      <c r="D29" s="28">
        <f t="shared" si="4"/>
        <v>580</v>
      </c>
      <c r="E29" s="28" t="str">
        <f t="shared" si="9"/>
        <v>썩은 붕대</v>
      </c>
      <c r="F29" s="28">
        <f t="shared" si="0"/>
        <v>94014</v>
      </c>
      <c r="G29" s="28">
        <f>INDEX($AE$62:$AJ$83,MATCH(F29,$AD$62:$AD$83,0),COUNTIF($F$1:F29,F29))*C29</f>
        <v>1200</v>
      </c>
      <c r="I29" s="29" t="s">
        <v>2527</v>
      </c>
      <c r="L29" s="30" t="str">
        <f t="shared" si="1"/>
        <v>발굴</v>
      </c>
      <c r="M29" s="93">
        <f t="shared" si="2"/>
        <v>4</v>
      </c>
      <c r="N29" s="28" t="str">
        <f>IF(L29="교역","Ro포인트",IF(L29="발굴",VLOOKUP(MOD(COUNTIF($L$1:L29,"발굴")-1,6)+1,$X$9:$Y$14,2),VLOOKUP(MOD(COUNTIF($L$1:L29,"채집")-1,6)+1,$X$18:$Y$23,2)))</f>
        <v>토파즈</v>
      </c>
      <c r="O29" s="28">
        <f t="shared" si="3"/>
        <v>94024</v>
      </c>
      <c r="P29" s="29" t="str">
        <f>IFERROR(INDEX($AH$16:$AN$32,MATCH(O29,$AE$16:$AE$32,0),COUNTIF($N$1:N29,N29)),0)</f>
        <v>14,18,22,26,30</v>
      </c>
      <c r="Q29" s="28">
        <v>14</v>
      </c>
      <c r="R29" s="28">
        <v>18</v>
      </c>
      <c r="S29" s="28">
        <v>22</v>
      </c>
      <c r="T29" s="28">
        <v>26</v>
      </c>
      <c r="U29" s="28">
        <v>30</v>
      </c>
      <c r="X29" s="28" t="s">
        <v>164</v>
      </c>
      <c r="Y29" s="28" t="s">
        <v>228</v>
      </c>
      <c r="AC29" s="42" t="s">
        <v>77</v>
      </c>
      <c r="AD29" s="42" t="s">
        <v>211</v>
      </c>
      <c r="AE29" s="28">
        <v>94028</v>
      </c>
      <c r="AF29" s="28">
        <f t="shared" si="5"/>
        <v>0</v>
      </c>
      <c r="AG29" s="28">
        <f t="shared" si="6"/>
        <v>0</v>
      </c>
      <c r="AH29" s="30"/>
      <c r="AI29" s="30"/>
      <c r="AJ29" s="30"/>
      <c r="AK29" s="30"/>
      <c r="AL29" s="30"/>
      <c r="AM29" s="30"/>
      <c r="AN29" s="30"/>
      <c r="AO29" s="30"/>
      <c r="AS29" s="25" t="s">
        <v>75</v>
      </c>
      <c r="AT29" s="25" t="s">
        <v>532</v>
      </c>
      <c r="AU29" s="25">
        <v>94026</v>
      </c>
      <c r="AV29" s="25">
        <v>0</v>
      </c>
      <c r="AW29" s="25">
        <v>0</v>
      </c>
      <c r="AY29" s="25">
        <v>12</v>
      </c>
      <c r="AZ29" s="25" t="s">
        <v>131</v>
      </c>
      <c r="BC29" s="98">
        <f t="shared" si="11"/>
        <v>12</v>
      </c>
      <c r="BD29" s="31" t="s">
        <v>154</v>
      </c>
      <c r="BE29" s="28">
        <v>12</v>
      </c>
      <c r="BF29" s="28" t="s">
        <v>2600</v>
      </c>
      <c r="BG29" s="28">
        <f t="shared" si="12"/>
        <v>1</v>
      </c>
      <c r="BH29" s="26"/>
      <c r="BI29" s="25">
        <f t="shared" si="13"/>
        <v>12</v>
      </c>
      <c r="BJ29" s="25" t="b">
        <v>0</v>
      </c>
      <c r="BK29" s="25" t="s">
        <v>270</v>
      </c>
      <c r="BL29" s="25" t="s">
        <v>141</v>
      </c>
      <c r="BO29" s="25">
        <v>25</v>
      </c>
      <c r="BP29" s="25" t="s">
        <v>234</v>
      </c>
      <c r="BQ29" s="25" t="s">
        <v>130</v>
      </c>
      <c r="BR29" s="25">
        <v>94005</v>
      </c>
      <c r="BS29" s="25">
        <v>150</v>
      </c>
      <c r="BT29" s="25" t="s">
        <v>245</v>
      </c>
      <c r="BV29" s="25" t="s">
        <v>531</v>
      </c>
      <c r="BW29" s="25" t="s">
        <v>238</v>
      </c>
    </row>
    <row r="30" spans="1:75" x14ac:dyDescent="0.3">
      <c r="A30" s="25">
        <v>29</v>
      </c>
      <c r="B30" s="28" t="s">
        <v>227</v>
      </c>
      <c r="C30" s="28">
        <f>VLOOKUP(B30,Ref!$CS:$CT,2,FALSE)</f>
        <v>2</v>
      </c>
      <c r="D30" s="28">
        <f t="shared" si="4"/>
        <v>290</v>
      </c>
      <c r="E30" s="28" t="str">
        <f t="shared" si="9"/>
        <v>구름 솜털</v>
      </c>
      <c r="F30" s="28">
        <f t="shared" si="0"/>
        <v>94011</v>
      </c>
      <c r="G30" s="28">
        <f>INDEX($AE$62:$AJ$83,MATCH(F30,$AD$62:$AD$83,0),COUNTIF($F$1:F30,F30))*C30</f>
        <v>600</v>
      </c>
      <c r="I30" s="29" t="s">
        <v>2528</v>
      </c>
      <c r="L30" s="30" t="str">
        <f t="shared" si="1"/>
        <v>채집</v>
      </c>
      <c r="M30" s="93">
        <f t="shared" si="2"/>
        <v>2</v>
      </c>
      <c r="N30" s="28" t="str">
        <f>IF(L30="교역","Ro포인트",IF(L30="발굴",VLOOKUP(MOD(COUNTIF($L$1:L30,"발굴")-1,6)+1,$X$9:$Y$14,2),VLOOKUP(MOD(COUNTIF($L$1:L30,"채집")-1,6)+1,$X$18:$Y$23,2)))</f>
        <v>구름 조각</v>
      </c>
      <c r="O30" s="28">
        <f t="shared" si="3"/>
        <v>94023</v>
      </c>
      <c r="P30" s="29" t="str">
        <f>IFERROR(INDEX($AH$16:$AN$32,MATCH(O30,$AE$16:$AE$32,0),COUNTIF($N$1:N30,N30)),0)</f>
        <v>20,40,60,80,100</v>
      </c>
      <c r="Q30" s="28">
        <v>20</v>
      </c>
      <c r="R30" s="28">
        <v>40</v>
      </c>
      <c r="S30" s="28">
        <v>60</v>
      </c>
      <c r="T30" s="28">
        <v>80</v>
      </c>
      <c r="U30" s="28">
        <v>100</v>
      </c>
      <c r="X30" s="28" t="s">
        <v>161</v>
      </c>
      <c r="Y30" s="28" t="s">
        <v>226</v>
      </c>
      <c r="AC30" s="43" t="s">
        <v>141</v>
      </c>
      <c r="AD30" s="43" t="s">
        <v>221</v>
      </c>
      <c r="AE30" s="28">
        <v>94033</v>
      </c>
      <c r="AF30" s="28">
        <f t="shared" si="5"/>
        <v>8</v>
      </c>
      <c r="AG30" s="28">
        <f t="shared" si="6"/>
        <v>6</v>
      </c>
      <c r="AH30" s="30" t="s">
        <v>220</v>
      </c>
      <c r="AI30" s="30" t="s">
        <v>219</v>
      </c>
      <c r="AJ30" s="30" t="s">
        <v>218</v>
      </c>
      <c r="AK30" s="30" t="s">
        <v>217</v>
      </c>
      <c r="AL30" s="30" t="s">
        <v>216</v>
      </c>
      <c r="AM30" s="44" t="s">
        <v>235</v>
      </c>
      <c r="AN30" s="30"/>
      <c r="AO30" s="30"/>
      <c r="AS30" s="25" t="s">
        <v>76</v>
      </c>
      <c r="AT30" s="25" t="s">
        <v>532</v>
      </c>
      <c r="AU30" s="25">
        <v>94027</v>
      </c>
      <c r="AV30" s="25">
        <v>0</v>
      </c>
      <c r="AW30" s="25">
        <v>0</v>
      </c>
      <c r="BC30" s="26"/>
      <c r="BD30" s="26"/>
      <c r="BE30" s="26"/>
      <c r="BF30" s="26"/>
      <c r="BG30" s="26"/>
      <c r="BH30" s="26"/>
      <c r="BI30" s="25">
        <f t="shared" si="13"/>
        <v>13</v>
      </c>
      <c r="BJ30" s="25" t="b">
        <v>0</v>
      </c>
      <c r="BK30" s="25" t="s">
        <v>269</v>
      </c>
      <c r="BL30" s="25" t="s">
        <v>130</v>
      </c>
      <c r="BM30" s="25" t="s">
        <v>2596</v>
      </c>
      <c r="BO30" s="25">
        <v>26</v>
      </c>
      <c r="BP30" s="25" t="s">
        <v>233</v>
      </c>
      <c r="BQ30" s="25" t="s">
        <v>164</v>
      </c>
      <c r="BR30" s="25">
        <v>94000</v>
      </c>
      <c r="BS30" s="25">
        <v>300</v>
      </c>
      <c r="BV30" s="25" t="s">
        <v>530</v>
      </c>
      <c r="BW30" s="25" t="s">
        <v>265</v>
      </c>
    </row>
    <row r="31" spans="1:75" x14ac:dyDescent="0.3">
      <c r="A31" s="25">
        <v>30</v>
      </c>
      <c r="B31" s="28" t="s">
        <v>225</v>
      </c>
      <c r="C31" s="28">
        <f>VLOOKUP(B31,Ref!$CS:$CT,2,FALSE)</f>
        <v>2</v>
      </c>
      <c r="D31" s="28">
        <f t="shared" si="4"/>
        <v>290</v>
      </c>
      <c r="E31" s="28" t="str">
        <f t="shared" si="9"/>
        <v>미스릴</v>
      </c>
      <c r="F31" s="28">
        <f t="shared" si="0"/>
        <v>94008</v>
      </c>
      <c r="G31" s="28">
        <f>INDEX($AE$62:$AJ$83,MATCH(F31,$AD$62:$AD$83,0),COUNTIF($F$1:F31,F31))*C31</f>
        <v>300</v>
      </c>
      <c r="I31" s="29" t="s">
        <v>2529</v>
      </c>
      <c r="L31" s="30" t="str">
        <f t="shared" si="1"/>
        <v>교역</v>
      </c>
      <c r="M31" s="93">
        <f t="shared" si="2"/>
        <v>1</v>
      </c>
      <c r="N31" s="28" t="str">
        <f>IF(L31="교역","Ro포인트",IF(L31="발굴",VLOOKUP(MOD(COUNTIF($L$1:L31,"발굴")-1,6)+1,$X$9:$Y$14,2),VLOOKUP(MOD(COUNTIF($L$1:L31,"채집")-1,6)+1,$X$18:$Y$23,2)))</f>
        <v>Ro포인트</v>
      </c>
      <c r="O31" s="28">
        <f t="shared" si="3"/>
        <v>0</v>
      </c>
      <c r="P31" s="29">
        <f>IFERROR(INDEX($AH$16:$AN$32,MATCH(O31,$AE$16:$AE$32,0),COUNTIF($N$1:N31,N31)),0)</f>
        <v>0</v>
      </c>
      <c r="Q31" s="28">
        <v>0</v>
      </c>
      <c r="V31" s="28">
        <v>0</v>
      </c>
      <c r="X31" s="28" t="s">
        <v>158</v>
      </c>
      <c r="Y31" s="28" t="s">
        <v>224</v>
      </c>
      <c r="AC31" s="43" t="s">
        <v>137</v>
      </c>
      <c r="AD31" s="34" t="s">
        <v>134</v>
      </c>
      <c r="AE31" s="28">
        <v>94034</v>
      </c>
      <c r="AF31" s="28">
        <f t="shared" si="5"/>
        <v>8</v>
      </c>
      <c r="AG31" s="28">
        <f t="shared" si="6"/>
        <v>6</v>
      </c>
      <c r="AH31" s="30" t="s">
        <v>220</v>
      </c>
      <c r="AI31" s="30" t="s">
        <v>219</v>
      </c>
      <c r="AJ31" s="30" t="s">
        <v>218</v>
      </c>
      <c r="AK31" s="30" t="s">
        <v>217</v>
      </c>
      <c r="AL31" s="30" t="s">
        <v>216</v>
      </c>
      <c r="AM31" s="44" t="s">
        <v>235</v>
      </c>
      <c r="AN31" s="30"/>
      <c r="AO31" s="30"/>
      <c r="AS31" s="25" t="s">
        <v>77</v>
      </c>
      <c r="AT31" s="25" t="s">
        <v>532</v>
      </c>
      <c r="AU31" s="25">
        <v>94028</v>
      </c>
      <c r="AV31" s="25">
        <v>0</v>
      </c>
      <c r="AW31" s="25">
        <v>0</v>
      </c>
      <c r="AY31" s="25">
        <v>1</v>
      </c>
      <c r="AZ31" s="25" t="s">
        <v>130</v>
      </c>
      <c r="BA31" s="25" t="s">
        <v>2577</v>
      </c>
      <c r="BC31" s="26"/>
      <c r="BD31" s="26"/>
      <c r="BE31" s="26"/>
      <c r="BF31" s="26"/>
      <c r="BG31" s="26"/>
      <c r="BH31" s="26"/>
      <c r="BI31" s="25">
        <f t="shared" si="13"/>
        <v>14</v>
      </c>
      <c r="BJ31" s="25" t="b">
        <v>1</v>
      </c>
      <c r="BK31" s="25" t="s">
        <v>268</v>
      </c>
      <c r="BL31" s="25" t="s">
        <v>164</v>
      </c>
      <c r="BO31" s="25">
        <v>27</v>
      </c>
      <c r="BP31" s="25" t="s">
        <v>232</v>
      </c>
      <c r="BQ31" s="25" t="s">
        <v>161</v>
      </c>
      <c r="BR31" s="25">
        <v>94002</v>
      </c>
      <c r="BS31" s="25">
        <v>300</v>
      </c>
      <c r="BT31" s="25" t="s">
        <v>245</v>
      </c>
      <c r="BV31" s="25" t="s">
        <v>3331</v>
      </c>
      <c r="BW31" s="25" t="s">
        <v>3330</v>
      </c>
    </row>
    <row r="32" spans="1:75" x14ac:dyDescent="0.3">
      <c r="A32" s="25">
        <v>31</v>
      </c>
      <c r="B32" s="28" t="s">
        <v>223</v>
      </c>
      <c r="C32" s="28">
        <f>VLOOKUP(B32,Ref!$CS:$CT,2,FALSE)</f>
        <v>1</v>
      </c>
      <c r="D32" s="28">
        <f t="shared" si="4"/>
        <v>145</v>
      </c>
      <c r="E32" s="28" t="str">
        <f t="shared" si="9"/>
        <v>고목나무의 진</v>
      </c>
      <c r="F32" s="28">
        <f t="shared" si="0"/>
        <v>94004</v>
      </c>
      <c r="G32" s="28">
        <f>INDEX($AE$62:$AJ$83,MATCH(F32,$AD$62:$AD$83,0),COUNTIF($F$1:F32,F32))*C32</f>
        <v>150</v>
      </c>
      <c r="I32" s="29" t="s">
        <v>2530</v>
      </c>
      <c r="L32" s="30" t="str">
        <f t="shared" si="1"/>
        <v>채집</v>
      </c>
      <c r="M32" s="93">
        <f t="shared" si="2"/>
        <v>2</v>
      </c>
      <c r="N32" s="28" t="str">
        <f>IF(L32="교역","Ro포인트",IF(L32="발굴",VLOOKUP(MOD(COUNTIF($L$1:L32,"발굴")-1,6)+1,$X$9:$Y$14,2),VLOOKUP(MOD(COUNTIF($L$1:L32,"채집")-1,6)+1,$X$18:$Y$23,2)))</f>
        <v>얼음 심장</v>
      </c>
      <c r="O32" s="28">
        <f t="shared" si="3"/>
        <v>94016</v>
      </c>
      <c r="P32" s="29" t="str">
        <f>IFERROR(INDEX($AH$16:$AN$32,MATCH(O32,$AE$16:$AE$32,0),COUNTIF($N$1:N32,N32)),0)</f>
        <v>20,40,60,80,100</v>
      </c>
      <c r="Q32" s="28">
        <v>20</v>
      </c>
      <c r="R32" s="28">
        <v>40</v>
      </c>
      <c r="S32" s="28">
        <v>60</v>
      </c>
      <c r="T32" s="28">
        <v>80</v>
      </c>
      <c r="U32" s="28">
        <v>100</v>
      </c>
      <c r="X32" s="28" t="s">
        <v>154</v>
      </c>
      <c r="Y32" s="28" t="s">
        <v>222</v>
      </c>
      <c r="AC32" s="43" t="s">
        <v>133</v>
      </c>
      <c r="AD32" s="34" t="s">
        <v>134</v>
      </c>
      <c r="AE32" s="28">
        <v>94035</v>
      </c>
      <c r="AF32" s="28">
        <f t="shared" si="5"/>
        <v>8</v>
      </c>
      <c r="AG32" s="28">
        <f t="shared" si="6"/>
        <v>5</v>
      </c>
      <c r="AH32" s="30" t="s">
        <v>220</v>
      </c>
      <c r="AI32" s="30" t="s">
        <v>219</v>
      </c>
      <c r="AJ32" s="30" t="s">
        <v>218</v>
      </c>
      <c r="AK32" s="30" t="s">
        <v>217</v>
      </c>
      <c r="AL32" s="30" t="s">
        <v>216</v>
      </c>
      <c r="AM32" s="44" t="s">
        <v>235</v>
      </c>
      <c r="AN32" s="30"/>
      <c r="AO32" s="30"/>
      <c r="AS32" s="94" t="s">
        <v>141</v>
      </c>
      <c r="AT32" s="94" t="s">
        <v>530</v>
      </c>
      <c r="AU32" s="94">
        <v>94033</v>
      </c>
      <c r="AV32" s="94">
        <v>6</v>
      </c>
      <c r="AW32" s="25">
        <v>6</v>
      </c>
      <c r="AY32" s="25">
        <v>2</v>
      </c>
      <c r="AZ32" s="25" t="s">
        <v>162</v>
      </c>
      <c r="BB32" s="25" t="s">
        <v>531</v>
      </c>
      <c r="BC32" s="26"/>
      <c r="BD32" s="26"/>
      <c r="BE32" s="26"/>
      <c r="BF32" s="26"/>
      <c r="BG32" s="26"/>
      <c r="BH32" s="26"/>
      <c r="BI32" s="25">
        <f t="shared" si="13"/>
        <v>15</v>
      </c>
      <c r="BJ32" s="25" t="b">
        <v>0</v>
      </c>
      <c r="BK32" s="25" t="s">
        <v>267</v>
      </c>
      <c r="BL32" s="25" t="s">
        <v>161</v>
      </c>
      <c r="BO32" s="25">
        <v>28</v>
      </c>
      <c r="BP32" s="25" t="s">
        <v>229</v>
      </c>
      <c r="BQ32" s="25" t="s">
        <v>141</v>
      </c>
      <c r="BR32" s="25">
        <v>94033</v>
      </c>
      <c r="BS32" s="25">
        <v>150</v>
      </c>
      <c r="BV32" s="25" t="s">
        <v>530</v>
      </c>
      <c r="BW32" s="25" t="s">
        <v>258</v>
      </c>
    </row>
    <row r="33" spans="1:75" x14ac:dyDescent="0.3">
      <c r="A33" s="25">
        <v>32</v>
      </c>
      <c r="B33" s="28" t="s">
        <v>215</v>
      </c>
      <c r="C33" s="28">
        <f>VLOOKUP(B33,Ref!$CS:$CT,2,FALSE)</f>
        <v>2</v>
      </c>
      <c r="D33" s="28">
        <f t="shared" si="4"/>
        <v>290</v>
      </c>
      <c r="E33" s="28" t="str">
        <f t="shared" si="9"/>
        <v>딱딱한 피부</v>
      </c>
      <c r="F33" s="28">
        <f t="shared" si="0"/>
        <v>94010</v>
      </c>
      <c r="G33" s="28">
        <f>INDEX($AE$62:$AJ$83,MATCH(F33,$AD$62:$AD$83,0),COUNTIF($F$1:F33,F33))*C33</f>
        <v>300</v>
      </c>
      <c r="I33" s="29" t="s">
        <v>2531</v>
      </c>
      <c r="L33" s="30" t="str">
        <f t="shared" si="1"/>
        <v>발굴</v>
      </c>
      <c r="M33" s="93">
        <f t="shared" si="2"/>
        <v>4</v>
      </c>
      <c r="N33" s="28" t="str">
        <f>IF(L33="교역","Ro포인트",IF(L33="발굴",VLOOKUP(MOD(COUNTIF($L$1:L33,"발굴")-1,6)+1,$X$9:$Y$14,2),VLOOKUP(MOD(COUNTIF($L$1:L33,"채집")-1,6)+1,$X$18:$Y$23,2)))</f>
        <v>루비</v>
      </c>
      <c r="O33" s="28">
        <f t="shared" si="3"/>
        <v>94017</v>
      </c>
      <c r="P33" s="29" t="str">
        <f>IFERROR(INDEX($AH$16:$AN$32,MATCH(O33,$AE$16:$AE$32,0),COUNTIF($N$1:N33,N33)),0)</f>
        <v>14,18,22,26,30</v>
      </c>
      <c r="Q33" s="28">
        <v>14</v>
      </c>
      <c r="R33" s="28">
        <v>18</v>
      </c>
      <c r="S33" s="28">
        <v>22</v>
      </c>
      <c r="T33" s="28">
        <v>26</v>
      </c>
      <c r="U33" s="28">
        <v>30</v>
      </c>
      <c r="X33" s="91"/>
      <c r="Y33" s="91"/>
      <c r="AC33" s="42" t="s">
        <v>214</v>
      </c>
      <c r="AD33" s="42" t="s">
        <v>211</v>
      </c>
      <c r="AE33" s="28">
        <v>94043</v>
      </c>
      <c r="AF33" s="28">
        <f t="shared" si="5"/>
        <v>0</v>
      </c>
      <c r="AG33" s="28">
        <f t="shared" si="6"/>
        <v>0</v>
      </c>
      <c r="AH33" s="30"/>
      <c r="AI33" s="30"/>
      <c r="AJ33" s="30"/>
      <c r="AK33" s="30"/>
      <c r="AL33" s="30"/>
      <c r="AM33" s="30"/>
      <c r="AN33" s="30"/>
      <c r="AO33" s="30"/>
      <c r="AS33" s="94" t="s">
        <v>137</v>
      </c>
      <c r="AT33" s="94" t="s">
        <v>530</v>
      </c>
      <c r="AU33" s="94">
        <v>94034</v>
      </c>
      <c r="AV33" s="94">
        <v>6</v>
      </c>
      <c r="AW33" s="25">
        <v>6</v>
      </c>
      <c r="AY33" s="25">
        <v>3</v>
      </c>
      <c r="AZ33" s="25" t="s">
        <v>159</v>
      </c>
      <c r="BC33" s="26"/>
      <c r="BD33" s="26"/>
      <c r="BE33" s="26"/>
      <c r="BF33" s="26"/>
      <c r="BG33" s="26"/>
      <c r="BH33" s="26"/>
      <c r="BI33" s="25">
        <f t="shared" si="13"/>
        <v>16</v>
      </c>
      <c r="BJ33" s="25" t="b">
        <v>0</v>
      </c>
      <c r="BK33" s="25" t="s">
        <v>264</v>
      </c>
      <c r="BL33" s="25" t="s">
        <v>158</v>
      </c>
      <c r="BO33" s="25">
        <v>29</v>
      </c>
      <c r="BP33" s="25" t="s">
        <v>227</v>
      </c>
      <c r="BQ33" s="25" t="s">
        <v>158</v>
      </c>
      <c r="BR33" s="25">
        <v>94014</v>
      </c>
      <c r="BS33" s="25">
        <v>300</v>
      </c>
      <c r="BV33" s="25" t="s">
        <v>531</v>
      </c>
      <c r="BW33" s="25" t="s">
        <v>252</v>
      </c>
    </row>
    <row r="34" spans="1:75" x14ac:dyDescent="0.3">
      <c r="A34" s="25">
        <v>33</v>
      </c>
      <c r="B34" s="28" t="s">
        <v>213</v>
      </c>
      <c r="C34" s="28">
        <f>VLOOKUP(B34,Ref!$CS:$CT,2,FALSE)</f>
        <v>2</v>
      </c>
      <c r="D34" s="28">
        <f t="shared" si="4"/>
        <v>290</v>
      </c>
      <c r="E34" s="28" t="str">
        <f t="shared" si="9"/>
        <v>나무 조각</v>
      </c>
      <c r="F34" s="28">
        <f t="shared" ref="F34:F65" si="14">VLOOKUP(E34,$AC$3:$AE$34,3,FALSE)</f>
        <v>94007</v>
      </c>
      <c r="G34" s="28">
        <f>INDEX($AE$62:$AJ$83,MATCH(F34,$AD$62:$AD$83,0),COUNTIF($F$1:F34,F34))*C34</f>
        <v>300</v>
      </c>
      <c r="H34" s="30" t="s">
        <v>569</v>
      </c>
      <c r="I34" s="29" t="s">
        <v>2532</v>
      </c>
      <c r="L34" s="30" t="str">
        <f t="shared" ref="L34:L65" si="15">IF(MOD(A34,6)=0,"교역",VLOOKUP(E34,$AC$3:$AD$34,2,FALSE))</f>
        <v>채집</v>
      </c>
      <c r="M34" s="93">
        <f t="shared" ref="M34:M65" si="16">IF(L34="교역",1,IF(L34="채집",2,4))</f>
        <v>2</v>
      </c>
      <c r="N34" s="28" t="str">
        <f>IF(L34="교역","Ro포인트",IF(L34="발굴",VLOOKUP(MOD(COUNTIF($L$1:L34,"발굴")-1,6)+1,$X$9:$Y$14,2),VLOOKUP(MOD(COUNTIF($L$1:L34,"채집")-1,6)+1,$X$18:$Y$23,2)))</f>
        <v>매우 단단한 복숭아</v>
      </c>
      <c r="O34" s="28">
        <f t="shared" ref="O34:O65" si="17">IFERROR(VLOOKUP(N34,$AC$3:$AE$34,3,FALSE),0)</f>
        <v>94022</v>
      </c>
      <c r="P34" s="29" t="str">
        <f>IFERROR(INDEX($AH$16:$AN$32,MATCH(O34,$AE$16:$AE$32,0),COUNTIF($N$1:N34,N34)),0)</f>
        <v>20,40,60,80,100</v>
      </c>
      <c r="Q34" s="28">
        <v>20</v>
      </c>
      <c r="R34" s="28">
        <v>40</v>
      </c>
      <c r="S34" s="28">
        <v>60</v>
      </c>
      <c r="T34" s="28">
        <v>80</v>
      </c>
      <c r="U34" s="28">
        <v>100</v>
      </c>
      <c r="X34" s="28" t="s">
        <v>3329</v>
      </c>
      <c r="Y34" s="28" t="s">
        <v>148</v>
      </c>
      <c r="AC34" s="42" t="s">
        <v>212</v>
      </c>
      <c r="AD34" s="42" t="s">
        <v>211</v>
      </c>
      <c r="AE34" s="28">
        <v>94042</v>
      </c>
      <c r="AF34" s="28">
        <f t="shared" si="5"/>
        <v>0</v>
      </c>
      <c r="AG34" s="28">
        <f t="shared" si="6"/>
        <v>0</v>
      </c>
      <c r="AH34" s="30"/>
      <c r="AI34" s="30"/>
      <c r="AJ34" s="30"/>
      <c r="AK34" s="30"/>
      <c r="AL34" s="30"/>
      <c r="AM34" s="30"/>
      <c r="AN34" s="30"/>
      <c r="AO34" s="30"/>
      <c r="AS34" s="94" t="s">
        <v>133</v>
      </c>
      <c r="AT34" s="94" t="s">
        <v>530</v>
      </c>
      <c r="AU34" s="94">
        <v>94035</v>
      </c>
      <c r="AV34" s="94">
        <v>6</v>
      </c>
      <c r="AW34" s="25">
        <v>6</v>
      </c>
      <c r="AY34" s="25">
        <v>4</v>
      </c>
      <c r="AZ34" s="25" t="s">
        <v>141</v>
      </c>
      <c r="BA34" s="25" t="s">
        <v>2574</v>
      </c>
      <c r="BC34" s="26"/>
      <c r="BD34" s="26"/>
      <c r="BE34" s="26"/>
      <c r="BF34" s="26"/>
      <c r="BG34" s="26"/>
      <c r="BH34" s="26"/>
      <c r="BI34" s="25">
        <f t="shared" si="13"/>
        <v>17</v>
      </c>
      <c r="BJ34" s="25" t="b">
        <v>1</v>
      </c>
      <c r="BK34" s="25" t="s">
        <v>260</v>
      </c>
      <c r="BL34" s="25" t="s">
        <v>154</v>
      </c>
      <c r="BO34" s="25">
        <v>30</v>
      </c>
      <c r="BP34" s="25" t="s">
        <v>225</v>
      </c>
      <c r="BQ34" s="25" t="s">
        <v>154</v>
      </c>
      <c r="BR34" s="25">
        <v>94011</v>
      </c>
      <c r="BS34" s="25">
        <v>300</v>
      </c>
      <c r="BV34" s="25" t="s">
        <v>530</v>
      </c>
      <c r="BW34" s="25" t="s">
        <v>255</v>
      </c>
    </row>
    <row r="35" spans="1:75" x14ac:dyDescent="0.3">
      <c r="A35" s="25">
        <v>34</v>
      </c>
      <c r="B35" s="28" t="s">
        <v>210</v>
      </c>
      <c r="C35" s="28">
        <f>VLOOKUP(B35,Ref!$CS:$CT,2,FALSE)</f>
        <v>1</v>
      </c>
      <c r="D35" s="28">
        <f t="shared" si="4"/>
        <v>145</v>
      </c>
      <c r="E35" s="28" t="str">
        <f t="shared" si="9"/>
        <v>행복의 세잎 클로버</v>
      </c>
      <c r="F35" s="28">
        <f t="shared" si="14"/>
        <v>94034</v>
      </c>
      <c r="G35" s="28">
        <f>INDEX($AE$62:$AJ$83,MATCH(F35,$AD$62:$AD$83,0),COUNTIF($F$1:F35,F35))*C35</f>
        <v>100</v>
      </c>
      <c r="I35" s="29" t="s">
        <v>2533</v>
      </c>
      <c r="L35" s="30" t="str">
        <f t="shared" si="15"/>
        <v>발굴</v>
      </c>
      <c r="M35" s="93">
        <f t="shared" si="16"/>
        <v>4</v>
      </c>
      <c r="N35" s="28" t="str">
        <f>IF(L35="교역","Ro포인트",IF(L35="발굴",VLOOKUP(MOD(COUNTIF($L$1:L35,"발굴")-1,6)+1,$X$9:$Y$14,2),VLOOKUP(MOD(COUNTIF($L$1:L35,"채집")-1,6)+1,$X$18:$Y$23,2)))</f>
        <v>사파이어</v>
      </c>
      <c r="O35" s="28">
        <f t="shared" si="17"/>
        <v>94019</v>
      </c>
      <c r="P35" s="29" t="str">
        <f>IFERROR(INDEX($AH$16:$AN$32,MATCH(O35,$AE$16:$AE$32,0),COUNTIF($N$1:N35,N35)),0)</f>
        <v>14,18,22,26,30</v>
      </c>
      <c r="Q35" s="28">
        <v>14</v>
      </c>
      <c r="R35" s="28">
        <v>18</v>
      </c>
      <c r="S35" s="28">
        <v>22</v>
      </c>
      <c r="T35" s="28">
        <v>26</v>
      </c>
      <c r="U35" s="28">
        <v>30</v>
      </c>
      <c r="AS35" s="25" t="s">
        <v>214</v>
      </c>
      <c r="AT35" s="25" t="s">
        <v>532</v>
      </c>
      <c r="AU35" s="25">
        <v>94043</v>
      </c>
      <c r="AV35" s="25">
        <v>0</v>
      </c>
      <c r="AW35" s="25">
        <v>0</v>
      </c>
      <c r="AY35" s="25">
        <v>5</v>
      </c>
      <c r="AZ35" s="25" t="s">
        <v>152</v>
      </c>
      <c r="BB35" s="25" t="s">
        <v>531</v>
      </c>
      <c r="BC35" s="26"/>
      <c r="BD35" s="26"/>
      <c r="BE35" s="26"/>
      <c r="BF35" s="26"/>
      <c r="BG35" s="26"/>
      <c r="BH35" s="26"/>
      <c r="BI35" s="25">
        <f t="shared" si="13"/>
        <v>18</v>
      </c>
      <c r="BJ35" s="25" t="b">
        <v>0</v>
      </c>
      <c r="BK35" s="25" t="s">
        <v>257</v>
      </c>
      <c r="BL35" s="25" t="s">
        <v>144</v>
      </c>
      <c r="BO35" s="25">
        <v>31</v>
      </c>
      <c r="BP35" s="25" t="s">
        <v>223</v>
      </c>
      <c r="BQ35" s="25" t="s">
        <v>137</v>
      </c>
      <c r="BR35" s="25">
        <v>94034</v>
      </c>
      <c r="BS35" s="25">
        <v>150</v>
      </c>
      <c r="BV35" s="25" t="s">
        <v>531</v>
      </c>
      <c r="BW35" s="25" t="s">
        <v>250</v>
      </c>
    </row>
    <row r="36" spans="1:75" x14ac:dyDescent="0.3">
      <c r="A36" s="25">
        <v>35</v>
      </c>
      <c r="B36" s="28" t="s">
        <v>208</v>
      </c>
      <c r="C36" s="28">
        <f>VLOOKUP(B36,Ref!$CS:$CT,2,FALSE)</f>
        <v>2</v>
      </c>
      <c r="D36" s="28">
        <f t="shared" si="4"/>
        <v>290</v>
      </c>
      <c r="E36" s="28" t="str">
        <f t="shared" si="9"/>
        <v>채집한 약초</v>
      </c>
      <c r="F36" s="28">
        <f t="shared" si="14"/>
        <v>94035</v>
      </c>
      <c r="G36" s="28">
        <f>INDEX($AE$62:$AJ$83,MATCH(F36,$AD$62:$AD$83,0),COUNTIF($F$1:F36,F36))*C36</f>
        <v>200</v>
      </c>
      <c r="I36" s="29" t="s">
        <v>2534</v>
      </c>
      <c r="L36" s="30" t="str">
        <f t="shared" si="15"/>
        <v>발굴</v>
      </c>
      <c r="M36" s="93">
        <f t="shared" si="16"/>
        <v>4</v>
      </c>
      <c r="N36" s="28" t="str">
        <f>IF(L36="교역","Ro포인트",IF(L36="발굴",VLOOKUP(MOD(COUNTIF($L$1:L36,"발굴")-1,6)+1,$X$9:$Y$14,2),VLOOKUP(MOD(COUNTIF($L$1:L36,"채집")-1,6)+1,$X$18:$Y$23,2)))</f>
        <v>에메랄드</v>
      </c>
      <c r="O36" s="28">
        <f t="shared" si="17"/>
        <v>94020</v>
      </c>
      <c r="P36" s="29" t="str">
        <f>IFERROR(INDEX($AH$16:$AN$32,MATCH(O36,$AE$16:$AE$32,0),COUNTIF($N$1:N36,N36)),0)</f>
        <v>14,18,22,26,30</v>
      </c>
      <c r="Q36" s="28">
        <v>14</v>
      </c>
      <c r="R36" s="28">
        <v>18</v>
      </c>
      <c r="S36" s="28">
        <v>22</v>
      </c>
      <c r="T36" s="28">
        <v>26</v>
      </c>
      <c r="U36" s="28">
        <v>30</v>
      </c>
      <c r="X36" s="32" t="s">
        <v>209</v>
      </c>
      <c r="AC36" s="28" t="s">
        <v>207</v>
      </c>
      <c r="AG36" s="28">
        <v>1</v>
      </c>
      <c r="AH36" s="30" t="s">
        <v>206</v>
      </c>
      <c r="AI36" s="41"/>
      <c r="AJ36" s="30"/>
      <c r="AK36" s="30"/>
      <c r="AL36" s="30"/>
      <c r="AM36" s="29"/>
      <c r="AN36" s="28"/>
      <c r="AO36" s="28"/>
      <c r="AS36" s="25" t="s">
        <v>212</v>
      </c>
      <c r="AT36" s="25" t="s">
        <v>532</v>
      </c>
      <c r="AU36" s="25">
        <v>94042</v>
      </c>
      <c r="AV36" s="25">
        <v>0</v>
      </c>
      <c r="AW36" s="25">
        <v>0</v>
      </c>
      <c r="AY36" s="25">
        <v>6</v>
      </c>
      <c r="AZ36" s="25" t="s">
        <v>150</v>
      </c>
      <c r="BG36" s="26"/>
      <c r="BI36" s="25">
        <f t="shared" si="13"/>
        <v>19</v>
      </c>
      <c r="BJ36" s="25" t="b">
        <v>1</v>
      </c>
      <c r="BK36" s="25" t="s">
        <v>254</v>
      </c>
      <c r="BL36" s="25" t="s">
        <v>142</v>
      </c>
      <c r="BO36" s="25">
        <v>32</v>
      </c>
      <c r="BP36" s="25" t="s">
        <v>215</v>
      </c>
      <c r="BQ36" s="25" t="s">
        <v>144</v>
      </c>
      <c r="BR36" s="25">
        <v>94008</v>
      </c>
      <c r="BS36" s="25">
        <v>150</v>
      </c>
      <c r="BV36" s="25" t="s">
        <v>531</v>
      </c>
      <c r="BW36" s="25" t="s">
        <v>248</v>
      </c>
    </row>
    <row r="37" spans="1:75" x14ac:dyDescent="0.3">
      <c r="A37" s="25">
        <v>36</v>
      </c>
      <c r="B37" s="28" t="s">
        <v>205</v>
      </c>
      <c r="C37" s="28">
        <f>VLOOKUP(B37,Ref!$CS:$CT,2,FALSE)</f>
        <v>2</v>
      </c>
      <c r="D37" s="28">
        <f t="shared" si="4"/>
        <v>290</v>
      </c>
      <c r="E37" s="28" t="str">
        <f t="shared" si="9"/>
        <v>마른 이그드라실 잎</v>
      </c>
      <c r="F37" s="28">
        <f t="shared" si="14"/>
        <v>94033</v>
      </c>
      <c r="G37" s="28">
        <f>INDEX($AE$62:$AJ$83,MATCH(F37,$AD$62:$AD$83,0),COUNTIF($F$1:F37,F37))*C37</f>
        <v>200</v>
      </c>
      <c r="H37" s="30" t="s">
        <v>569</v>
      </c>
      <c r="I37" s="29" t="s">
        <v>2535</v>
      </c>
      <c r="L37" s="30" t="str">
        <f t="shared" si="15"/>
        <v>교역</v>
      </c>
      <c r="M37" s="93">
        <f t="shared" si="16"/>
        <v>1</v>
      </c>
      <c r="N37" s="28" t="str">
        <f>IF(L37="교역","Ro포인트",IF(L37="발굴",VLOOKUP(MOD(COUNTIF($L$1:L37,"발굴")-1,6)+1,$X$9:$Y$14,2),VLOOKUP(MOD(COUNTIF($L$1:L37,"채집")-1,6)+1,$X$18:$Y$23,2)))</f>
        <v>Ro포인트</v>
      </c>
      <c r="O37" s="28">
        <f t="shared" si="17"/>
        <v>0</v>
      </c>
      <c r="P37" s="29">
        <f>IFERROR(INDEX($AH$16:$AN$32,MATCH(O37,$AE$16:$AE$32,0),COUNTIF($N$1:N37,N37)),0)</f>
        <v>0</v>
      </c>
      <c r="Q37" s="28">
        <v>0</v>
      </c>
      <c r="V37" s="28">
        <v>0</v>
      </c>
      <c r="X37" s="28">
        <v>1</v>
      </c>
      <c r="Y37" s="28" t="s">
        <v>164</v>
      </c>
      <c r="Z37" s="28"/>
      <c r="AG37" s="28">
        <v>2</v>
      </c>
      <c r="AH37" s="30" t="s">
        <v>204</v>
      </c>
      <c r="AY37" s="25">
        <v>7</v>
      </c>
      <c r="AZ37" s="25" t="s">
        <v>137</v>
      </c>
      <c r="BA37" s="25" t="s">
        <v>2575</v>
      </c>
      <c r="BG37" s="26"/>
      <c r="BI37" s="25">
        <f t="shared" si="13"/>
        <v>20</v>
      </c>
      <c r="BJ37" s="25" t="b">
        <v>0</v>
      </c>
      <c r="BK37" s="25" t="s">
        <v>251</v>
      </c>
      <c r="BL37" s="25" t="s">
        <v>135</v>
      </c>
      <c r="BO37" s="25">
        <v>33</v>
      </c>
      <c r="BP37" s="25" t="s">
        <v>213</v>
      </c>
      <c r="BQ37" s="25" t="s">
        <v>142</v>
      </c>
      <c r="BR37" s="25">
        <v>94004</v>
      </c>
      <c r="BS37" s="25">
        <v>150</v>
      </c>
      <c r="BT37" s="25" t="s">
        <v>245</v>
      </c>
      <c r="BV37" s="25" t="s">
        <v>3331</v>
      </c>
      <c r="BW37" s="25" t="s">
        <v>3330</v>
      </c>
    </row>
    <row r="38" spans="1:75" x14ac:dyDescent="0.3">
      <c r="A38" s="25">
        <v>37</v>
      </c>
      <c r="B38" s="28" t="s">
        <v>203</v>
      </c>
      <c r="C38" s="28">
        <f>VLOOKUP(B38,Ref!$CS:$CT,2,FALSE)</f>
        <v>1</v>
      </c>
      <c r="D38" s="28">
        <f t="shared" si="4"/>
        <v>145</v>
      </c>
      <c r="E38" s="28" t="str">
        <f t="shared" si="9"/>
        <v>젤로피</v>
      </c>
      <c r="F38" s="28">
        <f t="shared" si="14"/>
        <v>94005</v>
      </c>
      <c r="G38" s="28">
        <f>INDEX($AE$62:$AJ$83,MATCH(F38,$AD$62:$AD$83,0),COUNTIF($F$1:F38,F38))*C38</f>
        <v>225</v>
      </c>
      <c r="I38" s="29" t="s">
        <v>2536</v>
      </c>
      <c r="L38" s="30" t="str">
        <f t="shared" si="15"/>
        <v>채집</v>
      </c>
      <c r="M38" s="93">
        <f t="shared" si="16"/>
        <v>2</v>
      </c>
      <c r="N38" s="28" t="str">
        <f>IF(L38="교역","Ro포인트",IF(L38="발굴",VLOOKUP(MOD(COUNTIF($L$1:L38,"발굴")-1,6)+1,$X$9:$Y$14,2),VLOOKUP(MOD(COUNTIF($L$1:L38,"채집")-1,6)+1,$X$18:$Y$23,2)))</f>
        <v>마른 이그드라실 잎</v>
      </c>
      <c r="O38" s="28">
        <f t="shared" si="17"/>
        <v>94033</v>
      </c>
      <c r="P38" s="29" t="str">
        <f>IFERROR(INDEX($AH$16:$AN$32,MATCH(O38,$AE$16:$AE$32,0),COUNTIF($N$1:N38,N38)),0)</f>
        <v>20,40,60,80,100</v>
      </c>
      <c r="Q38" s="28">
        <v>20</v>
      </c>
      <c r="R38" s="28">
        <v>40</v>
      </c>
      <c r="S38" s="28">
        <v>60</v>
      </c>
      <c r="T38" s="28">
        <v>80</v>
      </c>
      <c r="U38" s="28">
        <v>100</v>
      </c>
      <c r="X38" s="28">
        <v>2</v>
      </c>
      <c r="Y38" s="28" t="s">
        <v>161</v>
      </c>
      <c r="Z38" s="28"/>
      <c r="AC38" s="28" t="s">
        <v>202</v>
      </c>
      <c r="AD38" s="30">
        <v>100</v>
      </c>
      <c r="AE38" s="26">
        <v>500</v>
      </c>
      <c r="AG38" s="28">
        <v>3</v>
      </c>
      <c r="AH38" s="30" t="s">
        <v>201</v>
      </c>
      <c r="AY38" s="25">
        <v>8</v>
      </c>
      <c r="AZ38" s="25" t="s">
        <v>144</v>
      </c>
      <c r="BB38" s="25" t="s">
        <v>531</v>
      </c>
      <c r="BG38" s="26"/>
      <c r="BI38" s="25">
        <f t="shared" si="13"/>
        <v>21</v>
      </c>
      <c r="BJ38" s="25" t="b">
        <v>0</v>
      </c>
      <c r="BK38" s="25" t="s">
        <v>249</v>
      </c>
      <c r="BL38" s="25" t="s">
        <v>131</v>
      </c>
      <c r="BO38" s="25">
        <v>34</v>
      </c>
      <c r="BP38" s="25" t="s">
        <v>210</v>
      </c>
      <c r="BQ38" s="25" t="s">
        <v>133</v>
      </c>
      <c r="BR38" s="25">
        <v>94035</v>
      </c>
      <c r="BS38" s="25">
        <v>150</v>
      </c>
      <c r="BV38" s="25" t="s">
        <v>530</v>
      </c>
      <c r="BW38" s="25" t="s">
        <v>141</v>
      </c>
    </row>
    <row r="39" spans="1:75" x14ac:dyDescent="0.3">
      <c r="A39" s="25">
        <v>38</v>
      </c>
      <c r="B39" s="28" t="s">
        <v>200</v>
      </c>
      <c r="C39" s="28">
        <f>VLOOKUP(B39,Ref!$CS:$CT,2,FALSE)</f>
        <v>1</v>
      </c>
      <c r="D39" s="28">
        <f t="shared" si="4"/>
        <v>145</v>
      </c>
      <c r="E39" s="35" t="s">
        <v>164</v>
      </c>
      <c r="F39" s="28">
        <f t="shared" si="14"/>
        <v>94000</v>
      </c>
      <c r="G39" s="28">
        <f>INDEX($AE$62:$AJ$83,MATCH(F39,$AD$62:$AD$83,0),COUNTIF($F$1:F39,F39))*C39</f>
        <v>320</v>
      </c>
      <c r="I39" s="29" t="s">
        <v>2537</v>
      </c>
      <c r="L39" s="30" t="str">
        <f t="shared" si="15"/>
        <v>발굴</v>
      </c>
      <c r="M39" s="93">
        <f t="shared" si="16"/>
        <v>4</v>
      </c>
      <c r="N39" s="28" t="str">
        <f>IF(L39="교역","Ro포인트",IF(L39="발굴",VLOOKUP(MOD(COUNTIF($L$1:L39,"발굴")-1,6)+1,$X$9:$Y$14,2),VLOOKUP(MOD(COUNTIF($L$1:L39,"채집")-1,6)+1,$X$18:$Y$23,2)))</f>
        <v>아메디스트</v>
      </c>
      <c r="O39" s="28">
        <f t="shared" si="17"/>
        <v>94021</v>
      </c>
      <c r="P39" s="29" t="str">
        <f>IFERROR(INDEX($AH$16:$AN$32,MATCH(O39,$AE$16:$AE$32,0),COUNTIF($N$1:N39,N39)),0)</f>
        <v>20,40,60,80,100</v>
      </c>
      <c r="Q39" s="28">
        <v>20</v>
      </c>
      <c r="R39" s="28">
        <v>40</v>
      </c>
      <c r="S39" s="28">
        <v>60</v>
      </c>
      <c r="T39" s="28">
        <v>80</v>
      </c>
      <c r="U39" s="28">
        <v>100</v>
      </c>
      <c r="X39" s="28">
        <v>3</v>
      </c>
      <c r="Y39" s="28" t="s">
        <v>158</v>
      </c>
      <c r="Z39" s="28"/>
      <c r="AC39" s="28" t="s">
        <v>199</v>
      </c>
      <c r="AD39" s="30">
        <v>200</v>
      </c>
      <c r="AE39" s="26">
        <v>500</v>
      </c>
      <c r="AG39" s="28">
        <v>4</v>
      </c>
      <c r="AH39" s="30" t="s">
        <v>198</v>
      </c>
      <c r="AY39" s="25">
        <v>9</v>
      </c>
      <c r="AZ39" s="25" t="s">
        <v>142</v>
      </c>
      <c r="BG39" s="26"/>
      <c r="BI39" s="25">
        <f t="shared" si="13"/>
        <v>22</v>
      </c>
      <c r="BJ39" s="25" t="b">
        <v>0</v>
      </c>
      <c r="BK39" s="25" t="s">
        <v>246</v>
      </c>
      <c r="BL39" s="25" t="s">
        <v>137</v>
      </c>
      <c r="BO39" s="25">
        <v>35</v>
      </c>
      <c r="BP39" s="25" t="s">
        <v>208</v>
      </c>
      <c r="BQ39" s="25" t="s">
        <v>135</v>
      </c>
      <c r="BR39" s="25">
        <v>94010</v>
      </c>
      <c r="BS39" s="25">
        <v>150</v>
      </c>
      <c r="BV39" s="25" t="s">
        <v>531</v>
      </c>
      <c r="BW39" s="25" t="s">
        <v>244</v>
      </c>
    </row>
    <row r="40" spans="1:75" x14ac:dyDescent="0.3">
      <c r="A40" s="25">
        <v>39</v>
      </c>
      <c r="B40" s="28" t="s">
        <v>197</v>
      </c>
      <c r="C40" s="28">
        <f>VLOOKUP(B40,Ref!$CS:$CT,2,FALSE)</f>
        <v>1</v>
      </c>
      <c r="D40" s="28">
        <f t="shared" si="4"/>
        <v>145</v>
      </c>
      <c r="E40" s="35" t="s">
        <v>161</v>
      </c>
      <c r="F40" s="28">
        <f t="shared" si="14"/>
        <v>94002</v>
      </c>
      <c r="G40" s="28">
        <f>INDEX($AE$62:$AJ$83,MATCH(F40,$AD$62:$AD$83,0),COUNTIF($F$1:F40,F40))*C40</f>
        <v>320</v>
      </c>
      <c r="I40" s="29" t="s">
        <v>2538</v>
      </c>
      <c r="L40" s="30" t="str">
        <f t="shared" si="15"/>
        <v>채집</v>
      </c>
      <c r="M40" s="93">
        <f t="shared" si="16"/>
        <v>2</v>
      </c>
      <c r="N40" s="28" t="str">
        <f>IF(L40="교역","Ro포인트",IF(L40="발굴",VLOOKUP(MOD(COUNTIF($L$1:L40,"발굴")-1,6)+1,$X$9:$Y$14,2),VLOOKUP(MOD(COUNTIF($L$1:L40,"채집")-1,6)+1,$X$18:$Y$23,2)))</f>
        <v>행복의 세잎 클로버</v>
      </c>
      <c r="O40" s="28">
        <f t="shared" si="17"/>
        <v>94034</v>
      </c>
      <c r="P40" s="29" t="str">
        <f>IFERROR(INDEX($AH$16:$AN$32,MATCH(O40,$AE$16:$AE$32,0),COUNTIF($N$1:N40,N40)),0)</f>
        <v>20,40,60,80,100</v>
      </c>
      <c r="Q40" s="28">
        <v>20</v>
      </c>
      <c r="R40" s="28">
        <v>40</v>
      </c>
      <c r="S40" s="28">
        <v>60</v>
      </c>
      <c r="T40" s="28">
        <v>80</v>
      </c>
      <c r="U40" s="28">
        <v>100</v>
      </c>
      <c r="X40" s="28">
        <v>4</v>
      </c>
      <c r="Y40" s="28" t="s">
        <v>154</v>
      </c>
      <c r="Z40" s="28"/>
      <c r="AC40" s="28" t="s">
        <v>196</v>
      </c>
      <c r="AD40" s="30">
        <v>400</v>
      </c>
      <c r="AE40" s="26">
        <v>500</v>
      </c>
      <c r="AG40" s="28">
        <v>5</v>
      </c>
      <c r="AH40" s="30" t="s">
        <v>195</v>
      </c>
      <c r="AY40" s="25">
        <v>10</v>
      </c>
      <c r="AZ40" s="25" t="s">
        <v>133</v>
      </c>
      <c r="BA40" s="25" t="s">
        <v>2576</v>
      </c>
      <c r="BG40" s="26"/>
      <c r="BI40" s="25">
        <f t="shared" si="13"/>
        <v>23</v>
      </c>
      <c r="BJ40" s="25" t="b">
        <v>1</v>
      </c>
      <c r="BK40" s="25" t="s">
        <v>243</v>
      </c>
      <c r="BL40" s="25" t="s">
        <v>133</v>
      </c>
      <c r="BO40" s="25">
        <v>36</v>
      </c>
      <c r="BP40" s="25" t="s">
        <v>205</v>
      </c>
      <c r="BQ40" s="25" t="s">
        <v>131</v>
      </c>
      <c r="BR40" s="25">
        <v>94007</v>
      </c>
      <c r="BS40" s="25">
        <v>150</v>
      </c>
      <c r="BT40" s="25" t="s">
        <v>245</v>
      </c>
      <c r="BV40" s="25" t="s">
        <v>530</v>
      </c>
      <c r="BW40" s="25" t="s">
        <v>137</v>
      </c>
    </row>
    <row r="41" spans="1:75" x14ac:dyDescent="0.3">
      <c r="A41" s="25">
        <v>40</v>
      </c>
      <c r="B41" s="28" t="s">
        <v>194</v>
      </c>
      <c r="C41" s="28">
        <f>VLOOKUP(B41,Ref!$CS:$CT,2,FALSE)</f>
        <v>2</v>
      </c>
      <c r="D41" s="28">
        <f t="shared" si="4"/>
        <v>290</v>
      </c>
      <c r="E41" s="35" t="s">
        <v>158</v>
      </c>
      <c r="F41" s="28">
        <f t="shared" si="14"/>
        <v>94014</v>
      </c>
      <c r="G41" s="28">
        <f>INDEX($AE$62:$AJ$83,MATCH(F41,$AD$62:$AD$83,0),COUNTIF($F$1:F41,F41))*C41</f>
        <v>640</v>
      </c>
      <c r="I41" s="29" t="s">
        <v>2539</v>
      </c>
      <c r="L41" s="30" t="str">
        <f t="shared" si="15"/>
        <v>발굴</v>
      </c>
      <c r="M41" s="93">
        <f t="shared" si="16"/>
        <v>4</v>
      </c>
      <c r="N41" s="28" t="str">
        <f>IF(L41="교역","Ro포인트",IF(L41="발굴",VLOOKUP(MOD(COUNTIF($L$1:L41,"발굴")-1,6)+1,$X$9:$Y$14,2),VLOOKUP(MOD(COUNTIF($L$1:L41,"채집")-1,6)+1,$X$18:$Y$23,2)))</f>
        <v>사드오닉스</v>
      </c>
      <c r="O41" s="28">
        <f t="shared" si="17"/>
        <v>94018</v>
      </c>
      <c r="P41" s="29" t="str">
        <f>IFERROR(INDEX($AH$16:$AN$32,MATCH(O41,$AE$16:$AE$32,0),COUNTIF($N$1:N41,N41)),0)</f>
        <v>20,40,60,80,100</v>
      </c>
      <c r="Q41" s="28">
        <v>20</v>
      </c>
      <c r="R41" s="28">
        <v>40</v>
      </c>
      <c r="S41" s="28">
        <v>60</v>
      </c>
      <c r="T41" s="28">
        <v>80</v>
      </c>
      <c r="U41" s="28">
        <v>100</v>
      </c>
      <c r="X41" s="28">
        <v>5</v>
      </c>
      <c r="Y41" s="28" t="s">
        <v>144</v>
      </c>
      <c r="Z41" s="28"/>
      <c r="AC41" s="28" t="s">
        <v>193</v>
      </c>
      <c r="AD41" s="30">
        <v>1000</v>
      </c>
      <c r="AE41" s="26">
        <v>1000</v>
      </c>
      <c r="AG41" s="28">
        <v>6</v>
      </c>
      <c r="AH41" s="38" t="s">
        <v>192</v>
      </c>
      <c r="AY41" s="25">
        <v>11</v>
      </c>
      <c r="AZ41" s="25" t="s">
        <v>135</v>
      </c>
      <c r="BB41" s="25" t="s">
        <v>531</v>
      </c>
      <c r="BG41" s="26"/>
      <c r="BI41" s="25">
        <f t="shared" si="13"/>
        <v>24</v>
      </c>
      <c r="BJ41" s="25" t="b">
        <v>0</v>
      </c>
      <c r="BK41" s="25" t="s">
        <v>241</v>
      </c>
      <c r="BL41" s="25" t="s">
        <v>141</v>
      </c>
      <c r="BV41" s="25" t="s">
        <v>530</v>
      </c>
      <c r="BW41" s="25" t="s">
        <v>133</v>
      </c>
    </row>
    <row r="42" spans="1:75" x14ac:dyDescent="0.3">
      <c r="A42" s="25">
        <v>41</v>
      </c>
      <c r="B42" s="28" t="s">
        <v>191</v>
      </c>
      <c r="C42" s="28">
        <f>VLOOKUP(B42,Ref!$CS:$CT,2,FALSE)</f>
        <v>2</v>
      </c>
      <c r="D42" s="28">
        <f t="shared" si="4"/>
        <v>290</v>
      </c>
      <c r="E42" s="35" t="s">
        <v>154</v>
      </c>
      <c r="F42" s="28">
        <f t="shared" si="14"/>
        <v>94011</v>
      </c>
      <c r="G42" s="28">
        <f>INDEX($AE$62:$AJ$83,MATCH(F42,$AD$62:$AD$83,0),COUNTIF($F$1:F42,F42))*C42</f>
        <v>640</v>
      </c>
      <c r="I42" s="29" t="s">
        <v>2540</v>
      </c>
      <c r="L42" s="30" t="str">
        <f t="shared" si="15"/>
        <v>채집</v>
      </c>
      <c r="M42" s="93">
        <f t="shared" si="16"/>
        <v>2</v>
      </c>
      <c r="N42" s="28" t="str">
        <f>IF(L42="교역","Ro포인트",IF(L42="발굴",VLOOKUP(MOD(COUNTIF($L$1:L42,"발굴")-1,6)+1,$X$9:$Y$14,2),VLOOKUP(MOD(COUNTIF($L$1:L42,"채집")-1,6)+1,$X$18:$Y$23,2)))</f>
        <v>채집한 약초</v>
      </c>
      <c r="O42" s="28">
        <f t="shared" si="17"/>
        <v>94035</v>
      </c>
      <c r="P42" s="29" t="str">
        <f>IFERROR(INDEX($AH$16:$AN$32,MATCH(O42,$AE$16:$AE$32,0),COUNTIF($N$1:N42,N42)),0)</f>
        <v>20,40,60,80,100</v>
      </c>
      <c r="Q42" s="28">
        <v>20</v>
      </c>
      <c r="R42" s="28">
        <v>40</v>
      </c>
      <c r="S42" s="28">
        <v>60</v>
      </c>
      <c r="T42" s="28">
        <v>80</v>
      </c>
      <c r="U42" s="28">
        <v>100</v>
      </c>
      <c r="X42" s="28">
        <v>6</v>
      </c>
      <c r="Y42" s="28" t="s">
        <v>142</v>
      </c>
      <c r="Z42" s="28"/>
      <c r="AC42" s="28" t="s">
        <v>190</v>
      </c>
      <c r="AD42" s="30">
        <v>2000</v>
      </c>
      <c r="AE42" s="26">
        <v>2000</v>
      </c>
      <c r="AG42" s="28">
        <v>7</v>
      </c>
      <c r="AH42" s="38" t="s">
        <v>184</v>
      </c>
      <c r="AY42" s="25">
        <v>12</v>
      </c>
      <c r="AZ42" s="25" t="s">
        <v>131</v>
      </c>
      <c r="BG42" s="26"/>
      <c r="BI42" s="25">
        <f t="shared" si="13"/>
        <v>25</v>
      </c>
      <c r="BJ42" s="25" t="b">
        <v>1</v>
      </c>
      <c r="BK42" s="25" t="s">
        <v>234</v>
      </c>
      <c r="BL42" s="25" t="s">
        <v>130</v>
      </c>
      <c r="BM42" s="25" t="s">
        <v>2603</v>
      </c>
      <c r="BV42" s="25" t="s">
        <v>530</v>
      </c>
      <c r="BW42" s="25" t="s">
        <v>265</v>
      </c>
    </row>
    <row r="43" spans="1:75" x14ac:dyDescent="0.3">
      <c r="A43" s="25">
        <v>42</v>
      </c>
      <c r="B43" s="28" t="s">
        <v>189</v>
      </c>
      <c r="C43" s="28">
        <f>VLOOKUP(B43,Ref!$CS:$CT,2,FALSE)</f>
        <v>2</v>
      </c>
      <c r="D43" s="28">
        <f t="shared" si="4"/>
        <v>290</v>
      </c>
      <c r="E43" s="28" t="str">
        <f t="shared" si="9"/>
        <v>미스릴</v>
      </c>
      <c r="F43" s="28">
        <f t="shared" si="14"/>
        <v>94008</v>
      </c>
      <c r="G43" s="28">
        <f>INDEX($AE$62:$AJ$83,MATCH(F43,$AD$62:$AD$83,0),COUNTIF($F$1:F43,F43))*C43</f>
        <v>400</v>
      </c>
      <c r="I43" s="29" t="s">
        <v>2541</v>
      </c>
      <c r="L43" s="30" t="str">
        <f t="shared" si="15"/>
        <v>교역</v>
      </c>
      <c r="M43" s="93">
        <f t="shared" si="16"/>
        <v>1</v>
      </c>
      <c r="N43" s="28" t="str">
        <f>IF(L43="교역","Ro포인트",IF(L43="발굴",VLOOKUP(MOD(COUNTIF($L$1:L43,"발굴")-1,6)+1,$X$9:$Y$14,2),VLOOKUP(MOD(COUNTIF($L$1:L43,"채집")-1,6)+1,$X$18:$Y$23,2)))</f>
        <v>Ro포인트</v>
      </c>
      <c r="O43" s="28">
        <f t="shared" si="17"/>
        <v>0</v>
      </c>
      <c r="P43" s="29">
        <f>IFERROR(INDEX($AH$16:$AN$32,MATCH(O43,$AE$16:$AE$32,0),COUNTIF($N$1:N43,N43)),0)</f>
        <v>0</v>
      </c>
      <c r="Q43" s="28">
        <v>0</v>
      </c>
      <c r="V43" s="28">
        <v>0</v>
      </c>
      <c r="X43" s="28">
        <v>7</v>
      </c>
      <c r="Y43" s="28" t="s">
        <v>135</v>
      </c>
      <c r="Z43" s="28"/>
      <c r="AG43" s="28">
        <v>8</v>
      </c>
      <c r="AH43" s="38" t="s">
        <v>184</v>
      </c>
      <c r="BG43" s="26"/>
      <c r="BI43" s="25">
        <f t="shared" si="13"/>
        <v>26</v>
      </c>
      <c r="BJ43" s="25" t="b">
        <v>0</v>
      </c>
      <c r="BK43" s="25" t="s">
        <v>233</v>
      </c>
      <c r="BL43" s="25" t="s">
        <v>164</v>
      </c>
      <c r="BV43" s="25" t="s">
        <v>3331</v>
      </c>
      <c r="BW43" s="25" t="s">
        <v>3330</v>
      </c>
    </row>
    <row r="44" spans="1:75" x14ac:dyDescent="0.3">
      <c r="A44" s="25">
        <v>43</v>
      </c>
      <c r="B44" s="28" t="s">
        <v>187</v>
      </c>
      <c r="C44" s="28">
        <f>VLOOKUP(B44,Ref!$CS:$CT,2,FALSE)</f>
        <v>1</v>
      </c>
      <c r="D44" s="28">
        <f t="shared" si="4"/>
        <v>145</v>
      </c>
      <c r="E44" s="28" t="str">
        <f t="shared" si="9"/>
        <v>고목나무의 진</v>
      </c>
      <c r="F44" s="28">
        <f t="shared" si="14"/>
        <v>94004</v>
      </c>
      <c r="G44" s="28">
        <f>INDEX($AE$62:$AJ$83,MATCH(F44,$AD$62:$AD$83,0),COUNTIF($F$1:F44,F44))*C44</f>
        <v>200</v>
      </c>
      <c r="I44" s="29" t="s">
        <v>2542</v>
      </c>
      <c r="L44" s="30" t="str">
        <f t="shared" si="15"/>
        <v>채집</v>
      </c>
      <c r="M44" s="93">
        <f t="shared" si="16"/>
        <v>2</v>
      </c>
      <c r="N44" s="28" t="str">
        <f>IF(L44="교역","Ro포인트",IF(L44="발굴",VLOOKUP(MOD(COUNTIF($L$1:L44,"발굴")-1,6)+1,$X$9:$Y$14,2),VLOOKUP(MOD(COUNTIF($L$1:L44,"채집")-1,6)+1,$X$18:$Y$23,2)))</f>
        <v>구름 조각</v>
      </c>
      <c r="O44" s="28">
        <f t="shared" si="17"/>
        <v>94023</v>
      </c>
      <c r="P44" s="29" t="str">
        <f>IFERROR(INDEX($AH$16:$AN$32,MATCH(O44,$AE$16:$AE$32,0),COUNTIF($N$1:N44,N44)),0)</f>
        <v>40,60,80,100,120</v>
      </c>
      <c r="Q44" s="28">
        <v>40</v>
      </c>
      <c r="R44" s="28">
        <v>60</v>
      </c>
      <c r="S44" s="28">
        <v>80</v>
      </c>
      <c r="T44" s="28">
        <v>100</v>
      </c>
      <c r="U44" s="28">
        <v>120</v>
      </c>
      <c r="X44" s="28">
        <v>8</v>
      </c>
      <c r="Y44" s="28" t="s">
        <v>131</v>
      </c>
      <c r="Z44" s="28"/>
      <c r="AG44" s="28">
        <v>9</v>
      </c>
      <c r="AH44" s="38" t="s">
        <v>184</v>
      </c>
      <c r="BG44" s="26"/>
      <c r="BI44" s="25">
        <f t="shared" si="13"/>
        <v>27</v>
      </c>
      <c r="BJ44" s="25" t="b">
        <v>1</v>
      </c>
      <c r="BK44" s="25" t="s">
        <v>232</v>
      </c>
      <c r="BL44" s="25" t="s">
        <v>161</v>
      </c>
      <c r="BV44" s="25" t="s">
        <v>530</v>
      </c>
      <c r="BW44" s="25" t="s">
        <v>258</v>
      </c>
    </row>
    <row r="45" spans="1:75" x14ac:dyDescent="0.3">
      <c r="A45" s="25">
        <v>44</v>
      </c>
      <c r="B45" s="28" t="s">
        <v>183</v>
      </c>
      <c r="C45" s="28">
        <f>VLOOKUP(B45,Ref!$CS:$CT,2,FALSE)</f>
        <v>2</v>
      </c>
      <c r="D45" s="28">
        <f t="shared" si="4"/>
        <v>290</v>
      </c>
      <c r="E45" s="28" t="str">
        <f t="shared" si="9"/>
        <v>딱딱한 피부</v>
      </c>
      <c r="F45" s="28">
        <f t="shared" si="14"/>
        <v>94010</v>
      </c>
      <c r="G45" s="28">
        <f>INDEX($AE$62:$AJ$83,MATCH(F45,$AD$62:$AD$83,0),COUNTIF($F$1:F45,F45))*C45</f>
        <v>400</v>
      </c>
      <c r="I45" s="29" t="s">
        <v>2543</v>
      </c>
      <c r="L45" s="30" t="str">
        <f t="shared" si="15"/>
        <v>발굴</v>
      </c>
      <c r="M45" s="93">
        <f t="shared" si="16"/>
        <v>4</v>
      </c>
      <c r="N45" s="28" t="str">
        <f>IF(L45="교역","Ro포인트",IF(L45="발굴",VLOOKUP(MOD(COUNTIF($L$1:L45,"발굴")-1,6)+1,$X$9:$Y$14,2),VLOOKUP(MOD(COUNTIF($L$1:L45,"채집")-1,6)+1,$X$18:$Y$23,2)))</f>
        <v>토파즈</v>
      </c>
      <c r="O45" s="28">
        <f t="shared" si="17"/>
        <v>94024</v>
      </c>
      <c r="P45" s="29" t="str">
        <f>IFERROR(INDEX($AH$16:$AN$32,MATCH(O45,$AE$16:$AE$32,0),COUNTIF($N$1:N45,N45)),0)</f>
        <v>20,40,60,80,100</v>
      </c>
      <c r="Q45" s="28">
        <v>20</v>
      </c>
      <c r="R45" s="28">
        <v>40</v>
      </c>
      <c r="S45" s="28">
        <v>60</v>
      </c>
      <c r="T45" s="28">
        <v>80</v>
      </c>
      <c r="U45" s="28">
        <v>100</v>
      </c>
      <c r="X45" s="31">
        <v>9</v>
      </c>
      <c r="Y45" s="31" t="s">
        <v>156</v>
      </c>
      <c r="Z45" s="31" t="s">
        <v>155</v>
      </c>
      <c r="AG45" s="28">
        <v>10</v>
      </c>
      <c r="AH45" s="38" t="s">
        <v>184</v>
      </c>
      <c r="BG45" s="26"/>
      <c r="BI45" s="25">
        <f t="shared" si="13"/>
        <v>28</v>
      </c>
      <c r="BJ45" s="25" t="b">
        <v>0</v>
      </c>
      <c r="BK45" s="25" t="s">
        <v>229</v>
      </c>
      <c r="BL45" s="25" t="s">
        <v>158</v>
      </c>
      <c r="BV45" s="25" t="s">
        <v>531</v>
      </c>
      <c r="BW45" s="25" t="s">
        <v>242</v>
      </c>
    </row>
    <row r="46" spans="1:75" x14ac:dyDescent="0.3">
      <c r="A46" s="25">
        <v>45</v>
      </c>
      <c r="B46" s="28" t="s">
        <v>186</v>
      </c>
      <c r="C46" s="28">
        <f>VLOOKUP(B46,Ref!$CS:$CT,2,FALSE)</f>
        <v>2</v>
      </c>
      <c r="D46" s="28">
        <f t="shared" si="4"/>
        <v>290</v>
      </c>
      <c r="E46" s="28" t="str">
        <f t="shared" si="9"/>
        <v>나무 조각</v>
      </c>
      <c r="F46" s="28">
        <f t="shared" si="14"/>
        <v>94007</v>
      </c>
      <c r="G46" s="28">
        <f>INDEX($AE$62:$AJ$83,MATCH(F46,$AD$62:$AD$83,0),COUNTIF($F$1:F46,F46))*C46</f>
        <v>400</v>
      </c>
      <c r="I46" s="29" t="s">
        <v>2544</v>
      </c>
      <c r="L46" s="30" t="str">
        <f t="shared" si="15"/>
        <v>채집</v>
      </c>
      <c r="M46" s="93">
        <f t="shared" si="16"/>
        <v>2</v>
      </c>
      <c r="N46" s="28" t="str">
        <f>IF(L46="교역","Ro포인트",IF(L46="발굴",VLOOKUP(MOD(COUNTIF($L$1:L46,"발굴")-1,6)+1,$X$9:$Y$14,2),VLOOKUP(MOD(COUNTIF($L$1:L46,"채집")-1,6)+1,$X$18:$Y$23,2)))</f>
        <v>얼음 심장</v>
      </c>
      <c r="O46" s="28">
        <f t="shared" si="17"/>
        <v>94016</v>
      </c>
      <c r="P46" s="29" t="str">
        <f>IFERROR(INDEX($AH$16:$AN$32,MATCH(O46,$AE$16:$AE$32,0),COUNTIF($N$1:N46,N46)),0)</f>
        <v>40,60,80,100,120</v>
      </c>
      <c r="Q46" s="28">
        <v>40</v>
      </c>
      <c r="R46" s="28">
        <v>60</v>
      </c>
      <c r="S46" s="28">
        <v>80</v>
      </c>
      <c r="T46" s="28">
        <v>100</v>
      </c>
      <c r="U46" s="28">
        <v>120</v>
      </c>
      <c r="X46" s="31">
        <v>10</v>
      </c>
      <c r="Y46" s="31" t="s">
        <v>147</v>
      </c>
      <c r="Z46" s="31" t="s">
        <v>146</v>
      </c>
      <c r="AG46" s="28">
        <v>11</v>
      </c>
      <c r="AH46" s="38" t="s">
        <v>184</v>
      </c>
      <c r="BG46" s="26"/>
      <c r="BI46" s="25">
        <f t="shared" si="13"/>
        <v>29</v>
      </c>
      <c r="BJ46" s="25" t="b">
        <v>0</v>
      </c>
      <c r="BK46" s="25" t="s">
        <v>227</v>
      </c>
      <c r="BL46" s="25" t="s">
        <v>154</v>
      </c>
      <c r="BV46" s="25" t="s">
        <v>530</v>
      </c>
      <c r="BW46" s="25" t="s">
        <v>255</v>
      </c>
    </row>
    <row r="47" spans="1:75" x14ac:dyDescent="0.3">
      <c r="A47" s="25">
        <v>46</v>
      </c>
      <c r="B47" s="28" t="s">
        <v>185</v>
      </c>
      <c r="C47" s="28">
        <f>VLOOKUP(B47,Ref!$CS:$CT,2,FALSE)</f>
        <v>2</v>
      </c>
      <c r="D47" s="28">
        <f t="shared" si="4"/>
        <v>290</v>
      </c>
      <c r="E47" s="28" t="str">
        <f t="shared" si="9"/>
        <v>행복의 세잎 클로버</v>
      </c>
      <c r="F47" s="28">
        <f t="shared" si="14"/>
        <v>94034</v>
      </c>
      <c r="G47" s="28">
        <f>INDEX($AE$62:$AJ$83,MATCH(F47,$AD$62:$AD$83,0),COUNTIF($F$1:F47,F47))*C47</f>
        <v>240</v>
      </c>
      <c r="I47" s="29" t="s">
        <v>2545</v>
      </c>
      <c r="L47" s="30" t="str">
        <f t="shared" si="15"/>
        <v>발굴</v>
      </c>
      <c r="M47" s="93">
        <f t="shared" si="16"/>
        <v>4</v>
      </c>
      <c r="N47" s="28" t="str">
        <f>IF(L47="교역","Ro포인트",IF(L47="발굴",VLOOKUP(MOD(COUNTIF($L$1:L47,"발굴")-1,6)+1,$X$9:$Y$14,2),VLOOKUP(MOD(COUNTIF($L$1:L47,"채집")-1,6)+1,$X$18:$Y$23,2)))</f>
        <v>루비</v>
      </c>
      <c r="O47" s="28">
        <f t="shared" si="17"/>
        <v>94017</v>
      </c>
      <c r="P47" s="29" t="str">
        <f>IFERROR(INDEX($AH$16:$AN$32,MATCH(O47,$AE$16:$AE$32,0),COUNTIF($N$1:N47,N47)),0)</f>
        <v>20,40,60,80,100</v>
      </c>
      <c r="Q47" s="28">
        <v>20</v>
      </c>
      <c r="R47" s="28">
        <v>40</v>
      </c>
      <c r="S47" s="28">
        <v>60</v>
      </c>
      <c r="T47" s="28">
        <v>80</v>
      </c>
      <c r="U47" s="28">
        <v>100</v>
      </c>
      <c r="X47" s="31">
        <v>11</v>
      </c>
      <c r="Y47" s="31" t="s">
        <v>139</v>
      </c>
      <c r="Z47" s="31" t="s">
        <v>138</v>
      </c>
      <c r="AG47" s="28">
        <v>12</v>
      </c>
      <c r="AH47" s="38" t="s">
        <v>184</v>
      </c>
      <c r="BG47" s="26"/>
      <c r="BI47" s="25">
        <f t="shared" si="13"/>
        <v>30</v>
      </c>
      <c r="BJ47" s="25" t="b">
        <v>0</v>
      </c>
      <c r="BK47" s="25" t="s">
        <v>225</v>
      </c>
      <c r="BL47" s="25" t="s">
        <v>144</v>
      </c>
      <c r="BV47" s="25" t="s">
        <v>531</v>
      </c>
      <c r="BW47" s="25" t="s">
        <v>238</v>
      </c>
    </row>
    <row r="48" spans="1:75" x14ac:dyDescent="0.3">
      <c r="A48" s="25">
        <v>47</v>
      </c>
      <c r="B48" s="28" t="s">
        <v>183</v>
      </c>
      <c r="C48" s="28">
        <f>VLOOKUP(B48,Ref!$CS:$CT,2,FALSE)</f>
        <v>2</v>
      </c>
      <c r="D48" s="28">
        <f t="shared" si="4"/>
        <v>290</v>
      </c>
      <c r="E48" s="28" t="str">
        <f t="shared" si="9"/>
        <v>채집한 약초</v>
      </c>
      <c r="F48" s="28">
        <f t="shared" si="14"/>
        <v>94035</v>
      </c>
      <c r="G48" s="28">
        <f>INDEX($AE$62:$AJ$83,MATCH(F48,$AD$62:$AD$83,0),COUNTIF($F$1:F48,F48))*C48</f>
        <v>240</v>
      </c>
      <c r="I48" s="29" t="s">
        <v>2546</v>
      </c>
      <c r="L48" s="30" t="str">
        <f t="shared" si="15"/>
        <v>발굴</v>
      </c>
      <c r="M48" s="93">
        <f t="shared" si="16"/>
        <v>4</v>
      </c>
      <c r="N48" s="28" t="str">
        <f>IF(L48="교역","Ro포인트",IF(L48="발굴",VLOOKUP(MOD(COUNTIF($L$1:L48,"발굴")-1,6)+1,$X$9:$Y$14,2),VLOOKUP(MOD(COUNTIF($L$1:L48,"채집")-1,6)+1,$X$18:$Y$23,2)))</f>
        <v>사파이어</v>
      </c>
      <c r="O48" s="28">
        <f t="shared" si="17"/>
        <v>94019</v>
      </c>
      <c r="P48" s="29" t="str">
        <f>IFERROR(INDEX($AH$16:$AN$32,MATCH(O48,$AE$16:$AE$32,0),COUNTIF($N$1:N48,N48)),0)</f>
        <v>20,40,60,80,100</v>
      </c>
      <c r="Q48" s="28">
        <v>20</v>
      </c>
      <c r="R48" s="28">
        <v>40</v>
      </c>
      <c r="S48" s="28">
        <v>60</v>
      </c>
      <c r="T48" s="28">
        <v>80</v>
      </c>
      <c r="U48" s="28">
        <v>100</v>
      </c>
      <c r="X48" s="40">
        <v>12</v>
      </c>
      <c r="Y48" s="40" t="s">
        <v>166</v>
      </c>
      <c r="Z48" s="39" t="s">
        <v>165</v>
      </c>
      <c r="BG48" s="26"/>
      <c r="BI48" s="25">
        <f t="shared" si="13"/>
        <v>31</v>
      </c>
      <c r="BJ48" s="25" t="b">
        <v>0</v>
      </c>
      <c r="BK48" s="25" t="s">
        <v>223</v>
      </c>
      <c r="BL48" s="25" t="s">
        <v>142</v>
      </c>
      <c r="BV48" s="25" t="s">
        <v>531</v>
      </c>
      <c r="BW48" s="25" t="s">
        <v>252</v>
      </c>
    </row>
    <row r="49" spans="1:75" x14ac:dyDescent="0.3">
      <c r="A49" s="25">
        <v>48</v>
      </c>
      <c r="B49" s="28" t="s">
        <v>182</v>
      </c>
      <c r="C49" s="28">
        <f>VLOOKUP(B49,Ref!$CS:$CT,2,FALSE)</f>
        <v>4</v>
      </c>
      <c r="D49" s="28">
        <f t="shared" si="4"/>
        <v>580</v>
      </c>
      <c r="E49" s="28" t="str">
        <f t="shared" si="9"/>
        <v>마른 이그드라실 잎</v>
      </c>
      <c r="F49" s="28">
        <f t="shared" si="14"/>
        <v>94033</v>
      </c>
      <c r="G49" s="28">
        <f>INDEX($AE$62:$AJ$83,MATCH(F49,$AD$62:$AD$83,0),COUNTIF($F$1:F49,F49))*C49</f>
        <v>480</v>
      </c>
      <c r="I49" s="29" t="s">
        <v>2547</v>
      </c>
      <c r="L49" s="30" t="str">
        <f t="shared" si="15"/>
        <v>교역</v>
      </c>
      <c r="M49" s="93">
        <f t="shared" si="16"/>
        <v>1</v>
      </c>
      <c r="N49" s="28" t="str">
        <f>IF(L49="교역","Ro포인트",IF(L49="발굴",VLOOKUP(MOD(COUNTIF($L$1:L49,"발굴")-1,6)+1,$X$9:$Y$14,2),VLOOKUP(MOD(COUNTIF($L$1:L49,"채집")-1,6)+1,$X$18:$Y$23,2)))</f>
        <v>Ro포인트</v>
      </c>
      <c r="O49" s="28">
        <f t="shared" si="17"/>
        <v>0</v>
      </c>
      <c r="P49" s="29">
        <f>IFERROR(INDEX($AH$16:$AN$32,MATCH(O49,$AE$16:$AE$32,0),COUNTIF($N$1:N49,N49)),0)</f>
        <v>0</v>
      </c>
      <c r="Q49" s="28">
        <v>0</v>
      </c>
      <c r="V49" s="28">
        <v>0</v>
      </c>
      <c r="AH49" s="27">
        <v>10800000</v>
      </c>
      <c r="AI49" s="27">
        <v>9000000</v>
      </c>
      <c r="AJ49" s="27">
        <v>7200000</v>
      </c>
      <c r="AK49" s="27">
        <v>5400000</v>
      </c>
      <c r="AL49" s="27">
        <v>3600000</v>
      </c>
      <c r="BG49" s="26"/>
      <c r="BI49" s="25">
        <f t="shared" si="13"/>
        <v>32</v>
      </c>
      <c r="BJ49" s="25" t="b">
        <v>0</v>
      </c>
      <c r="BK49" s="25" t="s">
        <v>215</v>
      </c>
      <c r="BL49" s="25" t="s">
        <v>135</v>
      </c>
      <c r="BV49" s="25" t="s">
        <v>3331</v>
      </c>
      <c r="BW49" s="25" t="s">
        <v>3330</v>
      </c>
    </row>
    <row r="50" spans="1:75" x14ac:dyDescent="0.3">
      <c r="A50" s="25">
        <v>49</v>
      </c>
      <c r="B50" s="28" t="s">
        <v>181</v>
      </c>
      <c r="C50" s="28">
        <f>VLOOKUP(B50,Ref!$CS:$CT,2,FALSE)</f>
        <v>1</v>
      </c>
      <c r="D50" s="28">
        <f t="shared" si="4"/>
        <v>145</v>
      </c>
      <c r="E50" s="28" t="str">
        <f t="shared" si="9"/>
        <v>젤로피</v>
      </c>
      <c r="F50" s="28">
        <f t="shared" si="14"/>
        <v>94005</v>
      </c>
      <c r="G50" s="28">
        <f>INDEX($AE$62:$AJ$83,MATCH(F50,$AD$62:$AD$83,0),COUNTIF($F$1:F50,F50))*C50</f>
        <v>250</v>
      </c>
      <c r="I50" s="29" t="s">
        <v>2548</v>
      </c>
      <c r="L50" s="30" t="str">
        <f t="shared" si="15"/>
        <v>채집</v>
      </c>
      <c r="M50" s="93">
        <f t="shared" si="16"/>
        <v>2</v>
      </c>
      <c r="N50" s="28" t="str">
        <f>IF(L50="교역","Ro포인트",IF(L50="발굴",VLOOKUP(MOD(COUNTIF($L$1:L50,"발굴")-1,6)+1,$X$9:$Y$14,2),VLOOKUP(MOD(COUNTIF($L$1:L50,"채집")-1,6)+1,$X$18:$Y$23,2)))</f>
        <v>매우 단단한 복숭아</v>
      </c>
      <c r="O50" s="28">
        <f t="shared" si="17"/>
        <v>94022</v>
      </c>
      <c r="P50" s="29" t="str">
        <f>IFERROR(INDEX($AH$16:$AN$32,MATCH(O50,$AE$16:$AE$32,0),COUNTIF($N$1:N50,N50)),0)</f>
        <v>40,60,80,100,120</v>
      </c>
      <c r="Q50" s="28">
        <v>40</v>
      </c>
      <c r="R50" s="28">
        <v>60</v>
      </c>
      <c r="S50" s="28">
        <v>80</v>
      </c>
      <c r="T50" s="28">
        <v>100</v>
      </c>
      <c r="U50" s="28">
        <v>120</v>
      </c>
      <c r="AH50" s="27">
        <f>AH49/1000/60</f>
        <v>180</v>
      </c>
      <c r="AI50" s="27">
        <f>AI49/1000/60</f>
        <v>150</v>
      </c>
      <c r="AJ50" s="27">
        <f>AJ49/1000/60</f>
        <v>120</v>
      </c>
      <c r="AK50" s="27">
        <f>AK49/1000/60</f>
        <v>90</v>
      </c>
      <c r="AL50" s="27">
        <f>AL49/1000/60</f>
        <v>60</v>
      </c>
      <c r="BG50" s="26"/>
      <c r="BI50" s="25">
        <f t="shared" si="13"/>
        <v>33</v>
      </c>
      <c r="BJ50" s="25" t="b">
        <v>1</v>
      </c>
      <c r="BK50" s="25" t="s">
        <v>213</v>
      </c>
      <c r="BL50" s="25" t="s">
        <v>131</v>
      </c>
      <c r="BV50" s="25" t="s">
        <v>530</v>
      </c>
      <c r="BW50" s="25" t="s">
        <v>141</v>
      </c>
    </row>
    <row r="51" spans="1:75" x14ac:dyDescent="0.3">
      <c r="A51" s="25">
        <v>50</v>
      </c>
      <c r="B51" s="28" t="s">
        <v>180</v>
      </c>
      <c r="C51" s="28">
        <f>VLOOKUP(B51,Ref!$CS:$CT,2,FALSE)</f>
        <v>1</v>
      </c>
      <c r="D51" s="28">
        <f t="shared" si="4"/>
        <v>145</v>
      </c>
      <c r="E51" s="28" t="str">
        <f t="shared" si="9"/>
        <v>철</v>
      </c>
      <c r="F51" s="28">
        <f t="shared" si="14"/>
        <v>94000</v>
      </c>
      <c r="G51" s="28">
        <f>INDEX($AE$62:$AJ$83,MATCH(F51,$AD$62:$AD$83,0),COUNTIF($F$1:F51,F51))*C51</f>
        <v>340</v>
      </c>
      <c r="I51" s="29" t="s">
        <v>2549</v>
      </c>
      <c r="L51" s="30" t="str">
        <f t="shared" si="15"/>
        <v>발굴</v>
      </c>
      <c r="M51" s="93">
        <f t="shared" si="16"/>
        <v>4</v>
      </c>
      <c r="N51" s="28" t="str">
        <f>IF(L51="교역","Ro포인트",IF(L51="발굴",VLOOKUP(MOD(COUNTIF($L$1:L51,"발굴")-1,6)+1,$X$9:$Y$14,2),VLOOKUP(MOD(COUNTIF($L$1:L51,"채집")-1,6)+1,$X$18:$Y$23,2)))</f>
        <v>에메랄드</v>
      </c>
      <c r="O51" s="28">
        <f t="shared" si="17"/>
        <v>94020</v>
      </c>
      <c r="P51" s="29" t="str">
        <f>IFERROR(INDEX($AH$16:$AN$32,MATCH(O51,$AE$16:$AE$32,0),COUNTIF($N$1:N51,N51)),0)</f>
        <v>20,40,60,80,100</v>
      </c>
      <c r="Q51" s="28">
        <v>20</v>
      </c>
      <c r="R51" s="28">
        <v>40</v>
      </c>
      <c r="S51" s="28">
        <v>60</v>
      </c>
      <c r="T51" s="28">
        <v>80</v>
      </c>
      <c r="U51" s="28">
        <v>100</v>
      </c>
      <c r="AH51" s="27">
        <v>6</v>
      </c>
      <c r="AI51" s="27">
        <v>5</v>
      </c>
      <c r="AJ51" s="27">
        <v>4</v>
      </c>
      <c r="AK51" s="27">
        <v>3</v>
      </c>
      <c r="AL51" s="27">
        <v>2</v>
      </c>
      <c r="BG51" s="26"/>
      <c r="BI51" s="25">
        <f t="shared" si="13"/>
        <v>34</v>
      </c>
      <c r="BJ51" s="25" t="b">
        <v>0</v>
      </c>
      <c r="BK51" s="25" t="s">
        <v>210</v>
      </c>
      <c r="BL51" s="25" t="s">
        <v>137</v>
      </c>
      <c r="BV51" s="25" t="s">
        <v>531</v>
      </c>
      <c r="BW51" s="25" t="s">
        <v>250</v>
      </c>
    </row>
    <row r="52" spans="1:75" x14ac:dyDescent="0.3">
      <c r="A52" s="25">
        <v>51</v>
      </c>
      <c r="B52" s="28" t="s">
        <v>179</v>
      </c>
      <c r="C52" s="28">
        <f>VLOOKUP(B52,Ref!$CS:$CT,2,FALSE)</f>
        <v>1</v>
      </c>
      <c r="D52" s="28">
        <f t="shared" si="4"/>
        <v>145</v>
      </c>
      <c r="E52" s="28" t="str">
        <f t="shared" si="9"/>
        <v>바삭바삭한 비단</v>
      </c>
      <c r="F52" s="28">
        <f t="shared" si="14"/>
        <v>94002</v>
      </c>
      <c r="G52" s="28">
        <f>INDEX($AE$62:$AJ$83,MATCH(F52,$AD$62:$AD$83,0),COUNTIF($F$1:F52,F52))*C52</f>
        <v>340</v>
      </c>
      <c r="I52" s="29" t="s">
        <v>2550</v>
      </c>
      <c r="L52" s="30" t="str">
        <f t="shared" si="15"/>
        <v>채집</v>
      </c>
      <c r="M52" s="93">
        <f t="shared" si="16"/>
        <v>2</v>
      </c>
      <c r="N52" s="28" t="str">
        <f>IF(L52="교역","Ro포인트",IF(L52="발굴",VLOOKUP(MOD(COUNTIF($L$1:L52,"발굴")-1,6)+1,$X$9:$Y$14,2),VLOOKUP(MOD(COUNTIF($L$1:L52,"채집")-1,6)+1,$X$18:$Y$23,2)))</f>
        <v>마른 이그드라실 잎</v>
      </c>
      <c r="O52" s="28">
        <f t="shared" si="17"/>
        <v>94033</v>
      </c>
      <c r="P52" s="29" t="str">
        <f>IFERROR(INDEX($AH$16:$AN$32,MATCH(O52,$AE$16:$AE$32,0),COUNTIF($N$1:N52,N52)),0)</f>
        <v>40,60,80,100,120</v>
      </c>
      <c r="Q52" s="28">
        <v>40</v>
      </c>
      <c r="R52" s="28">
        <v>60</v>
      </c>
      <c r="S52" s="28">
        <v>80</v>
      </c>
      <c r="T52" s="28">
        <v>100</v>
      </c>
      <c r="U52" s="28">
        <v>120</v>
      </c>
      <c r="AH52" s="27">
        <f>AH51*60*1000*60</f>
        <v>21600000</v>
      </c>
      <c r="AI52" s="27">
        <f>AI51*60*1000*60</f>
        <v>18000000</v>
      </c>
      <c r="AJ52" s="27">
        <f>AJ51*60*1000*60</f>
        <v>14400000</v>
      </c>
      <c r="AK52" s="27">
        <f>AK51*60*1000*60</f>
        <v>10800000</v>
      </c>
      <c r="AL52" s="27">
        <f>AL51*60*1000*60</f>
        <v>7200000</v>
      </c>
      <c r="BG52" s="26"/>
      <c r="BI52" s="25">
        <f t="shared" si="13"/>
        <v>35</v>
      </c>
      <c r="BJ52" s="25" t="b">
        <v>0</v>
      </c>
      <c r="BK52" s="25" t="s">
        <v>208</v>
      </c>
      <c r="BL52" s="25" t="s">
        <v>133</v>
      </c>
      <c r="BV52" s="25" t="s">
        <v>530</v>
      </c>
      <c r="BW52" s="25" t="s">
        <v>137</v>
      </c>
    </row>
    <row r="53" spans="1:75" x14ac:dyDescent="0.3">
      <c r="A53" s="25">
        <v>52</v>
      </c>
      <c r="B53" s="28" t="s">
        <v>178</v>
      </c>
      <c r="C53" s="28">
        <f>VLOOKUP(B53,Ref!$CS:$CT,2,FALSE)</f>
        <v>1</v>
      </c>
      <c r="D53" s="28">
        <f t="shared" si="4"/>
        <v>145</v>
      </c>
      <c r="E53" s="28" t="str">
        <f t="shared" si="9"/>
        <v>썩은 붕대</v>
      </c>
      <c r="F53" s="28">
        <f t="shared" si="14"/>
        <v>94014</v>
      </c>
      <c r="G53" s="28">
        <f>INDEX($AE$62:$AJ$83,MATCH(F53,$AD$62:$AD$83,0),COUNTIF($F$1:F53,F53))*C53</f>
        <v>340</v>
      </c>
      <c r="I53" s="29" t="s">
        <v>2551</v>
      </c>
      <c r="L53" s="30" t="str">
        <f t="shared" si="15"/>
        <v>발굴</v>
      </c>
      <c r="M53" s="93">
        <f t="shared" si="16"/>
        <v>4</v>
      </c>
      <c r="N53" s="28" t="str">
        <f>IF(L53="교역","Ro포인트",IF(L53="발굴",VLOOKUP(MOD(COUNTIF($L$1:L53,"발굴")-1,6)+1,$X$9:$Y$14,2),VLOOKUP(MOD(COUNTIF($L$1:L53,"채집")-1,6)+1,$X$18:$Y$23,2)))</f>
        <v>아메디스트</v>
      </c>
      <c r="O53" s="28">
        <f t="shared" si="17"/>
        <v>94021</v>
      </c>
      <c r="P53" s="29" t="str">
        <f>IFERROR(INDEX($AH$16:$AN$32,MATCH(O53,$AE$16:$AE$32,0),COUNTIF($N$1:N53,N53)),0)</f>
        <v>40,60,80,100,120</v>
      </c>
      <c r="Q53" s="28">
        <v>40</v>
      </c>
      <c r="R53" s="28">
        <v>60</v>
      </c>
      <c r="S53" s="28">
        <v>80</v>
      </c>
      <c r="T53" s="28">
        <v>100</v>
      </c>
      <c r="U53" s="28">
        <v>120</v>
      </c>
      <c r="BG53" s="26"/>
      <c r="BI53" s="25">
        <f t="shared" si="13"/>
        <v>36</v>
      </c>
      <c r="BJ53" s="25" t="b">
        <v>1</v>
      </c>
      <c r="BK53" s="25" t="s">
        <v>205</v>
      </c>
      <c r="BL53" s="25" t="s">
        <v>141</v>
      </c>
      <c r="BV53" s="25" t="s">
        <v>530</v>
      </c>
      <c r="BW53" s="25" t="s">
        <v>133</v>
      </c>
    </row>
    <row r="54" spans="1:75" x14ac:dyDescent="0.3">
      <c r="A54" s="25">
        <v>53</v>
      </c>
      <c r="B54" s="28" t="s">
        <v>177</v>
      </c>
      <c r="C54" s="28">
        <f>VLOOKUP(B54,Ref!$CS:$CT,2,FALSE)</f>
        <v>2</v>
      </c>
      <c r="D54" s="28">
        <f t="shared" si="4"/>
        <v>290</v>
      </c>
      <c r="E54" s="28" t="str">
        <f t="shared" si="9"/>
        <v>구름 솜털</v>
      </c>
      <c r="F54" s="28">
        <f t="shared" si="14"/>
        <v>94011</v>
      </c>
      <c r="G54" s="28">
        <f>INDEX($AE$62:$AJ$83,MATCH(F54,$AD$62:$AD$83,0),COUNTIF($F$1:F54,F54))*C54</f>
        <v>680</v>
      </c>
      <c r="I54" s="29" t="s">
        <v>2552</v>
      </c>
      <c r="L54" s="30" t="str">
        <f t="shared" si="15"/>
        <v>채집</v>
      </c>
      <c r="M54" s="93">
        <f t="shared" si="16"/>
        <v>2</v>
      </c>
      <c r="N54" s="28" t="str">
        <f>IF(L54="교역","Ro포인트",IF(L54="발굴",VLOOKUP(MOD(COUNTIF($L$1:L54,"발굴")-1,6)+1,$X$9:$Y$14,2),VLOOKUP(MOD(COUNTIF($L$1:L54,"채집")-1,6)+1,$X$18:$Y$23,2)))</f>
        <v>행복의 세잎 클로버</v>
      </c>
      <c r="O54" s="28">
        <f t="shared" si="17"/>
        <v>94034</v>
      </c>
      <c r="P54" s="29" t="str">
        <f>IFERROR(INDEX($AH$16:$AN$32,MATCH(O54,$AE$16:$AE$32,0),COUNTIF($N$1:N54,N54)),0)</f>
        <v>40,60,80,100,120</v>
      </c>
      <c r="Q54" s="28">
        <v>40</v>
      </c>
      <c r="R54" s="28">
        <v>60</v>
      </c>
      <c r="S54" s="28">
        <v>80</v>
      </c>
      <c r="T54" s="28">
        <v>100</v>
      </c>
      <c r="U54" s="28">
        <v>120</v>
      </c>
      <c r="BV54" s="25" t="s">
        <v>530</v>
      </c>
      <c r="BW54" s="25" t="s">
        <v>265</v>
      </c>
    </row>
    <row r="55" spans="1:75" x14ac:dyDescent="0.3">
      <c r="A55" s="25">
        <v>54</v>
      </c>
      <c r="B55" s="28" t="s">
        <v>176</v>
      </c>
      <c r="C55" s="28">
        <f>VLOOKUP(B55,Ref!$CS:$CT,2,FALSE)</f>
        <v>1</v>
      </c>
      <c r="D55" s="28">
        <f t="shared" si="4"/>
        <v>145</v>
      </c>
      <c r="E55" s="28" t="str">
        <f t="shared" si="9"/>
        <v>미스릴</v>
      </c>
      <c r="F55" s="28">
        <f t="shared" si="14"/>
        <v>94008</v>
      </c>
      <c r="G55" s="28">
        <f>INDEX($AE$62:$AJ$83,MATCH(F55,$AD$62:$AD$83,0),COUNTIF($F$1:F55,F55))*C55</f>
        <v>250</v>
      </c>
      <c r="I55" s="29" t="s">
        <v>2553</v>
      </c>
      <c r="L55" s="30" t="str">
        <f t="shared" si="15"/>
        <v>교역</v>
      </c>
      <c r="M55" s="93">
        <f t="shared" si="16"/>
        <v>1</v>
      </c>
      <c r="N55" s="28" t="str">
        <f>IF(L55="교역","Ro포인트",IF(L55="발굴",VLOOKUP(MOD(COUNTIF($L$1:L55,"발굴")-1,6)+1,$X$9:$Y$14,2),VLOOKUP(MOD(COUNTIF($L$1:L55,"채집")-1,6)+1,$X$18:$Y$23,2)))</f>
        <v>Ro포인트</v>
      </c>
      <c r="O55" s="28">
        <f t="shared" si="17"/>
        <v>0</v>
      </c>
      <c r="P55" s="29">
        <f>IFERROR(INDEX($AH$16:$AN$32,MATCH(O55,$AE$16:$AE$32,0),COUNTIF($N$1:N55,N55)),0)</f>
        <v>0</v>
      </c>
      <c r="Q55" s="28">
        <v>0</v>
      </c>
      <c r="V55" s="28">
        <v>0</v>
      </c>
      <c r="BV55" s="25" t="s">
        <v>3331</v>
      </c>
      <c r="BW55" s="25" t="s">
        <v>3330</v>
      </c>
    </row>
    <row r="56" spans="1:75" x14ac:dyDescent="0.3">
      <c r="A56" s="25">
        <v>55</v>
      </c>
      <c r="B56" s="28" t="s">
        <v>175</v>
      </c>
      <c r="C56" s="28">
        <f>VLOOKUP(B56,Ref!$CS:$CT,2,FALSE)</f>
        <v>2</v>
      </c>
      <c r="D56" s="28">
        <f t="shared" si="4"/>
        <v>290</v>
      </c>
      <c r="E56" s="28" t="str">
        <f t="shared" si="9"/>
        <v>고목나무의 진</v>
      </c>
      <c r="F56" s="28">
        <f t="shared" si="14"/>
        <v>94004</v>
      </c>
      <c r="G56" s="28">
        <f>INDEX($AE$62:$AJ$83,MATCH(F56,$AD$62:$AD$83,0),COUNTIF($F$1:F56,F56))*C56</f>
        <v>500</v>
      </c>
      <c r="I56" s="29" t="s">
        <v>2554</v>
      </c>
      <c r="L56" s="30" t="str">
        <f t="shared" si="15"/>
        <v>채집</v>
      </c>
      <c r="M56" s="93">
        <f t="shared" si="16"/>
        <v>2</v>
      </c>
      <c r="N56" s="28" t="str">
        <f>IF(L56="교역","Ro포인트",IF(L56="발굴",VLOOKUP(MOD(COUNTIF($L$1:L56,"발굴")-1,6)+1,$X$9:$Y$14,2),VLOOKUP(MOD(COUNTIF($L$1:L56,"채집")-1,6)+1,$X$18:$Y$23,2)))</f>
        <v>채집한 약초</v>
      </c>
      <c r="O56" s="28">
        <f t="shared" si="17"/>
        <v>94035</v>
      </c>
      <c r="P56" s="29" t="str">
        <f>IFERROR(INDEX($AH$16:$AN$32,MATCH(O56,$AE$16:$AE$32,0),COUNTIF($N$1:N56,N56)),0)</f>
        <v>40,60,80,100,120</v>
      </c>
      <c r="Q56" s="28">
        <v>40</v>
      </c>
      <c r="R56" s="28">
        <v>60</v>
      </c>
      <c r="S56" s="28">
        <v>80</v>
      </c>
      <c r="T56" s="28">
        <v>100</v>
      </c>
      <c r="U56" s="28">
        <v>120</v>
      </c>
      <c r="BV56" s="25" t="s">
        <v>530</v>
      </c>
      <c r="BW56" s="25" t="s">
        <v>258</v>
      </c>
    </row>
    <row r="57" spans="1:75" x14ac:dyDescent="0.3">
      <c r="A57" s="25">
        <v>56</v>
      </c>
      <c r="B57" s="28" t="s">
        <v>174</v>
      </c>
      <c r="C57" s="28">
        <f>VLOOKUP(B57,Ref!$CS:$CT,2,FALSE)</f>
        <v>1</v>
      </c>
      <c r="D57" s="28">
        <f t="shared" si="4"/>
        <v>145</v>
      </c>
      <c r="E57" s="28" t="str">
        <f t="shared" si="9"/>
        <v>딱딱한 피부</v>
      </c>
      <c r="F57" s="28">
        <f t="shared" si="14"/>
        <v>94010</v>
      </c>
      <c r="G57" s="28">
        <f>INDEX($AE$62:$AJ$83,MATCH(F57,$AD$62:$AD$83,0),COUNTIF($F$1:F57,F57))*C57</f>
        <v>250</v>
      </c>
      <c r="I57" s="29" t="s">
        <v>2555</v>
      </c>
      <c r="L57" s="30" t="str">
        <f t="shared" si="15"/>
        <v>발굴</v>
      </c>
      <c r="M57" s="93">
        <f t="shared" si="16"/>
        <v>4</v>
      </c>
      <c r="N57" s="28" t="str">
        <f>IF(L57="교역","Ro포인트",IF(L57="발굴",VLOOKUP(MOD(COUNTIF($L$1:L57,"발굴")-1,6)+1,$X$9:$Y$14,2),VLOOKUP(MOD(COUNTIF($L$1:L57,"채집")-1,6)+1,$X$18:$Y$23,2)))</f>
        <v>사드오닉스</v>
      </c>
      <c r="O57" s="28">
        <f t="shared" si="17"/>
        <v>94018</v>
      </c>
      <c r="P57" s="29" t="str">
        <f>IFERROR(INDEX($AH$16:$AN$32,MATCH(O57,$AE$16:$AE$32,0),COUNTIF($N$1:N57,N57)),0)</f>
        <v>40,60,80,100,120</v>
      </c>
      <c r="Q57" s="28">
        <v>40</v>
      </c>
      <c r="R57" s="28">
        <v>60</v>
      </c>
      <c r="S57" s="28">
        <v>80</v>
      </c>
      <c r="T57" s="28">
        <v>100</v>
      </c>
      <c r="U57" s="28">
        <v>120</v>
      </c>
      <c r="BV57" s="25" t="s">
        <v>531</v>
      </c>
      <c r="BW57" s="25" t="s">
        <v>248</v>
      </c>
    </row>
    <row r="58" spans="1:75" x14ac:dyDescent="0.3">
      <c r="A58" s="25">
        <v>57</v>
      </c>
      <c r="B58" s="28" t="s">
        <v>173</v>
      </c>
      <c r="C58" s="28">
        <f>VLOOKUP(B58,Ref!$CS:$CT,2,FALSE)</f>
        <v>1</v>
      </c>
      <c r="D58" s="28">
        <f t="shared" si="4"/>
        <v>145</v>
      </c>
      <c r="E58" s="28" t="str">
        <f t="shared" si="9"/>
        <v>나무 조각</v>
      </c>
      <c r="F58" s="28">
        <f t="shared" si="14"/>
        <v>94007</v>
      </c>
      <c r="G58" s="28">
        <f>INDEX($AE$62:$AJ$83,MATCH(F58,$AD$62:$AD$83,0),COUNTIF($F$1:F58,F58))*C58</f>
        <v>250</v>
      </c>
      <c r="I58" s="29" t="s">
        <v>2556</v>
      </c>
      <c r="L58" s="30" t="str">
        <f t="shared" si="15"/>
        <v>채집</v>
      </c>
      <c r="M58" s="93">
        <f t="shared" si="16"/>
        <v>2</v>
      </c>
      <c r="N58" s="28" t="str">
        <f>IF(L58="교역","Ro포인트",IF(L58="발굴",VLOOKUP(MOD(COUNTIF($L$1:L58,"발굴")-1,6)+1,$X$9:$Y$14,2),VLOOKUP(MOD(COUNTIF($L$1:L58,"채집")-1,6)+1,$X$18:$Y$23,2)))</f>
        <v>구름 조각</v>
      </c>
      <c r="O58" s="28">
        <f t="shared" si="17"/>
        <v>94023</v>
      </c>
      <c r="P58" s="29" t="str">
        <f>IFERROR(INDEX($AH$16:$AN$32,MATCH(O58,$AE$16:$AE$32,0),COUNTIF($N$1:N58,N58)),0)</f>
        <v>60,80,100,120,140</v>
      </c>
      <c r="Q58" s="28">
        <v>60</v>
      </c>
      <c r="R58" s="28">
        <v>80</v>
      </c>
      <c r="S58" s="28">
        <v>100</v>
      </c>
      <c r="T58" s="28">
        <v>120</v>
      </c>
      <c r="U58" s="28">
        <v>140</v>
      </c>
      <c r="BV58" s="25" t="s">
        <v>530</v>
      </c>
      <c r="BW58" s="25" t="s">
        <v>255</v>
      </c>
    </row>
    <row r="59" spans="1:75" x14ac:dyDescent="0.3">
      <c r="A59" s="25">
        <v>58</v>
      </c>
      <c r="B59" s="28" t="s">
        <v>172</v>
      </c>
      <c r="C59" s="28">
        <f>VLOOKUP(B59,Ref!$CS:$CT,2,FALSE)</f>
        <v>2</v>
      </c>
      <c r="D59" s="28">
        <f t="shared" si="4"/>
        <v>290</v>
      </c>
      <c r="E59" s="28" t="str">
        <f t="shared" si="9"/>
        <v>행복의 세잎 클로버</v>
      </c>
      <c r="F59" s="28">
        <f t="shared" si="14"/>
        <v>94034</v>
      </c>
      <c r="G59" s="28">
        <f>INDEX($AE$62:$AJ$83,MATCH(F59,$AD$62:$AD$83,0),COUNTIF($F$1:F59,F59))*C59</f>
        <v>480</v>
      </c>
      <c r="I59" s="29" t="s">
        <v>2557</v>
      </c>
      <c r="L59" s="30" t="str">
        <f t="shared" si="15"/>
        <v>발굴</v>
      </c>
      <c r="M59" s="93">
        <f t="shared" si="16"/>
        <v>4</v>
      </c>
      <c r="N59" s="28" t="str">
        <f>IF(L59="교역","Ro포인트",IF(L59="발굴",VLOOKUP(MOD(COUNTIF($L$1:L59,"발굴")-1,6)+1,$X$9:$Y$14,2),VLOOKUP(MOD(COUNTIF($L$1:L59,"채집")-1,6)+1,$X$18:$Y$23,2)))</f>
        <v>토파즈</v>
      </c>
      <c r="O59" s="28">
        <f t="shared" si="17"/>
        <v>94024</v>
      </c>
      <c r="P59" s="29" t="str">
        <f>IFERROR(INDEX($AH$16:$AN$32,MATCH(O59,$AE$16:$AE$32,0),COUNTIF($N$1:N59,N59)),0)</f>
        <v>40,60,80,100,120</v>
      </c>
      <c r="Q59" s="28">
        <v>40</v>
      </c>
      <c r="R59" s="28">
        <v>60</v>
      </c>
      <c r="S59" s="28">
        <v>80</v>
      </c>
      <c r="T59" s="28">
        <v>100</v>
      </c>
      <c r="U59" s="28">
        <v>120</v>
      </c>
      <c r="BV59" s="25" t="s">
        <v>531</v>
      </c>
      <c r="BW59" s="25" t="s">
        <v>244</v>
      </c>
    </row>
    <row r="60" spans="1:75" x14ac:dyDescent="0.3">
      <c r="A60" s="25">
        <v>59</v>
      </c>
      <c r="B60" s="28" t="s">
        <v>3810</v>
      </c>
      <c r="C60" s="28">
        <f>VLOOKUP(B60,Ref!$CS:$CT,2,FALSE)</f>
        <v>1</v>
      </c>
      <c r="D60" s="28">
        <f t="shared" si="4"/>
        <v>145</v>
      </c>
      <c r="E60" s="28" t="str">
        <f t="shared" si="9"/>
        <v>채집한 약초</v>
      </c>
      <c r="F60" s="28">
        <f t="shared" si="14"/>
        <v>94035</v>
      </c>
      <c r="G60" s="28">
        <f>INDEX($AE$62:$AJ$83,MATCH(F60,$AD$62:$AD$83,0),COUNTIF($F$1:F60,F60))*C60</f>
        <v>240</v>
      </c>
      <c r="I60" s="29" t="s">
        <v>2558</v>
      </c>
      <c r="L60" s="30" t="str">
        <f t="shared" si="15"/>
        <v>발굴</v>
      </c>
      <c r="M60" s="93">
        <f t="shared" si="16"/>
        <v>4</v>
      </c>
      <c r="N60" s="28" t="str">
        <f>IF(L60="교역","Ro포인트",IF(L60="발굴",VLOOKUP(MOD(COUNTIF($L$1:L60,"발굴")-1,6)+1,$X$9:$Y$14,2),VLOOKUP(MOD(COUNTIF($L$1:L60,"채집")-1,6)+1,$X$18:$Y$23,2)))</f>
        <v>루비</v>
      </c>
      <c r="O60" s="28">
        <f t="shared" si="17"/>
        <v>94017</v>
      </c>
      <c r="P60" s="29" t="str">
        <f>IFERROR(INDEX($AH$16:$AN$32,MATCH(O60,$AE$16:$AE$32,0),COUNTIF($N$1:N60,N60)),0)</f>
        <v>40,60,80,100,120</v>
      </c>
      <c r="Q60" s="28">
        <v>40</v>
      </c>
      <c r="R60" s="28">
        <v>60</v>
      </c>
      <c r="S60" s="28">
        <v>80</v>
      </c>
      <c r="T60" s="28">
        <v>100</v>
      </c>
      <c r="U60" s="28">
        <v>120</v>
      </c>
      <c r="BV60" s="25" t="s">
        <v>531</v>
      </c>
      <c r="BW60" s="25" t="s">
        <v>242</v>
      </c>
    </row>
    <row r="61" spans="1:75" x14ac:dyDescent="0.3">
      <c r="A61" s="25">
        <v>60</v>
      </c>
      <c r="B61" s="28" t="s">
        <v>170</v>
      </c>
      <c r="C61" s="28">
        <f>VLOOKUP(B61,Ref!$CS:$CT,2,FALSE)</f>
        <v>2</v>
      </c>
      <c r="D61" s="28">
        <f t="shared" si="4"/>
        <v>290</v>
      </c>
      <c r="E61" s="28" t="str">
        <f t="shared" si="9"/>
        <v>마른 이그드라실 잎</v>
      </c>
      <c r="F61" s="28">
        <f t="shared" si="14"/>
        <v>94033</v>
      </c>
      <c r="G61" s="28">
        <f>INDEX($AE$62:$AJ$83,MATCH(F61,$AD$62:$AD$83,0),COUNTIF($F$1:F61,F61))*C61</f>
        <v>480</v>
      </c>
      <c r="I61" s="29" t="s">
        <v>2559</v>
      </c>
      <c r="L61" s="30" t="str">
        <f t="shared" si="15"/>
        <v>교역</v>
      </c>
      <c r="M61" s="93">
        <f t="shared" si="16"/>
        <v>1</v>
      </c>
      <c r="N61" s="28" t="str">
        <f>IF(L61="교역","Ro포인트",IF(L61="발굴",VLOOKUP(MOD(COUNTIF($L$1:L61,"발굴")-1,6)+1,$X$9:$Y$14,2),VLOOKUP(MOD(COUNTIF($L$1:L61,"채집")-1,6)+1,$X$18:$Y$23,2)))</f>
        <v>Ro포인트</v>
      </c>
      <c r="O61" s="28">
        <f t="shared" si="17"/>
        <v>0</v>
      </c>
      <c r="P61" s="29">
        <f>IFERROR(INDEX($AH$16:$AN$32,MATCH(O61,$AE$16:$AE$32,0),COUNTIF($N$1:N61,N61)),0)</f>
        <v>0</v>
      </c>
      <c r="Q61" s="28">
        <v>0</v>
      </c>
      <c r="V61" s="28">
        <v>0</v>
      </c>
      <c r="AC61" s="37" t="s">
        <v>169</v>
      </c>
      <c r="AD61" s="37" t="s">
        <v>168</v>
      </c>
      <c r="AE61" s="36">
        <v>1</v>
      </c>
      <c r="AF61" s="36">
        <v>2</v>
      </c>
      <c r="AG61" s="36">
        <v>3</v>
      </c>
      <c r="AH61" s="36">
        <v>4</v>
      </c>
      <c r="AI61" s="36">
        <v>5</v>
      </c>
      <c r="AJ61" s="36">
        <v>6</v>
      </c>
      <c r="BV61" s="25" t="s">
        <v>3331</v>
      </c>
      <c r="BW61" s="25" t="s">
        <v>3330</v>
      </c>
    </row>
    <row r="62" spans="1:75" x14ac:dyDescent="0.3">
      <c r="A62" s="25">
        <v>61</v>
      </c>
      <c r="B62" s="28" t="s">
        <v>167</v>
      </c>
      <c r="C62" s="28">
        <f>VLOOKUP(B62,Ref!$CS:$CT,2,FALSE)</f>
        <v>1</v>
      </c>
      <c r="D62" s="28">
        <f t="shared" si="4"/>
        <v>145</v>
      </c>
      <c r="E62" s="28" t="str">
        <f t="shared" si="9"/>
        <v>젤로피</v>
      </c>
      <c r="F62" s="28">
        <f t="shared" si="14"/>
        <v>94005</v>
      </c>
      <c r="G62" s="28">
        <f>INDEX($AE$62:$AJ$83,MATCH(F62,$AD$62:$AD$83,0),COUNTIF($F$1:F62,F62))*C62</f>
        <v>260</v>
      </c>
      <c r="I62" s="29" t="s">
        <v>2560</v>
      </c>
      <c r="L62" s="30" t="str">
        <f t="shared" si="15"/>
        <v>채집</v>
      </c>
      <c r="M62" s="93">
        <f t="shared" si="16"/>
        <v>2</v>
      </c>
      <c r="N62" s="28" t="str">
        <f>IF(L62="교역","Ro포인트",IF(L62="발굴",VLOOKUP(MOD(COUNTIF($L$1:L62,"발굴")-1,6)+1,$X$9:$Y$14,2),VLOOKUP(MOD(COUNTIF($L$1:L62,"채집")-1,6)+1,$X$18:$Y$23,2)))</f>
        <v>얼음 심장</v>
      </c>
      <c r="O62" s="28">
        <f t="shared" si="17"/>
        <v>94016</v>
      </c>
      <c r="P62" s="29" t="str">
        <f>IFERROR(INDEX($AH$16:$AN$32,MATCH(O62,$AE$16:$AE$32,0),COUNTIF($N$1:N62,N62)),0)</f>
        <v>60,80,100,120,140</v>
      </c>
      <c r="Q62" s="28">
        <v>60</v>
      </c>
      <c r="R62" s="28">
        <v>80</v>
      </c>
      <c r="S62" s="28">
        <v>100</v>
      </c>
      <c r="T62" s="28">
        <v>120</v>
      </c>
      <c r="U62" s="28">
        <v>140</v>
      </c>
      <c r="AC62" s="29" t="s">
        <v>164</v>
      </c>
      <c r="AD62" s="28">
        <f t="shared" ref="AD62:AD83" si="18">VLOOKUP(AC62,$AC$3:$AE$34,3,FALSE)</f>
        <v>94000</v>
      </c>
      <c r="AE62" s="190">
        <v>150</v>
      </c>
      <c r="AF62" s="190">
        <v>150</v>
      </c>
      <c r="AG62" s="30">
        <v>300</v>
      </c>
      <c r="AH62" s="190">
        <v>320</v>
      </c>
      <c r="AI62" s="190">
        <v>340</v>
      </c>
      <c r="AJ62" s="190">
        <v>360</v>
      </c>
      <c r="AK62" s="190">
        <v>380</v>
      </c>
      <c r="BV62" s="25" t="s">
        <v>530</v>
      </c>
      <c r="BW62" s="25" t="s">
        <v>141</v>
      </c>
    </row>
    <row r="63" spans="1:75" x14ac:dyDescent="0.3">
      <c r="A63" s="25">
        <v>62</v>
      </c>
      <c r="B63" s="28" t="s">
        <v>163</v>
      </c>
      <c r="C63" s="28">
        <f>VLOOKUP(B63,Ref!$CS:$CT,2,FALSE)</f>
        <v>4</v>
      </c>
      <c r="D63" s="28">
        <f t="shared" si="4"/>
        <v>580</v>
      </c>
      <c r="E63" s="28" t="str">
        <f t="shared" si="9"/>
        <v>철</v>
      </c>
      <c r="F63" s="28">
        <f t="shared" si="14"/>
        <v>94000</v>
      </c>
      <c r="G63" s="28">
        <f>INDEX($AE$62:$AJ$83,MATCH(F63,$AD$62:$AD$83,0),COUNTIF($F$1:F63,F63))*C63</f>
        <v>1440</v>
      </c>
      <c r="I63" s="29" t="s">
        <v>2561</v>
      </c>
      <c r="L63" s="30" t="str">
        <f t="shared" si="15"/>
        <v>발굴</v>
      </c>
      <c r="M63" s="93">
        <f t="shared" si="16"/>
        <v>4</v>
      </c>
      <c r="N63" s="28" t="str">
        <f>IF(L63="교역","Ro포인트",IF(L63="발굴",VLOOKUP(MOD(COUNTIF($L$1:L63,"발굴")-1,6)+1,$X$9:$Y$14,2),VLOOKUP(MOD(COUNTIF($L$1:L63,"채집")-1,6)+1,$X$18:$Y$23,2)))</f>
        <v>사파이어</v>
      </c>
      <c r="O63" s="28">
        <f t="shared" si="17"/>
        <v>94019</v>
      </c>
      <c r="P63" s="29" t="str">
        <f>IFERROR(INDEX($AH$16:$AN$32,MATCH(O63,$AE$16:$AE$32,0),COUNTIF($N$1:N63,N63)),0)</f>
        <v>40,60,80,100,120</v>
      </c>
      <c r="Q63" s="28">
        <v>40</v>
      </c>
      <c r="R63" s="28">
        <v>60</v>
      </c>
      <c r="S63" s="28">
        <v>80</v>
      </c>
      <c r="T63" s="28">
        <v>100</v>
      </c>
      <c r="U63" s="28">
        <v>120</v>
      </c>
      <c r="AC63" s="29" t="s">
        <v>161</v>
      </c>
      <c r="AD63" s="28">
        <f t="shared" si="18"/>
        <v>94002</v>
      </c>
      <c r="AE63" s="190">
        <v>150</v>
      </c>
      <c r="AF63" s="190">
        <v>150</v>
      </c>
      <c r="AG63" s="30">
        <v>300</v>
      </c>
      <c r="AH63" s="190">
        <v>320</v>
      </c>
      <c r="AI63" s="190">
        <v>340</v>
      </c>
      <c r="AJ63" s="190">
        <v>360</v>
      </c>
      <c r="AK63" s="190">
        <v>380</v>
      </c>
      <c r="BV63" s="25" t="s">
        <v>531</v>
      </c>
      <c r="BW63" s="25" t="s">
        <v>238</v>
      </c>
    </row>
    <row r="64" spans="1:75" x14ac:dyDescent="0.3">
      <c r="A64" s="25">
        <v>63</v>
      </c>
      <c r="B64" s="28" t="s">
        <v>160</v>
      </c>
      <c r="C64" s="28">
        <f>VLOOKUP(B64,Ref!$CS:$CT,2,FALSE)</f>
        <v>2</v>
      </c>
      <c r="D64" s="28">
        <f t="shared" si="4"/>
        <v>290</v>
      </c>
      <c r="E64" s="28" t="str">
        <f t="shared" si="9"/>
        <v>바삭바삭한 비단</v>
      </c>
      <c r="F64" s="28">
        <f t="shared" si="14"/>
        <v>94002</v>
      </c>
      <c r="G64" s="28">
        <f>INDEX($AE$62:$AJ$83,MATCH(F64,$AD$62:$AD$83,0),COUNTIF($F$1:F64,F64))*C64</f>
        <v>720</v>
      </c>
      <c r="I64" s="29" t="s">
        <v>2562</v>
      </c>
      <c r="L64" s="30" t="str">
        <f t="shared" si="15"/>
        <v>채집</v>
      </c>
      <c r="M64" s="93">
        <f t="shared" si="16"/>
        <v>2</v>
      </c>
      <c r="N64" s="28" t="str">
        <f>IF(L64="교역","Ro포인트",IF(L64="발굴",VLOOKUP(MOD(COUNTIF($L$1:L64,"발굴")-1,6)+1,$X$9:$Y$14,2),VLOOKUP(MOD(COUNTIF($L$1:L64,"채집")-1,6)+1,$X$18:$Y$23,2)))</f>
        <v>매우 단단한 복숭아</v>
      </c>
      <c r="O64" s="28">
        <f t="shared" si="17"/>
        <v>94022</v>
      </c>
      <c r="P64" s="29" t="str">
        <f>IFERROR(INDEX($AH$16:$AN$32,MATCH(O64,$AE$16:$AE$32,0),COUNTIF($N$1:N64,N64)),0)</f>
        <v>60,80,100,120,140</v>
      </c>
      <c r="Q64" s="28">
        <v>60</v>
      </c>
      <c r="R64" s="28">
        <v>80</v>
      </c>
      <c r="S64" s="28">
        <v>100</v>
      </c>
      <c r="T64" s="28">
        <v>120</v>
      </c>
      <c r="U64" s="28">
        <v>140</v>
      </c>
      <c r="AC64" s="29" t="s">
        <v>158</v>
      </c>
      <c r="AD64" s="28">
        <f t="shared" si="18"/>
        <v>94014</v>
      </c>
      <c r="AE64" s="190">
        <v>150</v>
      </c>
      <c r="AF64" s="190">
        <v>150</v>
      </c>
      <c r="AG64" s="30">
        <v>300</v>
      </c>
      <c r="AH64" s="190">
        <v>320</v>
      </c>
      <c r="AI64" s="190">
        <v>340</v>
      </c>
      <c r="AJ64" s="190">
        <v>360</v>
      </c>
      <c r="AK64" s="190">
        <v>380</v>
      </c>
      <c r="BV64" s="25" t="s">
        <v>530</v>
      </c>
      <c r="BW64" s="25" t="s">
        <v>137</v>
      </c>
    </row>
    <row r="65" spans="1:75" x14ac:dyDescent="0.3">
      <c r="A65" s="25">
        <v>64</v>
      </c>
      <c r="B65" s="28" t="s">
        <v>157</v>
      </c>
      <c r="C65" s="28">
        <f>VLOOKUP(B65,Ref!$CS:$CT,2,FALSE)</f>
        <v>1</v>
      </c>
      <c r="D65" s="28">
        <f t="shared" si="4"/>
        <v>145</v>
      </c>
      <c r="E65" s="28" t="str">
        <f t="shared" si="9"/>
        <v>썩은 붕대</v>
      </c>
      <c r="F65" s="28">
        <f t="shared" si="14"/>
        <v>94014</v>
      </c>
      <c r="G65" s="28">
        <f>INDEX($AE$62:$AJ$83,MATCH(F65,$AD$62:$AD$83,0),COUNTIF($F$1:F65,F65))*C65</f>
        <v>360</v>
      </c>
      <c r="I65" s="29" t="s">
        <v>2563</v>
      </c>
      <c r="L65" s="30" t="str">
        <f t="shared" si="15"/>
        <v>발굴</v>
      </c>
      <c r="M65" s="93">
        <f t="shared" si="16"/>
        <v>4</v>
      </c>
      <c r="N65" s="28" t="str">
        <f>IF(L65="교역","Ro포인트",IF(L65="발굴",VLOOKUP(MOD(COUNTIF($L$1:L65,"발굴")-1,6)+1,$X$9:$Y$14,2),VLOOKUP(MOD(COUNTIF($L$1:L65,"채집")-1,6)+1,$X$18:$Y$23,2)))</f>
        <v>에메랄드</v>
      </c>
      <c r="O65" s="28">
        <f t="shared" si="17"/>
        <v>94020</v>
      </c>
      <c r="P65" s="29" t="str">
        <f>IFERROR(INDEX($AH$16:$AN$32,MATCH(O65,$AE$16:$AE$32,0),COUNTIF($N$1:N65,N65)),0)</f>
        <v>40,60,80,100,120</v>
      </c>
      <c r="Q65" s="28">
        <v>40</v>
      </c>
      <c r="R65" s="28">
        <v>60</v>
      </c>
      <c r="S65" s="28">
        <v>80</v>
      </c>
      <c r="T65" s="28">
        <v>100</v>
      </c>
      <c r="U65" s="28">
        <v>120</v>
      </c>
      <c r="AC65" s="29" t="s">
        <v>154</v>
      </c>
      <c r="AD65" s="28">
        <f t="shared" si="18"/>
        <v>94011</v>
      </c>
      <c r="AE65" s="190">
        <v>150</v>
      </c>
      <c r="AF65" s="190">
        <v>150</v>
      </c>
      <c r="AG65" s="30">
        <v>300</v>
      </c>
      <c r="AH65" s="190">
        <v>320</v>
      </c>
      <c r="AI65" s="190">
        <v>340</v>
      </c>
      <c r="AJ65" s="190">
        <v>360</v>
      </c>
      <c r="AK65" s="190">
        <v>380</v>
      </c>
      <c r="BV65" s="25" t="s">
        <v>530</v>
      </c>
      <c r="BW65" s="25" t="s">
        <v>133</v>
      </c>
    </row>
    <row r="66" spans="1:75" x14ac:dyDescent="0.3">
      <c r="A66" s="25">
        <v>65</v>
      </c>
      <c r="B66" s="28" t="s">
        <v>3809</v>
      </c>
      <c r="C66" s="28">
        <f>VLOOKUP(B66,Ref!$CS:$CT,2,FALSE)</f>
        <v>2</v>
      </c>
      <c r="D66" s="28">
        <f t="shared" si="4"/>
        <v>290</v>
      </c>
      <c r="E66" s="28" t="str">
        <f t="shared" si="9"/>
        <v>구름 솜털</v>
      </c>
      <c r="F66" s="28">
        <f t="shared" ref="F66:F79" si="19">VLOOKUP(E66,$AC$3:$AE$34,3,FALSE)</f>
        <v>94011</v>
      </c>
      <c r="G66" s="28">
        <f>INDEX($AE$62:$AJ$83,MATCH(F66,$AD$62:$AD$83,0),COUNTIF($F$1:F66,F66))*C66</f>
        <v>720</v>
      </c>
      <c r="I66" s="29" t="s">
        <v>2564</v>
      </c>
      <c r="L66" s="30" t="str">
        <f t="shared" ref="L66:L77" si="20">IF(MOD(A66,6)=0,"교역",VLOOKUP(E66,$AC$3:$AD$34,2,FALSE))</f>
        <v>채집</v>
      </c>
      <c r="M66" s="93">
        <f t="shared" ref="M66:M77" si="21">IF(L66="교역",1,IF(L66="채집",2,4))</f>
        <v>2</v>
      </c>
      <c r="N66" s="28" t="str">
        <f>IF(L66="교역","Ro포인트",IF(L66="발굴",VLOOKUP(MOD(COUNTIF($L$1:L66,"발굴")-1,6)+1,$X$9:$Y$14,2),VLOOKUP(MOD(COUNTIF($L$1:L66,"채집")-1,6)+1,$X$18:$Y$23,2)))</f>
        <v>마른 이그드라실 잎</v>
      </c>
      <c r="O66" s="28">
        <f t="shared" ref="O66:O72" si="22">IFERROR(VLOOKUP(N66,$AC$3:$AE$34,3,FALSE),0)</f>
        <v>94033</v>
      </c>
      <c r="P66" s="29" t="str">
        <f>IFERROR(INDEX($AH$16:$AN$32,MATCH(O66,$AE$16:$AE$32,0),COUNTIF($N$1:N66,N66)),0)</f>
        <v>60,80,100,120,140</v>
      </c>
      <c r="Q66" s="28">
        <v>60</v>
      </c>
      <c r="R66" s="28">
        <v>80</v>
      </c>
      <c r="S66" s="28">
        <v>100</v>
      </c>
      <c r="T66" s="28">
        <v>120</v>
      </c>
      <c r="U66" s="28">
        <v>140</v>
      </c>
      <c r="AC66" s="29" t="s">
        <v>144</v>
      </c>
      <c r="AD66" s="28">
        <f t="shared" si="18"/>
        <v>94008</v>
      </c>
      <c r="AE66" s="190">
        <v>100</v>
      </c>
      <c r="AF66" s="190">
        <v>100</v>
      </c>
      <c r="AG66" s="30">
        <v>150</v>
      </c>
      <c r="AH66" s="30">
        <v>200</v>
      </c>
      <c r="AI66" s="30">
        <v>250</v>
      </c>
      <c r="AJ66" s="190">
        <v>260</v>
      </c>
      <c r="AK66" s="190">
        <v>280</v>
      </c>
      <c r="BV66" s="25" t="s">
        <v>530</v>
      </c>
      <c r="BW66" s="25" t="s">
        <v>265</v>
      </c>
    </row>
    <row r="67" spans="1:75" x14ac:dyDescent="0.3">
      <c r="A67" s="25">
        <v>66</v>
      </c>
      <c r="B67" s="28" t="s">
        <v>153</v>
      </c>
      <c r="C67" s="28">
        <f>VLOOKUP(B67,Ref!$CS:$CT,2,FALSE)</f>
        <v>2</v>
      </c>
      <c r="D67" s="28">
        <f t="shared" ref="D67:D85" si="23">$D$1*C67</f>
        <v>290</v>
      </c>
      <c r="E67" s="28" t="str">
        <f t="shared" si="9"/>
        <v>미스릴</v>
      </c>
      <c r="F67" s="28">
        <f t="shared" si="19"/>
        <v>94008</v>
      </c>
      <c r="G67" s="28">
        <f>INDEX($AE$62:$AJ$83,MATCH(F67,$AD$62:$AD$83,0),COUNTIF($F$1:F67,F67))*C67</f>
        <v>520</v>
      </c>
      <c r="I67" s="29" t="s">
        <v>2565</v>
      </c>
      <c r="L67" s="30" t="str">
        <f t="shared" si="20"/>
        <v>교역</v>
      </c>
      <c r="M67" s="93">
        <f t="shared" si="21"/>
        <v>1</v>
      </c>
      <c r="N67" s="28" t="str">
        <f>IF(L67="교역","Ro포인트",IF(L67="발굴",VLOOKUP(MOD(COUNTIF($L$1:L67,"발굴")-1,6)+1,$X$9:$Y$14,2),VLOOKUP(MOD(COUNTIF($L$1:L67,"채집")-1,6)+1,$X$18:$Y$23,2)))</f>
        <v>Ro포인트</v>
      </c>
      <c r="O67" s="28">
        <f t="shared" si="22"/>
        <v>0</v>
      </c>
      <c r="P67" s="29">
        <f>IFERROR(INDEX($AH$16:$AN$32,MATCH(O67,$AE$16:$AE$32,0),COUNTIF($N$1:N67,N67)),0)</f>
        <v>0</v>
      </c>
      <c r="Q67" s="28">
        <v>0</v>
      </c>
      <c r="V67" s="28">
        <v>0</v>
      </c>
      <c r="AC67" s="29" t="s">
        <v>142</v>
      </c>
      <c r="AD67" s="28">
        <f t="shared" si="18"/>
        <v>94004</v>
      </c>
      <c r="AE67" s="190">
        <v>100</v>
      </c>
      <c r="AF67" s="190">
        <v>100</v>
      </c>
      <c r="AG67" s="30">
        <v>150</v>
      </c>
      <c r="AH67" s="30">
        <v>200</v>
      </c>
      <c r="AI67" s="30">
        <v>250</v>
      </c>
      <c r="AJ67" s="190">
        <v>260</v>
      </c>
      <c r="AK67" s="190">
        <v>280</v>
      </c>
      <c r="BV67" s="25" t="s">
        <v>3331</v>
      </c>
      <c r="BW67" s="25" t="s">
        <v>3330</v>
      </c>
    </row>
    <row r="68" spans="1:75" x14ac:dyDescent="0.3">
      <c r="A68" s="25">
        <v>67</v>
      </c>
      <c r="B68" s="28" t="s">
        <v>151</v>
      </c>
      <c r="C68" s="28">
        <f>VLOOKUP(B68,Ref!$CS:$CT,2,FALSE)</f>
        <v>1</v>
      </c>
      <c r="D68" s="28">
        <f t="shared" si="23"/>
        <v>145</v>
      </c>
      <c r="E68" s="28" t="str">
        <f t="shared" si="9"/>
        <v>고목나무의 진</v>
      </c>
      <c r="F68" s="28">
        <f t="shared" si="19"/>
        <v>94004</v>
      </c>
      <c r="G68" s="28">
        <f>INDEX($AE$62:$AJ$83,MATCH(F68,$AD$62:$AD$83,0),COUNTIF($F$1:F68,F68))*C68</f>
        <v>260</v>
      </c>
      <c r="I68" s="29" t="s">
        <v>2566</v>
      </c>
      <c r="L68" s="30" t="str">
        <f t="shared" si="20"/>
        <v>채집</v>
      </c>
      <c r="M68" s="93">
        <f t="shared" si="21"/>
        <v>2</v>
      </c>
      <c r="N68" s="28" t="str">
        <f>IF(L68="교역","Ro포인트",IF(L68="발굴",VLOOKUP(MOD(COUNTIF($L$1:L68,"발굴")-1,6)+1,$X$9:$Y$14,2),VLOOKUP(MOD(COUNTIF($L$1:L68,"채집")-1,6)+1,$X$18:$Y$23,2)))</f>
        <v>행복의 세잎 클로버</v>
      </c>
      <c r="O68" s="28">
        <f t="shared" si="22"/>
        <v>94034</v>
      </c>
      <c r="P68" s="29" t="str">
        <f>IFERROR(INDEX($AH$16:$AN$32,MATCH(O68,$AE$16:$AE$32,0),COUNTIF($N$1:N68,N68)),0)</f>
        <v>60,80,100,120,140</v>
      </c>
      <c r="Q68" s="28">
        <v>60</v>
      </c>
      <c r="R68" s="28">
        <v>80</v>
      </c>
      <c r="S68" s="28">
        <v>100</v>
      </c>
      <c r="T68" s="28">
        <v>120</v>
      </c>
      <c r="U68" s="28">
        <v>140</v>
      </c>
      <c r="AC68" s="29" t="s">
        <v>135</v>
      </c>
      <c r="AD68" s="28">
        <f t="shared" si="18"/>
        <v>94010</v>
      </c>
      <c r="AE68" s="190">
        <v>100</v>
      </c>
      <c r="AF68" s="190">
        <v>100</v>
      </c>
      <c r="AG68" s="30">
        <v>150</v>
      </c>
      <c r="AH68" s="30">
        <v>200</v>
      </c>
      <c r="AI68" s="30">
        <v>250</v>
      </c>
      <c r="AJ68" s="190">
        <v>260</v>
      </c>
      <c r="AK68" s="190">
        <v>280</v>
      </c>
      <c r="BV68" s="25" t="s">
        <v>530</v>
      </c>
      <c r="BW68" s="25" t="s">
        <v>258</v>
      </c>
    </row>
    <row r="69" spans="1:75" x14ac:dyDescent="0.3">
      <c r="A69" s="25">
        <v>68</v>
      </c>
      <c r="B69" s="28" t="s">
        <v>149</v>
      </c>
      <c r="C69" s="28">
        <f>VLOOKUP(B69,Ref!$CS:$CT,2,FALSE)</f>
        <v>1</v>
      </c>
      <c r="D69" s="28">
        <f t="shared" si="23"/>
        <v>145</v>
      </c>
      <c r="E69" s="28" t="str">
        <f t="shared" si="9"/>
        <v>딱딱한 피부</v>
      </c>
      <c r="F69" s="28">
        <f t="shared" si="19"/>
        <v>94010</v>
      </c>
      <c r="G69" s="28">
        <f>INDEX($AE$62:$AJ$83,MATCH(F69,$AD$62:$AD$83,0),COUNTIF($F$1:F69,F69))*C69</f>
        <v>260</v>
      </c>
      <c r="I69" s="29" t="s">
        <v>2567</v>
      </c>
      <c r="L69" s="30" t="str">
        <f t="shared" si="20"/>
        <v>발굴</v>
      </c>
      <c r="M69" s="93">
        <f t="shared" si="21"/>
        <v>4</v>
      </c>
      <c r="N69" s="28" t="str">
        <f>IF(L69="교역","Ro포인트",IF(L69="발굴",VLOOKUP(MOD(COUNTIF($L$1:L69,"발굴")-1,6)+1,$X$9:$Y$14,2),VLOOKUP(MOD(COUNTIF($L$1:L69,"채집")-1,6)+1,$X$18:$Y$23,2)))</f>
        <v>아메디스트</v>
      </c>
      <c r="O69" s="28">
        <f t="shared" si="22"/>
        <v>94021</v>
      </c>
      <c r="P69" s="29" t="str">
        <f>IFERROR(INDEX($AH$16:$AN$32,MATCH(O69,$AE$16:$AE$32,0),COUNTIF($N$1:N69,N69)),0)</f>
        <v>60,80,100,120,140</v>
      </c>
      <c r="Q69" s="28">
        <v>60</v>
      </c>
      <c r="R69" s="28">
        <v>80</v>
      </c>
      <c r="S69" s="28">
        <v>100</v>
      </c>
      <c r="T69" s="28">
        <v>120</v>
      </c>
      <c r="U69" s="28">
        <v>140</v>
      </c>
      <c r="AC69" s="29" t="s">
        <v>131</v>
      </c>
      <c r="AD69" s="28">
        <f t="shared" si="18"/>
        <v>94007</v>
      </c>
      <c r="AE69" s="190">
        <v>100</v>
      </c>
      <c r="AF69" s="190">
        <v>100</v>
      </c>
      <c r="AG69" s="30">
        <v>150</v>
      </c>
      <c r="AH69" s="30">
        <v>200</v>
      </c>
      <c r="AI69" s="30">
        <v>250</v>
      </c>
      <c r="AJ69" s="190">
        <v>260</v>
      </c>
      <c r="AK69" s="190">
        <v>280</v>
      </c>
      <c r="BV69" s="25" t="s">
        <v>531</v>
      </c>
      <c r="BW69" s="25" t="s">
        <v>252</v>
      </c>
    </row>
    <row r="70" spans="1:75" x14ac:dyDescent="0.3">
      <c r="A70" s="25">
        <v>69</v>
      </c>
      <c r="B70" s="28" t="s">
        <v>143</v>
      </c>
      <c r="C70" s="28">
        <f>VLOOKUP(B70,Ref!$CS:$CT,2,FALSE)</f>
        <v>1</v>
      </c>
      <c r="D70" s="28">
        <f t="shared" si="23"/>
        <v>145</v>
      </c>
      <c r="E70" s="28" t="str">
        <f t="shared" si="9"/>
        <v>나무 조각</v>
      </c>
      <c r="F70" s="28">
        <f t="shared" si="19"/>
        <v>94007</v>
      </c>
      <c r="G70" s="28">
        <f>INDEX($AE$62:$AJ$83,MATCH(F70,$AD$62:$AD$83,0),COUNTIF($F$1:F70,F70))*C70</f>
        <v>260</v>
      </c>
      <c r="I70" s="29" t="s">
        <v>2568</v>
      </c>
      <c r="L70" s="30" t="str">
        <f t="shared" si="20"/>
        <v>채집</v>
      </c>
      <c r="M70" s="93">
        <f t="shared" si="21"/>
        <v>2</v>
      </c>
      <c r="N70" s="28" t="str">
        <f>IF(L70="교역","Ro포인트",IF(L70="발굴",VLOOKUP(MOD(COUNTIF($L$1:L70,"발굴")-1,6)+1,$X$9:$Y$14,2),VLOOKUP(MOD(COUNTIF($L$1:L70,"채집")-1,6)+1,$X$18:$Y$23,2)))</f>
        <v>채집한 약초</v>
      </c>
      <c r="O70" s="28">
        <f t="shared" si="22"/>
        <v>94035</v>
      </c>
      <c r="P70" s="29" t="str">
        <f>IFERROR(INDEX($AH$16:$AN$32,MATCH(O70,$AE$16:$AE$32,0),COUNTIF($N$1:N70,N70)),0)</f>
        <v>60,80,100,120,140</v>
      </c>
      <c r="Q70" s="28">
        <v>60</v>
      </c>
      <c r="R70" s="28">
        <v>80</v>
      </c>
      <c r="S70" s="28">
        <v>100</v>
      </c>
      <c r="T70" s="28">
        <v>120</v>
      </c>
      <c r="U70" s="28">
        <v>140</v>
      </c>
      <c r="AC70" s="29" t="s">
        <v>141</v>
      </c>
      <c r="AD70" s="28">
        <f t="shared" si="18"/>
        <v>94033</v>
      </c>
      <c r="AE70" s="52">
        <v>50</v>
      </c>
      <c r="AF70" s="52">
        <v>75</v>
      </c>
      <c r="AG70" s="52">
        <v>100</v>
      </c>
      <c r="AH70" s="52">
        <v>120</v>
      </c>
      <c r="AI70" s="52">
        <v>240</v>
      </c>
      <c r="AJ70" s="197">
        <v>250</v>
      </c>
      <c r="AK70" s="197">
        <v>250</v>
      </c>
      <c r="BV70" s="25" t="s">
        <v>530</v>
      </c>
      <c r="BW70" s="25" t="s">
        <v>255</v>
      </c>
    </row>
    <row r="71" spans="1:75" x14ac:dyDescent="0.3">
      <c r="A71" s="25">
        <v>70</v>
      </c>
      <c r="B71" s="28" t="s">
        <v>140</v>
      </c>
      <c r="C71" s="28">
        <f>VLOOKUP(B71,Ref!$CS:$CT,2,FALSE)</f>
        <v>2</v>
      </c>
      <c r="D71" s="28">
        <f t="shared" si="23"/>
        <v>290</v>
      </c>
      <c r="E71" s="28" t="str">
        <f t="shared" si="9"/>
        <v>행복의 세잎 클로버</v>
      </c>
      <c r="F71" s="28">
        <f t="shared" si="19"/>
        <v>94034</v>
      </c>
      <c r="G71" s="28">
        <f>INDEX($AE$62:$AJ$83,MATCH(F71,$AD$62:$AD$83,0),COUNTIF($F$1:F71,F71))*C71</f>
        <v>500</v>
      </c>
      <c r="I71" s="29" t="s">
        <v>2569</v>
      </c>
      <c r="L71" s="30" t="str">
        <f t="shared" si="20"/>
        <v>발굴</v>
      </c>
      <c r="M71" s="93">
        <f t="shared" si="21"/>
        <v>4</v>
      </c>
      <c r="N71" s="28" t="str">
        <f>IF(L71="교역","Ro포인트",IF(L71="발굴",VLOOKUP(MOD(COUNTIF($L$1:L71,"발굴")-1,6)+1,$X$9:$Y$14,2),VLOOKUP(MOD(COUNTIF($L$1:L71,"채집")-1,6)+1,$X$18:$Y$23,2)))</f>
        <v>사드오닉스</v>
      </c>
      <c r="O71" s="28">
        <f t="shared" si="22"/>
        <v>94018</v>
      </c>
      <c r="P71" s="29" t="str">
        <f>IFERROR(INDEX($AH$16:$AN$32,MATCH(O71,$AE$16:$AE$32,0),COUNTIF($N$1:N71,N71)),0)</f>
        <v>60,80,100,120,140</v>
      </c>
      <c r="Q71" s="28">
        <v>60</v>
      </c>
      <c r="R71" s="28">
        <v>80</v>
      </c>
      <c r="S71" s="28">
        <v>100</v>
      </c>
      <c r="T71" s="28">
        <v>120</v>
      </c>
      <c r="U71" s="28">
        <v>140</v>
      </c>
      <c r="AC71" s="29" t="s">
        <v>137</v>
      </c>
      <c r="AD71" s="28">
        <f t="shared" si="18"/>
        <v>94034</v>
      </c>
      <c r="AE71" s="52">
        <v>50</v>
      </c>
      <c r="AF71" s="52">
        <v>75</v>
      </c>
      <c r="AG71" s="52">
        <v>100</v>
      </c>
      <c r="AH71" s="52">
        <v>120</v>
      </c>
      <c r="AI71" s="52">
        <v>240</v>
      </c>
      <c r="AJ71" s="197">
        <v>250</v>
      </c>
      <c r="AK71" s="197">
        <v>250</v>
      </c>
      <c r="BV71" s="25" t="s">
        <v>531</v>
      </c>
      <c r="BW71" s="25" t="s">
        <v>250</v>
      </c>
    </row>
    <row r="72" spans="1:75" x14ac:dyDescent="0.3">
      <c r="A72" s="25">
        <v>71</v>
      </c>
      <c r="B72" s="28" t="s">
        <v>136</v>
      </c>
      <c r="C72" s="28">
        <f>VLOOKUP(B72,Ref!$CS:$CT,2,FALSE)</f>
        <v>4</v>
      </c>
      <c r="D72" s="28">
        <f t="shared" si="23"/>
        <v>580</v>
      </c>
      <c r="E72" s="28" t="str">
        <f t="shared" si="9"/>
        <v>채집한 약초</v>
      </c>
      <c r="F72" s="28">
        <f t="shared" si="19"/>
        <v>94035</v>
      </c>
      <c r="G72" s="28">
        <f>INDEX($AE$62:$AJ$83,MATCH(F72,$AD$62:$AD$83,0),COUNTIF($F$1:F72,F72))*C72</f>
        <v>1000</v>
      </c>
      <c r="I72" s="29" t="s">
        <v>2570</v>
      </c>
      <c r="L72" s="30" t="str">
        <f t="shared" si="20"/>
        <v>발굴</v>
      </c>
      <c r="M72" s="93">
        <f t="shared" si="21"/>
        <v>4</v>
      </c>
      <c r="N72" s="28" t="str">
        <f>IF(L72="교역","Ro포인트",IF(L72="발굴",VLOOKUP(MOD(COUNTIF($L$1:L72,"발굴")-1,6)+1,$X$9:$Y$14,2),VLOOKUP(MOD(COUNTIF($L$1:L72,"채집")-1,6)+1,$X$18:$Y$23,2)))</f>
        <v>토파즈</v>
      </c>
      <c r="O72" s="28">
        <f t="shared" si="22"/>
        <v>94024</v>
      </c>
      <c r="P72" s="29" t="str">
        <f>IFERROR(INDEX($AH$16:$AN$32,MATCH(O72,$AE$16:$AE$32,0),COUNTIF($N$1:N72,N72)),0)</f>
        <v>60,80,100,120,140</v>
      </c>
      <c r="Q72" s="28">
        <v>60</v>
      </c>
      <c r="R72" s="28">
        <v>80</v>
      </c>
      <c r="S72" s="28">
        <v>100</v>
      </c>
      <c r="T72" s="28">
        <v>120</v>
      </c>
      <c r="U72" s="28">
        <v>140</v>
      </c>
      <c r="AC72" s="29" t="s">
        <v>133</v>
      </c>
      <c r="AD72" s="28">
        <f t="shared" si="18"/>
        <v>94035</v>
      </c>
      <c r="AE72" s="52">
        <v>50</v>
      </c>
      <c r="AF72" s="52">
        <v>75</v>
      </c>
      <c r="AG72" s="52">
        <v>100</v>
      </c>
      <c r="AH72" s="52">
        <v>120</v>
      </c>
      <c r="AI72" s="52">
        <v>240</v>
      </c>
      <c r="AJ72" s="197">
        <v>250</v>
      </c>
      <c r="AK72" s="197">
        <v>250</v>
      </c>
      <c r="BV72" s="25" t="s">
        <v>531</v>
      </c>
      <c r="BW72" s="25" t="s">
        <v>248</v>
      </c>
    </row>
    <row r="73" spans="1:75" x14ac:dyDescent="0.3">
      <c r="A73" s="25">
        <v>72</v>
      </c>
      <c r="B73" s="28" t="s">
        <v>132</v>
      </c>
      <c r="C73" s="28">
        <f>VLOOKUP(B73,Ref!$CS:$CT,2,FALSE)</f>
        <v>4</v>
      </c>
      <c r="D73" s="28">
        <f t="shared" si="23"/>
        <v>580</v>
      </c>
      <c r="E73" s="28" t="str">
        <f t="shared" si="9"/>
        <v>마른 이그드라실 잎</v>
      </c>
      <c r="F73" s="28">
        <f t="shared" si="19"/>
        <v>94033</v>
      </c>
      <c r="G73" s="28">
        <f>INDEX($AE$62:$AJ$83,MATCH(F73,$AD$62:$AD$83,0),COUNTIF($F$1:F73,F73))*C73</f>
        <v>1000</v>
      </c>
      <c r="I73" s="29" t="s">
        <v>2571</v>
      </c>
      <c r="L73" s="30" t="str">
        <f t="shared" si="20"/>
        <v>교역</v>
      </c>
      <c r="M73" s="93">
        <f t="shared" si="21"/>
        <v>1</v>
      </c>
      <c r="N73" s="28" t="str">
        <f>IF(L73="교역","Ro포인트",IF(L73="발굴",VLOOKUP(MOD(COUNTIF($L$1:L73,"발굴")-1,6)+1,$X$9:$Y$14,2),VLOOKUP(MOD(COUNTIF($L$1:L73,"채집")-1,6)+1,$X$18:$Y$23,2)))</f>
        <v>Ro포인트</v>
      </c>
      <c r="O73" s="28">
        <f t="shared" ref="O73:O85" si="24">IFERROR(VLOOKUP(N73,$AC$3:$AE$34,3,FALSE),0)</f>
        <v>0</v>
      </c>
      <c r="P73" s="29">
        <f>IFERROR(INDEX($AH$16:$AN$32,MATCH(O73,$AE$16:$AE$32,0),COUNTIF($N$1:N73,N73)),0)</f>
        <v>0</v>
      </c>
      <c r="Q73" s="28">
        <v>0</v>
      </c>
      <c r="V73" s="28">
        <v>0</v>
      </c>
      <c r="AC73" s="33" t="s">
        <v>130</v>
      </c>
      <c r="AD73" s="28">
        <f t="shared" si="18"/>
        <v>94005</v>
      </c>
      <c r="AE73" s="30">
        <v>150</v>
      </c>
      <c r="AF73" s="30">
        <v>175</v>
      </c>
      <c r="AG73" s="30">
        <v>200</v>
      </c>
      <c r="AH73" s="30">
        <v>225</v>
      </c>
      <c r="AI73" s="30">
        <v>250</v>
      </c>
      <c r="AJ73" s="190">
        <v>260</v>
      </c>
      <c r="AK73" s="190">
        <v>280</v>
      </c>
      <c r="BV73" s="25" t="s">
        <v>3331</v>
      </c>
      <c r="BW73" s="25" t="s">
        <v>3330</v>
      </c>
    </row>
    <row r="74" spans="1:75" x14ac:dyDescent="0.3">
      <c r="A74" s="25">
        <v>73</v>
      </c>
      <c r="B74" s="28" t="s">
        <v>3833</v>
      </c>
      <c r="C74" s="28">
        <v>1</v>
      </c>
      <c r="D74" s="28">
        <f t="shared" si="23"/>
        <v>145</v>
      </c>
      <c r="E74" s="28" t="str">
        <f t="shared" si="9"/>
        <v>젤로피</v>
      </c>
      <c r="F74" s="28">
        <f t="shared" si="19"/>
        <v>94005</v>
      </c>
      <c r="G74" s="28">
        <f>INDEX($AE$62:$AK$83,MATCH(F74,$AD$62:$AD$83,0),COUNTIF($F$1:F74,F74))*C74</f>
        <v>280</v>
      </c>
      <c r="I74" s="29" t="s">
        <v>3824</v>
      </c>
      <c r="L74" s="30" t="str">
        <f t="shared" si="20"/>
        <v>채집</v>
      </c>
      <c r="M74" s="93">
        <f t="shared" si="21"/>
        <v>2</v>
      </c>
      <c r="N74" s="28" t="str">
        <f>IF(L74="교역","Ro포인트",IF(L74="발굴",VLOOKUP(MOD(COUNTIF($L$1:L74,"발굴")-1,6)+1,$X$9:$Y$14,2),VLOOKUP(MOD(COUNTIF($L$1:L74,"채집")-1,6)+1,$X$18:$Y$23,2)))</f>
        <v>구름 조각</v>
      </c>
      <c r="O74" s="28">
        <f t="shared" si="24"/>
        <v>94023</v>
      </c>
      <c r="P74" s="29" t="str">
        <f>IFERROR(INDEX($AH$16:$AN$32,MATCH(O74,$AE$16:$AE$32,0),COUNTIF($N$1:N74,N74)),0)</f>
        <v>80,100,120,140,160</v>
      </c>
      <c r="Q74" s="28">
        <v>80</v>
      </c>
      <c r="R74" s="28">
        <v>100</v>
      </c>
      <c r="S74" s="28">
        <v>120</v>
      </c>
      <c r="T74" s="28">
        <v>140</v>
      </c>
      <c r="U74" s="28">
        <v>160</v>
      </c>
      <c r="AC74" s="33"/>
      <c r="AD74" s="28"/>
      <c r="AE74" s="30"/>
      <c r="AF74" s="30"/>
      <c r="AG74" s="30"/>
      <c r="AH74" s="30"/>
      <c r="AI74" s="30"/>
      <c r="AJ74" s="190"/>
      <c r="AK74" s="190"/>
    </row>
    <row r="75" spans="1:75" x14ac:dyDescent="0.3">
      <c r="A75" s="25">
        <v>74</v>
      </c>
      <c r="B75" s="28" t="s">
        <v>3834</v>
      </c>
      <c r="C75" s="28">
        <v>1</v>
      </c>
      <c r="D75" s="28">
        <f t="shared" si="23"/>
        <v>145</v>
      </c>
      <c r="E75" s="28" t="str">
        <f t="shared" si="9"/>
        <v>철</v>
      </c>
      <c r="F75" s="28">
        <f t="shared" si="19"/>
        <v>94000</v>
      </c>
      <c r="G75" s="28">
        <f>INDEX($AE$62:$AK$83,MATCH(F75,$AD$62:$AD$83,0),COUNTIF($F$1:F75,F75))*C75</f>
        <v>380</v>
      </c>
      <c r="I75" s="29" t="s">
        <v>3825</v>
      </c>
      <c r="L75" s="30" t="str">
        <f t="shared" si="20"/>
        <v>발굴</v>
      </c>
      <c r="M75" s="93">
        <f t="shared" si="21"/>
        <v>4</v>
      </c>
      <c r="N75" s="28" t="str">
        <f>IF(L75="교역","Ro포인트",IF(L75="발굴",VLOOKUP(MOD(COUNTIF($L$1:L75,"발굴")-1,6)+1,$X$9:$Y$14,2),VLOOKUP(MOD(COUNTIF($L$1:L75,"채집")-1,6)+1,$X$18:$Y$23,2)))</f>
        <v>루비</v>
      </c>
      <c r="O75" s="28">
        <f t="shared" si="24"/>
        <v>94017</v>
      </c>
      <c r="P75" s="29" t="str">
        <f>IFERROR(INDEX($AH$16:$AN$32,MATCH(O75,$AE$16:$AE$32,0),COUNTIF($N$1:N75,N75)),0)</f>
        <v>60,80,100,120,140</v>
      </c>
      <c r="Q75" s="28">
        <v>60</v>
      </c>
      <c r="R75" s="28">
        <v>80</v>
      </c>
      <c r="S75" s="28">
        <v>100</v>
      </c>
      <c r="T75" s="28">
        <v>120</v>
      </c>
      <c r="U75" s="28">
        <v>140</v>
      </c>
      <c r="AC75" s="33"/>
      <c r="AD75" s="28"/>
      <c r="AE75" s="30"/>
      <c r="AF75" s="30"/>
      <c r="AG75" s="30"/>
      <c r="AH75" s="30"/>
      <c r="AI75" s="30"/>
      <c r="AJ75" s="190"/>
      <c r="AK75" s="190"/>
    </row>
    <row r="76" spans="1:75" x14ac:dyDescent="0.3">
      <c r="A76" s="25">
        <v>75</v>
      </c>
      <c r="B76" s="28" t="s">
        <v>3835</v>
      </c>
      <c r="C76" s="28">
        <v>2</v>
      </c>
      <c r="D76" s="28">
        <f t="shared" si="23"/>
        <v>290</v>
      </c>
      <c r="E76" s="28" t="str">
        <f t="shared" si="9"/>
        <v>바삭바삭한 비단</v>
      </c>
      <c r="F76" s="28">
        <f t="shared" si="19"/>
        <v>94002</v>
      </c>
      <c r="G76" s="28">
        <f>INDEX($AE$62:$AK$83,MATCH(F76,$AD$62:$AD$83,0),COUNTIF($F$1:F76,F76))*C76</f>
        <v>760</v>
      </c>
      <c r="I76" s="29" t="s">
        <v>3826</v>
      </c>
      <c r="L76" s="30" t="str">
        <f t="shared" si="20"/>
        <v>채집</v>
      </c>
      <c r="M76" s="93">
        <f t="shared" si="21"/>
        <v>2</v>
      </c>
      <c r="N76" s="28" t="str">
        <f>IF(L76="교역","Ro포인트",IF(L76="발굴",VLOOKUP(MOD(COUNTIF($L$1:L76,"발굴")-1,6)+1,$X$9:$Y$14,2),VLOOKUP(MOD(COUNTIF($L$1:L76,"채집")-1,6)+1,$X$18:$Y$23,2)))</f>
        <v>얼음 심장</v>
      </c>
      <c r="O76" s="28">
        <f t="shared" si="24"/>
        <v>94016</v>
      </c>
      <c r="P76" s="29" t="str">
        <f>IFERROR(INDEX($AH$16:$AN$32,MATCH(O76,$AE$16:$AE$32,0),COUNTIF($N$1:N76,N76)),0)</f>
        <v>80,100,120,140,160</v>
      </c>
      <c r="Q76" s="28">
        <v>80</v>
      </c>
      <c r="R76" s="28">
        <v>100</v>
      </c>
      <c r="S76" s="28">
        <v>120</v>
      </c>
      <c r="T76" s="28">
        <v>140</v>
      </c>
      <c r="U76" s="28">
        <v>160</v>
      </c>
      <c r="AC76" s="33"/>
      <c r="AD76" s="28"/>
      <c r="AE76" s="30"/>
      <c r="AF76" s="30"/>
      <c r="AG76" s="30"/>
      <c r="AH76" s="30"/>
      <c r="AI76" s="30"/>
      <c r="AJ76" s="190"/>
      <c r="AK76" s="190"/>
    </row>
    <row r="77" spans="1:75" x14ac:dyDescent="0.3">
      <c r="A77" s="25">
        <v>76</v>
      </c>
      <c r="B77" s="28" t="s">
        <v>3837</v>
      </c>
      <c r="C77" s="28">
        <v>2</v>
      </c>
      <c r="D77" s="28">
        <f t="shared" si="23"/>
        <v>290</v>
      </c>
      <c r="E77" s="28" t="str">
        <f t="shared" si="9"/>
        <v>썩은 붕대</v>
      </c>
      <c r="F77" s="28">
        <f t="shared" si="19"/>
        <v>94014</v>
      </c>
      <c r="G77" s="28">
        <f>INDEX($AE$62:$AK$83,MATCH(F77,$AD$62:$AD$83,0),COUNTIF($F$1:F77,F77))*C77</f>
        <v>760</v>
      </c>
      <c r="I77" s="29" t="s">
        <v>3827</v>
      </c>
      <c r="L77" s="30" t="str">
        <f t="shared" si="20"/>
        <v>발굴</v>
      </c>
      <c r="M77" s="93">
        <f t="shared" si="21"/>
        <v>4</v>
      </c>
      <c r="N77" s="28" t="str">
        <f>IF(L77="교역","Ro포인트",IF(L77="발굴",VLOOKUP(MOD(COUNTIF($L$1:L77,"발굴")-1,6)+1,$X$9:$Y$14,2),VLOOKUP(MOD(COUNTIF($L$1:L77,"채집")-1,6)+1,$X$18:$Y$23,2)))</f>
        <v>사파이어</v>
      </c>
      <c r="O77" s="28">
        <f t="shared" si="24"/>
        <v>94019</v>
      </c>
      <c r="P77" s="29" t="str">
        <f>IFERROR(INDEX($AH$16:$AN$32,MATCH(O77,$AE$16:$AE$32,0),COUNTIF($N$1:N77,N77)),0)</f>
        <v>60,80,100,120,140</v>
      </c>
      <c r="Q77" s="28">
        <v>60</v>
      </c>
      <c r="R77" s="28">
        <v>80</v>
      </c>
      <c r="S77" s="28">
        <v>100</v>
      </c>
      <c r="T77" s="28">
        <v>120</v>
      </c>
      <c r="U77" s="28">
        <v>140</v>
      </c>
      <c r="AC77" s="33"/>
      <c r="AD77" s="28"/>
      <c r="AE77" s="30"/>
      <c r="AF77" s="30"/>
      <c r="AG77" s="30"/>
      <c r="AH77" s="30"/>
      <c r="AI77" s="30"/>
      <c r="AJ77" s="190"/>
      <c r="AK77" s="190"/>
    </row>
    <row r="78" spans="1:75" x14ac:dyDescent="0.3">
      <c r="A78" s="25">
        <v>77</v>
      </c>
      <c r="B78" s="28" t="s">
        <v>3836</v>
      </c>
      <c r="C78" s="28">
        <v>4</v>
      </c>
      <c r="D78" s="28">
        <f t="shared" si="23"/>
        <v>580</v>
      </c>
      <c r="E78" s="28" t="str">
        <f t="shared" ref="E78:E85" si="25">E66</f>
        <v>구름 솜털</v>
      </c>
      <c r="F78" s="28">
        <f t="shared" si="19"/>
        <v>94011</v>
      </c>
      <c r="G78" s="28">
        <f>INDEX($AE$62:$AK$83,MATCH(F78,$AD$62:$AD$83,0),COUNTIF($F$1:F78,F78))*C78</f>
        <v>1520</v>
      </c>
      <c r="I78" s="29" t="s">
        <v>3828</v>
      </c>
      <c r="L78" s="30" t="str">
        <f t="shared" ref="L78" si="26">IF(MOD(A78,6)=0,"교역",VLOOKUP(E78,$AC$3:$AD$34,2,FALSE))</f>
        <v>채집</v>
      </c>
      <c r="M78" s="93">
        <f t="shared" ref="M78" si="27">IF(L78="교역",1,IF(L78="채집",2,4))</f>
        <v>2</v>
      </c>
      <c r="N78" s="28" t="str">
        <f>IF(L78="교역","Ro포인트",IF(L78="발굴",VLOOKUP(MOD(COUNTIF($L$1:L78,"발굴")-1,6)+1,$X$9:$Y$14,2),VLOOKUP(MOD(COUNTIF($L$1:L78,"채집")-1,6)+1,$X$18:$Y$23,2)))</f>
        <v>매우 단단한 복숭아</v>
      </c>
      <c r="O78" s="28">
        <f t="shared" si="24"/>
        <v>94022</v>
      </c>
      <c r="P78" s="29" t="str">
        <f>IFERROR(INDEX($AH$16:$AN$32,MATCH(O78,$AE$16:$AE$32,0),COUNTIF($N$1:N78,N78)),0)</f>
        <v>80,100,120,140,160</v>
      </c>
      <c r="Q78" s="28">
        <v>80</v>
      </c>
      <c r="R78" s="28">
        <v>100</v>
      </c>
      <c r="S78" s="28">
        <v>120</v>
      </c>
      <c r="T78" s="28">
        <v>140</v>
      </c>
      <c r="U78" s="28">
        <v>160</v>
      </c>
      <c r="AC78" s="33"/>
      <c r="AD78" s="28"/>
      <c r="AE78" s="30"/>
      <c r="AF78" s="30"/>
      <c r="AG78" s="30"/>
      <c r="AH78" s="30"/>
      <c r="AI78" s="30"/>
      <c r="AJ78" s="190"/>
      <c r="AK78" s="190"/>
    </row>
    <row r="79" spans="1:75" x14ac:dyDescent="0.3">
      <c r="A79" s="25">
        <v>78</v>
      </c>
      <c r="B79" s="28" t="s">
        <v>3838</v>
      </c>
      <c r="C79" s="28">
        <v>4</v>
      </c>
      <c r="D79" s="28">
        <f t="shared" si="23"/>
        <v>580</v>
      </c>
      <c r="E79" s="28" t="str">
        <f t="shared" si="25"/>
        <v>미스릴</v>
      </c>
      <c r="F79" s="28">
        <f t="shared" si="19"/>
        <v>94008</v>
      </c>
      <c r="G79" s="28">
        <f>INDEX($AE$62:$AK$83,MATCH(F79,$AD$62:$AD$83,0),COUNTIF($F$1:F79,F79))*C79</f>
        <v>1120</v>
      </c>
      <c r="I79" s="29" t="s">
        <v>3829</v>
      </c>
      <c r="L79" s="30" t="s">
        <v>3839</v>
      </c>
      <c r="M79" s="93">
        <v>8</v>
      </c>
      <c r="N79" s="28" t="s">
        <v>3840</v>
      </c>
      <c r="O79" s="28">
        <v>0</v>
      </c>
      <c r="P79" s="29">
        <f>IFERROR(INDEX($AH$16:$AN$32,MATCH(O79,$AE$16:$AE$32,0),COUNTIF($N$1:N79,N79)),0)</f>
        <v>0</v>
      </c>
      <c r="Q79" s="28">
        <v>0</v>
      </c>
      <c r="V79" s="28">
        <v>0</v>
      </c>
      <c r="AC79" s="33"/>
      <c r="AD79" s="28"/>
      <c r="AE79" s="30"/>
      <c r="AF79" s="30"/>
      <c r="AG79" s="30"/>
      <c r="AH79" s="30"/>
      <c r="AI79" s="30"/>
      <c r="AJ79" s="190"/>
      <c r="AK79" s="190"/>
    </row>
    <row r="80" spans="1:75" x14ac:dyDescent="0.3">
      <c r="A80" s="25">
        <v>79</v>
      </c>
      <c r="B80" s="28" t="s">
        <v>3841</v>
      </c>
      <c r="C80" s="28">
        <v>4</v>
      </c>
      <c r="D80" s="28">
        <f t="shared" si="23"/>
        <v>580</v>
      </c>
      <c r="E80" s="28" t="str">
        <f t="shared" si="25"/>
        <v>고목나무의 진</v>
      </c>
      <c r="F80" s="28">
        <f t="shared" ref="F80:F85" si="28">VLOOKUP(E80,$AC$3:$AE$34,3,FALSE)</f>
        <v>94004</v>
      </c>
      <c r="G80" s="28">
        <f>INDEX($AE$62:$AK$83,MATCH(F80,$AD$62:$AD$83,0),COUNTIF($F$1:F80,F80))*C80</f>
        <v>1120</v>
      </c>
      <c r="I80" s="29" t="s">
        <v>3847</v>
      </c>
      <c r="L80" s="30" t="str">
        <f>IF(MOD(A80,6)=0,"교역",VLOOKUP(E80,$AC$3:$AD$34,2,FALSE))</f>
        <v>채집</v>
      </c>
      <c r="M80" s="93">
        <f t="shared" ref="M80:M84" si="29">IF(L80="교역",1,IF(L80="채집",2,4))</f>
        <v>2</v>
      </c>
      <c r="N80" s="28" t="str">
        <f>IF(L80="교역","Ro포인트",IF(L80="발굴",VLOOKUP(MOD(COUNTIF($L$1:L80,"발굴")-1,6)+1,$X$9:$Y$14,2),VLOOKUP(MOD(COUNTIF($L$1:L80,"채집")-1,6)+1,$X$18:$Y$23,2)))</f>
        <v>마른 이그드라실 잎</v>
      </c>
      <c r="O80" s="28">
        <f t="shared" si="24"/>
        <v>94033</v>
      </c>
      <c r="P80" s="29" t="str">
        <f>IFERROR(INDEX($AH$16:$AN$32,MATCH(O80,$AE$16:$AE$32,0),COUNTIF($N$1:N80,N80)),0)</f>
        <v>80,100,120,140,160</v>
      </c>
      <c r="Q80" s="28">
        <v>80</v>
      </c>
      <c r="R80" s="28">
        <v>100</v>
      </c>
      <c r="S80" s="28">
        <v>120</v>
      </c>
      <c r="T80" s="28">
        <v>140</v>
      </c>
      <c r="U80" s="28">
        <v>160</v>
      </c>
      <c r="X80" s="28">
        <v>12</v>
      </c>
      <c r="Y80" s="28" t="s">
        <v>131</v>
      </c>
      <c r="Z80" s="28"/>
      <c r="AC80" s="29" t="s">
        <v>129</v>
      </c>
      <c r="AD80" s="28">
        <f t="shared" si="18"/>
        <v>94001</v>
      </c>
      <c r="AE80" s="30">
        <v>60</v>
      </c>
      <c r="AF80" s="30">
        <v>80</v>
      </c>
      <c r="AG80" s="30">
        <v>100</v>
      </c>
      <c r="AH80" s="30"/>
      <c r="AI80" s="30"/>
      <c r="AJ80" s="30"/>
      <c r="AK80" s="30"/>
    </row>
    <row r="81" spans="1:42" x14ac:dyDescent="0.3">
      <c r="A81" s="25">
        <v>80</v>
      </c>
      <c r="B81" s="28" t="s">
        <v>3842</v>
      </c>
      <c r="C81" s="28">
        <v>2</v>
      </c>
      <c r="D81" s="28">
        <f t="shared" si="23"/>
        <v>290</v>
      </c>
      <c r="E81" s="28" t="str">
        <f t="shared" si="25"/>
        <v>딱딱한 피부</v>
      </c>
      <c r="F81" s="28">
        <f t="shared" si="28"/>
        <v>94010</v>
      </c>
      <c r="G81" s="28">
        <f>INDEX($AE$62:$AK$83,MATCH(F81,$AD$62:$AD$83,0),COUNTIF($F$1:F81,F81))*C81</f>
        <v>560</v>
      </c>
      <c r="I81" s="29" t="s">
        <v>3848</v>
      </c>
      <c r="L81" s="30" t="str">
        <f t="shared" ref="L80:L84" si="30">IF(MOD(A81,6)=0,"교역",VLOOKUP(E81,$AC$3:$AD$34,2,FALSE))</f>
        <v>발굴</v>
      </c>
      <c r="M81" s="93">
        <f t="shared" si="29"/>
        <v>4</v>
      </c>
      <c r="N81" s="28" t="str">
        <f>IF(L81="교역","Ro포인트",IF(L81="발굴",VLOOKUP(MOD(COUNTIF($L$1:L81,"발굴")-1,6)+1,$X$9:$Y$14,2),VLOOKUP(MOD(COUNTIF($L$1:L81,"채집")-1,6)+1,$X$18:$Y$23,2)))</f>
        <v>에메랄드</v>
      </c>
      <c r="O81" s="28">
        <f t="shared" si="24"/>
        <v>94020</v>
      </c>
      <c r="P81" s="29" t="str">
        <f>IFERROR(INDEX($AH$16:$AN$32,MATCH(O81,$AE$16:$AE$32,0),COUNTIF($N$1:N81,N81)),0)</f>
        <v>60,80,100,120,140</v>
      </c>
      <c r="Q81" s="28">
        <v>60</v>
      </c>
      <c r="R81" s="28">
        <v>80</v>
      </c>
      <c r="S81" s="28">
        <v>100</v>
      </c>
      <c r="T81" s="28">
        <v>120</v>
      </c>
      <c r="U81" s="28">
        <v>140</v>
      </c>
      <c r="AC81" s="29" t="s">
        <v>127</v>
      </c>
      <c r="AD81" s="28">
        <f t="shared" si="18"/>
        <v>94003</v>
      </c>
      <c r="AE81" s="30">
        <v>60</v>
      </c>
      <c r="AF81" s="30">
        <v>80</v>
      </c>
      <c r="AG81" s="30">
        <v>100</v>
      </c>
      <c r="AH81" s="30"/>
      <c r="AI81" s="30"/>
      <c r="AJ81" s="30"/>
      <c r="AK81" s="30"/>
    </row>
    <row r="82" spans="1:42" x14ac:dyDescent="0.3">
      <c r="A82" s="25">
        <v>81</v>
      </c>
      <c r="B82" s="28" t="s">
        <v>3843</v>
      </c>
      <c r="C82" s="28">
        <v>1</v>
      </c>
      <c r="D82" s="28">
        <f t="shared" si="23"/>
        <v>145</v>
      </c>
      <c r="E82" s="28" t="str">
        <f t="shared" si="25"/>
        <v>나무 조각</v>
      </c>
      <c r="F82" s="28">
        <f t="shared" si="28"/>
        <v>94007</v>
      </c>
      <c r="G82" s="28">
        <f>INDEX($AE$62:$AK$83,MATCH(F82,$AD$62:$AD$83,0),COUNTIF($F$1:F82,F82))*C82</f>
        <v>280</v>
      </c>
      <c r="I82" s="29" t="s">
        <v>3849</v>
      </c>
      <c r="L82" s="30" t="str">
        <f t="shared" si="30"/>
        <v>채집</v>
      </c>
      <c r="M82" s="93">
        <f t="shared" si="29"/>
        <v>2</v>
      </c>
      <c r="N82" s="28" t="str">
        <f>IF(L82="교역","Ro포인트",IF(L82="발굴",VLOOKUP(MOD(COUNTIF($L$1:L82,"발굴")-1,6)+1,$X$9:$Y$14,2),VLOOKUP(MOD(COUNTIF($L$1:L82,"채집")-1,6)+1,$X$18:$Y$23,2)))</f>
        <v>행복의 세잎 클로버</v>
      </c>
      <c r="O82" s="28">
        <f t="shared" si="24"/>
        <v>94034</v>
      </c>
      <c r="P82" s="29" t="str">
        <f>IFERROR(INDEX($AH$16:$AN$32,MATCH(O82,$AE$16:$AE$32,0),COUNTIF($N$1:N82,N82)),0)</f>
        <v>80,100,120,140,160</v>
      </c>
      <c r="Q82" s="28">
        <v>80</v>
      </c>
      <c r="R82" s="28">
        <v>100</v>
      </c>
      <c r="S82" s="28">
        <v>120</v>
      </c>
      <c r="T82" s="28">
        <v>140</v>
      </c>
      <c r="U82" s="28">
        <v>160</v>
      </c>
      <c r="X82" s="26" t="s">
        <v>128</v>
      </c>
      <c r="AC82" s="28" t="s">
        <v>125</v>
      </c>
      <c r="AD82" s="28">
        <f t="shared" si="18"/>
        <v>94009</v>
      </c>
      <c r="AE82" s="30">
        <v>60</v>
      </c>
      <c r="AF82" s="30">
        <v>80</v>
      </c>
      <c r="AG82" s="30">
        <v>100</v>
      </c>
      <c r="AH82" s="30"/>
      <c r="AI82" s="30"/>
      <c r="AJ82" s="30"/>
      <c r="AK82" s="30"/>
    </row>
    <row r="83" spans="1:42" x14ac:dyDescent="0.3">
      <c r="A83" s="25">
        <v>82</v>
      </c>
      <c r="B83" s="28" t="s">
        <v>3844</v>
      </c>
      <c r="C83" s="28">
        <v>1</v>
      </c>
      <c r="D83" s="28">
        <f t="shared" si="23"/>
        <v>145</v>
      </c>
      <c r="E83" s="28" t="str">
        <f t="shared" si="25"/>
        <v>행복의 세잎 클로버</v>
      </c>
      <c r="F83" s="28">
        <f t="shared" si="28"/>
        <v>94034</v>
      </c>
      <c r="G83" s="28">
        <f>INDEX($AE$62:$AK$83,MATCH(F83,$AD$62:$AD$83,0),COUNTIF($F$1:F83,F83))*C83</f>
        <v>250</v>
      </c>
      <c r="I83" s="29" t="s">
        <v>3850</v>
      </c>
      <c r="L83" s="30" t="str">
        <f t="shared" si="30"/>
        <v>발굴</v>
      </c>
      <c r="M83" s="93">
        <f t="shared" si="29"/>
        <v>4</v>
      </c>
      <c r="N83" s="28" t="str">
        <f>IF(L83="교역","Ro포인트",IF(L83="발굴",VLOOKUP(MOD(COUNTIF($L$1:L83,"발굴")-1,6)+1,$X$9:$Y$14,2),VLOOKUP(MOD(COUNTIF($L$1:L83,"채집")-1,6)+1,$X$18:$Y$23,2)))</f>
        <v>아메디스트</v>
      </c>
      <c r="O83" s="28">
        <f t="shared" si="24"/>
        <v>94021</v>
      </c>
      <c r="P83" s="29" t="str">
        <f>IFERROR(INDEX($AH$16:$AN$32,MATCH(O83,$AE$16:$AE$32,0),COUNTIF($N$1:N83,N83)),0)</f>
        <v>80,100,120,140,160</v>
      </c>
      <c r="Q83" s="28">
        <v>80</v>
      </c>
      <c r="R83" s="28">
        <v>100</v>
      </c>
      <c r="S83" s="28">
        <v>120</v>
      </c>
      <c r="T83" s="28">
        <v>140</v>
      </c>
      <c r="U83" s="28">
        <v>160</v>
      </c>
      <c r="X83" s="27"/>
      <c r="Y83" s="27" t="s">
        <v>126</v>
      </c>
      <c r="AC83" s="28" t="s">
        <v>124</v>
      </c>
      <c r="AD83" s="28">
        <f t="shared" si="18"/>
        <v>94012</v>
      </c>
      <c r="AE83" s="30">
        <v>60</v>
      </c>
      <c r="AF83" s="30">
        <v>80</v>
      </c>
      <c r="AG83" s="30">
        <v>100</v>
      </c>
      <c r="AH83" s="30"/>
      <c r="AI83" s="30"/>
      <c r="AJ83" s="30"/>
      <c r="AK83" s="30"/>
    </row>
    <row r="84" spans="1:42" x14ac:dyDescent="0.3">
      <c r="A84" s="25">
        <v>83</v>
      </c>
      <c r="B84" s="28" t="s">
        <v>3845</v>
      </c>
      <c r="C84" s="28">
        <v>2</v>
      </c>
      <c r="D84" s="28">
        <f t="shared" si="23"/>
        <v>290</v>
      </c>
      <c r="E84" s="28" t="str">
        <f t="shared" si="25"/>
        <v>채집한 약초</v>
      </c>
      <c r="F84" s="28">
        <f t="shared" si="28"/>
        <v>94035</v>
      </c>
      <c r="G84" s="28">
        <f>INDEX($AE$62:$AK$83,MATCH(F84,$AD$62:$AD$83,0),COUNTIF($F$1:F84,F84))*C84</f>
        <v>500</v>
      </c>
      <c r="I84" s="29" t="s">
        <v>3851</v>
      </c>
      <c r="L84" s="30" t="str">
        <f t="shared" si="30"/>
        <v>발굴</v>
      </c>
      <c r="M84" s="93">
        <f t="shared" si="29"/>
        <v>4</v>
      </c>
      <c r="N84" s="28" t="str">
        <f>IF(L84="교역","Ro포인트",IF(L84="발굴",VLOOKUP(MOD(COUNTIF($L$1:L84,"발굴")-1,6)+1,$X$9:$Y$14,2),VLOOKUP(MOD(COUNTIF($L$1:L84,"채집")-1,6)+1,$X$18:$Y$23,2)))</f>
        <v>사드오닉스</v>
      </c>
      <c r="O84" s="28">
        <f t="shared" si="24"/>
        <v>94018</v>
      </c>
      <c r="P84" s="29" t="str">
        <f>IFERROR(INDEX($AH$16:$AN$32,MATCH(O84,$AE$16:$AE$32,0),COUNTIF($N$1:N84,N84)),0)</f>
        <v>80,100,120,140,160</v>
      </c>
      <c r="Q84" s="28">
        <v>80</v>
      </c>
      <c r="R84" s="28">
        <v>100</v>
      </c>
      <c r="S84" s="28">
        <v>120</v>
      </c>
      <c r="T84" s="28">
        <v>140</v>
      </c>
      <c r="U84" s="28">
        <v>160</v>
      </c>
      <c r="X84" s="32" t="s">
        <v>122</v>
      </c>
      <c r="Y84" s="32">
        <f>200*180</f>
        <v>36000</v>
      </c>
    </row>
    <row r="85" spans="1:42" x14ac:dyDescent="0.3">
      <c r="A85" s="25">
        <v>84</v>
      </c>
      <c r="B85" s="28" t="s">
        <v>3846</v>
      </c>
      <c r="C85" s="28">
        <v>2</v>
      </c>
      <c r="D85" s="28">
        <f t="shared" si="23"/>
        <v>290</v>
      </c>
      <c r="E85" s="28" t="str">
        <f t="shared" si="25"/>
        <v>마른 이그드라실 잎</v>
      </c>
      <c r="F85" s="28">
        <f t="shared" si="28"/>
        <v>94033</v>
      </c>
      <c r="G85" s="28">
        <f>INDEX($AE$62:$AK$83,MATCH(F85,$AD$62:$AD$83,0),COUNTIF($F$1:F85,F85))*C85</f>
        <v>500</v>
      </c>
      <c r="I85" s="29" t="s">
        <v>3852</v>
      </c>
      <c r="L85" s="30" t="s">
        <v>3853</v>
      </c>
      <c r="M85" s="93">
        <v>8</v>
      </c>
      <c r="N85" s="28" t="s">
        <v>3854</v>
      </c>
      <c r="O85" s="28">
        <f t="shared" si="24"/>
        <v>0</v>
      </c>
      <c r="V85" s="28">
        <v>0</v>
      </c>
      <c r="X85" s="28" t="s">
        <v>121</v>
      </c>
      <c r="Y85" s="28">
        <v>20</v>
      </c>
    </row>
    <row r="86" spans="1:42" x14ac:dyDescent="0.3">
      <c r="X86" s="28" t="s">
        <v>120</v>
      </c>
      <c r="Y86" s="31">
        <f>$Y$84*Y85*0.0001</f>
        <v>72</v>
      </c>
      <c r="AH86" s="26"/>
      <c r="AI86" s="26"/>
      <c r="AJ86" s="26"/>
      <c r="AK86" s="26"/>
    </row>
    <row r="87" spans="1:42" x14ac:dyDescent="0.3">
      <c r="AC87" s="37" t="s">
        <v>169</v>
      </c>
      <c r="AD87" s="37" t="s">
        <v>168</v>
      </c>
      <c r="AE87" s="36">
        <v>1</v>
      </c>
      <c r="AH87" s="26"/>
      <c r="AI87" s="26"/>
      <c r="AJ87" s="26"/>
      <c r="AK87" s="26"/>
    </row>
    <row r="88" spans="1:42" x14ac:dyDescent="0.3">
      <c r="X88" s="28" t="s">
        <v>121</v>
      </c>
      <c r="Y88" s="28">
        <v>80</v>
      </c>
      <c r="AC88" s="33" t="s">
        <v>130</v>
      </c>
      <c r="AD88" s="28">
        <f>VLOOKUP(AC88,$AC$3:$AE$34,3,FALSE)</f>
        <v>94005</v>
      </c>
      <c r="AE88" s="199">
        <v>150</v>
      </c>
      <c r="AH88" s="26"/>
      <c r="AI88" s="26"/>
      <c r="AJ88" s="26"/>
      <c r="AK88" s="26"/>
    </row>
    <row r="89" spans="1:42" x14ac:dyDescent="0.3">
      <c r="X89" s="28" t="s">
        <v>120</v>
      </c>
      <c r="Y89" s="31">
        <f>$Y$84*Y88*0.0001</f>
        <v>288</v>
      </c>
      <c r="AC89" s="29" t="s">
        <v>164</v>
      </c>
      <c r="AD89" s="28">
        <f t="shared" ref="AD89:AD99" si="31">VLOOKUP(AC89,$AC$3:$AE$34,3,FALSE)</f>
        <v>94000</v>
      </c>
      <c r="AE89" s="198">
        <v>150</v>
      </c>
      <c r="AH89" s="26"/>
      <c r="AI89" s="26"/>
      <c r="AJ89" s="26"/>
      <c r="AK89" s="26"/>
      <c r="AL89" s="26"/>
      <c r="AP89" s="25"/>
    </row>
    <row r="90" spans="1:42" x14ac:dyDescent="0.3">
      <c r="AC90" s="29" t="s">
        <v>161</v>
      </c>
      <c r="AD90" s="28">
        <f t="shared" si="31"/>
        <v>94002</v>
      </c>
      <c r="AE90" s="198">
        <v>150</v>
      </c>
      <c r="AH90" s="26"/>
      <c r="AI90" s="26"/>
      <c r="AJ90" s="26"/>
      <c r="AK90" s="26"/>
      <c r="AL90" s="26"/>
      <c r="AP90" s="25"/>
    </row>
    <row r="91" spans="1:42" x14ac:dyDescent="0.3">
      <c r="X91" s="28" t="s">
        <v>121</v>
      </c>
      <c r="Y91" s="28">
        <v>100</v>
      </c>
      <c r="AC91" s="29" t="s">
        <v>158</v>
      </c>
      <c r="AD91" s="28">
        <f t="shared" si="31"/>
        <v>94014</v>
      </c>
      <c r="AE91" s="198">
        <v>150</v>
      </c>
      <c r="AH91" s="26"/>
      <c r="AI91" s="26"/>
      <c r="AJ91" s="26"/>
      <c r="AK91" s="26"/>
      <c r="AL91" s="26"/>
      <c r="AN91" s="25"/>
      <c r="AO91" s="25"/>
      <c r="AP91" s="25"/>
    </row>
    <row r="92" spans="1:42" x14ac:dyDescent="0.3">
      <c r="A92" s="25" t="s">
        <v>3816</v>
      </c>
      <c r="X92" s="28" t="s">
        <v>120</v>
      </c>
      <c r="Y92" s="31">
        <f>$Y$84*Y91*0.0001</f>
        <v>360</v>
      </c>
      <c r="AC92" s="29" t="s">
        <v>154</v>
      </c>
      <c r="AD92" s="28">
        <f t="shared" si="31"/>
        <v>94011</v>
      </c>
      <c r="AE92" s="199">
        <v>300</v>
      </c>
      <c r="AH92" s="26"/>
      <c r="AI92" s="26"/>
      <c r="AJ92" s="26"/>
      <c r="AK92" s="26"/>
      <c r="AL92" s="26"/>
      <c r="AN92" s="25"/>
      <c r="AO92" s="25"/>
      <c r="AP92" s="25"/>
    </row>
    <row r="93" spans="1:42" x14ac:dyDescent="0.2">
      <c r="A93" s="25">
        <v>1</v>
      </c>
      <c r="B93" s="28" t="s">
        <v>2827</v>
      </c>
      <c r="C93" s="135">
        <v>2</v>
      </c>
      <c r="E93" s="28" t="s">
        <v>130</v>
      </c>
      <c r="F93" s="28">
        <f t="shared" ref="F93:F104" si="32">VLOOKUP(E93,$AC$3:$AE$34,3,FALSE)</f>
        <v>94005</v>
      </c>
      <c r="G93" s="35">
        <f>AE88*C93</f>
        <v>300</v>
      </c>
      <c r="AC93" s="29" t="s">
        <v>144</v>
      </c>
      <c r="AD93" s="28">
        <f t="shared" si="31"/>
        <v>94008</v>
      </c>
      <c r="AE93" s="199">
        <v>150</v>
      </c>
      <c r="AH93" s="26"/>
      <c r="AI93" s="26"/>
      <c r="AJ93" s="26"/>
      <c r="AK93" s="26"/>
      <c r="AL93" s="26"/>
      <c r="AM93" s="25"/>
      <c r="AN93" s="25"/>
      <c r="AO93" s="25"/>
      <c r="AP93" s="25"/>
    </row>
    <row r="94" spans="1:42" x14ac:dyDescent="0.2">
      <c r="A94" s="25">
        <v>2</v>
      </c>
      <c r="B94" s="28" t="s">
        <v>2823</v>
      </c>
      <c r="C94" s="135">
        <v>4</v>
      </c>
      <c r="E94" s="28" t="s">
        <v>164</v>
      </c>
      <c r="F94" s="28">
        <f t="shared" si="32"/>
        <v>94000</v>
      </c>
      <c r="G94" s="35">
        <f>C94*AE89</f>
        <v>600</v>
      </c>
      <c r="X94" s="28" t="s">
        <v>121</v>
      </c>
      <c r="Y94" s="28">
        <v>200</v>
      </c>
      <c r="AC94" s="29" t="s">
        <v>142</v>
      </c>
      <c r="AD94" s="28">
        <f t="shared" si="31"/>
        <v>94004</v>
      </c>
      <c r="AE94" s="199">
        <v>200</v>
      </c>
      <c r="AH94" s="26"/>
      <c r="AI94" s="26"/>
      <c r="AJ94" s="26"/>
      <c r="AK94" s="26"/>
      <c r="AL94" s="26"/>
      <c r="AM94" s="25"/>
      <c r="AN94" s="25"/>
      <c r="AO94" s="25"/>
      <c r="AP94" s="25"/>
    </row>
    <row r="95" spans="1:42" x14ac:dyDescent="0.2">
      <c r="A95" s="25">
        <v>3</v>
      </c>
      <c r="B95" s="28" t="s">
        <v>3817</v>
      </c>
      <c r="C95" s="135">
        <v>1</v>
      </c>
      <c r="E95" s="28" t="s">
        <v>161</v>
      </c>
      <c r="F95" s="28">
        <f t="shared" si="32"/>
        <v>94002</v>
      </c>
      <c r="G95" s="35">
        <f>C95*AE90</f>
        <v>150</v>
      </c>
      <c r="X95" s="28" t="s">
        <v>120</v>
      </c>
      <c r="Y95" s="31">
        <f>$Y$84*Y94*0.0001</f>
        <v>720</v>
      </c>
      <c r="AC95" s="29" t="s">
        <v>135</v>
      </c>
      <c r="AD95" s="28">
        <f t="shared" si="31"/>
        <v>94010</v>
      </c>
      <c r="AE95" s="199">
        <v>200</v>
      </c>
      <c r="AH95" s="26"/>
      <c r="AI95" s="26"/>
      <c r="AJ95" s="26"/>
      <c r="AK95" s="26"/>
      <c r="AL95" s="25"/>
      <c r="AM95" s="25"/>
      <c r="AN95" s="25"/>
      <c r="AO95" s="25"/>
      <c r="AP95" s="25"/>
    </row>
    <row r="96" spans="1:42" x14ac:dyDescent="0.2">
      <c r="A96" s="25">
        <v>4</v>
      </c>
      <c r="B96" s="28" t="s">
        <v>3818</v>
      </c>
      <c r="C96" s="135">
        <v>2</v>
      </c>
      <c r="E96" s="28" t="s">
        <v>158</v>
      </c>
      <c r="F96" s="28">
        <f t="shared" si="32"/>
        <v>94014</v>
      </c>
      <c r="G96" s="35">
        <f>C96*AE91</f>
        <v>300</v>
      </c>
      <c r="AC96" s="29" t="s">
        <v>131</v>
      </c>
      <c r="AD96" s="28">
        <f t="shared" si="31"/>
        <v>94007</v>
      </c>
      <c r="AE96" s="199">
        <v>250</v>
      </c>
      <c r="AH96" s="26"/>
      <c r="AI96" s="26"/>
      <c r="AJ96" s="26"/>
      <c r="AK96" s="26"/>
      <c r="AL96" s="25"/>
      <c r="AM96" s="25"/>
      <c r="AN96" s="25"/>
      <c r="AO96" s="25"/>
      <c r="AP96" s="25"/>
    </row>
    <row r="97" spans="1:42" x14ac:dyDescent="0.2">
      <c r="A97" s="25">
        <v>5</v>
      </c>
      <c r="B97" s="28" t="s">
        <v>2825</v>
      </c>
      <c r="C97" s="135">
        <v>1</v>
      </c>
      <c r="E97" s="28" t="s">
        <v>154</v>
      </c>
      <c r="F97" s="28">
        <f t="shared" si="32"/>
        <v>94011</v>
      </c>
      <c r="G97" s="35">
        <f>C97*AE92</f>
        <v>300</v>
      </c>
      <c r="X97" s="28" t="s">
        <v>121</v>
      </c>
      <c r="Y97" s="28">
        <v>400</v>
      </c>
      <c r="AC97" s="29" t="s">
        <v>141</v>
      </c>
      <c r="AD97" s="28">
        <f t="shared" si="31"/>
        <v>94033</v>
      </c>
      <c r="AE97" s="199">
        <v>240</v>
      </c>
      <c r="AH97" s="26"/>
      <c r="AI97" s="26"/>
      <c r="AJ97" s="26"/>
      <c r="AK97" s="26"/>
      <c r="AL97" s="25"/>
      <c r="AM97" s="25"/>
      <c r="AN97" s="25"/>
      <c r="AO97" s="25"/>
      <c r="AP97" s="25"/>
    </row>
    <row r="98" spans="1:42" x14ac:dyDescent="0.2">
      <c r="A98" s="25">
        <v>6</v>
      </c>
      <c r="B98" s="28" t="s">
        <v>3819</v>
      </c>
      <c r="C98" s="135">
        <v>2</v>
      </c>
      <c r="E98" s="28" t="s">
        <v>144</v>
      </c>
      <c r="F98" s="28">
        <f t="shared" si="32"/>
        <v>94008</v>
      </c>
      <c r="G98" s="35">
        <f>C98*AE93</f>
        <v>300</v>
      </c>
      <c r="X98" s="28" t="s">
        <v>120</v>
      </c>
      <c r="Y98" s="31">
        <f>$Y$84*Y97*0.0001</f>
        <v>1440</v>
      </c>
      <c r="AC98" s="29" t="s">
        <v>137</v>
      </c>
      <c r="AD98" s="28">
        <f t="shared" si="31"/>
        <v>94034</v>
      </c>
      <c r="AE98" s="198">
        <v>250</v>
      </c>
      <c r="AH98" s="26"/>
      <c r="AI98" s="26"/>
      <c r="AJ98" s="26"/>
      <c r="AK98" s="26"/>
      <c r="AL98" s="25"/>
      <c r="AM98" s="25"/>
      <c r="AN98" s="25"/>
      <c r="AO98" s="25"/>
      <c r="AP98" s="25"/>
    </row>
    <row r="99" spans="1:42" x14ac:dyDescent="0.3">
      <c r="A99" s="25">
        <v>7</v>
      </c>
      <c r="B99" s="28" t="s">
        <v>2832</v>
      </c>
      <c r="C99" s="28">
        <v>4</v>
      </c>
      <c r="E99" s="28" t="s">
        <v>142</v>
      </c>
      <c r="F99" s="28">
        <f t="shared" si="32"/>
        <v>94004</v>
      </c>
      <c r="G99" s="35">
        <f>C99*AE94</f>
        <v>800</v>
      </c>
      <c r="AC99" s="29" t="s">
        <v>133</v>
      </c>
      <c r="AD99" s="28">
        <f t="shared" si="31"/>
        <v>94035</v>
      </c>
      <c r="AE99" s="198">
        <v>250</v>
      </c>
      <c r="AH99" s="26"/>
      <c r="AI99" s="26"/>
      <c r="AJ99" s="26"/>
      <c r="AK99" s="26"/>
    </row>
    <row r="100" spans="1:42" x14ac:dyDescent="0.3">
      <c r="A100" s="25">
        <v>8</v>
      </c>
      <c r="B100" s="28" t="s">
        <v>3820</v>
      </c>
      <c r="C100" s="28">
        <v>2</v>
      </c>
      <c r="E100" s="28" t="s">
        <v>135</v>
      </c>
      <c r="F100" s="28">
        <f t="shared" si="32"/>
        <v>94010</v>
      </c>
      <c r="G100" s="35">
        <f>C100*AE95</f>
        <v>400</v>
      </c>
      <c r="X100" s="28" t="s">
        <v>121</v>
      </c>
      <c r="Y100" s="28">
        <v>600</v>
      </c>
      <c r="AC100" s="200" t="s">
        <v>3823</v>
      </c>
      <c r="AH100" s="26"/>
      <c r="AI100" s="26"/>
      <c r="AJ100" s="26"/>
      <c r="AK100" s="26"/>
    </row>
    <row r="101" spans="1:42" x14ac:dyDescent="0.3">
      <c r="A101" s="25">
        <v>9</v>
      </c>
      <c r="B101" s="28" t="s">
        <v>3821</v>
      </c>
      <c r="C101" s="28">
        <v>2</v>
      </c>
      <c r="E101" s="28" t="s">
        <v>131</v>
      </c>
      <c r="F101" s="28">
        <f t="shared" si="32"/>
        <v>94007</v>
      </c>
      <c r="G101" s="35">
        <f>C101*AE96</f>
        <v>500</v>
      </c>
      <c r="X101" s="28" t="s">
        <v>120</v>
      </c>
      <c r="Y101" s="31">
        <f>$Y$84*Y100*0.0001</f>
        <v>2160</v>
      </c>
      <c r="AB101" s="26"/>
      <c r="AH101" s="26"/>
      <c r="AI101" s="26"/>
      <c r="AJ101" s="26"/>
      <c r="AK101" s="26"/>
    </row>
    <row r="102" spans="1:42" x14ac:dyDescent="0.3">
      <c r="A102" s="25">
        <v>10</v>
      </c>
      <c r="B102" s="28" t="s">
        <v>3822</v>
      </c>
      <c r="C102" s="28">
        <v>1</v>
      </c>
      <c r="E102" s="28" t="s">
        <v>141</v>
      </c>
      <c r="F102" s="28">
        <f t="shared" si="32"/>
        <v>94033</v>
      </c>
      <c r="G102" s="35">
        <f>C102*AE97</f>
        <v>240</v>
      </c>
      <c r="AB102" s="26"/>
      <c r="AH102" s="26"/>
      <c r="AI102" s="26"/>
      <c r="AJ102" s="26"/>
      <c r="AK102" s="26"/>
    </row>
    <row r="103" spans="1:42" x14ac:dyDescent="0.3">
      <c r="A103" s="25">
        <v>11</v>
      </c>
      <c r="B103" s="28" t="s">
        <v>2833</v>
      </c>
      <c r="C103" s="28">
        <v>2</v>
      </c>
      <c r="E103" s="28" t="s">
        <v>137</v>
      </c>
      <c r="F103" s="28">
        <f t="shared" si="32"/>
        <v>94034</v>
      </c>
      <c r="G103" s="35">
        <f>C103*AE98</f>
        <v>500</v>
      </c>
      <c r="X103" s="28" t="s">
        <v>121</v>
      </c>
      <c r="Y103" s="28">
        <v>800</v>
      </c>
      <c r="AB103" s="26"/>
      <c r="AH103" s="26"/>
      <c r="AI103" s="26"/>
      <c r="AJ103" s="26"/>
      <c r="AK103" s="26"/>
    </row>
    <row r="104" spans="1:42" x14ac:dyDescent="0.3">
      <c r="A104" s="25">
        <v>12</v>
      </c>
      <c r="B104" s="28" t="s">
        <v>2854</v>
      </c>
      <c r="C104" s="28">
        <v>4</v>
      </c>
      <c r="E104" s="28" t="s">
        <v>133</v>
      </c>
      <c r="F104" s="28">
        <f t="shared" si="32"/>
        <v>94035</v>
      </c>
      <c r="G104" s="35">
        <f>C104*AE99</f>
        <v>1000</v>
      </c>
      <c r="X104" s="28" t="s">
        <v>120</v>
      </c>
      <c r="Y104" s="31">
        <f>$Y$84*Y103*0.0001</f>
        <v>2880</v>
      </c>
      <c r="AB104" s="26"/>
      <c r="AH104" s="26"/>
      <c r="AI104" s="26"/>
      <c r="AJ104" s="26"/>
      <c r="AK104" s="26"/>
    </row>
    <row r="105" spans="1:42" x14ac:dyDescent="0.3">
      <c r="AH105" s="26"/>
      <c r="AI105" s="26"/>
      <c r="AJ105" s="26"/>
      <c r="AK105" s="26"/>
    </row>
    <row r="106" spans="1:42" x14ac:dyDescent="0.3">
      <c r="X106" s="28" t="s">
        <v>121</v>
      </c>
      <c r="Y106" s="28">
        <v>1000</v>
      </c>
      <c r="AH106" s="26"/>
      <c r="AI106" s="26"/>
      <c r="AJ106" s="26"/>
      <c r="AK106" s="26"/>
    </row>
    <row r="107" spans="1:42" x14ac:dyDescent="0.3">
      <c r="X107" s="28" t="s">
        <v>120</v>
      </c>
      <c r="Y107" s="31">
        <f>$Y$84*Y106*0.0001</f>
        <v>3600</v>
      </c>
    </row>
    <row r="109" spans="1:42" x14ac:dyDescent="0.3">
      <c r="Y109" s="26" t="s">
        <v>123</v>
      </c>
    </row>
    <row r="110" spans="1:42" x14ac:dyDescent="0.3">
      <c r="X110" s="32" t="s">
        <v>122</v>
      </c>
      <c r="Y110" s="32">
        <f>200*180*3</f>
        <v>108000</v>
      </c>
    </row>
    <row r="111" spans="1:42" x14ac:dyDescent="0.3">
      <c r="X111" s="28" t="s">
        <v>121</v>
      </c>
      <c r="Y111" s="28">
        <v>20</v>
      </c>
    </row>
    <row r="112" spans="1:42" x14ac:dyDescent="0.3">
      <c r="X112" s="28" t="s">
        <v>120</v>
      </c>
      <c r="Y112" s="31">
        <f>$Y$110*Y111*0.0001</f>
        <v>216</v>
      </c>
    </row>
    <row r="114" spans="24:25" x14ac:dyDescent="0.3">
      <c r="X114" s="28" t="s">
        <v>121</v>
      </c>
      <c r="Y114" s="28">
        <v>80</v>
      </c>
    </row>
    <row r="115" spans="24:25" x14ac:dyDescent="0.3">
      <c r="X115" s="28" t="s">
        <v>120</v>
      </c>
      <c r="Y115" s="31">
        <f>$Y$110*Y114*0.0001</f>
        <v>864</v>
      </c>
    </row>
    <row r="117" spans="24:25" x14ac:dyDescent="0.3">
      <c r="X117" s="28" t="s">
        <v>121</v>
      </c>
      <c r="Y117" s="28">
        <v>100</v>
      </c>
    </row>
    <row r="118" spans="24:25" x14ac:dyDescent="0.3">
      <c r="X118" s="28" t="s">
        <v>120</v>
      </c>
      <c r="Y118" s="31">
        <f>$Y$110*Y117*0.0001</f>
        <v>1080</v>
      </c>
    </row>
    <row r="120" spans="24:25" x14ac:dyDescent="0.3">
      <c r="X120" s="28" t="s">
        <v>121</v>
      </c>
      <c r="Y120" s="28">
        <v>200</v>
      </c>
    </row>
    <row r="121" spans="24:25" x14ac:dyDescent="0.3">
      <c r="X121" s="28" t="s">
        <v>120</v>
      </c>
      <c r="Y121" s="31">
        <f>$Y$110*Y120*0.0001</f>
        <v>2160</v>
      </c>
    </row>
    <row r="123" spans="24:25" x14ac:dyDescent="0.3">
      <c r="X123" s="28" t="s">
        <v>121</v>
      </c>
      <c r="Y123" s="28">
        <v>400</v>
      </c>
    </row>
    <row r="124" spans="24:25" x14ac:dyDescent="0.3">
      <c r="X124" s="28" t="s">
        <v>120</v>
      </c>
      <c r="Y124" s="31">
        <f>$Y$110*Y123*0.0001</f>
        <v>4320</v>
      </c>
    </row>
    <row r="126" spans="24:25" x14ac:dyDescent="0.3">
      <c r="X126" s="28" t="s">
        <v>121</v>
      </c>
      <c r="Y126" s="28">
        <v>600</v>
      </c>
    </row>
    <row r="127" spans="24:25" x14ac:dyDescent="0.3">
      <c r="X127" s="28" t="s">
        <v>120</v>
      </c>
      <c r="Y127" s="31">
        <f>$Y$110*Y126*0.0001</f>
        <v>6480</v>
      </c>
    </row>
    <row r="129" spans="24:25" x14ac:dyDescent="0.3">
      <c r="X129" s="28" t="s">
        <v>121</v>
      </c>
      <c r="Y129" s="28">
        <v>800</v>
      </c>
    </row>
    <row r="130" spans="24:25" x14ac:dyDescent="0.3">
      <c r="X130" s="28" t="s">
        <v>120</v>
      </c>
      <c r="Y130" s="31">
        <f>$Y$110*Y129*0.0001</f>
        <v>8640</v>
      </c>
    </row>
    <row r="132" spans="24:25" x14ac:dyDescent="0.3">
      <c r="X132" s="28" t="s">
        <v>121</v>
      </c>
      <c r="Y132" s="28">
        <v>1000</v>
      </c>
    </row>
    <row r="133" spans="24:25" x14ac:dyDescent="0.3">
      <c r="X133" s="28" t="s">
        <v>120</v>
      </c>
      <c r="Y133" s="31">
        <f>$Y$110*Y132*0.0001</f>
        <v>10800</v>
      </c>
    </row>
  </sheetData>
  <phoneticPr fontId="4" type="noConversion"/>
  <conditionalFormatting sqref="D93:H94 A99:F104 D95:F98 G95:H104 A105:H1048576 A1:H79 A92:H92 A93:B98 A80:A86 B80:H85">
    <cfRule type="expression" dxfId="19" priority="11">
      <formula>MOD(QUOTIENT($A1-1,6),2)</formula>
    </cfRule>
  </conditionalFormatting>
  <conditionalFormatting sqref="L1:M1048576">
    <cfRule type="containsText" dxfId="18" priority="10" operator="containsText" text="발굴">
      <formula>NOT(ISERROR(SEARCH("발굴",L1)))</formula>
    </cfRule>
  </conditionalFormatting>
  <conditionalFormatting sqref="AF4:AG34">
    <cfRule type="cellIs" dxfId="17" priority="9" operator="greaterThan">
      <formula>0</formula>
    </cfRule>
  </conditionalFormatting>
  <conditionalFormatting sqref="H92:H1048576 H1:H85">
    <cfRule type="expression" dxfId="16" priority="8">
      <formula>$H1="T"</formula>
    </cfRule>
  </conditionalFormatting>
  <conditionalFormatting sqref="L1:N1048576">
    <cfRule type="expression" dxfId="15" priority="7">
      <formula>$N1="Ro포인트"</formula>
    </cfRule>
  </conditionalFormatting>
  <conditionalFormatting sqref="AF3">
    <cfRule type="cellIs" dxfId="14" priority="6" operator="greaterThan">
      <formula>0</formula>
    </cfRule>
  </conditionalFormatting>
  <conditionalFormatting sqref="AG3">
    <cfRule type="cellIs" dxfId="13" priority="5" operator="greaterThan">
      <formula>0</formula>
    </cfRule>
  </conditionalFormatting>
  <conditionalFormatting sqref="I8:J8">
    <cfRule type="expression" dxfId="12" priority="4">
      <formula>$H8="T"</formula>
    </cfRule>
  </conditionalFormatting>
  <conditionalFormatting sqref="BI18:BL53">
    <cfRule type="expression" dxfId="11" priority="3">
      <formula>$BJ18=TRUE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A576-516D-47FF-82C2-C12FFD652362}">
  <sheetPr codeName="Sheet15">
    <tabColor rgb="FFFFFF00"/>
  </sheetPr>
  <dimension ref="A1:M73"/>
  <sheetViews>
    <sheetView workbookViewId="0">
      <selection activeCell="U10" sqref="U10"/>
    </sheetView>
  </sheetViews>
  <sheetFormatPr defaultRowHeight="12" x14ac:dyDescent="0.2"/>
  <cols>
    <col min="1" max="1" width="5.25" style="1" bestFit="1" customWidth="1"/>
    <col min="2" max="2" width="14.375" style="1" bestFit="1" customWidth="1"/>
    <col min="3" max="16384" width="9" style="1"/>
  </cols>
  <sheetData>
    <row r="1" spans="1:13" x14ac:dyDescent="0.2">
      <c r="A1" s="1" t="s">
        <v>3582</v>
      </c>
      <c r="B1" s="1" t="s">
        <v>3583</v>
      </c>
      <c r="C1" s="1" t="s">
        <v>3584</v>
      </c>
      <c r="D1" s="1" t="s">
        <v>3584</v>
      </c>
      <c r="E1" s="1" t="s">
        <v>3596</v>
      </c>
    </row>
    <row r="2" spans="1:13" x14ac:dyDescent="0.2">
      <c r="A2" s="1">
        <v>1</v>
      </c>
      <c r="B2" s="1" t="s">
        <v>292</v>
      </c>
      <c r="C2" s="28" t="e">
        <f>VLOOKUP(B2,Ref!$CU:$CW,3,FALSE)</f>
        <v>#N/A</v>
      </c>
      <c r="D2" s="1" t="e">
        <f>VLOOKUP(C2,$I$7:$K$17,3,FALSE)</f>
        <v>#N/A</v>
      </c>
      <c r="E2" s="1" t="e">
        <f>VLOOKUP(C2,$I$7:$L$17,4,FALSE)</f>
        <v>#N/A</v>
      </c>
    </row>
    <row r="3" spans="1:13" x14ac:dyDescent="0.2">
      <c r="A3" s="1">
        <v>2</v>
      </c>
      <c r="B3" s="1" t="s">
        <v>284</v>
      </c>
      <c r="C3" s="28" t="e">
        <f>VLOOKUP(B3,Ref!$CU:$CW,3,FALSE)</f>
        <v>#N/A</v>
      </c>
      <c r="D3" s="1" t="e">
        <f t="shared" ref="D3:D66" si="0">VLOOKUP(C3,$I$7:$K$17,3,FALSE)</f>
        <v>#N/A</v>
      </c>
      <c r="E3" s="1" t="e">
        <f t="shared" ref="E3:E66" si="1">VLOOKUP(C3,$I$7:$L$17,4,FALSE)</f>
        <v>#N/A</v>
      </c>
    </row>
    <row r="4" spans="1:13" x14ac:dyDescent="0.2">
      <c r="A4" s="1">
        <v>3</v>
      </c>
      <c r="B4" s="1" t="s">
        <v>282</v>
      </c>
      <c r="C4" s="28" t="e">
        <f>VLOOKUP(B4,Ref!$CU:$CW,3,FALSE)</f>
        <v>#N/A</v>
      </c>
      <c r="D4" s="1" t="e">
        <f t="shared" si="0"/>
        <v>#N/A</v>
      </c>
      <c r="E4" s="1" t="e">
        <f t="shared" si="1"/>
        <v>#N/A</v>
      </c>
    </row>
    <row r="5" spans="1:13" x14ac:dyDescent="0.2">
      <c r="A5" s="1">
        <v>4</v>
      </c>
      <c r="B5" s="1" t="s">
        <v>281</v>
      </c>
      <c r="C5" s="28" t="e">
        <f>VLOOKUP(B5,Ref!$CU:$CW,3,FALSE)</f>
        <v>#N/A</v>
      </c>
      <c r="D5" s="1" t="e">
        <f t="shared" si="0"/>
        <v>#N/A</v>
      </c>
      <c r="E5" s="1" t="e">
        <f t="shared" si="1"/>
        <v>#N/A</v>
      </c>
    </row>
    <row r="6" spans="1:13" x14ac:dyDescent="0.2">
      <c r="A6" s="1">
        <v>5</v>
      </c>
      <c r="B6" s="1" t="s">
        <v>280</v>
      </c>
      <c r="C6" s="28" t="e">
        <f>VLOOKUP(B6,Ref!$CU:$CW,3,FALSE)</f>
        <v>#N/A</v>
      </c>
      <c r="D6" s="1" t="e">
        <f t="shared" si="0"/>
        <v>#N/A</v>
      </c>
      <c r="E6" s="1" t="e">
        <f t="shared" si="1"/>
        <v>#N/A</v>
      </c>
      <c r="I6" s="1" t="s">
        <v>562</v>
      </c>
      <c r="J6" s="1" t="s">
        <v>326</v>
      </c>
      <c r="K6" s="1" t="s">
        <v>327</v>
      </c>
      <c r="L6" s="1" t="s">
        <v>3596</v>
      </c>
    </row>
    <row r="7" spans="1:13" x14ac:dyDescent="0.2">
      <c r="A7" s="1">
        <v>6</v>
      </c>
      <c r="B7" s="1" t="s">
        <v>279</v>
      </c>
      <c r="C7" s="28" t="e">
        <f>VLOOKUP(B7,Ref!$CU:$CW,3,FALSE)</f>
        <v>#N/A</v>
      </c>
      <c r="D7" s="1" t="e">
        <f t="shared" si="0"/>
        <v>#N/A</v>
      </c>
      <c r="E7" s="1" t="e">
        <f t="shared" si="1"/>
        <v>#N/A</v>
      </c>
      <c r="I7" s="1">
        <v>0</v>
      </c>
      <c r="K7" s="1" t="s">
        <v>3585</v>
      </c>
    </row>
    <row r="8" spans="1:13" x14ac:dyDescent="0.2">
      <c r="A8" s="1">
        <v>7</v>
      </c>
      <c r="B8" s="1" t="s">
        <v>276</v>
      </c>
      <c r="C8" s="28" t="e">
        <f>VLOOKUP(B8,Ref!$CU:$CW,3,FALSE)</f>
        <v>#N/A</v>
      </c>
      <c r="D8" s="1" t="e">
        <f t="shared" si="0"/>
        <v>#N/A</v>
      </c>
      <c r="E8" s="1" t="e">
        <f t="shared" si="1"/>
        <v>#N/A</v>
      </c>
      <c r="I8" s="1">
        <v>1</v>
      </c>
      <c r="J8" s="1" t="s">
        <v>3586</v>
      </c>
      <c r="K8" s="1" t="s">
        <v>3098</v>
      </c>
      <c r="L8" s="1" t="s">
        <v>42</v>
      </c>
    </row>
    <row r="9" spans="1:13" x14ac:dyDescent="0.2">
      <c r="A9" s="1">
        <v>8</v>
      </c>
      <c r="B9" s="1" t="s">
        <v>274</v>
      </c>
      <c r="C9" s="28" t="e">
        <f>VLOOKUP(B9,Ref!$CU:$CW,3,FALSE)</f>
        <v>#N/A</v>
      </c>
      <c r="D9" s="1" t="e">
        <f t="shared" si="0"/>
        <v>#N/A</v>
      </c>
      <c r="E9" s="1" t="e">
        <f t="shared" si="1"/>
        <v>#N/A</v>
      </c>
      <c r="I9" s="1">
        <v>2</v>
      </c>
      <c r="J9" s="1" t="s">
        <v>3587</v>
      </c>
      <c r="K9" s="1" t="s">
        <v>3101</v>
      </c>
      <c r="L9" s="53" t="s">
        <v>3603</v>
      </c>
    </row>
    <row r="10" spans="1:13" x14ac:dyDescent="0.2">
      <c r="A10" s="1">
        <v>9</v>
      </c>
      <c r="B10" s="1" t="s">
        <v>273</v>
      </c>
      <c r="C10" s="28" t="e">
        <f>VLOOKUP(B10,Ref!$CU:$CW,3,FALSE)</f>
        <v>#N/A</v>
      </c>
      <c r="D10" s="1" t="e">
        <f t="shared" si="0"/>
        <v>#N/A</v>
      </c>
      <c r="E10" s="1" t="e">
        <f t="shared" si="1"/>
        <v>#N/A</v>
      </c>
      <c r="I10" s="1">
        <v>3</v>
      </c>
      <c r="J10" s="1" t="s">
        <v>3588</v>
      </c>
      <c r="K10" s="1" t="s">
        <v>3104</v>
      </c>
      <c r="L10" s="53" t="s">
        <v>3601</v>
      </c>
    </row>
    <row r="11" spans="1:13" x14ac:dyDescent="0.2">
      <c r="A11" s="1">
        <v>10</v>
      </c>
      <c r="B11" s="1" t="s">
        <v>272</v>
      </c>
      <c r="C11" s="28" t="e">
        <f>VLOOKUP(B11,Ref!$CU:$CW,3,FALSE)</f>
        <v>#N/A</v>
      </c>
      <c r="D11" s="1" t="e">
        <f t="shared" si="0"/>
        <v>#N/A</v>
      </c>
      <c r="E11" s="1" t="e">
        <f t="shared" si="1"/>
        <v>#N/A</v>
      </c>
      <c r="I11" s="1">
        <v>4</v>
      </c>
      <c r="J11" s="1" t="s">
        <v>3589</v>
      </c>
      <c r="K11" s="1" t="s">
        <v>3107</v>
      </c>
      <c r="L11" s="53" t="s">
        <v>3602</v>
      </c>
    </row>
    <row r="12" spans="1:13" x14ac:dyDescent="0.2">
      <c r="A12" s="1">
        <v>11</v>
      </c>
      <c r="B12" s="1" t="s">
        <v>271</v>
      </c>
      <c r="C12" s="28" t="e">
        <f>VLOOKUP(B12,Ref!$CU:$CW,3,FALSE)</f>
        <v>#N/A</v>
      </c>
      <c r="D12" s="1" t="e">
        <f t="shared" si="0"/>
        <v>#N/A</v>
      </c>
      <c r="E12" s="1" t="e">
        <f t="shared" si="1"/>
        <v>#N/A</v>
      </c>
      <c r="I12" s="1">
        <v>5</v>
      </c>
      <c r="J12" s="1" t="s">
        <v>3590</v>
      </c>
      <c r="K12" s="1" t="s">
        <v>3110</v>
      </c>
      <c r="L12" s="53" t="s">
        <v>3600</v>
      </c>
    </row>
    <row r="13" spans="1:13" x14ac:dyDescent="0.2">
      <c r="A13" s="1">
        <v>12</v>
      </c>
      <c r="B13" s="1" t="s">
        <v>270</v>
      </c>
      <c r="C13" s="28" t="e">
        <f>VLOOKUP(B13,Ref!$CU:$CW,3,FALSE)</f>
        <v>#N/A</v>
      </c>
      <c r="D13" s="1" t="e">
        <f t="shared" si="0"/>
        <v>#N/A</v>
      </c>
      <c r="E13" s="1" t="e">
        <f t="shared" si="1"/>
        <v>#N/A</v>
      </c>
      <c r="I13" s="1">
        <v>6</v>
      </c>
      <c r="J13" s="1" t="s">
        <v>3591</v>
      </c>
      <c r="K13" s="1" t="s">
        <v>3113</v>
      </c>
      <c r="L13" s="1" t="s">
        <v>3597</v>
      </c>
    </row>
    <row r="14" spans="1:13" x14ac:dyDescent="0.2">
      <c r="A14" s="1">
        <v>13</v>
      </c>
      <c r="B14" s="1" t="s">
        <v>269</v>
      </c>
      <c r="C14" s="28" t="e">
        <f>VLOOKUP(B14,Ref!$CU:$CW,3,FALSE)</f>
        <v>#N/A</v>
      </c>
      <c r="D14" s="1" t="e">
        <f t="shared" si="0"/>
        <v>#N/A</v>
      </c>
      <c r="E14" s="1" t="e">
        <f t="shared" si="1"/>
        <v>#N/A</v>
      </c>
      <c r="I14" s="1">
        <v>7</v>
      </c>
      <c r="J14" s="1" t="s">
        <v>3592</v>
      </c>
      <c r="K14" s="1" t="s">
        <v>3116</v>
      </c>
      <c r="L14" s="53" t="s">
        <v>3598</v>
      </c>
      <c r="M14" s="1" t="s">
        <v>3599</v>
      </c>
    </row>
    <row r="15" spans="1:13" x14ac:dyDescent="0.2">
      <c r="A15" s="1">
        <v>14</v>
      </c>
      <c r="B15" s="1" t="s">
        <v>268</v>
      </c>
      <c r="C15" s="28" t="e">
        <f>VLOOKUP(B15,Ref!$CU:$CW,3,FALSE)</f>
        <v>#N/A</v>
      </c>
      <c r="D15" s="1" t="e">
        <f t="shared" si="0"/>
        <v>#N/A</v>
      </c>
      <c r="E15" s="1" t="e">
        <f t="shared" si="1"/>
        <v>#N/A</v>
      </c>
      <c r="I15" s="1">
        <v>8</v>
      </c>
      <c r="J15" s="1" t="s">
        <v>3593</v>
      </c>
      <c r="K15" s="1" t="s">
        <v>3119</v>
      </c>
      <c r="L15" s="53" t="s">
        <v>3597</v>
      </c>
    </row>
    <row r="16" spans="1:13" x14ac:dyDescent="0.2">
      <c r="A16" s="1">
        <v>15</v>
      </c>
      <c r="B16" s="1" t="s">
        <v>267</v>
      </c>
      <c r="C16" s="28" t="e">
        <f>VLOOKUP(B16,Ref!$CU:$CW,3,FALSE)</f>
        <v>#N/A</v>
      </c>
      <c r="D16" s="1" t="e">
        <f t="shared" si="0"/>
        <v>#N/A</v>
      </c>
      <c r="E16" s="1" t="e">
        <f t="shared" si="1"/>
        <v>#N/A</v>
      </c>
      <c r="I16" s="1">
        <v>9</v>
      </c>
      <c r="J16" s="1" t="s">
        <v>3594</v>
      </c>
      <c r="K16" s="1" t="s">
        <v>3122</v>
      </c>
      <c r="L16" s="1" t="s">
        <v>3604</v>
      </c>
    </row>
    <row r="17" spans="1:13" x14ac:dyDescent="0.2">
      <c r="A17" s="1">
        <v>16</v>
      </c>
      <c r="B17" s="1" t="s">
        <v>264</v>
      </c>
      <c r="C17" s="28" t="e">
        <f>VLOOKUP(B17,Ref!$CU:$CW,3,FALSE)</f>
        <v>#N/A</v>
      </c>
      <c r="D17" s="1" t="e">
        <f t="shared" si="0"/>
        <v>#N/A</v>
      </c>
      <c r="E17" s="1" t="e">
        <f t="shared" si="1"/>
        <v>#N/A</v>
      </c>
      <c r="I17" s="1">
        <v>10</v>
      </c>
      <c r="J17" s="1" t="s">
        <v>3595</v>
      </c>
      <c r="K17" s="1" t="s">
        <v>3125</v>
      </c>
      <c r="L17" s="1" t="s">
        <v>3600</v>
      </c>
      <c r="M17" s="1" t="s">
        <v>3597</v>
      </c>
    </row>
    <row r="18" spans="1:13" x14ac:dyDescent="0.2">
      <c r="A18" s="1">
        <v>17</v>
      </c>
      <c r="B18" s="1" t="s">
        <v>260</v>
      </c>
      <c r="C18" s="28" t="e">
        <f>VLOOKUP(B18,Ref!$CU:$CW,3,FALSE)</f>
        <v>#N/A</v>
      </c>
      <c r="D18" s="1" t="e">
        <f t="shared" si="0"/>
        <v>#N/A</v>
      </c>
      <c r="E18" s="1" t="e">
        <f t="shared" si="1"/>
        <v>#N/A</v>
      </c>
    </row>
    <row r="19" spans="1:13" x14ac:dyDescent="0.2">
      <c r="A19" s="1">
        <v>18</v>
      </c>
      <c r="B19" s="1" t="s">
        <v>257</v>
      </c>
      <c r="C19" s="28" t="e">
        <f>VLOOKUP(B19,Ref!$CU:$CW,3,FALSE)</f>
        <v>#N/A</v>
      </c>
      <c r="D19" s="1" t="e">
        <f t="shared" si="0"/>
        <v>#N/A</v>
      </c>
      <c r="E19" s="1" t="e">
        <f t="shared" si="1"/>
        <v>#N/A</v>
      </c>
    </row>
    <row r="20" spans="1:13" x14ac:dyDescent="0.2">
      <c r="A20" s="1">
        <v>19</v>
      </c>
      <c r="B20" s="1" t="s">
        <v>254</v>
      </c>
      <c r="C20" s="28" t="e">
        <f>VLOOKUP(B20,Ref!$CU:$CW,3,FALSE)</f>
        <v>#N/A</v>
      </c>
      <c r="D20" s="1" t="e">
        <f t="shared" si="0"/>
        <v>#N/A</v>
      </c>
      <c r="E20" s="1" t="e">
        <f t="shared" si="1"/>
        <v>#N/A</v>
      </c>
    </row>
    <row r="21" spans="1:13" x14ac:dyDescent="0.2">
      <c r="A21" s="53">
        <v>20</v>
      </c>
      <c r="B21" s="53" t="s">
        <v>251</v>
      </c>
      <c r="C21" s="31" t="e">
        <f>VLOOKUP(B21,Ref!$CU:$CW,3,FALSE)</f>
        <v>#N/A</v>
      </c>
      <c r="D21" s="53" t="e">
        <f t="shared" si="0"/>
        <v>#N/A</v>
      </c>
      <c r="E21" s="53" t="e">
        <f t="shared" si="1"/>
        <v>#N/A</v>
      </c>
      <c r="I21" s="1">
        <v>94062</v>
      </c>
      <c r="J21" s="1" t="s">
        <v>3098</v>
      </c>
      <c r="K21" s="1" t="s">
        <v>3099</v>
      </c>
    </row>
    <row r="22" spans="1:13" x14ac:dyDescent="0.2">
      <c r="A22" s="1">
        <v>21</v>
      </c>
      <c r="B22" s="1" t="s">
        <v>249</v>
      </c>
      <c r="C22" s="28" t="e">
        <f>VLOOKUP(B22,Ref!$CU:$CW,3,FALSE)</f>
        <v>#N/A</v>
      </c>
      <c r="D22" s="1" t="e">
        <f t="shared" si="0"/>
        <v>#N/A</v>
      </c>
      <c r="E22" s="1" t="e">
        <f t="shared" si="1"/>
        <v>#N/A</v>
      </c>
      <c r="I22" s="1">
        <v>94063</v>
      </c>
      <c r="J22" s="1" t="s">
        <v>3101</v>
      </c>
      <c r="K22" s="1" t="s">
        <v>3102</v>
      </c>
    </row>
    <row r="23" spans="1:13" x14ac:dyDescent="0.2">
      <c r="A23" s="53">
        <v>22</v>
      </c>
      <c r="B23" s="53" t="s">
        <v>246</v>
      </c>
      <c r="C23" s="31" t="e">
        <f>VLOOKUP(B23,Ref!$CU:$CW,3,FALSE)</f>
        <v>#N/A</v>
      </c>
      <c r="D23" s="53" t="e">
        <f t="shared" si="0"/>
        <v>#N/A</v>
      </c>
      <c r="E23" s="53" t="e">
        <f t="shared" si="1"/>
        <v>#N/A</v>
      </c>
      <c r="I23" s="1">
        <v>94064</v>
      </c>
      <c r="J23" s="1" t="s">
        <v>3104</v>
      </c>
      <c r="K23" s="1" t="s">
        <v>3105</v>
      </c>
    </row>
    <row r="24" spans="1:13" x14ac:dyDescent="0.2">
      <c r="A24" s="1">
        <v>23</v>
      </c>
      <c r="B24" s="1" t="s">
        <v>243</v>
      </c>
      <c r="C24" s="28" t="e">
        <f>VLOOKUP(B24,Ref!$CU:$CW,3,FALSE)</f>
        <v>#N/A</v>
      </c>
      <c r="D24" s="1" t="e">
        <f t="shared" si="0"/>
        <v>#N/A</v>
      </c>
      <c r="E24" s="1" t="e">
        <f t="shared" si="1"/>
        <v>#N/A</v>
      </c>
      <c r="I24" s="1">
        <v>94065</v>
      </c>
      <c r="J24" s="1" t="s">
        <v>3107</v>
      </c>
      <c r="K24" s="1" t="s">
        <v>3108</v>
      </c>
    </row>
    <row r="25" spans="1:13" x14ac:dyDescent="0.2">
      <c r="A25" s="53">
        <v>24</v>
      </c>
      <c r="B25" s="53" t="s">
        <v>241</v>
      </c>
      <c r="C25" s="31" t="e">
        <f>VLOOKUP(B25,Ref!$CU:$CW,3,FALSE)</f>
        <v>#N/A</v>
      </c>
      <c r="D25" s="53" t="e">
        <f t="shared" si="0"/>
        <v>#N/A</v>
      </c>
      <c r="E25" s="53" t="e">
        <f t="shared" si="1"/>
        <v>#N/A</v>
      </c>
      <c r="I25" s="1">
        <v>94066</v>
      </c>
      <c r="J25" s="1" t="s">
        <v>3110</v>
      </c>
      <c r="K25" s="1" t="s">
        <v>3111</v>
      </c>
    </row>
    <row r="26" spans="1:13" x14ac:dyDescent="0.2">
      <c r="A26" s="1">
        <v>25</v>
      </c>
      <c r="B26" s="1" t="s">
        <v>234</v>
      </c>
      <c r="C26" s="28" t="e">
        <f>VLOOKUP(B26,Ref!$CU:$CW,3,FALSE)</f>
        <v>#N/A</v>
      </c>
      <c r="D26" s="1" t="e">
        <f t="shared" si="0"/>
        <v>#N/A</v>
      </c>
      <c r="E26" s="1" t="e">
        <f t="shared" si="1"/>
        <v>#N/A</v>
      </c>
      <c r="I26" s="1">
        <v>94067</v>
      </c>
      <c r="J26" s="1" t="s">
        <v>3113</v>
      </c>
      <c r="K26" s="1" t="s">
        <v>3114</v>
      </c>
    </row>
    <row r="27" spans="1:13" x14ac:dyDescent="0.2">
      <c r="A27" s="53">
        <v>26</v>
      </c>
      <c r="B27" s="53" t="s">
        <v>233</v>
      </c>
      <c r="C27" s="31" t="e">
        <f>VLOOKUP(B27,Ref!$CU:$CW,3,FALSE)</f>
        <v>#N/A</v>
      </c>
      <c r="D27" s="53" t="e">
        <f t="shared" si="0"/>
        <v>#N/A</v>
      </c>
      <c r="E27" s="53" t="e">
        <f t="shared" si="1"/>
        <v>#N/A</v>
      </c>
      <c r="I27" s="1">
        <v>94068</v>
      </c>
      <c r="J27" s="1" t="s">
        <v>3116</v>
      </c>
      <c r="K27" s="1" t="s">
        <v>3117</v>
      </c>
    </row>
    <row r="28" spans="1:13" x14ac:dyDescent="0.2">
      <c r="A28" s="1">
        <v>27</v>
      </c>
      <c r="B28" s="1" t="s">
        <v>232</v>
      </c>
      <c r="C28" s="28" t="e">
        <f>VLOOKUP(B28,Ref!$CU:$CW,3,FALSE)</f>
        <v>#N/A</v>
      </c>
      <c r="D28" s="1" t="e">
        <f t="shared" si="0"/>
        <v>#N/A</v>
      </c>
      <c r="E28" s="1" t="e">
        <f t="shared" si="1"/>
        <v>#N/A</v>
      </c>
      <c r="I28" s="1">
        <v>94069</v>
      </c>
      <c r="J28" s="1" t="s">
        <v>3119</v>
      </c>
      <c r="K28" s="1" t="s">
        <v>3120</v>
      </c>
    </row>
    <row r="29" spans="1:13" x14ac:dyDescent="0.2">
      <c r="A29" s="1">
        <v>28</v>
      </c>
      <c r="B29" s="1" t="s">
        <v>229</v>
      </c>
      <c r="C29" s="28" t="e">
        <f>VLOOKUP(B29,Ref!$CU:$CW,3,FALSE)</f>
        <v>#N/A</v>
      </c>
      <c r="D29" s="1" t="e">
        <f t="shared" si="0"/>
        <v>#N/A</v>
      </c>
      <c r="E29" s="1" t="e">
        <f t="shared" si="1"/>
        <v>#N/A</v>
      </c>
      <c r="I29" s="1">
        <v>94070</v>
      </c>
      <c r="J29" s="1" t="s">
        <v>3122</v>
      </c>
      <c r="K29" s="1" t="s">
        <v>3123</v>
      </c>
    </row>
    <row r="30" spans="1:13" x14ac:dyDescent="0.2">
      <c r="A30" s="1">
        <v>29</v>
      </c>
      <c r="B30" s="1" t="s">
        <v>227</v>
      </c>
      <c r="C30" s="28" t="e">
        <f>VLOOKUP(B30,Ref!$CU:$CW,3,FALSE)</f>
        <v>#N/A</v>
      </c>
      <c r="D30" s="1" t="e">
        <f t="shared" si="0"/>
        <v>#N/A</v>
      </c>
      <c r="E30" s="1" t="e">
        <f t="shared" si="1"/>
        <v>#N/A</v>
      </c>
      <c r="I30" s="1">
        <v>94071</v>
      </c>
      <c r="J30" s="1" t="s">
        <v>3125</v>
      </c>
      <c r="K30" s="1" t="s">
        <v>3126</v>
      </c>
    </row>
    <row r="31" spans="1:13" x14ac:dyDescent="0.2">
      <c r="A31" s="1">
        <v>30</v>
      </c>
      <c r="B31" s="1" t="s">
        <v>225</v>
      </c>
      <c r="C31" s="28" t="e">
        <f>VLOOKUP(B31,Ref!$CU:$CW,3,FALSE)</f>
        <v>#N/A</v>
      </c>
      <c r="D31" s="1" t="e">
        <f t="shared" si="0"/>
        <v>#N/A</v>
      </c>
      <c r="E31" s="1" t="e">
        <f t="shared" si="1"/>
        <v>#N/A</v>
      </c>
    </row>
    <row r="32" spans="1:13" x14ac:dyDescent="0.2">
      <c r="A32" s="1">
        <v>31</v>
      </c>
      <c r="B32" s="1" t="s">
        <v>223</v>
      </c>
      <c r="C32" s="28" t="e">
        <f>VLOOKUP(B32,Ref!$CU:$CW,3,FALSE)</f>
        <v>#N/A</v>
      </c>
      <c r="D32" s="1" t="e">
        <f t="shared" si="0"/>
        <v>#N/A</v>
      </c>
      <c r="E32" s="1" t="e">
        <f t="shared" si="1"/>
        <v>#N/A</v>
      </c>
    </row>
    <row r="33" spans="1:5" x14ac:dyDescent="0.2">
      <c r="A33" s="1">
        <v>32</v>
      </c>
      <c r="B33" s="1" t="s">
        <v>215</v>
      </c>
      <c r="C33" s="28" t="e">
        <f>VLOOKUP(B33,Ref!$CU:$CW,3,FALSE)</f>
        <v>#N/A</v>
      </c>
      <c r="D33" s="1" t="e">
        <f t="shared" si="0"/>
        <v>#N/A</v>
      </c>
      <c r="E33" s="1" t="e">
        <f t="shared" si="1"/>
        <v>#N/A</v>
      </c>
    </row>
    <row r="34" spans="1:5" x14ac:dyDescent="0.2">
      <c r="A34" s="1">
        <v>33</v>
      </c>
      <c r="B34" s="1" t="s">
        <v>213</v>
      </c>
      <c r="C34" s="28" t="e">
        <f>VLOOKUP(B34,Ref!$CU:$CW,3,FALSE)</f>
        <v>#N/A</v>
      </c>
      <c r="D34" s="1" t="e">
        <f t="shared" si="0"/>
        <v>#N/A</v>
      </c>
      <c r="E34" s="1" t="e">
        <f t="shared" si="1"/>
        <v>#N/A</v>
      </c>
    </row>
    <row r="35" spans="1:5" x14ac:dyDescent="0.2">
      <c r="A35" s="1">
        <v>34</v>
      </c>
      <c r="B35" s="1" t="s">
        <v>210</v>
      </c>
      <c r="C35" s="28" t="e">
        <f>VLOOKUP(B35,Ref!$CU:$CW,3,FALSE)</f>
        <v>#N/A</v>
      </c>
      <c r="D35" s="1" t="e">
        <f t="shared" si="0"/>
        <v>#N/A</v>
      </c>
      <c r="E35" s="1" t="e">
        <f t="shared" si="1"/>
        <v>#N/A</v>
      </c>
    </row>
    <row r="36" spans="1:5" x14ac:dyDescent="0.2">
      <c r="A36" s="1">
        <v>35</v>
      </c>
      <c r="B36" s="1" t="s">
        <v>208</v>
      </c>
      <c r="C36" s="28" t="e">
        <f>VLOOKUP(B36,Ref!$CU:$CW,3,FALSE)</f>
        <v>#N/A</v>
      </c>
      <c r="D36" s="1" t="e">
        <f t="shared" si="0"/>
        <v>#N/A</v>
      </c>
      <c r="E36" s="1" t="e">
        <f t="shared" si="1"/>
        <v>#N/A</v>
      </c>
    </row>
    <row r="37" spans="1:5" x14ac:dyDescent="0.2">
      <c r="A37" s="1">
        <v>36</v>
      </c>
      <c r="B37" s="1" t="s">
        <v>205</v>
      </c>
      <c r="C37" s="28" t="e">
        <f>VLOOKUP(B37,Ref!$CU:$CW,3,FALSE)</f>
        <v>#N/A</v>
      </c>
      <c r="D37" s="1" t="e">
        <f t="shared" si="0"/>
        <v>#N/A</v>
      </c>
      <c r="E37" s="1" t="e">
        <f t="shared" si="1"/>
        <v>#N/A</v>
      </c>
    </row>
    <row r="38" spans="1:5" x14ac:dyDescent="0.2">
      <c r="A38" s="1">
        <v>37</v>
      </c>
      <c r="B38" s="1" t="s">
        <v>203</v>
      </c>
      <c r="C38" s="28" t="e">
        <f>VLOOKUP(B38,Ref!$CU:$CW,3,FALSE)</f>
        <v>#N/A</v>
      </c>
      <c r="D38" s="1" t="e">
        <f t="shared" si="0"/>
        <v>#N/A</v>
      </c>
      <c r="E38" s="1" t="e">
        <f t="shared" si="1"/>
        <v>#N/A</v>
      </c>
    </row>
    <row r="39" spans="1:5" x14ac:dyDescent="0.2">
      <c r="A39" s="1">
        <v>38</v>
      </c>
      <c r="B39" s="1" t="s">
        <v>200</v>
      </c>
      <c r="C39" s="28" t="e">
        <f>VLOOKUP(B39,Ref!$CU:$CW,3,FALSE)</f>
        <v>#N/A</v>
      </c>
      <c r="D39" s="1" t="e">
        <f t="shared" si="0"/>
        <v>#N/A</v>
      </c>
      <c r="E39" s="1" t="e">
        <f t="shared" si="1"/>
        <v>#N/A</v>
      </c>
    </row>
    <row r="40" spans="1:5" x14ac:dyDescent="0.2">
      <c r="A40" s="1">
        <v>39</v>
      </c>
      <c r="B40" s="1" t="s">
        <v>197</v>
      </c>
      <c r="C40" s="28" t="e">
        <f>VLOOKUP(B40,Ref!$CU:$CW,3,FALSE)</f>
        <v>#N/A</v>
      </c>
      <c r="D40" s="1" t="e">
        <f t="shared" si="0"/>
        <v>#N/A</v>
      </c>
      <c r="E40" s="1" t="e">
        <f t="shared" si="1"/>
        <v>#N/A</v>
      </c>
    </row>
    <row r="41" spans="1:5" x14ac:dyDescent="0.2">
      <c r="A41" s="1">
        <v>40</v>
      </c>
      <c r="B41" s="1" t="s">
        <v>194</v>
      </c>
      <c r="C41" s="28" t="e">
        <f>VLOOKUP(B41,Ref!$CU:$CW,3,FALSE)</f>
        <v>#N/A</v>
      </c>
      <c r="D41" s="1" t="e">
        <f t="shared" si="0"/>
        <v>#N/A</v>
      </c>
      <c r="E41" s="1" t="e">
        <f t="shared" si="1"/>
        <v>#N/A</v>
      </c>
    </row>
    <row r="42" spans="1:5" x14ac:dyDescent="0.2">
      <c r="A42" s="1">
        <v>41</v>
      </c>
      <c r="B42" s="1" t="s">
        <v>191</v>
      </c>
      <c r="C42" s="28" t="e">
        <f>VLOOKUP(B42,Ref!$CU:$CW,3,FALSE)</f>
        <v>#N/A</v>
      </c>
      <c r="D42" s="1" t="e">
        <f t="shared" si="0"/>
        <v>#N/A</v>
      </c>
      <c r="E42" s="1" t="e">
        <f t="shared" si="1"/>
        <v>#N/A</v>
      </c>
    </row>
    <row r="43" spans="1:5" x14ac:dyDescent="0.2">
      <c r="A43" s="1">
        <v>42</v>
      </c>
      <c r="B43" s="1" t="s">
        <v>189</v>
      </c>
      <c r="C43" s="28" t="e">
        <f>VLOOKUP(B43,Ref!$CU:$CW,3,FALSE)</f>
        <v>#N/A</v>
      </c>
      <c r="D43" s="1" t="e">
        <f t="shared" si="0"/>
        <v>#N/A</v>
      </c>
      <c r="E43" s="1" t="e">
        <f t="shared" si="1"/>
        <v>#N/A</v>
      </c>
    </row>
    <row r="44" spans="1:5" x14ac:dyDescent="0.2">
      <c r="A44" s="1">
        <v>43</v>
      </c>
      <c r="B44" s="1" t="s">
        <v>187</v>
      </c>
      <c r="C44" s="28" t="e">
        <f>VLOOKUP(B44,Ref!$CU:$CW,3,FALSE)</f>
        <v>#N/A</v>
      </c>
      <c r="D44" s="1" t="e">
        <f t="shared" si="0"/>
        <v>#N/A</v>
      </c>
      <c r="E44" s="1" t="e">
        <f t="shared" si="1"/>
        <v>#N/A</v>
      </c>
    </row>
    <row r="45" spans="1:5" x14ac:dyDescent="0.2">
      <c r="A45" s="1">
        <v>44</v>
      </c>
      <c r="B45" s="1" t="s">
        <v>183</v>
      </c>
      <c r="C45" s="28" t="e">
        <f>VLOOKUP(B45,Ref!$CU:$CW,3,FALSE)</f>
        <v>#N/A</v>
      </c>
      <c r="D45" s="1" t="e">
        <f t="shared" si="0"/>
        <v>#N/A</v>
      </c>
      <c r="E45" s="1" t="e">
        <f t="shared" si="1"/>
        <v>#N/A</v>
      </c>
    </row>
    <row r="46" spans="1:5" x14ac:dyDescent="0.2">
      <c r="A46" s="1">
        <v>45</v>
      </c>
      <c r="B46" s="1" t="s">
        <v>186</v>
      </c>
      <c r="C46" s="28" t="e">
        <f>VLOOKUP(B46,Ref!$CU:$CW,3,FALSE)</f>
        <v>#N/A</v>
      </c>
      <c r="D46" s="1" t="e">
        <f t="shared" si="0"/>
        <v>#N/A</v>
      </c>
      <c r="E46" s="1" t="e">
        <f t="shared" si="1"/>
        <v>#N/A</v>
      </c>
    </row>
    <row r="47" spans="1:5" x14ac:dyDescent="0.2">
      <c r="A47" s="1">
        <v>46</v>
      </c>
      <c r="B47" s="1" t="s">
        <v>185</v>
      </c>
      <c r="C47" s="28" t="e">
        <f>VLOOKUP(B47,Ref!$CU:$CW,3,FALSE)</f>
        <v>#N/A</v>
      </c>
      <c r="D47" s="1" t="e">
        <f t="shared" si="0"/>
        <v>#N/A</v>
      </c>
      <c r="E47" s="1" t="e">
        <f t="shared" si="1"/>
        <v>#N/A</v>
      </c>
    </row>
    <row r="48" spans="1:5" x14ac:dyDescent="0.2">
      <c r="A48" s="1">
        <v>47</v>
      </c>
      <c r="B48" s="1" t="s">
        <v>183</v>
      </c>
      <c r="C48" s="28" t="e">
        <f>VLOOKUP(B48,Ref!$CU:$CW,3,FALSE)</f>
        <v>#N/A</v>
      </c>
      <c r="D48" s="1" t="e">
        <f t="shared" si="0"/>
        <v>#N/A</v>
      </c>
      <c r="E48" s="1" t="e">
        <f t="shared" si="1"/>
        <v>#N/A</v>
      </c>
    </row>
    <row r="49" spans="1:5" x14ac:dyDescent="0.2">
      <c r="A49" s="1">
        <v>48</v>
      </c>
      <c r="B49" s="1" t="s">
        <v>182</v>
      </c>
      <c r="C49" s="28" t="e">
        <f>VLOOKUP(B49,Ref!$CU:$CW,3,FALSE)</f>
        <v>#N/A</v>
      </c>
      <c r="D49" s="1" t="e">
        <f t="shared" si="0"/>
        <v>#N/A</v>
      </c>
      <c r="E49" s="1" t="e">
        <f t="shared" si="1"/>
        <v>#N/A</v>
      </c>
    </row>
    <row r="50" spans="1:5" x14ac:dyDescent="0.2">
      <c r="A50" s="1">
        <v>49</v>
      </c>
      <c r="B50" s="1" t="s">
        <v>181</v>
      </c>
      <c r="C50" s="28" t="e">
        <f>VLOOKUP(B50,Ref!$CU:$CW,3,FALSE)</f>
        <v>#N/A</v>
      </c>
      <c r="D50" s="1" t="e">
        <f t="shared" si="0"/>
        <v>#N/A</v>
      </c>
      <c r="E50" s="1" t="e">
        <f t="shared" si="1"/>
        <v>#N/A</v>
      </c>
    </row>
    <row r="51" spans="1:5" x14ac:dyDescent="0.2">
      <c r="A51" s="1">
        <v>50</v>
      </c>
      <c r="B51" s="1" t="s">
        <v>180</v>
      </c>
      <c r="C51" s="28" t="e">
        <f>VLOOKUP(B51,Ref!$CU:$CW,3,FALSE)</f>
        <v>#N/A</v>
      </c>
      <c r="D51" s="1" t="e">
        <f t="shared" si="0"/>
        <v>#N/A</v>
      </c>
      <c r="E51" s="1" t="e">
        <f t="shared" si="1"/>
        <v>#N/A</v>
      </c>
    </row>
    <row r="52" spans="1:5" x14ac:dyDescent="0.2">
      <c r="A52" s="1">
        <v>51</v>
      </c>
      <c r="B52" s="1" t="s">
        <v>179</v>
      </c>
      <c r="C52" s="28" t="e">
        <f>VLOOKUP(B52,Ref!$CU:$CW,3,FALSE)</f>
        <v>#N/A</v>
      </c>
      <c r="D52" s="1" t="e">
        <f t="shared" si="0"/>
        <v>#N/A</v>
      </c>
      <c r="E52" s="1" t="e">
        <f t="shared" si="1"/>
        <v>#N/A</v>
      </c>
    </row>
    <row r="53" spans="1:5" x14ac:dyDescent="0.2">
      <c r="A53" s="1">
        <v>52</v>
      </c>
      <c r="B53" s="1" t="s">
        <v>178</v>
      </c>
      <c r="C53" s="28" t="e">
        <f>VLOOKUP(B53,Ref!$CU:$CW,3,FALSE)</f>
        <v>#N/A</v>
      </c>
      <c r="D53" s="1" t="e">
        <f t="shared" si="0"/>
        <v>#N/A</v>
      </c>
      <c r="E53" s="1" t="e">
        <f t="shared" si="1"/>
        <v>#N/A</v>
      </c>
    </row>
    <row r="54" spans="1:5" x14ac:dyDescent="0.2">
      <c r="A54" s="1">
        <v>53</v>
      </c>
      <c r="B54" s="1" t="s">
        <v>177</v>
      </c>
      <c r="C54" s="28" t="e">
        <f>VLOOKUP(B54,Ref!$CU:$CW,3,FALSE)</f>
        <v>#N/A</v>
      </c>
      <c r="D54" s="1" t="e">
        <f t="shared" si="0"/>
        <v>#N/A</v>
      </c>
      <c r="E54" s="1" t="e">
        <f t="shared" si="1"/>
        <v>#N/A</v>
      </c>
    </row>
    <row r="55" spans="1:5" x14ac:dyDescent="0.2">
      <c r="A55" s="1">
        <v>54</v>
      </c>
      <c r="B55" s="1" t="s">
        <v>176</v>
      </c>
      <c r="C55" s="28" t="e">
        <f>VLOOKUP(B55,Ref!$CU:$CW,3,FALSE)</f>
        <v>#N/A</v>
      </c>
      <c r="D55" s="1" t="e">
        <f t="shared" si="0"/>
        <v>#N/A</v>
      </c>
      <c r="E55" s="1" t="e">
        <f t="shared" si="1"/>
        <v>#N/A</v>
      </c>
    </row>
    <row r="56" spans="1:5" x14ac:dyDescent="0.2">
      <c r="A56" s="1">
        <v>55</v>
      </c>
      <c r="B56" s="1" t="s">
        <v>175</v>
      </c>
      <c r="C56" s="28" t="e">
        <f>VLOOKUP(B56,Ref!$CU:$CW,3,FALSE)</f>
        <v>#N/A</v>
      </c>
      <c r="D56" s="1" t="e">
        <f t="shared" si="0"/>
        <v>#N/A</v>
      </c>
      <c r="E56" s="1" t="e">
        <f t="shared" si="1"/>
        <v>#N/A</v>
      </c>
    </row>
    <row r="57" spans="1:5" x14ac:dyDescent="0.2">
      <c r="A57" s="1">
        <v>56</v>
      </c>
      <c r="B57" s="1" t="s">
        <v>174</v>
      </c>
      <c r="C57" s="28" t="e">
        <f>VLOOKUP(B57,Ref!$CU:$CW,3,FALSE)</f>
        <v>#N/A</v>
      </c>
      <c r="D57" s="1" t="e">
        <f t="shared" si="0"/>
        <v>#N/A</v>
      </c>
      <c r="E57" s="1" t="e">
        <f t="shared" si="1"/>
        <v>#N/A</v>
      </c>
    </row>
    <row r="58" spans="1:5" x14ac:dyDescent="0.2">
      <c r="A58" s="1">
        <v>57</v>
      </c>
      <c r="B58" s="1" t="s">
        <v>173</v>
      </c>
      <c r="C58" s="28" t="e">
        <f>VLOOKUP(B58,Ref!$CU:$CW,3,FALSE)</f>
        <v>#N/A</v>
      </c>
      <c r="D58" s="1" t="e">
        <f t="shared" si="0"/>
        <v>#N/A</v>
      </c>
      <c r="E58" s="1" t="e">
        <f t="shared" si="1"/>
        <v>#N/A</v>
      </c>
    </row>
    <row r="59" spans="1:5" x14ac:dyDescent="0.2">
      <c r="A59" s="1">
        <v>58</v>
      </c>
      <c r="B59" s="1" t="s">
        <v>172</v>
      </c>
      <c r="C59" s="28" t="e">
        <f>VLOOKUP(B59,Ref!$CU:$CW,3,FALSE)</f>
        <v>#N/A</v>
      </c>
      <c r="D59" s="1" t="e">
        <f t="shared" si="0"/>
        <v>#N/A</v>
      </c>
      <c r="E59" s="1" t="e">
        <f t="shared" si="1"/>
        <v>#N/A</v>
      </c>
    </row>
    <row r="60" spans="1:5" x14ac:dyDescent="0.2">
      <c r="A60" s="1">
        <v>59</v>
      </c>
      <c r="B60" s="1" t="s">
        <v>171</v>
      </c>
      <c r="C60" s="28" t="e">
        <f>VLOOKUP(B60,Ref!$CU:$CW,3,FALSE)</f>
        <v>#N/A</v>
      </c>
      <c r="D60" s="1" t="e">
        <f t="shared" si="0"/>
        <v>#N/A</v>
      </c>
      <c r="E60" s="1" t="e">
        <f t="shared" si="1"/>
        <v>#N/A</v>
      </c>
    </row>
    <row r="61" spans="1:5" x14ac:dyDescent="0.2">
      <c r="A61" s="1">
        <v>60</v>
      </c>
      <c r="B61" s="1" t="s">
        <v>170</v>
      </c>
      <c r="C61" s="28" t="e">
        <f>VLOOKUP(B61,Ref!$CU:$CW,3,FALSE)</f>
        <v>#N/A</v>
      </c>
      <c r="D61" s="1" t="e">
        <f t="shared" si="0"/>
        <v>#N/A</v>
      </c>
      <c r="E61" s="1" t="e">
        <f t="shared" si="1"/>
        <v>#N/A</v>
      </c>
    </row>
    <row r="62" spans="1:5" x14ac:dyDescent="0.2">
      <c r="A62" s="1">
        <v>61</v>
      </c>
      <c r="B62" s="1" t="s">
        <v>167</v>
      </c>
      <c r="C62" s="28" t="e">
        <f>VLOOKUP(B62,Ref!$CU:$CW,3,FALSE)</f>
        <v>#N/A</v>
      </c>
      <c r="D62" s="1" t="e">
        <f t="shared" si="0"/>
        <v>#N/A</v>
      </c>
      <c r="E62" s="1" t="e">
        <f t="shared" si="1"/>
        <v>#N/A</v>
      </c>
    </row>
    <row r="63" spans="1:5" x14ac:dyDescent="0.2">
      <c r="A63" s="1">
        <v>62</v>
      </c>
      <c r="B63" s="1" t="s">
        <v>163</v>
      </c>
      <c r="C63" s="28" t="e">
        <f>VLOOKUP(B63,Ref!$CU:$CW,3,FALSE)</f>
        <v>#N/A</v>
      </c>
      <c r="D63" s="1" t="e">
        <f t="shared" si="0"/>
        <v>#N/A</v>
      </c>
      <c r="E63" s="1" t="e">
        <f t="shared" si="1"/>
        <v>#N/A</v>
      </c>
    </row>
    <row r="64" spans="1:5" x14ac:dyDescent="0.2">
      <c r="A64" s="1">
        <v>63</v>
      </c>
      <c r="B64" s="1" t="s">
        <v>160</v>
      </c>
      <c r="C64" s="28" t="e">
        <f>VLOOKUP(B64,Ref!$CU:$CW,3,FALSE)</f>
        <v>#N/A</v>
      </c>
      <c r="D64" s="1" t="e">
        <f t="shared" si="0"/>
        <v>#N/A</v>
      </c>
      <c r="E64" s="1" t="e">
        <f t="shared" si="1"/>
        <v>#N/A</v>
      </c>
    </row>
    <row r="65" spans="1:5" x14ac:dyDescent="0.2">
      <c r="A65" s="1">
        <v>64</v>
      </c>
      <c r="B65" s="1" t="s">
        <v>157</v>
      </c>
      <c r="C65" s="28" t="e">
        <f>VLOOKUP(B65,Ref!$CU:$CW,3,FALSE)</f>
        <v>#N/A</v>
      </c>
      <c r="D65" s="1" t="e">
        <f t="shared" si="0"/>
        <v>#N/A</v>
      </c>
      <c r="E65" s="1" t="e">
        <f t="shared" si="1"/>
        <v>#N/A</v>
      </c>
    </row>
    <row r="66" spans="1:5" x14ac:dyDescent="0.2">
      <c r="A66" s="1">
        <v>65</v>
      </c>
      <c r="B66" s="1" t="s">
        <v>153</v>
      </c>
      <c r="C66" s="28" t="e">
        <f>VLOOKUP(B66,Ref!$CU:$CW,3,FALSE)</f>
        <v>#N/A</v>
      </c>
      <c r="D66" s="1" t="e">
        <f t="shared" si="0"/>
        <v>#N/A</v>
      </c>
      <c r="E66" s="1" t="e">
        <f t="shared" si="1"/>
        <v>#N/A</v>
      </c>
    </row>
    <row r="67" spans="1:5" x14ac:dyDescent="0.2">
      <c r="A67" s="1">
        <v>66</v>
      </c>
      <c r="B67" s="1" t="s">
        <v>151</v>
      </c>
      <c r="C67" s="28" t="e">
        <f>VLOOKUP(B67,Ref!$CU:$CW,3,FALSE)</f>
        <v>#N/A</v>
      </c>
      <c r="D67" s="1" t="e">
        <f t="shared" ref="D67:D73" si="2">VLOOKUP(C67,$I$7:$K$17,3,FALSE)</f>
        <v>#N/A</v>
      </c>
      <c r="E67" s="1" t="e">
        <f t="shared" ref="E67:E73" si="3">VLOOKUP(C67,$I$7:$L$17,4,FALSE)</f>
        <v>#N/A</v>
      </c>
    </row>
    <row r="68" spans="1:5" x14ac:dyDescent="0.2">
      <c r="A68" s="1">
        <v>67</v>
      </c>
      <c r="B68" s="1" t="s">
        <v>149</v>
      </c>
      <c r="C68" s="28" t="e">
        <f>VLOOKUP(B68,Ref!$CU:$CW,3,FALSE)</f>
        <v>#N/A</v>
      </c>
      <c r="D68" s="1" t="e">
        <f t="shared" si="2"/>
        <v>#N/A</v>
      </c>
      <c r="E68" s="1" t="e">
        <f t="shared" si="3"/>
        <v>#N/A</v>
      </c>
    </row>
    <row r="69" spans="1:5" x14ac:dyDescent="0.2">
      <c r="A69" s="1">
        <v>68</v>
      </c>
      <c r="B69" s="1" t="s">
        <v>145</v>
      </c>
      <c r="C69" s="28" t="e">
        <f>VLOOKUP(B69,Ref!$CU:$CW,3,FALSE)</f>
        <v>#N/A</v>
      </c>
      <c r="D69" s="1" t="e">
        <f t="shared" si="2"/>
        <v>#N/A</v>
      </c>
      <c r="E69" s="1" t="e">
        <f t="shared" si="3"/>
        <v>#N/A</v>
      </c>
    </row>
    <row r="70" spans="1:5" x14ac:dyDescent="0.2">
      <c r="A70" s="1">
        <v>69</v>
      </c>
      <c r="B70" s="1" t="s">
        <v>143</v>
      </c>
      <c r="C70" s="28" t="e">
        <f>VLOOKUP(B70,Ref!$CU:$CW,3,FALSE)</f>
        <v>#N/A</v>
      </c>
      <c r="D70" s="1" t="e">
        <f t="shared" si="2"/>
        <v>#N/A</v>
      </c>
      <c r="E70" s="1" t="e">
        <f t="shared" si="3"/>
        <v>#N/A</v>
      </c>
    </row>
    <row r="71" spans="1:5" x14ac:dyDescent="0.2">
      <c r="A71" s="1">
        <v>70</v>
      </c>
      <c r="B71" s="1" t="s">
        <v>140</v>
      </c>
      <c r="C71" s="28" t="e">
        <f>VLOOKUP(B71,Ref!$CU:$CW,3,FALSE)</f>
        <v>#N/A</v>
      </c>
      <c r="D71" s="1" t="e">
        <f t="shared" si="2"/>
        <v>#N/A</v>
      </c>
      <c r="E71" s="1" t="e">
        <f t="shared" si="3"/>
        <v>#N/A</v>
      </c>
    </row>
    <row r="72" spans="1:5" x14ac:dyDescent="0.2">
      <c r="A72" s="1">
        <v>71</v>
      </c>
      <c r="B72" s="1" t="s">
        <v>136</v>
      </c>
      <c r="C72" s="28" t="e">
        <f>VLOOKUP(B72,Ref!$CU:$CW,3,FALSE)</f>
        <v>#N/A</v>
      </c>
      <c r="D72" s="1" t="e">
        <f t="shared" si="2"/>
        <v>#N/A</v>
      </c>
      <c r="E72" s="1" t="e">
        <f t="shared" si="3"/>
        <v>#N/A</v>
      </c>
    </row>
    <row r="73" spans="1:5" x14ac:dyDescent="0.2">
      <c r="A73" s="1">
        <v>72</v>
      </c>
      <c r="B73" s="1" t="s">
        <v>132</v>
      </c>
      <c r="C73" s="28" t="e">
        <f>VLOOKUP(B73,Ref!$CU:$CW,3,FALSE)</f>
        <v>#N/A</v>
      </c>
      <c r="D73" s="1" t="e">
        <f t="shared" si="2"/>
        <v>#N/A</v>
      </c>
      <c r="E73" s="1" t="e">
        <f t="shared" si="3"/>
        <v>#N/A</v>
      </c>
    </row>
  </sheetData>
  <phoneticPr fontId="4" type="noConversion"/>
  <conditionalFormatting sqref="A2:C73">
    <cfRule type="expression" dxfId="10" priority="1">
      <formula>MOD(QUOTIENT($A2-1,6),2)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80D07-37DA-40CA-A3F0-9D0A9F6C5B60}">
  <sheetPr codeName="Sheet4">
    <tabColor rgb="FFFFFF00"/>
  </sheetPr>
  <dimension ref="A1:AO67"/>
  <sheetViews>
    <sheetView topLeftCell="F1" zoomScaleNormal="100" workbookViewId="0">
      <selection activeCell="R4" sqref="R4"/>
    </sheetView>
  </sheetViews>
  <sheetFormatPr defaultRowHeight="12" x14ac:dyDescent="0.2"/>
  <cols>
    <col min="1" max="1" width="9" style="130"/>
    <col min="2" max="2" width="14.875" style="130" bestFit="1" customWidth="1"/>
    <col min="3" max="3" width="8" style="130" bestFit="1" customWidth="1"/>
    <col min="4" max="5" width="9" style="130"/>
    <col min="6" max="6" width="11.875" style="130" bestFit="1" customWidth="1"/>
    <col min="7" max="7" width="2" style="130" customWidth="1"/>
    <col min="8" max="8" width="3.25" style="100" bestFit="1" customWidth="1"/>
    <col min="9" max="9" width="13.375" style="100" bestFit="1" customWidth="1"/>
    <col min="10" max="10" width="10.375" style="100" bestFit="1" customWidth="1"/>
    <col min="11" max="11" width="8.375" style="100" bestFit="1" customWidth="1"/>
    <col min="12" max="12" width="10.625" style="100" bestFit="1" customWidth="1"/>
    <col min="13" max="13" width="10" style="100" bestFit="1" customWidth="1"/>
    <col min="14" max="14" width="9.125" style="100" bestFit="1" customWidth="1"/>
    <col min="15" max="15" width="9.5" style="100" bestFit="1" customWidth="1"/>
    <col min="16" max="16" width="10.125" style="100" bestFit="1" customWidth="1"/>
    <col min="17" max="17" width="10.5" style="100" bestFit="1" customWidth="1"/>
    <col min="18" max="18" width="13.375" style="100" bestFit="1" customWidth="1"/>
    <col min="19" max="21" width="9" style="130"/>
    <col min="22" max="22" width="11.125" style="130" bestFit="1" customWidth="1"/>
    <col min="23" max="36" width="9" style="130"/>
    <col min="37" max="38" width="13.375" style="130" bestFit="1" customWidth="1"/>
    <col min="39" max="39" width="9" style="130"/>
    <col min="40" max="16384" width="9" style="88"/>
  </cols>
  <sheetData>
    <row r="1" spans="1:41" x14ac:dyDescent="0.2">
      <c r="H1" s="202" t="s">
        <v>3245</v>
      </c>
      <c r="I1" s="203"/>
      <c r="J1" s="203"/>
      <c r="K1" s="203"/>
      <c r="L1" s="203"/>
      <c r="M1" s="203"/>
      <c r="N1" s="203"/>
      <c r="O1" s="203"/>
      <c r="P1" s="203"/>
      <c r="Q1" s="203"/>
      <c r="R1" s="203"/>
      <c r="U1" s="204" t="s">
        <v>3279</v>
      </c>
      <c r="V1" s="204"/>
      <c r="W1" s="204"/>
      <c r="X1" s="204"/>
      <c r="Y1" s="204"/>
      <c r="Z1" s="204"/>
      <c r="AA1" s="204"/>
      <c r="AB1" s="204"/>
      <c r="AC1" s="204"/>
      <c r="AD1" s="204"/>
      <c r="AE1" s="204"/>
      <c r="AF1" s="204"/>
      <c r="AG1" s="204"/>
      <c r="AH1" s="204"/>
      <c r="AI1" s="204"/>
      <c r="AJ1" s="204"/>
      <c r="AK1" s="131"/>
      <c r="AL1" s="83" t="s">
        <v>3291</v>
      </c>
    </row>
    <row r="2" spans="1:41" x14ac:dyDescent="0.2">
      <c r="H2" s="100" t="s">
        <v>329</v>
      </c>
      <c r="I2" s="100" t="s">
        <v>2463</v>
      </c>
      <c r="J2" s="100" t="s">
        <v>2464</v>
      </c>
      <c r="K2" s="100" t="s">
        <v>2465</v>
      </c>
      <c r="L2" s="100" t="s">
        <v>2466</v>
      </c>
      <c r="M2" s="100" t="s">
        <v>2467</v>
      </c>
      <c r="N2" s="100" t="s">
        <v>2468</v>
      </c>
      <c r="O2" s="100" t="s">
        <v>340</v>
      </c>
      <c r="P2" s="100" t="s">
        <v>342</v>
      </c>
      <c r="Q2" s="100" t="s">
        <v>345</v>
      </c>
      <c r="R2" s="100" t="s">
        <v>2469</v>
      </c>
      <c r="U2" s="100" t="s">
        <v>329</v>
      </c>
      <c r="V2" s="100" t="s">
        <v>3246</v>
      </c>
      <c r="W2" s="100" t="s">
        <v>3247</v>
      </c>
      <c r="X2" s="100" t="s">
        <v>3248</v>
      </c>
      <c r="Y2" s="100" t="s">
        <v>3249</v>
      </c>
      <c r="Z2" s="100" t="s">
        <v>3250</v>
      </c>
      <c r="AA2" s="100" t="s">
        <v>3251</v>
      </c>
      <c r="AB2" s="100" t="s">
        <v>3252</v>
      </c>
      <c r="AC2" s="100" t="s">
        <v>3253</v>
      </c>
      <c r="AD2" s="100" t="s">
        <v>3254</v>
      </c>
      <c r="AE2" s="100" t="s">
        <v>3255</v>
      </c>
      <c r="AF2" s="100" t="s">
        <v>3256</v>
      </c>
      <c r="AG2" s="100" t="s">
        <v>3257</v>
      </c>
      <c r="AH2" s="100" t="s">
        <v>3258</v>
      </c>
      <c r="AI2" s="100" t="s">
        <v>3259</v>
      </c>
      <c r="AJ2" s="100" t="s">
        <v>590</v>
      </c>
      <c r="AK2" s="132"/>
    </row>
    <row r="3" spans="1:41" x14ac:dyDescent="0.2">
      <c r="H3" s="100">
        <v>1</v>
      </c>
      <c r="I3" s="100">
        <v>1</v>
      </c>
      <c r="J3" s="100">
        <v>1</v>
      </c>
      <c r="K3" s="100">
        <v>1</v>
      </c>
      <c r="L3" s="100">
        <v>255</v>
      </c>
      <c r="N3" s="100">
        <v>1</v>
      </c>
      <c r="O3" s="100">
        <v>6</v>
      </c>
      <c r="P3" s="100">
        <v>85061</v>
      </c>
      <c r="Q3" s="100">
        <v>2</v>
      </c>
      <c r="R3" s="100" t="str">
        <f>INDEX(Ref!$A$1:$F$1111,MATCH(P3,Ref!$A$1:$A$1111,0),5)</f>
        <v>2성 PVP 동료</v>
      </c>
      <c r="U3" s="100">
        <v>1</v>
      </c>
      <c r="V3" s="100" t="s">
        <v>3260</v>
      </c>
      <c r="W3" s="100">
        <v>0</v>
      </c>
      <c r="X3" s="100">
        <v>6</v>
      </c>
      <c r="Y3" s="100">
        <v>85000</v>
      </c>
      <c r="Z3" s="100">
        <v>1</v>
      </c>
      <c r="AA3" s="100">
        <v>6</v>
      </c>
      <c r="AB3" s="100">
        <v>94039</v>
      </c>
      <c r="AC3" s="128">
        <v>130</v>
      </c>
      <c r="AD3" s="100">
        <v>0</v>
      </c>
      <c r="AE3" s="100">
        <v>0</v>
      </c>
      <c r="AF3" s="100">
        <v>0</v>
      </c>
      <c r="AG3" s="100">
        <v>0</v>
      </c>
      <c r="AH3" s="100">
        <v>0</v>
      </c>
      <c r="AI3" s="100">
        <v>0</v>
      </c>
      <c r="AJ3" s="100">
        <v>139101</v>
      </c>
      <c r="AK3" s="100" t="str">
        <f>INDEX(Ref!$A$1:$F$1111,MATCH(Y3,Ref!$A$1:$A$1111,0),5)</f>
        <v>하급 장비 상자</v>
      </c>
      <c r="AL3" s="100" t="str">
        <f>INDEX(Ref!$A$1:$F$1111,MATCH(AB3,Ref!$A$1:$A$1111,0),5)</f>
        <v>배틀 코인</v>
      </c>
      <c r="AM3" s="130">
        <v>10</v>
      </c>
      <c r="AN3" s="88">
        <v>30</v>
      </c>
      <c r="AO3" s="88">
        <f>AN3+100</f>
        <v>130</v>
      </c>
    </row>
    <row r="4" spans="1:41" x14ac:dyDescent="0.2">
      <c r="C4" s="130">
        <v>1</v>
      </c>
      <c r="D4" s="130">
        <v>1000</v>
      </c>
      <c r="E4" s="130">
        <v>20</v>
      </c>
      <c r="H4" s="100">
        <v>2</v>
      </c>
      <c r="I4" s="100">
        <v>1</v>
      </c>
      <c r="J4" s="100">
        <v>2</v>
      </c>
      <c r="K4" s="100">
        <v>1</v>
      </c>
      <c r="L4" s="100">
        <v>255</v>
      </c>
      <c r="N4" s="100">
        <v>2</v>
      </c>
      <c r="O4" s="100">
        <v>6</v>
      </c>
      <c r="P4" s="100">
        <v>85001</v>
      </c>
      <c r="Q4" s="100">
        <v>1</v>
      </c>
      <c r="R4" s="100" t="str">
        <f>INDEX(Ref!$A$1:$F$1111,MATCH(P4,Ref!$A$1:$A$1111,0),5)</f>
        <v>중급 장비 상자</v>
      </c>
      <c r="U4" s="100">
        <v>2</v>
      </c>
      <c r="V4" s="100" t="s">
        <v>3261</v>
      </c>
      <c r="W4" s="100">
        <v>100</v>
      </c>
      <c r="X4" s="100">
        <v>6</v>
      </c>
      <c r="Y4" s="100">
        <v>85000</v>
      </c>
      <c r="Z4" s="100">
        <v>1</v>
      </c>
      <c r="AA4" s="100">
        <v>6</v>
      </c>
      <c r="AB4" s="100">
        <v>94039</v>
      </c>
      <c r="AC4" s="128">
        <v>135</v>
      </c>
      <c r="AD4" s="100">
        <v>0</v>
      </c>
      <c r="AE4" s="100">
        <v>0</v>
      </c>
      <c r="AF4" s="100">
        <v>0</v>
      </c>
      <c r="AG4" s="100">
        <v>0</v>
      </c>
      <c r="AH4" s="100">
        <v>0</v>
      </c>
      <c r="AI4" s="100">
        <v>0</v>
      </c>
      <c r="AJ4" s="100">
        <v>139102</v>
      </c>
      <c r="AK4" s="100" t="str">
        <f>INDEX(Ref!$A$1:$F$1111,MATCH(Y4,Ref!$A$1:$A$1111,0),5)</f>
        <v>하급 장비 상자</v>
      </c>
      <c r="AL4" s="100" t="str">
        <f>INDEX(Ref!$A$1:$F$1111,MATCH(AB4,Ref!$A$1:$A$1111,0),5)</f>
        <v>배틀 코인</v>
      </c>
      <c r="AM4" s="130">
        <v>15</v>
      </c>
      <c r="AN4" s="88">
        <f>AN3+5</f>
        <v>35</v>
      </c>
      <c r="AO4" s="88">
        <f t="shared" ref="AO4:AO21" si="0">AN4+100</f>
        <v>135</v>
      </c>
    </row>
    <row r="5" spans="1:41" x14ac:dyDescent="0.2">
      <c r="B5" s="100"/>
      <c r="C5" s="128" t="s">
        <v>3240</v>
      </c>
      <c r="D5" s="100" t="s">
        <v>3241</v>
      </c>
      <c r="E5" s="100" t="s">
        <v>3294</v>
      </c>
      <c r="H5" s="100">
        <v>3</v>
      </c>
      <c r="I5" s="100">
        <v>1</v>
      </c>
      <c r="J5" s="100">
        <v>3</v>
      </c>
      <c r="K5" s="100">
        <v>1</v>
      </c>
      <c r="L5" s="100">
        <v>255</v>
      </c>
      <c r="N5" s="100">
        <v>3</v>
      </c>
      <c r="O5" s="100">
        <v>6</v>
      </c>
      <c r="P5" s="100">
        <v>85062</v>
      </c>
      <c r="Q5" s="100">
        <v>2</v>
      </c>
      <c r="R5" s="100" t="str">
        <f>INDEX(Ref!$A$1:$F$1111,MATCH(P5,Ref!$A$1:$A$1111,0),5)</f>
        <v>3성 PVP 동료</v>
      </c>
      <c r="U5" s="100">
        <v>3</v>
      </c>
      <c r="V5" s="100" t="s">
        <v>3262</v>
      </c>
      <c r="W5" s="100">
        <v>200</v>
      </c>
      <c r="X5" s="100">
        <v>6</v>
      </c>
      <c r="Y5" s="100">
        <v>85000</v>
      </c>
      <c r="Z5" s="100">
        <v>1</v>
      </c>
      <c r="AA5" s="100">
        <v>6</v>
      </c>
      <c r="AB5" s="100">
        <v>94039</v>
      </c>
      <c r="AC5" s="128">
        <v>140</v>
      </c>
      <c r="AD5" s="100">
        <v>0</v>
      </c>
      <c r="AE5" s="100">
        <v>0</v>
      </c>
      <c r="AF5" s="100">
        <v>0</v>
      </c>
      <c r="AG5" s="100">
        <v>0</v>
      </c>
      <c r="AH5" s="100">
        <v>0</v>
      </c>
      <c r="AI5" s="100">
        <v>0</v>
      </c>
      <c r="AJ5" s="100">
        <v>139103</v>
      </c>
      <c r="AK5" s="100" t="str">
        <f>INDEX(Ref!$A$1:$F$1111,MATCH(Y5,Ref!$A$1:$A$1111,0),5)</f>
        <v>하급 장비 상자</v>
      </c>
      <c r="AL5" s="100" t="str">
        <f>INDEX(Ref!$A$1:$F$1111,MATCH(AB5,Ref!$A$1:$A$1111,0),5)</f>
        <v>배틀 코인</v>
      </c>
      <c r="AM5" s="130">
        <v>20</v>
      </c>
      <c r="AN5" s="88">
        <f t="shared" ref="AN5:AN21" si="1">AN4+5</f>
        <v>40</v>
      </c>
      <c r="AO5" s="88">
        <f t="shared" si="0"/>
        <v>140</v>
      </c>
    </row>
    <row r="6" spans="1:41" x14ac:dyDescent="0.2">
      <c r="B6" s="100" t="s">
        <v>3240</v>
      </c>
      <c r="C6" s="100"/>
      <c r="D6" s="100"/>
      <c r="E6" s="100"/>
      <c r="H6" s="100">
        <v>4</v>
      </c>
      <c r="I6" s="100">
        <v>1</v>
      </c>
      <c r="J6" s="100">
        <v>4</v>
      </c>
      <c r="K6" s="100">
        <v>1</v>
      </c>
      <c r="L6" s="100">
        <v>255</v>
      </c>
      <c r="N6" s="100">
        <v>4</v>
      </c>
      <c r="O6" s="100">
        <v>6</v>
      </c>
      <c r="P6" s="100">
        <v>85002</v>
      </c>
      <c r="Q6" s="100">
        <v>1</v>
      </c>
      <c r="R6" s="100" t="str">
        <f>INDEX(Ref!$A$1:$F$1111,MATCH(P6,Ref!$A$1:$A$1111,0),5)</f>
        <v>상급 장비 상자</v>
      </c>
      <c r="U6" s="100">
        <v>4</v>
      </c>
      <c r="V6" s="100" t="s">
        <v>3263</v>
      </c>
      <c r="W6" s="100">
        <v>300</v>
      </c>
      <c r="X6" s="100">
        <v>6</v>
      </c>
      <c r="Y6" s="100">
        <v>85000</v>
      </c>
      <c r="Z6" s="100">
        <v>2</v>
      </c>
      <c r="AA6" s="100">
        <v>6</v>
      </c>
      <c r="AB6" s="100">
        <v>94039</v>
      </c>
      <c r="AC6" s="128">
        <v>145</v>
      </c>
      <c r="AD6" s="100">
        <v>0</v>
      </c>
      <c r="AE6" s="100">
        <v>0</v>
      </c>
      <c r="AF6" s="100">
        <v>0</v>
      </c>
      <c r="AG6" s="100">
        <v>0</v>
      </c>
      <c r="AH6" s="100">
        <v>0</v>
      </c>
      <c r="AI6" s="100">
        <v>0</v>
      </c>
      <c r="AJ6" s="100">
        <v>139104</v>
      </c>
      <c r="AK6" s="100" t="str">
        <f>INDEX(Ref!$A$1:$F$1111,MATCH(Y6,Ref!$A$1:$A$1111,0),5)</f>
        <v>하급 장비 상자</v>
      </c>
      <c r="AL6" s="100" t="str">
        <f>INDEX(Ref!$A$1:$F$1111,MATCH(AB6,Ref!$A$1:$A$1111,0),5)</f>
        <v>배틀 코인</v>
      </c>
      <c r="AM6" s="130">
        <v>40</v>
      </c>
      <c r="AN6" s="88">
        <f t="shared" si="1"/>
        <v>45</v>
      </c>
      <c r="AO6" s="88">
        <f t="shared" si="0"/>
        <v>145</v>
      </c>
    </row>
    <row r="7" spans="1:41" x14ac:dyDescent="0.2">
      <c r="B7" s="100" t="s">
        <v>3296</v>
      </c>
      <c r="C7" s="100"/>
      <c r="D7" s="100"/>
      <c r="E7" s="100"/>
      <c r="H7" s="100">
        <v>5</v>
      </c>
      <c r="I7" s="100">
        <v>1</v>
      </c>
      <c r="J7" s="100">
        <v>5</v>
      </c>
      <c r="K7" s="100">
        <v>1</v>
      </c>
      <c r="L7" s="100">
        <v>255</v>
      </c>
      <c r="N7" s="100">
        <v>5</v>
      </c>
      <c r="O7" s="100">
        <v>6</v>
      </c>
      <c r="P7" s="100">
        <v>85062</v>
      </c>
      <c r="Q7" s="100">
        <v>2</v>
      </c>
      <c r="R7" s="100" t="str">
        <f>INDEX(Ref!$A$1:$F$1111,MATCH(P7,Ref!$A$1:$A$1111,0),5)</f>
        <v>3성 PVP 동료</v>
      </c>
      <c r="U7" s="100">
        <v>5</v>
      </c>
      <c r="V7" s="100" t="s">
        <v>3264</v>
      </c>
      <c r="W7" s="100">
        <v>500</v>
      </c>
      <c r="X7" s="100">
        <v>6</v>
      </c>
      <c r="Y7" s="100">
        <v>85000</v>
      </c>
      <c r="Z7" s="100">
        <v>2</v>
      </c>
      <c r="AA7" s="100">
        <v>6</v>
      </c>
      <c r="AB7" s="100">
        <v>94039</v>
      </c>
      <c r="AC7" s="128">
        <v>150</v>
      </c>
      <c r="AD7" s="100">
        <v>0</v>
      </c>
      <c r="AE7" s="100">
        <v>0</v>
      </c>
      <c r="AF7" s="100">
        <v>0</v>
      </c>
      <c r="AG7" s="100">
        <v>0</v>
      </c>
      <c r="AH7" s="100">
        <v>0</v>
      </c>
      <c r="AI7" s="100">
        <v>0</v>
      </c>
      <c r="AJ7" s="100">
        <v>139105</v>
      </c>
      <c r="AK7" s="100" t="str">
        <f>INDEX(Ref!$A$1:$F$1111,MATCH(Y7,Ref!$A$1:$A$1111,0),5)</f>
        <v>하급 장비 상자</v>
      </c>
      <c r="AL7" s="100" t="str">
        <f>INDEX(Ref!$A$1:$F$1111,MATCH(AB7,Ref!$A$1:$A$1111,0),5)</f>
        <v>배틀 코인</v>
      </c>
      <c r="AM7" s="130">
        <v>50</v>
      </c>
      <c r="AN7" s="88">
        <f t="shared" si="1"/>
        <v>50</v>
      </c>
      <c r="AO7" s="88">
        <f t="shared" si="0"/>
        <v>150</v>
      </c>
    </row>
    <row r="8" spans="1:41" x14ac:dyDescent="0.2">
      <c r="B8" s="127"/>
      <c r="C8" s="127"/>
      <c r="D8" s="100"/>
      <c r="E8" s="100"/>
      <c r="H8" s="100">
        <v>6</v>
      </c>
      <c r="I8" s="100">
        <v>1</v>
      </c>
      <c r="J8" s="100">
        <v>6</v>
      </c>
      <c r="K8" s="100">
        <v>1</v>
      </c>
      <c r="L8" s="100">
        <v>63</v>
      </c>
      <c r="N8" s="100">
        <v>6</v>
      </c>
      <c r="O8" s="100">
        <v>6</v>
      </c>
      <c r="P8" s="100">
        <v>85002</v>
      </c>
      <c r="Q8" s="100">
        <v>2</v>
      </c>
      <c r="R8" s="100" t="str">
        <f>INDEX(Ref!$A$1:$F$1111,MATCH(P8,Ref!$A$1:$A$1111,0),5)</f>
        <v>상급 장비 상자</v>
      </c>
      <c r="U8" s="100">
        <v>6</v>
      </c>
      <c r="V8" s="100" t="s">
        <v>3265</v>
      </c>
      <c r="W8" s="100">
        <v>700</v>
      </c>
      <c r="X8" s="100">
        <v>6</v>
      </c>
      <c r="Y8" s="100">
        <v>85000</v>
      </c>
      <c r="Z8" s="100">
        <v>2</v>
      </c>
      <c r="AA8" s="100">
        <v>6</v>
      </c>
      <c r="AB8" s="100">
        <v>94039</v>
      </c>
      <c r="AC8" s="128">
        <v>155</v>
      </c>
      <c r="AD8" s="100">
        <v>0</v>
      </c>
      <c r="AE8" s="100">
        <v>0</v>
      </c>
      <c r="AF8" s="100">
        <v>0</v>
      </c>
      <c r="AG8" s="100">
        <v>0</v>
      </c>
      <c r="AH8" s="100">
        <v>0</v>
      </c>
      <c r="AI8" s="100">
        <v>0</v>
      </c>
      <c r="AJ8" s="100">
        <v>139106</v>
      </c>
      <c r="AK8" s="100" t="str">
        <f>INDEX(Ref!$A$1:$F$1111,MATCH(Y8,Ref!$A$1:$A$1111,0),5)</f>
        <v>하급 장비 상자</v>
      </c>
      <c r="AL8" s="100" t="str">
        <f>INDEX(Ref!$A$1:$F$1111,MATCH(AB8,Ref!$A$1:$A$1111,0),5)</f>
        <v>배틀 코인</v>
      </c>
      <c r="AM8" s="130">
        <v>60</v>
      </c>
      <c r="AN8" s="88">
        <f t="shared" si="1"/>
        <v>55</v>
      </c>
      <c r="AO8" s="88">
        <f t="shared" si="0"/>
        <v>155</v>
      </c>
    </row>
    <row r="9" spans="1:41" x14ac:dyDescent="0.2">
      <c r="B9" s="128" t="s">
        <v>3244</v>
      </c>
      <c r="C9" s="128">
        <v>40</v>
      </c>
      <c r="D9" s="100"/>
      <c r="E9" s="100">
        <v>800</v>
      </c>
      <c r="H9" s="100">
        <v>7</v>
      </c>
      <c r="I9" s="100">
        <v>1</v>
      </c>
      <c r="J9" s="100">
        <v>7</v>
      </c>
      <c r="K9" s="100">
        <v>1</v>
      </c>
      <c r="L9" s="100">
        <v>15</v>
      </c>
      <c r="N9" s="100">
        <v>7</v>
      </c>
      <c r="O9" s="100">
        <v>6</v>
      </c>
      <c r="P9" s="100">
        <v>85063</v>
      </c>
      <c r="Q9" s="100">
        <v>2</v>
      </c>
      <c r="R9" s="100" t="str">
        <f>INDEX(Ref!$A$1:$F$1111,MATCH(P9,Ref!$A$1:$A$1111,0),5)</f>
        <v>4성 PVP 동료</v>
      </c>
      <c r="U9" s="100">
        <v>7</v>
      </c>
      <c r="V9" s="100" t="s">
        <v>3266</v>
      </c>
      <c r="W9" s="100">
        <v>900</v>
      </c>
      <c r="X9" s="100">
        <v>6</v>
      </c>
      <c r="Y9" s="100">
        <v>85001</v>
      </c>
      <c r="Z9" s="100">
        <v>1</v>
      </c>
      <c r="AA9" s="100">
        <v>6</v>
      </c>
      <c r="AB9" s="100">
        <v>94039</v>
      </c>
      <c r="AC9" s="128">
        <v>160</v>
      </c>
      <c r="AD9" s="100">
        <v>0</v>
      </c>
      <c r="AE9" s="100">
        <v>0</v>
      </c>
      <c r="AF9" s="100">
        <v>0</v>
      </c>
      <c r="AG9" s="100">
        <v>0</v>
      </c>
      <c r="AH9" s="100">
        <v>0</v>
      </c>
      <c r="AI9" s="100">
        <v>0</v>
      </c>
      <c r="AJ9" s="100">
        <v>139107</v>
      </c>
      <c r="AK9" s="100" t="str">
        <f>INDEX(Ref!$A$1:$F$1111,MATCH(Y9,Ref!$A$1:$A$1111,0),5)</f>
        <v>중급 장비 상자</v>
      </c>
      <c r="AL9" s="100" t="str">
        <f>INDEX(Ref!$A$1:$F$1111,MATCH(AB9,Ref!$A$1:$A$1111,0),5)</f>
        <v>배틀 코인</v>
      </c>
      <c r="AM9" s="130">
        <v>80</v>
      </c>
      <c r="AN9" s="88">
        <f t="shared" si="1"/>
        <v>60</v>
      </c>
      <c r="AO9" s="88">
        <f t="shared" si="0"/>
        <v>160</v>
      </c>
    </row>
    <row r="10" spans="1:41" x14ac:dyDescent="0.2">
      <c r="B10" s="128" t="s">
        <v>3243</v>
      </c>
      <c r="C10" s="128">
        <v>30</v>
      </c>
      <c r="D10" s="100"/>
      <c r="E10" s="100">
        <v>600</v>
      </c>
      <c r="H10" s="100">
        <v>8</v>
      </c>
      <c r="I10" s="100">
        <v>1</v>
      </c>
      <c r="J10" s="100">
        <v>8</v>
      </c>
      <c r="K10" s="100">
        <v>1</v>
      </c>
      <c r="L10" s="100">
        <v>3</v>
      </c>
      <c r="N10" s="100">
        <v>8</v>
      </c>
      <c r="O10" s="100">
        <v>6</v>
      </c>
      <c r="P10" s="100">
        <v>85002</v>
      </c>
      <c r="Q10" s="100">
        <v>2</v>
      </c>
      <c r="R10" s="100" t="str">
        <f>INDEX(Ref!$A$1:$F$1111,MATCH(P10,Ref!$A$1:$A$1111,0),5)</f>
        <v>상급 장비 상자</v>
      </c>
      <c r="U10" s="100">
        <v>8</v>
      </c>
      <c r="V10" s="100" t="s">
        <v>3267</v>
      </c>
      <c r="W10" s="100">
        <v>1200</v>
      </c>
      <c r="X10" s="100">
        <v>6</v>
      </c>
      <c r="Y10" s="100">
        <v>85001</v>
      </c>
      <c r="Z10" s="100">
        <v>1</v>
      </c>
      <c r="AA10" s="100">
        <v>6</v>
      </c>
      <c r="AB10" s="100">
        <v>94039</v>
      </c>
      <c r="AC10" s="128">
        <v>165</v>
      </c>
      <c r="AD10" s="100">
        <v>0</v>
      </c>
      <c r="AE10" s="100">
        <v>0</v>
      </c>
      <c r="AF10" s="100">
        <v>0</v>
      </c>
      <c r="AG10" s="100">
        <v>0</v>
      </c>
      <c r="AH10" s="100">
        <v>0</v>
      </c>
      <c r="AI10" s="100">
        <v>0</v>
      </c>
      <c r="AJ10" s="100">
        <v>139108</v>
      </c>
      <c r="AK10" s="100" t="str">
        <f>INDEX(Ref!$A$1:$F$1111,MATCH(Y10,Ref!$A$1:$A$1111,0),5)</f>
        <v>중급 장비 상자</v>
      </c>
      <c r="AL10" s="100" t="str">
        <f>INDEX(Ref!$A$1:$F$1111,MATCH(AB10,Ref!$A$1:$A$1111,0),5)</f>
        <v>배틀 코인</v>
      </c>
      <c r="AM10" s="130">
        <v>90</v>
      </c>
      <c r="AN10" s="88">
        <f t="shared" si="1"/>
        <v>65</v>
      </c>
      <c r="AO10" s="88">
        <f t="shared" si="0"/>
        <v>165</v>
      </c>
    </row>
    <row r="11" spans="1:41" x14ac:dyDescent="0.2">
      <c r="B11" s="128" t="s">
        <v>3292</v>
      </c>
      <c r="C11" s="128">
        <v>15</v>
      </c>
      <c r="D11" s="100"/>
      <c r="E11" s="100">
        <v>300</v>
      </c>
      <c r="H11" s="100">
        <v>9</v>
      </c>
      <c r="I11" s="100">
        <v>1</v>
      </c>
      <c r="J11" s="100">
        <v>9</v>
      </c>
      <c r="K11" s="100">
        <v>1</v>
      </c>
      <c r="L11" s="100">
        <v>255</v>
      </c>
      <c r="N11" s="100">
        <v>9</v>
      </c>
      <c r="O11" s="100">
        <v>6</v>
      </c>
      <c r="P11" s="100">
        <v>85063</v>
      </c>
      <c r="Q11" s="100">
        <v>2</v>
      </c>
      <c r="R11" s="100" t="str">
        <f>INDEX(Ref!$A$1:$F$1111,MATCH(P11,Ref!$A$1:$A$1111,0),5)</f>
        <v>4성 PVP 동료</v>
      </c>
      <c r="U11" s="100">
        <v>9</v>
      </c>
      <c r="V11" s="100" t="s">
        <v>3268</v>
      </c>
      <c r="W11" s="100">
        <v>1500</v>
      </c>
      <c r="X11" s="100">
        <v>6</v>
      </c>
      <c r="Y11" s="100">
        <v>85001</v>
      </c>
      <c r="Z11" s="100">
        <v>1</v>
      </c>
      <c r="AA11" s="100">
        <v>6</v>
      </c>
      <c r="AB11" s="100">
        <v>94039</v>
      </c>
      <c r="AC11" s="128">
        <v>170</v>
      </c>
      <c r="AD11" s="100">
        <v>0</v>
      </c>
      <c r="AE11" s="100">
        <v>0</v>
      </c>
      <c r="AF11" s="100">
        <v>0</v>
      </c>
      <c r="AG11" s="100">
        <v>0</v>
      </c>
      <c r="AH11" s="100">
        <v>0</v>
      </c>
      <c r="AI11" s="100">
        <v>0</v>
      </c>
      <c r="AJ11" s="100">
        <v>139109</v>
      </c>
      <c r="AK11" s="100" t="str">
        <f>INDEX(Ref!$A$1:$F$1111,MATCH(Y11,Ref!$A$1:$A$1111,0),5)</f>
        <v>중급 장비 상자</v>
      </c>
      <c r="AL11" s="100" t="str">
        <f>INDEX(Ref!$A$1:$F$1111,MATCH(AB11,Ref!$A$1:$A$1111,0),5)</f>
        <v>배틀 코인</v>
      </c>
      <c r="AM11" s="130">
        <v>100</v>
      </c>
      <c r="AN11" s="88">
        <f t="shared" si="1"/>
        <v>70</v>
      </c>
      <c r="AO11" s="88">
        <f t="shared" si="0"/>
        <v>170</v>
      </c>
    </row>
    <row r="12" spans="1:41" x14ac:dyDescent="0.2">
      <c r="B12" s="128" t="s">
        <v>3297</v>
      </c>
      <c r="C12" s="128">
        <v>10</v>
      </c>
      <c r="D12" s="100"/>
      <c r="E12" s="100">
        <v>200</v>
      </c>
      <c r="H12" s="100">
        <v>10</v>
      </c>
      <c r="I12" s="100">
        <v>1</v>
      </c>
      <c r="J12" s="100">
        <v>10</v>
      </c>
      <c r="K12" s="100">
        <v>1</v>
      </c>
      <c r="L12" s="100">
        <v>63</v>
      </c>
      <c r="N12" s="100">
        <v>10</v>
      </c>
      <c r="O12" s="100">
        <v>6</v>
      </c>
      <c r="P12" s="100">
        <v>85003</v>
      </c>
      <c r="Q12" s="100">
        <v>1</v>
      </c>
      <c r="R12" s="100" t="str">
        <f>INDEX(Ref!$A$1:$F$1111,MATCH(P12,Ref!$A$1:$A$1111,0),5)</f>
        <v>최상급 장비 상자</v>
      </c>
      <c r="U12" s="100">
        <v>10</v>
      </c>
      <c r="V12" s="100" t="s">
        <v>3269</v>
      </c>
      <c r="W12" s="100">
        <v>1800</v>
      </c>
      <c r="X12" s="100">
        <v>6</v>
      </c>
      <c r="Y12" s="100">
        <v>85001</v>
      </c>
      <c r="Z12" s="100">
        <v>2</v>
      </c>
      <c r="AA12" s="100">
        <v>6</v>
      </c>
      <c r="AB12" s="100">
        <v>94039</v>
      </c>
      <c r="AC12" s="128">
        <v>175</v>
      </c>
      <c r="AD12" s="100">
        <v>0</v>
      </c>
      <c r="AE12" s="100">
        <v>0</v>
      </c>
      <c r="AF12" s="100">
        <v>0</v>
      </c>
      <c r="AG12" s="100">
        <v>0</v>
      </c>
      <c r="AH12" s="100">
        <v>0</v>
      </c>
      <c r="AI12" s="100">
        <v>0</v>
      </c>
      <c r="AJ12" s="100">
        <v>139110</v>
      </c>
      <c r="AK12" s="100" t="str">
        <f>INDEX(Ref!$A$1:$F$1111,MATCH(Y12,Ref!$A$1:$A$1111,0),5)</f>
        <v>중급 장비 상자</v>
      </c>
      <c r="AL12" s="100" t="str">
        <f>INDEX(Ref!$A$1:$F$1111,MATCH(AB12,Ref!$A$1:$A$1111,0),5)</f>
        <v>배틀 코인</v>
      </c>
      <c r="AM12" s="130">
        <v>120</v>
      </c>
      <c r="AN12" s="88">
        <f t="shared" si="1"/>
        <v>75</v>
      </c>
      <c r="AO12" s="88">
        <f t="shared" si="0"/>
        <v>175</v>
      </c>
    </row>
    <row r="13" spans="1:41" x14ac:dyDescent="0.2">
      <c r="A13" s="130">
        <v>80090</v>
      </c>
      <c r="B13" s="128" t="s">
        <v>443</v>
      </c>
      <c r="C13" s="128">
        <v>80</v>
      </c>
      <c r="D13" s="100"/>
      <c r="E13" s="100"/>
      <c r="H13" s="100">
        <v>11</v>
      </c>
      <c r="I13" s="100">
        <v>1</v>
      </c>
      <c r="J13" s="100">
        <v>11</v>
      </c>
      <c r="K13" s="100">
        <v>1</v>
      </c>
      <c r="L13" s="100">
        <v>15</v>
      </c>
      <c r="N13" s="100">
        <v>11</v>
      </c>
      <c r="O13" s="100">
        <v>6</v>
      </c>
      <c r="P13" s="100">
        <v>85064</v>
      </c>
      <c r="Q13" s="100">
        <v>2</v>
      </c>
      <c r="R13" s="100" t="str">
        <f>INDEX(Ref!$A$1:$F$1111,MATCH(P13,Ref!$A$1:$A$1111,0),5)</f>
        <v>5성 PVP 동료</v>
      </c>
      <c r="U13" s="100">
        <v>11</v>
      </c>
      <c r="V13" s="100" t="s">
        <v>3270</v>
      </c>
      <c r="W13" s="100">
        <v>2200</v>
      </c>
      <c r="X13" s="100">
        <v>6</v>
      </c>
      <c r="Y13" s="100">
        <v>85001</v>
      </c>
      <c r="Z13" s="100">
        <v>2</v>
      </c>
      <c r="AA13" s="100">
        <v>6</v>
      </c>
      <c r="AB13" s="100">
        <v>94039</v>
      </c>
      <c r="AC13" s="128">
        <v>180</v>
      </c>
      <c r="AD13" s="100">
        <v>0</v>
      </c>
      <c r="AE13" s="100">
        <v>0</v>
      </c>
      <c r="AF13" s="100">
        <v>0</v>
      </c>
      <c r="AG13" s="100">
        <v>0</v>
      </c>
      <c r="AH13" s="100">
        <v>0</v>
      </c>
      <c r="AI13" s="100">
        <v>0</v>
      </c>
      <c r="AJ13" s="100">
        <v>139111</v>
      </c>
      <c r="AK13" s="100" t="str">
        <f>INDEX(Ref!$A$1:$F$1111,MATCH(Y13,Ref!$A$1:$A$1111,0),5)</f>
        <v>중급 장비 상자</v>
      </c>
      <c r="AL13" s="100" t="str">
        <f>INDEX(Ref!$A$1:$F$1111,MATCH(AB13,Ref!$A$1:$A$1111,0),5)</f>
        <v>배틀 코인</v>
      </c>
      <c r="AM13" s="130">
        <v>130</v>
      </c>
      <c r="AN13" s="88">
        <f t="shared" si="1"/>
        <v>80</v>
      </c>
      <c r="AO13" s="88">
        <f t="shared" si="0"/>
        <v>180</v>
      </c>
    </row>
    <row r="14" spans="1:41" x14ac:dyDescent="0.2">
      <c r="A14" s="130">
        <v>80091</v>
      </c>
      <c r="B14" s="128" t="s">
        <v>934</v>
      </c>
      <c r="C14" s="128">
        <v>80</v>
      </c>
      <c r="D14" s="100"/>
      <c r="E14" s="100"/>
      <c r="H14" s="100">
        <v>12</v>
      </c>
      <c r="I14" s="100">
        <v>1</v>
      </c>
      <c r="J14" s="100">
        <v>12</v>
      </c>
      <c r="K14" s="100">
        <v>1</v>
      </c>
      <c r="L14" s="100">
        <v>3</v>
      </c>
      <c r="N14" s="100">
        <v>12</v>
      </c>
      <c r="O14" s="100">
        <v>6</v>
      </c>
      <c r="P14" s="100">
        <v>85003</v>
      </c>
      <c r="Q14" s="100">
        <v>1</v>
      </c>
      <c r="R14" s="100" t="str">
        <f>INDEX(Ref!$A$1:$F$1111,MATCH(P14,Ref!$A$1:$A$1111,0),5)</f>
        <v>최상급 장비 상자</v>
      </c>
      <c r="S14" s="130" t="s">
        <v>3240</v>
      </c>
      <c r="U14" s="100">
        <v>12</v>
      </c>
      <c r="V14" s="100" t="s">
        <v>3271</v>
      </c>
      <c r="W14" s="100">
        <v>2600</v>
      </c>
      <c r="X14" s="100">
        <v>6</v>
      </c>
      <c r="Y14" s="100">
        <v>85001</v>
      </c>
      <c r="Z14" s="100">
        <v>2</v>
      </c>
      <c r="AA14" s="100">
        <v>6</v>
      </c>
      <c r="AB14" s="100">
        <v>94039</v>
      </c>
      <c r="AC14" s="128">
        <v>185</v>
      </c>
      <c r="AD14" s="100">
        <v>0</v>
      </c>
      <c r="AE14" s="100">
        <v>0</v>
      </c>
      <c r="AF14" s="100">
        <v>0</v>
      </c>
      <c r="AG14" s="100">
        <v>0</v>
      </c>
      <c r="AH14" s="100">
        <v>0</v>
      </c>
      <c r="AI14" s="100">
        <v>0</v>
      </c>
      <c r="AJ14" s="100">
        <v>139112</v>
      </c>
      <c r="AK14" s="100" t="str">
        <f>INDEX(Ref!$A$1:$F$1111,MATCH(Y14,Ref!$A$1:$A$1111,0),5)</f>
        <v>중급 장비 상자</v>
      </c>
      <c r="AL14" s="100" t="str">
        <f>INDEX(Ref!$A$1:$F$1111,MATCH(AB14,Ref!$A$1:$A$1111,0),5)</f>
        <v>배틀 코인</v>
      </c>
      <c r="AM14" s="130">
        <v>140</v>
      </c>
      <c r="AN14" s="88">
        <f t="shared" si="1"/>
        <v>85</v>
      </c>
      <c r="AO14" s="88">
        <f t="shared" si="0"/>
        <v>185</v>
      </c>
    </row>
    <row r="15" spans="1:41" x14ac:dyDescent="0.2">
      <c r="A15" s="130">
        <v>80092</v>
      </c>
      <c r="B15" s="128" t="s">
        <v>938</v>
      </c>
      <c r="C15" s="128">
        <v>80</v>
      </c>
      <c r="D15" s="127"/>
      <c r="E15" s="100"/>
      <c r="H15" s="128">
        <v>13</v>
      </c>
      <c r="I15" s="128">
        <v>1</v>
      </c>
      <c r="J15" s="128">
        <v>1</v>
      </c>
      <c r="K15" s="128">
        <v>2</v>
      </c>
      <c r="L15" s="128">
        <v>255</v>
      </c>
      <c r="M15" s="128"/>
      <c r="N15" s="128">
        <v>1</v>
      </c>
      <c r="O15" s="128">
        <v>6</v>
      </c>
      <c r="P15" s="128">
        <v>94038</v>
      </c>
      <c r="Q15" s="128">
        <v>10</v>
      </c>
      <c r="R15" s="128" t="str">
        <f>INDEX(Ref!$A$1:$F$1111,MATCH(P15,Ref!$A$1:$A$1111,0),5)</f>
        <v>듀얼 패스</v>
      </c>
      <c r="S15" s="130">
        <f>Q15</f>
        <v>10</v>
      </c>
      <c r="U15" s="100">
        <v>13</v>
      </c>
      <c r="V15" s="100" t="s">
        <v>3272</v>
      </c>
      <c r="W15" s="100">
        <v>3000</v>
      </c>
      <c r="X15" s="100">
        <v>6</v>
      </c>
      <c r="Y15" s="100">
        <v>85002</v>
      </c>
      <c r="Z15" s="100">
        <v>1</v>
      </c>
      <c r="AA15" s="100">
        <v>6</v>
      </c>
      <c r="AB15" s="100">
        <v>94039</v>
      </c>
      <c r="AC15" s="128">
        <v>190</v>
      </c>
      <c r="AD15" s="100">
        <v>0</v>
      </c>
      <c r="AE15" s="100">
        <v>0</v>
      </c>
      <c r="AF15" s="100">
        <v>0</v>
      </c>
      <c r="AG15" s="100">
        <v>0</v>
      </c>
      <c r="AH15" s="100">
        <v>0</v>
      </c>
      <c r="AI15" s="100">
        <v>0</v>
      </c>
      <c r="AJ15" s="100">
        <v>139113</v>
      </c>
      <c r="AK15" s="100" t="str">
        <f>INDEX(Ref!$A$1:$F$1111,MATCH(Y15,Ref!$A$1:$A$1111,0),5)</f>
        <v>상급 장비 상자</v>
      </c>
      <c r="AL15" s="100" t="str">
        <f>INDEX(Ref!$A$1:$F$1111,MATCH(AB15,Ref!$A$1:$A$1111,0),5)</f>
        <v>배틀 코인</v>
      </c>
      <c r="AM15" s="130">
        <v>160</v>
      </c>
      <c r="AN15" s="88">
        <f t="shared" si="1"/>
        <v>90</v>
      </c>
      <c r="AO15" s="88">
        <f t="shared" si="0"/>
        <v>190</v>
      </c>
    </row>
    <row r="16" spans="1:41" x14ac:dyDescent="0.2">
      <c r="A16" s="130">
        <v>80102</v>
      </c>
      <c r="B16" s="128" t="s">
        <v>969</v>
      </c>
      <c r="C16" s="128">
        <v>80</v>
      </c>
      <c r="D16" s="127"/>
      <c r="E16" s="100"/>
      <c r="H16" s="128">
        <v>14</v>
      </c>
      <c r="I16" s="128">
        <v>1</v>
      </c>
      <c r="J16" s="128">
        <v>2</v>
      </c>
      <c r="K16" s="128">
        <v>2</v>
      </c>
      <c r="L16" s="128">
        <v>255</v>
      </c>
      <c r="M16" s="128"/>
      <c r="N16" s="128">
        <v>2</v>
      </c>
      <c r="O16" s="128">
        <v>6</v>
      </c>
      <c r="P16" s="128">
        <v>94038</v>
      </c>
      <c r="Q16" s="128">
        <v>20</v>
      </c>
      <c r="R16" s="128" t="str">
        <f>INDEX(Ref!$A$1:$F$1111,MATCH(P16,Ref!$A$1:$A$1111,0),5)</f>
        <v>듀얼 패스</v>
      </c>
      <c r="S16" s="130">
        <f t="shared" ref="S16:S26" si="2">Q16+S15</f>
        <v>30</v>
      </c>
      <c r="U16" s="100">
        <v>14</v>
      </c>
      <c r="V16" s="100" t="s">
        <v>3273</v>
      </c>
      <c r="W16" s="100">
        <v>3500</v>
      </c>
      <c r="X16" s="100">
        <v>6</v>
      </c>
      <c r="Y16" s="100">
        <v>85002</v>
      </c>
      <c r="Z16" s="100">
        <v>1</v>
      </c>
      <c r="AA16" s="100">
        <v>6</v>
      </c>
      <c r="AB16" s="100">
        <v>94039</v>
      </c>
      <c r="AC16" s="128">
        <v>195</v>
      </c>
      <c r="AD16" s="100">
        <v>0</v>
      </c>
      <c r="AE16" s="100">
        <v>0</v>
      </c>
      <c r="AF16" s="100">
        <v>0</v>
      </c>
      <c r="AG16" s="100">
        <v>0</v>
      </c>
      <c r="AH16" s="100">
        <v>0</v>
      </c>
      <c r="AI16" s="100">
        <v>0</v>
      </c>
      <c r="AJ16" s="100">
        <v>139114</v>
      </c>
      <c r="AK16" s="100" t="str">
        <f>INDEX(Ref!$A$1:$F$1111,MATCH(Y16,Ref!$A$1:$A$1111,0),5)</f>
        <v>상급 장비 상자</v>
      </c>
      <c r="AL16" s="100" t="str">
        <f>INDEX(Ref!$A$1:$F$1111,MATCH(AB16,Ref!$A$1:$A$1111,0),5)</f>
        <v>배틀 코인</v>
      </c>
      <c r="AM16" s="130">
        <v>170</v>
      </c>
      <c r="AN16" s="88">
        <f t="shared" si="1"/>
        <v>95</v>
      </c>
      <c r="AO16" s="88">
        <f t="shared" si="0"/>
        <v>195</v>
      </c>
    </row>
    <row r="17" spans="1:41" x14ac:dyDescent="0.2">
      <c r="A17" s="130">
        <v>80103</v>
      </c>
      <c r="B17" s="128" t="s">
        <v>973</v>
      </c>
      <c r="C17" s="128">
        <v>80</v>
      </c>
      <c r="D17" s="127"/>
      <c r="E17" s="100"/>
      <c r="H17" s="128">
        <v>15</v>
      </c>
      <c r="I17" s="128">
        <v>1</v>
      </c>
      <c r="J17" s="128">
        <v>3</v>
      </c>
      <c r="K17" s="128">
        <v>2</v>
      </c>
      <c r="L17" s="128">
        <v>255</v>
      </c>
      <c r="M17" s="128"/>
      <c r="N17" s="128">
        <v>3</v>
      </c>
      <c r="O17" s="128">
        <v>6</v>
      </c>
      <c r="P17" s="128">
        <v>94038</v>
      </c>
      <c r="Q17" s="128">
        <v>30</v>
      </c>
      <c r="R17" s="128" t="str">
        <f>INDEX(Ref!$A$1:$F$1111,MATCH(P17,Ref!$A$1:$A$1111,0),5)</f>
        <v>듀얼 패스</v>
      </c>
      <c r="S17" s="130">
        <f t="shared" si="2"/>
        <v>60</v>
      </c>
      <c r="U17" s="100">
        <v>15</v>
      </c>
      <c r="V17" s="100" t="s">
        <v>3274</v>
      </c>
      <c r="W17" s="100">
        <v>4000</v>
      </c>
      <c r="X17" s="100">
        <v>6</v>
      </c>
      <c r="Y17" s="100">
        <v>85002</v>
      </c>
      <c r="Z17" s="100">
        <v>1</v>
      </c>
      <c r="AA17" s="100">
        <v>6</v>
      </c>
      <c r="AB17" s="100">
        <v>94039</v>
      </c>
      <c r="AC17" s="128">
        <v>200</v>
      </c>
      <c r="AD17" s="100">
        <v>0</v>
      </c>
      <c r="AE17" s="100">
        <v>0</v>
      </c>
      <c r="AF17" s="100">
        <v>0</v>
      </c>
      <c r="AG17" s="100">
        <v>0</v>
      </c>
      <c r="AH17" s="100">
        <v>0</v>
      </c>
      <c r="AI17" s="100">
        <v>0</v>
      </c>
      <c r="AJ17" s="100">
        <v>139115</v>
      </c>
      <c r="AK17" s="100" t="str">
        <f>INDEX(Ref!$A$1:$F$1111,MATCH(Y17,Ref!$A$1:$A$1111,0),5)</f>
        <v>상급 장비 상자</v>
      </c>
      <c r="AL17" s="100" t="str">
        <f>INDEX(Ref!$A$1:$F$1111,MATCH(AB17,Ref!$A$1:$A$1111,0),5)</f>
        <v>배틀 코인</v>
      </c>
      <c r="AM17" s="130">
        <v>180</v>
      </c>
      <c r="AN17" s="88">
        <f t="shared" si="1"/>
        <v>100</v>
      </c>
      <c r="AO17" s="88">
        <f t="shared" si="0"/>
        <v>200</v>
      </c>
    </row>
    <row r="18" spans="1:41" x14ac:dyDescent="0.2">
      <c r="A18" s="137">
        <v>80104</v>
      </c>
      <c r="B18" s="136" t="s">
        <v>977</v>
      </c>
      <c r="C18" s="128">
        <v>80</v>
      </c>
      <c r="D18" s="127"/>
      <c r="E18" s="100"/>
      <c r="H18" s="128">
        <v>16</v>
      </c>
      <c r="I18" s="128">
        <v>1</v>
      </c>
      <c r="J18" s="128">
        <v>4</v>
      </c>
      <c r="K18" s="128">
        <v>2</v>
      </c>
      <c r="L18" s="128">
        <v>255</v>
      </c>
      <c r="M18" s="128"/>
      <c r="N18" s="128">
        <v>4</v>
      </c>
      <c r="O18" s="128">
        <v>6</v>
      </c>
      <c r="P18" s="128">
        <v>94038</v>
      </c>
      <c r="Q18" s="128">
        <v>40</v>
      </c>
      <c r="R18" s="128" t="str">
        <f>INDEX(Ref!$A$1:$F$1111,MATCH(P18,Ref!$A$1:$A$1111,0),5)</f>
        <v>듀얼 패스</v>
      </c>
      <c r="S18" s="130">
        <f t="shared" si="2"/>
        <v>100</v>
      </c>
      <c r="U18" s="100">
        <v>16</v>
      </c>
      <c r="V18" s="100" t="s">
        <v>3275</v>
      </c>
      <c r="W18" s="100">
        <v>4500</v>
      </c>
      <c r="X18" s="100">
        <v>6</v>
      </c>
      <c r="Y18" s="100">
        <v>85002</v>
      </c>
      <c r="Z18" s="100">
        <v>2</v>
      </c>
      <c r="AA18" s="100">
        <v>6</v>
      </c>
      <c r="AB18" s="100">
        <v>94039</v>
      </c>
      <c r="AC18" s="128">
        <v>205</v>
      </c>
      <c r="AD18" s="100">
        <v>0</v>
      </c>
      <c r="AE18" s="100">
        <v>0</v>
      </c>
      <c r="AF18" s="100">
        <v>0</v>
      </c>
      <c r="AG18" s="100">
        <v>0</v>
      </c>
      <c r="AH18" s="100">
        <v>0</v>
      </c>
      <c r="AI18" s="100">
        <v>0</v>
      </c>
      <c r="AJ18" s="100">
        <v>139116</v>
      </c>
      <c r="AK18" s="100" t="str">
        <f>INDEX(Ref!$A$1:$F$1111,MATCH(Y18,Ref!$A$1:$A$1111,0),5)</f>
        <v>상급 장비 상자</v>
      </c>
      <c r="AL18" s="100" t="str">
        <f>INDEX(Ref!$A$1:$F$1111,MATCH(AB18,Ref!$A$1:$A$1111,0),5)</f>
        <v>배틀 코인</v>
      </c>
      <c r="AM18" s="130">
        <v>200</v>
      </c>
      <c r="AN18" s="88">
        <f t="shared" si="1"/>
        <v>105</v>
      </c>
      <c r="AO18" s="88">
        <f t="shared" si="0"/>
        <v>205</v>
      </c>
    </row>
    <row r="19" spans="1:41" x14ac:dyDescent="0.2">
      <c r="A19" s="130">
        <v>80037</v>
      </c>
      <c r="B19" s="128" t="s">
        <v>758</v>
      </c>
      <c r="C19" s="128">
        <v>80</v>
      </c>
      <c r="D19" s="100"/>
      <c r="E19" s="100"/>
      <c r="H19" s="128">
        <v>17</v>
      </c>
      <c r="I19" s="128">
        <v>1</v>
      </c>
      <c r="J19" s="128">
        <v>5</v>
      </c>
      <c r="K19" s="128">
        <v>2</v>
      </c>
      <c r="L19" s="128">
        <v>255</v>
      </c>
      <c r="M19" s="128"/>
      <c r="N19" s="128">
        <v>5</v>
      </c>
      <c r="O19" s="128">
        <v>6</v>
      </c>
      <c r="P19" s="128">
        <v>94038</v>
      </c>
      <c r="Q19" s="128">
        <v>60</v>
      </c>
      <c r="R19" s="128" t="str">
        <f>INDEX(Ref!$A$1:$F$1111,MATCH(P19,Ref!$A$1:$A$1111,0),5)</f>
        <v>듀얼 패스</v>
      </c>
      <c r="S19" s="130">
        <f t="shared" si="2"/>
        <v>160</v>
      </c>
      <c r="U19" s="100">
        <v>17</v>
      </c>
      <c r="V19" s="100" t="s">
        <v>3276</v>
      </c>
      <c r="W19" s="100">
        <v>5000</v>
      </c>
      <c r="X19" s="100">
        <v>6</v>
      </c>
      <c r="Y19" s="100">
        <v>85002</v>
      </c>
      <c r="Z19" s="100">
        <v>2</v>
      </c>
      <c r="AA19" s="100">
        <v>6</v>
      </c>
      <c r="AB19" s="100">
        <v>94039</v>
      </c>
      <c r="AC19" s="128">
        <v>210</v>
      </c>
      <c r="AD19" s="100">
        <v>0</v>
      </c>
      <c r="AE19" s="100">
        <v>0</v>
      </c>
      <c r="AF19" s="100">
        <v>0</v>
      </c>
      <c r="AG19" s="100">
        <v>0</v>
      </c>
      <c r="AH19" s="100">
        <v>0</v>
      </c>
      <c r="AI19" s="100">
        <v>0</v>
      </c>
      <c r="AJ19" s="100">
        <v>139117</v>
      </c>
      <c r="AK19" s="100" t="str">
        <f>INDEX(Ref!$A$1:$F$1111,MATCH(Y19,Ref!$A$1:$A$1111,0),5)</f>
        <v>상급 장비 상자</v>
      </c>
      <c r="AL19" s="100" t="str">
        <f>INDEX(Ref!$A$1:$F$1111,MATCH(AB19,Ref!$A$1:$A$1111,0),5)</f>
        <v>배틀 코인</v>
      </c>
      <c r="AM19" s="130">
        <v>220</v>
      </c>
      <c r="AN19" s="88">
        <f t="shared" si="1"/>
        <v>110</v>
      </c>
      <c r="AO19" s="88">
        <f t="shared" si="0"/>
        <v>210</v>
      </c>
    </row>
    <row r="20" spans="1:41" x14ac:dyDescent="0.2">
      <c r="A20" s="130">
        <v>80038</v>
      </c>
      <c r="B20" s="128" t="s">
        <v>762</v>
      </c>
      <c r="C20" s="128">
        <v>80</v>
      </c>
      <c r="D20" s="100"/>
      <c r="E20" s="100"/>
      <c r="H20" s="128">
        <v>18</v>
      </c>
      <c r="I20" s="128">
        <v>1</v>
      </c>
      <c r="J20" s="128">
        <v>6</v>
      </c>
      <c r="K20" s="128">
        <v>2</v>
      </c>
      <c r="L20" s="128">
        <v>63</v>
      </c>
      <c r="M20" s="128"/>
      <c r="N20" s="128">
        <v>6</v>
      </c>
      <c r="O20" s="128">
        <v>6</v>
      </c>
      <c r="P20" s="128">
        <v>94038</v>
      </c>
      <c r="Q20" s="128">
        <v>80</v>
      </c>
      <c r="R20" s="128" t="str">
        <f>INDEX(Ref!$A$1:$F$1111,MATCH(P20,Ref!$A$1:$A$1111,0),5)</f>
        <v>듀얼 패스</v>
      </c>
      <c r="S20" s="130">
        <f t="shared" si="2"/>
        <v>240</v>
      </c>
      <c r="U20" s="100">
        <v>18</v>
      </c>
      <c r="V20" s="100" t="s">
        <v>3277</v>
      </c>
      <c r="W20" s="100">
        <v>5500</v>
      </c>
      <c r="X20" s="100">
        <v>6</v>
      </c>
      <c r="Y20" s="100">
        <v>85002</v>
      </c>
      <c r="Z20" s="100">
        <v>2</v>
      </c>
      <c r="AA20" s="100">
        <v>6</v>
      </c>
      <c r="AB20" s="100">
        <v>94039</v>
      </c>
      <c r="AC20" s="128">
        <v>215</v>
      </c>
      <c r="AD20" s="100">
        <v>0</v>
      </c>
      <c r="AE20" s="100">
        <v>0</v>
      </c>
      <c r="AF20" s="100">
        <v>0</v>
      </c>
      <c r="AG20" s="100">
        <v>0</v>
      </c>
      <c r="AH20" s="100">
        <v>0</v>
      </c>
      <c r="AI20" s="100">
        <v>0</v>
      </c>
      <c r="AJ20" s="100">
        <v>139118</v>
      </c>
      <c r="AK20" s="100" t="str">
        <f>INDEX(Ref!$A$1:$F$1111,MATCH(Y20,Ref!$A$1:$A$1111,0),5)</f>
        <v>상급 장비 상자</v>
      </c>
      <c r="AL20" s="100" t="str">
        <f>INDEX(Ref!$A$1:$F$1111,MATCH(AB20,Ref!$A$1:$A$1111,0),5)</f>
        <v>배틀 코인</v>
      </c>
      <c r="AM20" s="130">
        <v>240</v>
      </c>
      <c r="AN20" s="88">
        <f t="shared" si="1"/>
        <v>115</v>
      </c>
      <c r="AO20" s="88">
        <f t="shared" si="0"/>
        <v>215</v>
      </c>
    </row>
    <row r="21" spans="1:41" x14ac:dyDescent="0.2">
      <c r="A21" s="130">
        <v>80039</v>
      </c>
      <c r="B21" s="128" t="s">
        <v>766</v>
      </c>
      <c r="C21" s="128">
        <v>80</v>
      </c>
      <c r="D21" s="100"/>
      <c r="E21" s="100"/>
      <c r="H21" s="129">
        <v>19</v>
      </c>
      <c r="I21" s="129">
        <v>1</v>
      </c>
      <c r="J21" s="129">
        <v>7</v>
      </c>
      <c r="K21" s="129">
        <v>2</v>
      </c>
      <c r="L21" s="129">
        <v>15</v>
      </c>
      <c r="M21" s="129"/>
      <c r="N21" s="129">
        <v>7</v>
      </c>
      <c r="O21" s="129">
        <v>6</v>
      </c>
      <c r="P21" s="129">
        <v>94038</v>
      </c>
      <c r="Q21" s="129">
        <v>100</v>
      </c>
      <c r="R21" s="129" t="str">
        <f>INDEX(Ref!$A$1:$F$1111,MATCH(P21,Ref!$A$1:$A$1111,0),5)</f>
        <v>듀얼 패스</v>
      </c>
      <c r="S21" s="130">
        <f t="shared" si="2"/>
        <v>340</v>
      </c>
      <c r="U21" s="100">
        <v>19</v>
      </c>
      <c r="V21" s="100" t="s">
        <v>3278</v>
      </c>
      <c r="W21" s="100">
        <v>6000</v>
      </c>
      <c r="X21" s="100">
        <v>6</v>
      </c>
      <c r="Y21" s="100">
        <v>85002</v>
      </c>
      <c r="Z21" s="100">
        <v>5</v>
      </c>
      <c r="AA21" s="100">
        <v>6</v>
      </c>
      <c r="AB21" s="100">
        <v>94039</v>
      </c>
      <c r="AC21" s="128">
        <v>220</v>
      </c>
      <c r="AD21" s="100">
        <v>0</v>
      </c>
      <c r="AE21" s="100">
        <v>0</v>
      </c>
      <c r="AF21" s="100">
        <v>0</v>
      </c>
      <c r="AG21" s="100">
        <v>0</v>
      </c>
      <c r="AH21" s="100">
        <v>0</v>
      </c>
      <c r="AI21" s="100">
        <v>0</v>
      </c>
      <c r="AJ21" s="100">
        <v>139119</v>
      </c>
      <c r="AK21" s="100" t="str">
        <f>INDEX(Ref!$A$1:$F$1111,MATCH(Y21,Ref!$A$1:$A$1111,0),5)</f>
        <v>상급 장비 상자</v>
      </c>
      <c r="AL21" s="100" t="str">
        <f>INDEX(Ref!$A$1:$F$1111,MATCH(AB21,Ref!$A$1:$A$1111,0),5)</f>
        <v>배틀 코인</v>
      </c>
      <c r="AM21" s="130">
        <v>300</v>
      </c>
      <c r="AN21" s="88">
        <f t="shared" si="1"/>
        <v>120</v>
      </c>
      <c r="AO21" s="88">
        <f t="shared" si="0"/>
        <v>220</v>
      </c>
    </row>
    <row r="22" spans="1:41" x14ac:dyDescent="0.2">
      <c r="A22" s="130">
        <v>80040</v>
      </c>
      <c r="B22" s="128" t="s">
        <v>770</v>
      </c>
      <c r="C22" s="128">
        <v>80</v>
      </c>
      <c r="D22" s="100"/>
      <c r="E22" s="100"/>
      <c r="H22" s="129">
        <v>20</v>
      </c>
      <c r="I22" s="129">
        <v>1</v>
      </c>
      <c r="J22" s="129">
        <v>8</v>
      </c>
      <c r="K22" s="129">
        <v>2</v>
      </c>
      <c r="L22" s="129">
        <v>3</v>
      </c>
      <c r="M22" s="129"/>
      <c r="N22" s="129">
        <v>8</v>
      </c>
      <c r="O22" s="129">
        <v>6</v>
      </c>
      <c r="P22" s="129">
        <v>94038</v>
      </c>
      <c r="Q22" s="129">
        <v>120</v>
      </c>
      <c r="R22" s="129" t="str">
        <f>INDEX(Ref!$A$1:$F$1111,MATCH(P22,Ref!$A$1:$A$1111,0),5)</f>
        <v>듀얼 패스</v>
      </c>
      <c r="S22" s="130">
        <f t="shared" si="2"/>
        <v>460</v>
      </c>
    </row>
    <row r="23" spans="1:41" x14ac:dyDescent="0.2">
      <c r="A23" s="130">
        <v>80057</v>
      </c>
      <c r="B23" s="128" t="s">
        <v>431</v>
      </c>
      <c r="C23" s="128">
        <v>80</v>
      </c>
      <c r="D23" s="100"/>
      <c r="E23" s="100"/>
      <c r="H23" s="129">
        <v>21</v>
      </c>
      <c r="I23" s="129">
        <v>1</v>
      </c>
      <c r="J23" s="129">
        <v>9</v>
      </c>
      <c r="K23" s="129">
        <v>2</v>
      </c>
      <c r="L23" s="129">
        <v>255</v>
      </c>
      <c r="M23" s="129"/>
      <c r="N23" s="129">
        <v>9</v>
      </c>
      <c r="O23" s="129">
        <v>6</v>
      </c>
      <c r="P23" s="129">
        <v>94038</v>
      </c>
      <c r="Q23" s="129">
        <v>140</v>
      </c>
      <c r="R23" s="129" t="str">
        <f>INDEX(Ref!$A$1:$F$1111,MATCH(P23,Ref!$A$1:$A$1111,0),5)</f>
        <v>듀얼 패스</v>
      </c>
      <c r="S23" s="130">
        <f t="shared" si="2"/>
        <v>600</v>
      </c>
      <c r="U23" s="204" t="s">
        <v>3290</v>
      </c>
      <c r="V23" s="204"/>
      <c r="W23" s="204"/>
      <c r="X23" s="204"/>
      <c r="Y23" s="204"/>
      <c r="Z23" s="204"/>
      <c r="AA23" s="204"/>
      <c r="AB23" s="204"/>
      <c r="AC23" s="204"/>
      <c r="AD23" s="204"/>
      <c r="AE23" s="204"/>
      <c r="AF23" s="204"/>
      <c r="AG23" s="204"/>
      <c r="AH23" s="204"/>
      <c r="AI23" s="204"/>
      <c r="AJ23" s="204"/>
      <c r="AK23" s="131"/>
    </row>
    <row r="24" spans="1:41" x14ac:dyDescent="0.2">
      <c r="A24" s="130">
        <v>80058</v>
      </c>
      <c r="B24" s="128" t="s">
        <v>432</v>
      </c>
      <c r="C24" s="128">
        <v>80</v>
      </c>
      <c r="D24" s="100"/>
      <c r="E24" s="100"/>
      <c r="H24" s="129">
        <v>22</v>
      </c>
      <c r="I24" s="129">
        <v>1</v>
      </c>
      <c r="J24" s="129">
        <v>10</v>
      </c>
      <c r="K24" s="129">
        <v>2</v>
      </c>
      <c r="L24" s="129">
        <v>63</v>
      </c>
      <c r="M24" s="129"/>
      <c r="N24" s="129">
        <v>10</v>
      </c>
      <c r="O24" s="129">
        <v>6</v>
      </c>
      <c r="P24" s="129">
        <v>94038</v>
      </c>
      <c r="Q24" s="129">
        <v>160</v>
      </c>
      <c r="R24" s="129" t="str">
        <f>INDEX(Ref!$A$1:$F$1111,MATCH(P24,Ref!$A$1:$A$1111,0),5)</f>
        <v>듀얼 패스</v>
      </c>
      <c r="S24" s="130">
        <f t="shared" si="2"/>
        <v>760</v>
      </c>
      <c r="U24" s="100" t="s">
        <v>329</v>
      </c>
      <c r="V24" s="100" t="s">
        <v>3246</v>
      </c>
      <c r="W24" s="100" t="s">
        <v>3280</v>
      </c>
      <c r="X24" s="100" t="s">
        <v>3248</v>
      </c>
      <c r="Y24" s="100" t="s">
        <v>3249</v>
      </c>
      <c r="Z24" s="100" t="s">
        <v>3250</v>
      </c>
      <c r="AA24" s="100" t="s">
        <v>3251</v>
      </c>
      <c r="AB24" s="100" t="s">
        <v>3252</v>
      </c>
      <c r="AC24" s="100" t="s">
        <v>3253</v>
      </c>
      <c r="AD24" s="100" t="s">
        <v>3254</v>
      </c>
      <c r="AE24" s="100" t="s">
        <v>3255</v>
      </c>
      <c r="AF24" s="100" t="s">
        <v>3256</v>
      </c>
      <c r="AG24" s="100" t="s">
        <v>3257</v>
      </c>
      <c r="AH24" s="100" t="s">
        <v>3258</v>
      </c>
      <c r="AI24" s="100" t="s">
        <v>3259</v>
      </c>
      <c r="AJ24" s="100" t="s">
        <v>590</v>
      </c>
      <c r="AK24" s="132"/>
    </row>
    <row r="25" spans="1:41" x14ac:dyDescent="0.2">
      <c r="A25" s="130">
        <v>80059</v>
      </c>
      <c r="B25" s="128" t="s">
        <v>830</v>
      </c>
      <c r="C25" s="128">
        <v>80</v>
      </c>
      <c r="D25" s="100"/>
      <c r="E25" s="100"/>
      <c r="H25" s="129">
        <v>23</v>
      </c>
      <c r="I25" s="129">
        <v>1</v>
      </c>
      <c r="J25" s="129">
        <v>11</v>
      </c>
      <c r="K25" s="129">
        <v>2</v>
      </c>
      <c r="L25" s="129">
        <v>15</v>
      </c>
      <c r="M25" s="129"/>
      <c r="N25" s="129">
        <v>11</v>
      </c>
      <c r="O25" s="129">
        <v>6</v>
      </c>
      <c r="P25" s="129">
        <v>94038</v>
      </c>
      <c r="Q25" s="129">
        <v>180</v>
      </c>
      <c r="R25" s="129" t="str">
        <f>INDEX(Ref!$A$1:$F$1111,MATCH(P25,Ref!$A$1:$A$1111,0),5)</f>
        <v>듀얼 패스</v>
      </c>
      <c r="S25" s="130">
        <f t="shared" si="2"/>
        <v>940</v>
      </c>
      <c r="U25" s="100">
        <v>1</v>
      </c>
      <c r="V25" s="100" t="s">
        <v>3281</v>
      </c>
      <c r="W25" s="100">
        <v>0</v>
      </c>
      <c r="X25" s="100">
        <v>6</v>
      </c>
      <c r="Y25" s="100">
        <v>85008</v>
      </c>
      <c r="Z25" s="100">
        <v>1</v>
      </c>
      <c r="AA25" s="100">
        <v>25</v>
      </c>
      <c r="AB25" s="100">
        <v>1000</v>
      </c>
      <c r="AC25" s="100">
        <v>0</v>
      </c>
      <c r="AD25" s="100">
        <v>0</v>
      </c>
      <c r="AE25" s="100">
        <v>0</v>
      </c>
      <c r="AF25" s="100">
        <v>0</v>
      </c>
      <c r="AG25" s="100">
        <v>0</v>
      </c>
      <c r="AH25" s="100">
        <v>0</v>
      </c>
      <c r="AI25" s="100">
        <v>0</v>
      </c>
      <c r="AJ25" s="100">
        <v>139201</v>
      </c>
      <c r="AK25" s="100" t="str">
        <f>INDEX(Ref!$A$1:$F$1111,MATCH(Y25,Ref!$A$1:$A$1111,0),5)</f>
        <v>하급 카드 상자</v>
      </c>
      <c r="AL25" s="100" t="e">
        <f>INDEX(Ref!$A$1:$F$1111,MATCH(AB25,Ref!$A$1:$A$1111,0),5)</f>
        <v>#N/A</v>
      </c>
    </row>
    <row r="26" spans="1:41" x14ac:dyDescent="0.2">
      <c r="A26" s="130">
        <v>80060</v>
      </c>
      <c r="B26" s="128" t="s">
        <v>834</v>
      </c>
      <c r="C26" s="128">
        <v>80</v>
      </c>
      <c r="D26" s="100"/>
      <c r="E26" s="100"/>
      <c r="H26" s="129">
        <v>24</v>
      </c>
      <c r="I26" s="129">
        <v>1</v>
      </c>
      <c r="J26" s="129">
        <v>12</v>
      </c>
      <c r="K26" s="129">
        <v>2</v>
      </c>
      <c r="L26" s="129">
        <v>3</v>
      </c>
      <c r="M26" s="129"/>
      <c r="N26" s="129">
        <v>12</v>
      </c>
      <c r="O26" s="129">
        <v>6</v>
      </c>
      <c r="P26" s="129">
        <v>94038</v>
      </c>
      <c r="Q26" s="129">
        <v>200</v>
      </c>
      <c r="R26" s="129" t="str">
        <f>INDEX(Ref!$A$1:$F$1111,MATCH(P26,Ref!$A$1:$A$1111,0),5)</f>
        <v>듀얼 패스</v>
      </c>
      <c r="S26" s="130">
        <f t="shared" si="2"/>
        <v>1140</v>
      </c>
      <c r="U26" s="100">
        <v>2</v>
      </c>
      <c r="V26" s="100" t="s">
        <v>3282</v>
      </c>
      <c r="W26" s="100">
        <v>1</v>
      </c>
      <c r="X26" s="100">
        <v>6</v>
      </c>
      <c r="Y26" s="100">
        <v>85011</v>
      </c>
      <c r="Z26" s="100">
        <v>3</v>
      </c>
      <c r="AA26" s="100">
        <v>6</v>
      </c>
      <c r="AB26" s="100">
        <v>85003</v>
      </c>
      <c r="AC26" s="100">
        <v>1</v>
      </c>
      <c r="AD26" s="100">
        <v>25</v>
      </c>
      <c r="AE26" s="100">
        <v>20000</v>
      </c>
      <c r="AF26" s="100">
        <v>0</v>
      </c>
      <c r="AG26" s="100">
        <v>0</v>
      </c>
      <c r="AH26" s="100">
        <v>0</v>
      </c>
      <c r="AI26" s="100">
        <v>0</v>
      </c>
      <c r="AJ26" s="100">
        <v>139202</v>
      </c>
      <c r="AK26" s="100" t="str">
        <f>INDEX(Ref!$A$1:$F$1111,MATCH(Y26,Ref!$A$1:$A$1111,0),5)</f>
        <v>최상급 카드 상자</v>
      </c>
      <c r="AL26" s="100" t="str">
        <f>INDEX(Ref!$A$1:$F$1111,MATCH(AB26,Ref!$A$1:$A$1111,0),5)</f>
        <v>최상급 장비 상자</v>
      </c>
    </row>
    <row r="27" spans="1:41" x14ac:dyDescent="0.2">
      <c r="A27" s="130">
        <v>80077</v>
      </c>
      <c r="B27" s="128" t="s">
        <v>888</v>
      </c>
      <c r="C27" s="128">
        <v>80</v>
      </c>
      <c r="D27" s="100"/>
      <c r="E27" s="100"/>
      <c r="H27" s="100">
        <v>25</v>
      </c>
      <c r="I27" s="100">
        <v>2</v>
      </c>
      <c r="J27" s="100">
        <v>1</v>
      </c>
      <c r="K27" s="100">
        <v>1</v>
      </c>
      <c r="L27" s="100">
        <v>63</v>
      </c>
      <c r="N27" s="100">
        <v>101</v>
      </c>
      <c r="O27" s="100">
        <v>6</v>
      </c>
      <c r="P27" s="100">
        <v>85084</v>
      </c>
      <c r="Q27" s="100">
        <v>1</v>
      </c>
      <c r="R27" s="100" t="str">
        <f>INDEX(Ref!$A$1:$F$1111,MATCH(P27,Ref!$A$1:$A$1111,0),5)</f>
        <v>직업 무기 상자</v>
      </c>
      <c r="U27" s="100">
        <v>3</v>
      </c>
      <c r="V27" s="100" t="s">
        <v>3283</v>
      </c>
      <c r="W27" s="100">
        <v>2</v>
      </c>
      <c r="X27" s="100">
        <v>6</v>
      </c>
      <c r="Y27" s="100">
        <v>85011</v>
      </c>
      <c r="Z27" s="100">
        <v>2</v>
      </c>
      <c r="AA27" s="100">
        <v>6</v>
      </c>
      <c r="AB27" s="100">
        <v>85003</v>
      </c>
      <c r="AC27" s="100">
        <v>1</v>
      </c>
      <c r="AD27" s="100">
        <v>25</v>
      </c>
      <c r="AE27" s="100">
        <v>16000</v>
      </c>
      <c r="AF27" s="100">
        <v>0</v>
      </c>
      <c r="AG27" s="100">
        <v>0</v>
      </c>
      <c r="AH27" s="100">
        <v>0</v>
      </c>
      <c r="AI27" s="100">
        <v>0</v>
      </c>
      <c r="AJ27" s="100">
        <v>139203</v>
      </c>
      <c r="AK27" s="100" t="str">
        <f>INDEX(Ref!$A$1:$F$1111,MATCH(Y27,Ref!$A$1:$A$1111,0),5)</f>
        <v>최상급 카드 상자</v>
      </c>
      <c r="AL27" s="100" t="str">
        <f>INDEX(Ref!$A$1:$F$1111,MATCH(AB27,Ref!$A$1:$A$1111,0),5)</f>
        <v>최상급 장비 상자</v>
      </c>
    </row>
    <row r="28" spans="1:41" x14ac:dyDescent="0.2">
      <c r="A28" s="130">
        <v>80078</v>
      </c>
      <c r="B28" s="128" t="s">
        <v>439</v>
      </c>
      <c r="C28" s="128">
        <v>80</v>
      </c>
      <c r="D28" s="100"/>
      <c r="E28" s="100"/>
      <c r="H28" s="100">
        <v>26</v>
      </c>
      <c r="I28" s="100">
        <v>2</v>
      </c>
      <c r="J28" s="100">
        <v>1</v>
      </c>
      <c r="K28" s="100">
        <v>2</v>
      </c>
      <c r="L28" s="100">
        <v>63</v>
      </c>
      <c r="N28" s="100">
        <v>102</v>
      </c>
      <c r="O28" s="100">
        <v>6</v>
      </c>
      <c r="P28" s="100">
        <v>94038</v>
      </c>
      <c r="Q28" s="100">
        <v>100</v>
      </c>
      <c r="R28" s="100" t="str">
        <f>INDEX(Ref!$A$1:$F$1111,MATCH(P28,Ref!$A$1:$A$1111,0),5)</f>
        <v>듀얼 패스</v>
      </c>
      <c r="U28" s="100">
        <v>4</v>
      </c>
      <c r="V28" s="100" t="s">
        <v>3284</v>
      </c>
      <c r="W28" s="100">
        <v>3</v>
      </c>
      <c r="X28" s="100">
        <v>6</v>
      </c>
      <c r="Y28" s="100">
        <v>85011</v>
      </c>
      <c r="Z28" s="100">
        <v>1</v>
      </c>
      <c r="AA28" s="100">
        <v>6</v>
      </c>
      <c r="AB28" s="100">
        <v>85003</v>
      </c>
      <c r="AC28" s="100">
        <v>1</v>
      </c>
      <c r="AD28" s="100">
        <v>25</v>
      </c>
      <c r="AE28" s="100">
        <v>14000</v>
      </c>
      <c r="AF28" s="100">
        <v>0</v>
      </c>
      <c r="AG28" s="100">
        <v>0</v>
      </c>
      <c r="AH28" s="100">
        <v>0</v>
      </c>
      <c r="AI28" s="100">
        <v>0</v>
      </c>
      <c r="AJ28" s="100">
        <v>139204</v>
      </c>
      <c r="AK28" s="100" t="str">
        <f>INDEX(Ref!$A$1:$F$1111,MATCH(Y28,Ref!$A$1:$A$1111,0),5)</f>
        <v>최상급 카드 상자</v>
      </c>
      <c r="AL28" s="100" t="str">
        <f>INDEX(Ref!$A$1:$F$1111,MATCH(AB28,Ref!$A$1:$A$1111,0),5)</f>
        <v>최상급 장비 상자</v>
      </c>
    </row>
    <row r="29" spans="1:41" x14ac:dyDescent="0.2">
      <c r="A29" s="130">
        <v>80079</v>
      </c>
      <c r="B29" s="128" t="s">
        <v>895</v>
      </c>
      <c r="C29" s="128">
        <v>80</v>
      </c>
      <c r="D29" s="100"/>
      <c r="E29" s="100"/>
      <c r="U29" s="100">
        <v>5</v>
      </c>
      <c r="V29" s="100" t="s">
        <v>3285</v>
      </c>
      <c r="W29" s="100">
        <v>10</v>
      </c>
      <c r="X29" s="100">
        <v>6</v>
      </c>
      <c r="Y29" s="100">
        <v>85010</v>
      </c>
      <c r="Z29" s="100">
        <v>3</v>
      </c>
      <c r="AA29" s="100">
        <v>6</v>
      </c>
      <c r="AB29" s="100">
        <v>85003</v>
      </c>
      <c r="AC29" s="100">
        <v>1</v>
      </c>
      <c r="AD29" s="100">
        <v>25</v>
      </c>
      <c r="AE29" s="100">
        <v>12000</v>
      </c>
      <c r="AF29" s="100">
        <v>0</v>
      </c>
      <c r="AG29" s="100">
        <v>0</v>
      </c>
      <c r="AH29" s="100">
        <v>0</v>
      </c>
      <c r="AI29" s="100">
        <v>0</v>
      </c>
      <c r="AJ29" s="100">
        <v>139205</v>
      </c>
      <c r="AK29" s="100" t="str">
        <f>INDEX(Ref!$A$1:$F$1111,MATCH(Y29,Ref!$A$1:$A$1111,0),5)</f>
        <v>상급 카드 상자</v>
      </c>
      <c r="AL29" s="100" t="str">
        <f>INDEX(Ref!$A$1:$F$1111,MATCH(AB29,Ref!$A$1:$A$1111,0),5)</f>
        <v>최상급 장비 상자</v>
      </c>
    </row>
    <row r="30" spans="1:41" x14ac:dyDescent="0.2">
      <c r="A30" s="130">
        <v>80080</v>
      </c>
      <c r="B30" s="128" t="s">
        <v>899</v>
      </c>
      <c r="C30" s="128">
        <v>80</v>
      </c>
      <c r="D30" s="100"/>
      <c r="E30" s="100"/>
      <c r="U30" s="100">
        <v>6</v>
      </c>
      <c r="V30" s="100" t="s">
        <v>3286</v>
      </c>
      <c r="W30" s="100">
        <v>50</v>
      </c>
      <c r="X30" s="100">
        <v>6</v>
      </c>
      <c r="Y30" s="100">
        <v>85010</v>
      </c>
      <c r="Z30" s="100">
        <v>2</v>
      </c>
      <c r="AA30" s="100">
        <v>6</v>
      </c>
      <c r="AB30" s="100">
        <v>85002</v>
      </c>
      <c r="AC30" s="100">
        <v>1</v>
      </c>
      <c r="AD30" s="100">
        <v>25</v>
      </c>
      <c r="AE30" s="100">
        <v>10000</v>
      </c>
      <c r="AF30" s="100">
        <v>0</v>
      </c>
      <c r="AG30" s="100">
        <v>0</v>
      </c>
      <c r="AH30" s="100">
        <v>0</v>
      </c>
      <c r="AI30" s="100">
        <v>0</v>
      </c>
      <c r="AJ30" s="100">
        <v>139206</v>
      </c>
      <c r="AK30" s="100" t="str">
        <f>INDEX(Ref!$A$1:$F$1111,MATCH(Y30,Ref!$A$1:$A$1111,0),5)</f>
        <v>상급 카드 상자</v>
      </c>
      <c r="AL30" s="100" t="str">
        <f>INDEX(Ref!$A$1:$F$1111,MATCH(AB30,Ref!$A$1:$A$1111,0),5)</f>
        <v>상급 장비 상자</v>
      </c>
    </row>
    <row r="31" spans="1:41" x14ac:dyDescent="0.2">
      <c r="B31" s="100"/>
      <c r="C31" s="100"/>
      <c r="D31" s="100"/>
      <c r="E31" s="100"/>
      <c r="U31" s="100">
        <v>7</v>
      </c>
      <c r="V31" s="100" t="s">
        <v>3287</v>
      </c>
      <c r="W31" s="100">
        <v>100</v>
      </c>
      <c r="X31" s="100">
        <v>6</v>
      </c>
      <c r="Y31" s="100">
        <v>85010</v>
      </c>
      <c r="Z31" s="100">
        <v>1</v>
      </c>
      <c r="AA31" s="100">
        <v>6</v>
      </c>
      <c r="AB31" s="100">
        <v>85002</v>
      </c>
      <c r="AC31" s="100">
        <v>1</v>
      </c>
      <c r="AD31" s="100">
        <v>25</v>
      </c>
      <c r="AE31" s="100">
        <v>8000</v>
      </c>
      <c r="AF31" s="100">
        <v>0</v>
      </c>
      <c r="AG31" s="100">
        <v>0</v>
      </c>
      <c r="AH31" s="100">
        <v>0</v>
      </c>
      <c r="AI31" s="100">
        <v>0</v>
      </c>
      <c r="AJ31" s="100">
        <v>139207</v>
      </c>
      <c r="AK31" s="100" t="str">
        <f>INDEX(Ref!$A$1:$F$1111,MATCH(Y31,Ref!$A$1:$A$1111,0),5)</f>
        <v>상급 카드 상자</v>
      </c>
      <c r="AL31" s="100" t="str">
        <f>INDEX(Ref!$A$1:$F$1111,MATCH(AB31,Ref!$A$1:$A$1111,0),5)</f>
        <v>상급 장비 상자</v>
      </c>
    </row>
    <row r="32" spans="1:41" x14ac:dyDescent="0.2">
      <c r="A32" s="130" t="s">
        <v>3299</v>
      </c>
      <c r="B32" s="100" t="s">
        <v>3241</v>
      </c>
      <c r="C32" s="100"/>
      <c r="D32" s="100"/>
      <c r="E32" s="100"/>
      <c r="F32" s="130" t="s">
        <v>3298</v>
      </c>
      <c r="U32" s="100">
        <v>8</v>
      </c>
      <c r="V32" s="100" t="s">
        <v>3288</v>
      </c>
      <c r="W32" s="100">
        <v>500</v>
      </c>
      <c r="X32" s="100">
        <v>6</v>
      </c>
      <c r="Y32" s="100">
        <v>85010</v>
      </c>
      <c r="Z32" s="100">
        <v>1</v>
      </c>
      <c r="AA32" s="100">
        <v>6</v>
      </c>
      <c r="AB32" s="100">
        <v>85002</v>
      </c>
      <c r="AC32" s="100">
        <v>1</v>
      </c>
      <c r="AD32" s="100">
        <v>25</v>
      </c>
      <c r="AE32" s="100">
        <v>6000</v>
      </c>
      <c r="AF32" s="100">
        <v>0</v>
      </c>
      <c r="AG32" s="100">
        <v>0</v>
      </c>
      <c r="AH32" s="100">
        <v>0</v>
      </c>
      <c r="AI32" s="100">
        <v>0</v>
      </c>
      <c r="AJ32" s="100">
        <v>139208</v>
      </c>
      <c r="AK32" s="100" t="str">
        <f>INDEX(Ref!$A$1:$F$1111,MATCH(Y32,Ref!$A$1:$A$1111,0),5)</f>
        <v>상급 카드 상자</v>
      </c>
      <c r="AL32" s="100" t="str">
        <f>INDEX(Ref!$A$1:$F$1111,MATCH(AB32,Ref!$A$1:$A$1111,0),5)</f>
        <v>상급 장비 상자</v>
      </c>
    </row>
    <row r="33" spans="1:38" x14ac:dyDescent="0.2">
      <c r="B33" s="100" t="s">
        <v>3242</v>
      </c>
      <c r="C33" s="135"/>
      <c r="D33" s="134">
        <v>30</v>
      </c>
      <c r="E33" s="100"/>
      <c r="U33" s="100">
        <v>9</v>
      </c>
      <c r="V33" s="100" t="s">
        <v>3289</v>
      </c>
      <c r="W33" s="100">
        <v>1000</v>
      </c>
      <c r="X33" s="100">
        <v>6</v>
      </c>
      <c r="Y33" s="100">
        <v>85010</v>
      </c>
      <c r="Z33" s="100">
        <v>1</v>
      </c>
      <c r="AA33" s="100">
        <v>6</v>
      </c>
      <c r="AB33" s="100">
        <v>85001</v>
      </c>
      <c r="AC33" s="100">
        <v>1</v>
      </c>
      <c r="AD33" s="100">
        <v>25</v>
      </c>
      <c r="AE33" s="100">
        <v>4000</v>
      </c>
      <c r="AF33" s="100">
        <v>0</v>
      </c>
      <c r="AG33" s="100">
        <v>0</v>
      </c>
      <c r="AH33" s="100">
        <v>0</v>
      </c>
      <c r="AI33" s="100">
        <v>0</v>
      </c>
      <c r="AJ33" s="100">
        <v>139209</v>
      </c>
      <c r="AK33" s="100" t="str">
        <f>INDEX(Ref!$A$1:$F$1111,MATCH(Y33,Ref!$A$1:$A$1111,0),5)</f>
        <v>상급 카드 상자</v>
      </c>
      <c r="AL33" s="100" t="str">
        <f>INDEX(Ref!$A$1:$F$1111,MATCH(AB33,Ref!$A$1:$A$1111,0),5)</f>
        <v>중급 장비 상자</v>
      </c>
    </row>
    <row r="34" spans="1:38" x14ac:dyDescent="0.2">
      <c r="B34" s="133" t="s">
        <v>3293</v>
      </c>
      <c r="C34" s="133"/>
      <c r="D34" s="134">
        <v>20</v>
      </c>
      <c r="E34" s="100"/>
    </row>
    <row r="35" spans="1:38" x14ac:dyDescent="0.2">
      <c r="B35" s="100" t="s">
        <v>3297</v>
      </c>
      <c r="C35" s="100"/>
      <c r="D35" s="134">
        <v>100</v>
      </c>
      <c r="E35" s="100"/>
    </row>
    <row r="36" spans="1:38" x14ac:dyDescent="0.2">
      <c r="B36" s="100" t="s">
        <v>3295</v>
      </c>
      <c r="C36" s="100"/>
      <c r="D36" s="134">
        <v>100</v>
      </c>
      <c r="E36" s="100"/>
    </row>
    <row r="37" spans="1:38" x14ac:dyDescent="0.2">
      <c r="B37" s="100"/>
      <c r="C37" s="100"/>
      <c r="D37" s="100"/>
      <c r="E37" s="100"/>
    </row>
    <row r="44" spans="1:38" x14ac:dyDescent="0.2">
      <c r="A44" s="130">
        <v>80090</v>
      </c>
      <c r="B44" s="130" t="s">
        <v>443</v>
      </c>
      <c r="C44" s="130">
        <v>80</v>
      </c>
    </row>
    <row r="45" spans="1:38" x14ac:dyDescent="0.2">
      <c r="A45" s="130">
        <v>80091</v>
      </c>
      <c r="B45" s="130" t="s">
        <v>934</v>
      </c>
      <c r="C45" s="130">
        <v>80</v>
      </c>
    </row>
    <row r="46" spans="1:38" x14ac:dyDescent="0.2">
      <c r="A46" s="130">
        <v>80092</v>
      </c>
      <c r="B46" s="130" t="s">
        <v>938</v>
      </c>
      <c r="C46" s="130">
        <v>80</v>
      </c>
    </row>
    <row r="49" spans="1:3" x14ac:dyDescent="0.2">
      <c r="A49" s="130">
        <v>80102</v>
      </c>
      <c r="B49" s="130" t="s">
        <v>969</v>
      </c>
      <c r="C49" s="130">
        <v>80</v>
      </c>
    </row>
    <row r="50" spans="1:3" x14ac:dyDescent="0.2">
      <c r="A50" s="130">
        <v>80103</v>
      </c>
      <c r="B50" s="130" t="s">
        <v>973</v>
      </c>
      <c r="C50" s="130">
        <v>80</v>
      </c>
    </row>
    <row r="51" spans="1:3" x14ac:dyDescent="0.2">
      <c r="A51" s="130">
        <v>80104</v>
      </c>
      <c r="B51" s="130" t="s">
        <v>977</v>
      </c>
      <c r="C51" s="130">
        <v>80</v>
      </c>
    </row>
    <row r="54" spans="1:3" x14ac:dyDescent="0.2">
      <c r="A54" s="130">
        <v>80037</v>
      </c>
      <c r="B54" s="130" t="s">
        <v>758</v>
      </c>
      <c r="C54" s="130">
        <v>80</v>
      </c>
    </row>
    <row r="55" spans="1:3" x14ac:dyDescent="0.2">
      <c r="A55" s="130">
        <v>80038</v>
      </c>
      <c r="B55" s="130" t="s">
        <v>762</v>
      </c>
      <c r="C55" s="130">
        <v>80</v>
      </c>
    </row>
    <row r="56" spans="1:3" x14ac:dyDescent="0.2">
      <c r="A56" s="130">
        <v>80039</v>
      </c>
      <c r="B56" s="130" t="s">
        <v>766</v>
      </c>
      <c r="C56" s="130">
        <v>80</v>
      </c>
    </row>
    <row r="57" spans="1:3" x14ac:dyDescent="0.2">
      <c r="A57" s="130">
        <v>80040</v>
      </c>
      <c r="B57" s="130" t="s">
        <v>770</v>
      </c>
      <c r="C57" s="130">
        <v>80</v>
      </c>
    </row>
    <row r="59" spans="1:3" x14ac:dyDescent="0.2">
      <c r="A59" s="130">
        <v>80057</v>
      </c>
      <c r="B59" s="130" t="s">
        <v>431</v>
      </c>
      <c r="C59" s="130">
        <v>80</v>
      </c>
    </row>
    <row r="60" spans="1:3" x14ac:dyDescent="0.2">
      <c r="A60" s="130">
        <v>80058</v>
      </c>
      <c r="B60" s="130" t="s">
        <v>432</v>
      </c>
      <c r="C60" s="130">
        <v>80</v>
      </c>
    </row>
    <row r="61" spans="1:3" x14ac:dyDescent="0.2">
      <c r="A61" s="130">
        <v>80059</v>
      </c>
      <c r="B61" s="130" t="s">
        <v>830</v>
      </c>
      <c r="C61" s="130">
        <v>80</v>
      </c>
    </row>
    <row r="62" spans="1:3" x14ac:dyDescent="0.2">
      <c r="A62" s="130">
        <v>80060</v>
      </c>
      <c r="B62" s="130" t="s">
        <v>834</v>
      </c>
      <c r="C62" s="130">
        <v>80</v>
      </c>
    </row>
    <row r="64" spans="1:3" x14ac:dyDescent="0.2">
      <c r="A64" s="130">
        <v>80077</v>
      </c>
      <c r="B64" s="130" t="s">
        <v>888</v>
      </c>
      <c r="C64" s="130">
        <v>80</v>
      </c>
    </row>
    <row r="65" spans="1:3" x14ac:dyDescent="0.2">
      <c r="A65" s="130">
        <v>80078</v>
      </c>
      <c r="B65" s="130" t="s">
        <v>439</v>
      </c>
      <c r="C65" s="130">
        <v>80</v>
      </c>
    </row>
    <row r="66" spans="1:3" x14ac:dyDescent="0.2">
      <c r="A66" s="130">
        <v>80079</v>
      </c>
      <c r="B66" s="130" t="s">
        <v>895</v>
      </c>
      <c r="C66" s="130">
        <v>80</v>
      </c>
    </row>
    <row r="67" spans="1:3" x14ac:dyDescent="0.2">
      <c r="A67" s="130">
        <v>80080</v>
      </c>
      <c r="B67" s="130" t="s">
        <v>899</v>
      </c>
      <c r="C67" s="130">
        <v>80</v>
      </c>
    </row>
  </sheetData>
  <mergeCells count="3">
    <mergeCell ref="H1:R1"/>
    <mergeCell ref="U1:AJ1"/>
    <mergeCell ref="U23:AJ23"/>
  </mergeCells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62FCD-F995-4CD3-90ED-8B3EA95CA9BD}">
  <sheetPr codeName="Sheet5">
    <tabColor rgb="FFFFFF00"/>
  </sheetPr>
  <dimension ref="A1:AF512"/>
  <sheetViews>
    <sheetView topLeftCell="F499" workbookViewId="0">
      <selection activeCell="T21" sqref="T21"/>
    </sheetView>
  </sheetViews>
  <sheetFormatPr defaultRowHeight="12" x14ac:dyDescent="0.2"/>
  <cols>
    <col min="1" max="1" width="4.125" style="10" bestFit="1" customWidth="1"/>
    <col min="2" max="2" width="9" style="10"/>
    <col min="3" max="3" width="7.375" style="10" bestFit="1" customWidth="1"/>
    <col min="4" max="4" width="8" style="10" bestFit="1" customWidth="1"/>
    <col min="5" max="5" width="5" style="10" bestFit="1" customWidth="1"/>
    <col min="6" max="6" width="9.5" style="10" bestFit="1" customWidth="1"/>
    <col min="7" max="7" width="10.125" style="10" bestFit="1" customWidth="1"/>
    <col min="8" max="8" width="14.375" style="10" bestFit="1" customWidth="1"/>
    <col min="9" max="9" width="10.5" style="10" bestFit="1" customWidth="1"/>
    <col min="10" max="10" width="7.375" style="10" bestFit="1" customWidth="1"/>
    <col min="11" max="11" width="8" style="10" bestFit="1" customWidth="1"/>
    <col min="12" max="12" width="8.5" style="10" bestFit="1" customWidth="1"/>
    <col min="13" max="13" width="9.75" style="10" bestFit="1" customWidth="1"/>
    <col min="14" max="14" width="14.125" style="61" bestFit="1" customWidth="1"/>
    <col min="15" max="15" width="21.125" style="1" bestFit="1" customWidth="1"/>
    <col min="16" max="17" width="8.75" style="1" customWidth="1"/>
    <col min="18" max="18" width="9" style="1"/>
    <col min="19" max="19" width="15" style="1" bestFit="1" customWidth="1"/>
    <col min="20" max="20" width="9.5" style="1" bestFit="1" customWidth="1"/>
    <col min="21" max="21" width="11.875" style="1" bestFit="1" customWidth="1"/>
    <col min="22" max="28" width="9" style="1"/>
    <col min="29" max="29" width="14.375" style="1" bestFit="1" customWidth="1"/>
    <col min="30" max="16384" width="9" style="1"/>
  </cols>
  <sheetData>
    <row r="1" spans="1:21" s="9" customFormat="1" x14ac:dyDescent="0.2">
      <c r="A1" s="58" t="s">
        <v>329</v>
      </c>
      <c r="B1" s="58" t="s">
        <v>332</v>
      </c>
      <c r="C1" s="58" t="s">
        <v>335</v>
      </c>
      <c r="D1" s="58" t="s">
        <v>512</v>
      </c>
      <c r="E1" s="58" t="s">
        <v>337</v>
      </c>
      <c r="F1" s="58" t="s">
        <v>340</v>
      </c>
      <c r="G1" s="58" t="s">
        <v>342</v>
      </c>
      <c r="H1" s="58" t="s">
        <v>513</v>
      </c>
      <c r="I1" s="58" t="s">
        <v>345</v>
      </c>
      <c r="J1" s="58" t="s">
        <v>347</v>
      </c>
      <c r="K1" s="58" t="s">
        <v>349</v>
      </c>
      <c r="L1" s="58" t="s">
        <v>534</v>
      </c>
      <c r="M1" s="58" t="s">
        <v>535</v>
      </c>
      <c r="N1" s="59" t="s">
        <v>536</v>
      </c>
      <c r="Q1" s="9" t="s">
        <v>514</v>
      </c>
    </row>
    <row r="2" spans="1:21" x14ac:dyDescent="0.2">
      <c r="A2" s="10">
        <v>1</v>
      </c>
      <c r="B2" s="10">
        <v>3</v>
      </c>
      <c r="C2" s="10">
        <v>1</v>
      </c>
      <c r="D2" s="10" t="s">
        <v>323</v>
      </c>
      <c r="E2" s="60">
        <v>1250</v>
      </c>
      <c r="F2" s="60">
        <v>6</v>
      </c>
      <c r="G2" s="60">
        <f t="shared" ref="G2:G9" si="0">INDEX($O$13:$Q$44,MATCH(H2,$O$13:$O$44,0),3)</f>
        <v>94008</v>
      </c>
      <c r="H2" s="60" t="s">
        <v>144</v>
      </c>
      <c r="I2" s="60">
        <v>1</v>
      </c>
      <c r="J2" s="10">
        <v>0</v>
      </c>
      <c r="K2" s="10">
        <v>0</v>
      </c>
      <c r="L2" s="10">
        <f>SUM(E2:E9)</f>
        <v>10000</v>
      </c>
      <c r="M2" s="10">
        <f>I2*144*E2*0.0001</f>
        <v>18</v>
      </c>
      <c r="N2" s="61">
        <f>SUM(M2:M9)</f>
        <v>144</v>
      </c>
      <c r="Q2" s="1" t="s">
        <v>324</v>
      </c>
      <c r="S2" s="1" t="s">
        <v>325</v>
      </c>
    </row>
    <row r="3" spans="1:21" x14ac:dyDescent="0.2">
      <c r="A3" s="10">
        <v>2</v>
      </c>
      <c r="B3" s="10">
        <v>3</v>
      </c>
      <c r="C3" s="10">
        <v>1</v>
      </c>
      <c r="D3" s="10" t="s">
        <v>323</v>
      </c>
      <c r="E3" s="60">
        <v>1250</v>
      </c>
      <c r="F3" s="60">
        <v>6</v>
      </c>
      <c r="G3" s="60">
        <f t="shared" si="0"/>
        <v>94004</v>
      </c>
      <c r="H3" s="60" t="s">
        <v>142</v>
      </c>
      <c r="I3" s="60">
        <v>1</v>
      </c>
      <c r="J3" s="10">
        <v>0</v>
      </c>
      <c r="K3" s="10">
        <v>0</v>
      </c>
      <c r="M3" s="10">
        <f t="shared" ref="M3:M66" si="1">I3*144*E3*0.0001</f>
        <v>18</v>
      </c>
      <c r="S3" s="1" t="s">
        <v>326</v>
      </c>
      <c r="T3" s="1" t="s">
        <v>327</v>
      </c>
      <c r="U3" s="1" t="s">
        <v>328</v>
      </c>
    </row>
    <row r="4" spans="1:21" x14ac:dyDescent="0.2">
      <c r="A4" s="10">
        <v>3</v>
      </c>
      <c r="B4" s="10">
        <v>3</v>
      </c>
      <c r="C4" s="10">
        <v>1</v>
      </c>
      <c r="D4" s="10" t="s">
        <v>323</v>
      </c>
      <c r="E4" s="60">
        <v>1250</v>
      </c>
      <c r="F4" s="60">
        <v>6</v>
      </c>
      <c r="G4" s="60">
        <f t="shared" si="0"/>
        <v>94010</v>
      </c>
      <c r="H4" s="60" t="s">
        <v>135</v>
      </c>
      <c r="I4" s="60">
        <v>1</v>
      </c>
      <c r="J4" s="10">
        <v>0</v>
      </c>
      <c r="K4" s="10">
        <v>0</v>
      </c>
      <c r="M4" s="10">
        <f t="shared" si="1"/>
        <v>18</v>
      </c>
      <c r="Q4" s="1">
        <f>43200/300</f>
        <v>144</v>
      </c>
      <c r="S4" s="1" t="s">
        <v>329</v>
      </c>
      <c r="T4" s="1" t="s">
        <v>330</v>
      </c>
      <c r="U4" s="1" t="s">
        <v>331</v>
      </c>
    </row>
    <row r="5" spans="1:21" x14ac:dyDescent="0.2">
      <c r="A5" s="10">
        <v>4</v>
      </c>
      <c r="B5" s="10">
        <v>3</v>
      </c>
      <c r="C5" s="10">
        <v>1</v>
      </c>
      <c r="D5" s="10" t="s">
        <v>323</v>
      </c>
      <c r="E5" s="60">
        <v>1250</v>
      </c>
      <c r="F5" s="60">
        <v>6</v>
      </c>
      <c r="G5" s="60">
        <f t="shared" si="0"/>
        <v>94007</v>
      </c>
      <c r="H5" s="60" t="s">
        <v>131</v>
      </c>
      <c r="I5" s="60">
        <v>1</v>
      </c>
      <c r="J5" s="10">
        <v>0</v>
      </c>
      <c r="K5" s="10">
        <v>0</v>
      </c>
      <c r="M5" s="10">
        <f t="shared" si="1"/>
        <v>18</v>
      </c>
      <c r="S5" s="1" t="s">
        <v>332</v>
      </c>
      <c r="T5" s="1" t="s">
        <v>333</v>
      </c>
      <c r="U5" s="1" t="s">
        <v>334</v>
      </c>
    </row>
    <row r="6" spans="1:21" x14ac:dyDescent="0.2">
      <c r="A6" s="10">
        <v>5</v>
      </c>
      <c r="B6" s="10">
        <v>3</v>
      </c>
      <c r="C6" s="10">
        <v>1</v>
      </c>
      <c r="D6" s="10" t="s">
        <v>323</v>
      </c>
      <c r="E6" s="60">
        <v>1250</v>
      </c>
      <c r="F6" s="60">
        <v>6</v>
      </c>
      <c r="G6" s="60">
        <f t="shared" si="0"/>
        <v>94000</v>
      </c>
      <c r="H6" s="60" t="s">
        <v>164</v>
      </c>
      <c r="I6" s="60">
        <v>1</v>
      </c>
      <c r="J6" s="10">
        <v>0</v>
      </c>
      <c r="K6" s="10">
        <v>0</v>
      </c>
      <c r="M6" s="10">
        <f t="shared" si="1"/>
        <v>18</v>
      </c>
      <c r="S6" s="1" t="s">
        <v>335</v>
      </c>
      <c r="T6" s="1" t="s">
        <v>336</v>
      </c>
      <c r="U6" s="1" t="s">
        <v>331</v>
      </c>
    </row>
    <row r="7" spans="1:21" x14ac:dyDescent="0.2">
      <c r="A7" s="10">
        <v>6</v>
      </c>
      <c r="B7" s="10">
        <v>3</v>
      </c>
      <c r="C7" s="10">
        <v>1</v>
      </c>
      <c r="D7" s="10" t="s">
        <v>323</v>
      </c>
      <c r="E7" s="60">
        <v>1250</v>
      </c>
      <c r="F7" s="60">
        <v>6</v>
      </c>
      <c r="G7" s="60">
        <f t="shared" si="0"/>
        <v>94002</v>
      </c>
      <c r="H7" s="60" t="s">
        <v>161</v>
      </c>
      <c r="I7" s="60">
        <v>1</v>
      </c>
      <c r="J7" s="10">
        <v>0</v>
      </c>
      <c r="K7" s="10">
        <v>0</v>
      </c>
      <c r="M7" s="10">
        <f t="shared" si="1"/>
        <v>18</v>
      </c>
      <c r="S7" s="1" t="s">
        <v>337</v>
      </c>
      <c r="T7" s="1" t="s">
        <v>338</v>
      </c>
      <c r="U7" s="1" t="s">
        <v>339</v>
      </c>
    </row>
    <row r="8" spans="1:21" x14ac:dyDescent="0.2">
      <c r="A8" s="10">
        <v>7</v>
      </c>
      <c r="B8" s="10">
        <v>3</v>
      </c>
      <c r="C8" s="10">
        <v>1</v>
      </c>
      <c r="D8" s="10" t="s">
        <v>323</v>
      </c>
      <c r="E8" s="60">
        <v>1250</v>
      </c>
      <c r="F8" s="60">
        <v>6</v>
      </c>
      <c r="G8" s="60">
        <f t="shared" si="0"/>
        <v>94014</v>
      </c>
      <c r="H8" s="60" t="s">
        <v>158</v>
      </c>
      <c r="I8" s="60">
        <v>1</v>
      </c>
      <c r="J8" s="10">
        <v>0</v>
      </c>
      <c r="K8" s="10">
        <v>0</v>
      </c>
      <c r="M8" s="10">
        <f t="shared" si="1"/>
        <v>18</v>
      </c>
      <c r="S8" s="1" t="s">
        <v>340</v>
      </c>
      <c r="T8" s="1" t="s">
        <v>341</v>
      </c>
      <c r="U8" s="1" t="s">
        <v>334</v>
      </c>
    </row>
    <row r="9" spans="1:21" x14ac:dyDescent="0.2">
      <c r="A9" s="10">
        <v>8</v>
      </c>
      <c r="B9" s="10">
        <v>3</v>
      </c>
      <c r="C9" s="10">
        <v>1</v>
      </c>
      <c r="D9" s="10" t="s">
        <v>323</v>
      </c>
      <c r="E9" s="60">
        <v>1250</v>
      </c>
      <c r="F9" s="60">
        <v>6</v>
      </c>
      <c r="G9" s="60">
        <f t="shared" si="0"/>
        <v>94011</v>
      </c>
      <c r="H9" s="60" t="s">
        <v>154</v>
      </c>
      <c r="I9" s="60">
        <v>1</v>
      </c>
      <c r="J9" s="10">
        <v>0</v>
      </c>
      <c r="K9" s="10">
        <v>0</v>
      </c>
      <c r="M9" s="10">
        <f t="shared" si="1"/>
        <v>18</v>
      </c>
      <c r="S9" s="1" t="s">
        <v>342</v>
      </c>
      <c r="T9" s="1" t="s">
        <v>343</v>
      </c>
      <c r="U9" s="1" t="s">
        <v>344</v>
      </c>
    </row>
    <row r="10" spans="1:21" x14ac:dyDescent="0.2">
      <c r="A10" s="10">
        <v>9</v>
      </c>
      <c r="B10" s="10">
        <v>3</v>
      </c>
      <c r="C10" s="10">
        <v>2</v>
      </c>
      <c r="D10" s="10" t="s">
        <v>323</v>
      </c>
      <c r="E10" s="10">
        <v>1000</v>
      </c>
      <c r="F10" s="10">
        <v>6</v>
      </c>
      <c r="G10" s="10">
        <v>94008</v>
      </c>
      <c r="H10" s="10" t="s">
        <v>144</v>
      </c>
      <c r="I10" s="10">
        <v>1</v>
      </c>
      <c r="J10" s="10">
        <v>0</v>
      </c>
      <c r="K10" s="10">
        <v>0</v>
      </c>
      <c r="L10" s="10">
        <f>SUM(E10:E25)</f>
        <v>10000</v>
      </c>
      <c r="M10" s="10">
        <f t="shared" si="1"/>
        <v>14.4</v>
      </c>
      <c r="N10" s="61">
        <f>SUM(M10:M25)</f>
        <v>172.79999999999995</v>
      </c>
      <c r="S10" s="1" t="s">
        <v>345</v>
      </c>
      <c r="T10" s="1" t="s">
        <v>346</v>
      </c>
      <c r="U10" s="1" t="s">
        <v>344</v>
      </c>
    </row>
    <row r="11" spans="1:21" x14ac:dyDescent="0.2">
      <c r="A11" s="10">
        <v>10</v>
      </c>
      <c r="B11" s="10">
        <v>3</v>
      </c>
      <c r="C11" s="10">
        <v>2</v>
      </c>
      <c r="D11" s="10" t="s">
        <v>323</v>
      </c>
      <c r="E11" s="10">
        <v>1000</v>
      </c>
      <c r="F11" s="10">
        <v>6</v>
      </c>
      <c r="G11" s="10">
        <v>94004</v>
      </c>
      <c r="H11" s="10" t="s">
        <v>142</v>
      </c>
      <c r="I11" s="10">
        <v>1</v>
      </c>
      <c r="J11" s="10">
        <v>0</v>
      </c>
      <c r="K11" s="10">
        <v>0</v>
      </c>
      <c r="M11" s="10">
        <f t="shared" si="1"/>
        <v>14.4</v>
      </c>
      <c r="S11" s="1" t="s">
        <v>347</v>
      </c>
      <c r="T11" s="1" t="s">
        <v>348</v>
      </c>
      <c r="U11" s="1" t="s">
        <v>334</v>
      </c>
    </row>
    <row r="12" spans="1:21" x14ac:dyDescent="0.2">
      <c r="A12" s="10">
        <v>11</v>
      </c>
      <c r="B12" s="10">
        <v>3</v>
      </c>
      <c r="C12" s="10">
        <v>2</v>
      </c>
      <c r="D12" s="10" t="s">
        <v>323</v>
      </c>
      <c r="E12" s="10">
        <v>1000</v>
      </c>
      <c r="F12" s="10">
        <v>6</v>
      </c>
      <c r="G12" s="10">
        <v>94010</v>
      </c>
      <c r="H12" s="10" t="s">
        <v>135</v>
      </c>
      <c r="I12" s="10">
        <v>1</v>
      </c>
      <c r="J12" s="10">
        <v>0</v>
      </c>
      <c r="K12" s="10">
        <v>0</v>
      </c>
      <c r="M12" s="10">
        <f t="shared" si="1"/>
        <v>14.4</v>
      </c>
      <c r="O12" s="1" t="s">
        <v>527</v>
      </c>
      <c r="P12" s="1" t="s">
        <v>528</v>
      </c>
      <c r="Q12" s="1" t="s">
        <v>529</v>
      </c>
      <c r="S12" s="1" t="s">
        <v>349</v>
      </c>
      <c r="T12" s="1" t="s">
        <v>350</v>
      </c>
      <c r="U12" s="1" t="s">
        <v>344</v>
      </c>
    </row>
    <row r="13" spans="1:21" x14ac:dyDescent="0.2">
      <c r="A13" s="10">
        <v>12</v>
      </c>
      <c r="B13" s="10">
        <v>3</v>
      </c>
      <c r="C13" s="10">
        <v>2</v>
      </c>
      <c r="D13" s="10" t="s">
        <v>323</v>
      </c>
      <c r="E13" s="10">
        <v>1000</v>
      </c>
      <c r="F13" s="10">
        <v>6</v>
      </c>
      <c r="G13" s="10">
        <v>94007</v>
      </c>
      <c r="H13" s="10" t="s">
        <v>131</v>
      </c>
      <c r="I13" s="10">
        <v>1</v>
      </c>
      <c r="J13" s="10">
        <v>0</v>
      </c>
      <c r="K13" s="10">
        <v>0</v>
      </c>
      <c r="M13" s="10">
        <f t="shared" si="1"/>
        <v>14.4</v>
      </c>
      <c r="O13" s="1" t="s">
        <v>130</v>
      </c>
      <c r="P13" s="1" t="s">
        <v>530</v>
      </c>
      <c r="Q13" s="1">
        <v>94005</v>
      </c>
    </row>
    <row r="14" spans="1:21" x14ac:dyDescent="0.2">
      <c r="A14" s="10">
        <v>13</v>
      </c>
      <c r="B14" s="10">
        <v>3</v>
      </c>
      <c r="C14" s="10">
        <v>2</v>
      </c>
      <c r="D14" s="10" t="s">
        <v>323</v>
      </c>
      <c r="E14" s="10">
        <v>1000</v>
      </c>
      <c r="F14" s="10">
        <v>6</v>
      </c>
      <c r="G14" s="10">
        <v>94000</v>
      </c>
      <c r="H14" s="10" t="s">
        <v>164</v>
      </c>
      <c r="I14" s="10">
        <v>1</v>
      </c>
      <c r="J14" s="10">
        <v>0</v>
      </c>
      <c r="K14" s="10">
        <v>0</v>
      </c>
      <c r="M14" s="10">
        <f t="shared" si="1"/>
        <v>14.4</v>
      </c>
      <c r="O14" s="53" t="s">
        <v>144</v>
      </c>
      <c r="P14" s="1" t="s">
        <v>531</v>
      </c>
      <c r="Q14" s="1">
        <v>94008</v>
      </c>
    </row>
    <row r="15" spans="1:21" x14ac:dyDescent="0.2">
      <c r="A15" s="10">
        <v>14</v>
      </c>
      <c r="B15" s="10">
        <v>3</v>
      </c>
      <c r="C15" s="10">
        <v>2</v>
      </c>
      <c r="D15" s="10" t="s">
        <v>323</v>
      </c>
      <c r="E15" s="10">
        <v>1000</v>
      </c>
      <c r="F15" s="10">
        <v>6</v>
      </c>
      <c r="G15" s="10">
        <v>94002</v>
      </c>
      <c r="H15" s="10" t="s">
        <v>161</v>
      </c>
      <c r="I15" s="10">
        <v>1</v>
      </c>
      <c r="J15" s="10">
        <v>0</v>
      </c>
      <c r="K15" s="10">
        <v>0</v>
      </c>
      <c r="M15" s="10">
        <f t="shared" si="1"/>
        <v>14.4</v>
      </c>
      <c r="O15" s="53" t="s">
        <v>142</v>
      </c>
      <c r="P15" s="1" t="s">
        <v>530</v>
      </c>
      <c r="Q15" s="1">
        <v>94004</v>
      </c>
    </row>
    <row r="16" spans="1:21" x14ac:dyDescent="0.2">
      <c r="A16" s="10">
        <v>15</v>
      </c>
      <c r="B16" s="10">
        <v>3</v>
      </c>
      <c r="C16" s="10">
        <v>2</v>
      </c>
      <c r="D16" s="10" t="s">
        <v>323</v>
      </c>
      <c r="E16" s="10">
        <v>1000</v>
      </c>
      <c r="F16" s="10">
        <v>6</v>
      </c>
      <c r="G16" s="10">
        <v>94014</v>
      </c>
      <c r="H16" s="10" t="s">
        <v>158</v>
      </c>
      <c r="I16" s="10">
        <v>1</v>
      </c>
      <c r="J16" s="10">
        <v>0</v>
      </c>
      <c r="K16" s="10">
        <v>0</v>
      </c>
      <c r="M16" s="10">
        <f t="shared" si="1"/>
        <v>14.4</v>
      </c>
      <c r="O16" s="53" t="s">
        <v>135</v>
      </c>
      <c r="P16" s="1" t="s">
        <v>531</v>
      </c>
      <c r="Q16" s="1">
        <v>94010</v>
      </c>
    </row>
    <row r="17" spans="1:17" x14ac:dyDescent="0.2">
      <c r="A17" s="10">
        <v>16</v>
      </c>
      <c r="B17" s="10">
        <v>3</v>
      </c>
      <c r="C17" s="10">
        <v>2</v>
      </c>
      <c r="D17" s="10" t="s">
        <v>323</v>
      </c>
      <c r="E17" s="10">
        <v>1000</v>
      </c>
      <c r="F17" s="10">
        <v>6</v>
      </c>
      <c r="G17" s="10">
        <v>94011</v>
      </c>
      <c r="H17" s="10" t="s">
        <v>154</v>
      </c>
      <c r="I17" s="10">
        <v>1</v>
      </c>
      <c r="J17" s="10">
        <v>0</v>
      </c>
      <c r="K17" s="10">
        <v>0</v>
      </c>
      <c r="M17" s="10">
        <f t="shared" si="1"/>
        <v>14.4</v>
      </c>
      <c r="O17" s="53" t="s">
        <v>131</v>
      </c>
      <c r="P17" s="1" t="s">
        <v>530</v>
      </c>
      <c r="Q17" s="1">
        <v>94007</v>
      </c>
    </row>
    <row r="18" spans="1:17" x14ac:dyDescent="0.2">
      <c r="A18" s="10">
        <v>17</v>
      </c>
      <c r="B18" s="10">
        <v>3</v>
      </c>
      <c r="C18" s="10">
        <v>2</v>
      </c>
      <c r="D18" s="10" t="s">
        <v>323</v>
      </c>
      <c r="E18" s="10">
        <v>250</v>
      </c>
      <c r="F18" s="10">
        <v>6</v>
      </c>
      <c r="G18" s="10">
        <v>94008</v>
      </c>
      <c r="H18" s="10" t="s">
        <v>144</v>
      </c>
      <c r="I18" s="10">
        <v>2</v>
      </c>
      <c r="J18" s="10">
        <v>0</v>
      </c>
      <c r="K18" s="10">
        <v>0</v>
      </c>
      <c r="M18" s="10">
        <f t="shared" si="1"/>
        <v>7.2</v>
      </c>
      <c r="O18" s="56" t="s">
        <v>164</v>
      </c>
      <c r="P18" s="1" t="s">
        <v>531</v>
      </c>
      <c r="Q18" s="1">
        <v>94000</v>
      </c>
    </row>
    <row r="19" spans="1:17" x14ac:dyDescent="0.2">
      <c r="A19" s="10">
        <v>18</v>
      </c>
      <c r="B19" s="10">
        <v>3</v>
      </c>
      <c r="C19" s="10">
        <v>2</v>
      </c>
      <c r="D19" s="10" t="s">
        <v>323</v>
      </c>
      <c r="E19" s="10">
        <v>250</v>
      </c>
      <c r="F19" s="10">
        <v>6</v>
      </c>
      <c r="G19" s="10">
        <v>94004</v>
      </c>
      <c r="H19" s="10" t="s">
        <v>142</v>
      </c>
      <c r="I19" s="10">
        <v>2</v>
      </c>
      <c r="J19" s="10">
        <v>0</v>
      </c>
      <c r="K19" s="10">
        <v>0</v>
      </c>
      <c r="M19" s="10">
        <f t="shared" si="1"/>
        <v>7.2</v>
      </c>
      <c r="O19" s="54" t="s">
        <v>162</v>
      </c>
      <c r="P19" s="1" t="s">
        <v>531</v>
      </c>
      <c r="Q19" s="1">
        <v>94001</v>
      </c>
    </row>
    <row r="20" spans="1:17" x14ac:dyDescent="0.2">
      <c r="A20" s="10">
        <v>19</v>
      </c>
      <c r="B20" s="10">
        <v>3</v>
      </c>
      <c r="C20" s="10">
        <v>2</v>
      </c>
      <c r="D20" s="10" t="s">
        <v>323</v>
      </c>
      <c r="E20" s="10">
        <v>250</v>
      </c>
      <c r="F20" s="10">
        <v>6</v>
      </c>
      <c r="G20" s="10">
        <v>94010</v>
      </c>
      <c r="H20" s="10" t="s">
        <v>135</v>
      </c>
      <c r="I20" s="10">
        <v>2</v>
      </c>
      <c r="J20" s="10">
        <v>0</v>
      </c>
      <c r="K20" s="10">
        <v>0</v>
      </c>
      <c r="M20" s="10">
        <f t="shared" si="1"/>
        <v>7.2</v>
      </c>
      <c r="O20" s="56" t="s">
        <v>161</v>
      </c>
      <c r="P20" s="1" t="s">
        <v>530</v>
      </c>
      <c r="Q20" s="1">
        <v>94002</v>
      </c>
    </row>
    <row r="21" spans="1:17" x14ac:dyDescent="0.2">
      <c r="A21" s="10">
        <v>20</v>
      </c>
      <c r="B21" s="10">
        <v>3</v>
      </c>
      <c r="C21" s="10">
        <v>2</v>
      </c>
      <c r="D21" s="10" t="s">
        <v>323</v>
      </c>
      <c r="E21" s="10">
        <v>250</v>
      </c>
      <c r="F21" s="10">
        <v>6</v>
      </c>
      <c r="G21" s="10">
        <v>94007</v>
      </c>
      <c r="H21" s="10" t="s">
        <v>131</v>
      </c>
      <c r="I21" s="10">
        <v>2</v>
      </c>
      <c r="J21" s="10">
        <v>0</v>
      </c>
      <c r="K21" s="10">
        <v>0</v>
      </c>
      <c r="M21" s="10">
        <f t="shared" si="1"/>
        <v>7.2</v>
      </c>
      <c r="O21" s="54" t="s">
        <v>159</v>
      </c>
      <c r="P21" s="1" t="s">
        <v>530</v>
      </c>
      <c r="Q21" s="1">
        <v>94003</v>
      </c>
    </row>
    <row r="22" spans="1:17" x14ac:dyDescent="0.2">
      <c r="A22" s="10">
        <v>21</v>
      </c>
      <c r="B22" s="10">
        <v>3</v>
      </c>
      <c r="C22" s="10">
        <v>2</v>
      </c>
      <c r="D22" s="10" t="s">
        <v>323</v>
      </c>
      <c r="E22" s="10">
        <v>250</v>
      </c>
      <c r="F22" s="10">
        <v>6</v>
      </c>
      <c r="G22" s="10">
        <v>94000</v>
      </c>
      <c r="H22" s="10" t="s">
        <v>164</v>
      </c>
      <c r="I22" s="10">
        <v>2</v>
      </c>
      <c r="J22" s="10">
        <v>0</v>
      </c>
      <c r="K22" s="10">
        <v>0</v>
      </c>
      <c r="M22" s="10">
        <f t="shared" si="1"/>
        <v>7.2</v>
      </c>
      <c r="O22" s="56" t="s">
        <v>158</v>
      </c>
      <c r="P22" s="1" t="s">
        <v>531</v>
      </c>
      <c r="Q22" s="1">
        <v>94014</v>
      </c>
    </row>
    <row r="23" spans="1:17" x14ac:dyDescent="0.2">
      <c r="A23" s="10">
        <v>22</v>
      </c>
      <c r="B23" s="10">
        <v>3</v>
      </c>
      <c r="C23" s="10">
        <v>2</v>
      </c>
      <c r="D23" s="10" t="s">
        <v>323</v>
      </c>
      <c r="E23" s="10">
        <v>250</v>
      </c>
      <c r="F23" s="10">
        <v>6</v>
      </c>
      <c r="G23" s="10">
        <v>94002</v>
      </c>
      <c r="H23" s="10" t="s">
        <v>161</v>
      </c>
      <c r="I23" s="10">
        <v>2</v>
      </c>
      <c r="J23" s="10">
        <v>0</v>
      </c>
      <c r="K23" s="10">
        <v>0</v>
      </c>
      <c r="M23" s="10">
        <f t="shared" si="1"/>
        <v>7.2</v>
      </c>
      <c r="O23" s="54" t="s">
        <v>152</v>
      </c>
      <c r="P23" s="1" t="s">
        <v>530</v>
      </c>
      <c r="Q23" s="1">
        <v>94009</v>
      </c>
    </row>
    <row r="24" spans="1:17" x14ac:dyDescent="0.2">
      <c r="A24" s="10">
        <v>23</v>
      </c>
      <c r="B24" s="10">
        <v>3</v>
      </c>
      <c r="C24" s="10">
        <v>2</v>
      </c>
      <c r="D24" s="10" t="s">
        <v>323</v>
      </c>
      <c r="E24" s="10">
        <v>250</v>
      </c>
      <c r="F24" s="10">
        <v>6</v>
      </c>
      <c r="G24" s="10">
        <v>94014</v>
      </c>
      <c r="H24" s="10" t="s">
        <v>158</v>
      </c>
      <c r="I24" s="10">
        <v>2</v>
      </c>
      <c r="J24" s="10">
        <v>0</v>
      </c>
      <c r="K24" s="10">
        <v>0</v>
      </c>
      <c r="M24" s="10">
        <f t="shared" si="1"/>
        <v>7.2</v>
      </c>
      <c r="O24" s="56" t="s">
        <v>154</v>
      </c>
      <c r="P24" s="1" t="s">
        <v>530</v>
      </c>
      <c r="Q24" s="1">
        <v>94011</v>
      </c>
    </row>
    <row r="25" spans="1:17" x14ac:dyDescent="0.2">
      <c r="A25" s="10">
        <v>24</v>
      </c>
      <c r="B25" s="10">
        <v>3</v>
      </c>
      <c r="C25" s="10">
        <v>2</v>
      </c>
      <c r="D25" s="10" t="s">
        <v>323</v>
      </c>
      <c r="E25" s="10">
        <v>250</v>
      </c>
      <c r="F25" s="10">
        <v>6</v>
      </c>
      <c r="G25" s="10">
        <v>94011</v>
      </c>
      <c r="H25" s="10" t="s">
        <v>154</v>
      </c>
      <c r="I25" s="10">
        <v>2</v>
      </c>
      <c r="J25" s="10">
        <v>0</v>
      </c>
      <c r="K25" s="10">
        <v>0</v>
      </c>
      <c r="M25" s="10">
        <f t="shared" si="1"/>
        <v>7.2</v>
      </c>
      <c r="O25" s="54" t="s">
        <v>150</v>
      </c>
      <c r="P25" s="1" t="s">
        <v>530</v>
      </c>
      <c r="Q25" s="1">
        <v>94012</v>
      </c>
    </row>
    <row r="26" spans="1:17" x14ac:dyDescent="0.2">
      <c r="A26" s="10">
        <v>25</v>
      </c>
      <c r="B26" s="10">
        <v>3</v>
      </c>
      <c r="C26" s="10">
        <v>3</v>
      </c>
      <c r="D26" s="10" t="s">
        <v>323</v>
      </c>
      <c r="E26" s="60">
        <v>800</v>
      </c>
      <c r="F26" s="60">
        <v>6</v>
      </c>
      <c r="G26" s="60">
        <v>94008</v>
      </c>
      <c r="H26" s="60" t="s">
        <v>144</v>
      </c>
      <c r="I26" s="60">
        <v>1</v>
      </c>
      <c r="J26" s="10">
        <v>0</v>
      </c>
      <c r="K26" s="10">
        <v>0</v>
      </c>
      <c r="L26" s="10">
        <f>SUM(E26:E41)</f>
        <v>10000</v>
      </c>
      <c r="M26" s="10">
        <f t="shared" si="1"/>
        <v>11.520000000000001</v>
      </c>
      <c r="N26" s="61">
        <f>SUM(M26:M41)</f>
        <v>195.84000000000006</v>
      </c>
      <c r="O26" s="55" t="s">
        <v>265</v>
      </c>
      <c r="P26" s="55" t="s">
        <v>532</v>
      </c>
      <c r="Q26" s="1">
        <v>94023</v>
      </c>
    </row>
    <row r="27" spans="1:17" x14ac:dyDescent="0.2">
      <c r="A27" s="10">
        <v>26</v>
      </c>
      <c r="B27" s="10">
        <v>3</v>
      </c>
      <c r="C27" s="10">
        <v>3</v>
      </c>
      <c r="D27" s="10" t="s">
        <v>323</v>
      </c>
      <c r="E27" s="60">
        <v>800</v>
      </c>
      <c r="F27" s="60">
        <v>6</v>
      </c>
      <c r="G27" s="60">
        <v>94004</v>
      </c>
      <c r="H27" s="60" t="s">
        <v>142</v>
      </c>
      <c r="I27" s="60">
        <v>1</v>
      </c>
      <c r="J27" s="10">
        <v>0</v>
      </c>
      <c r="K27" s="10">
        <v>0</v>
      </c>
      <c r="M27" s="10">
        <f t="shared" si="1"/>
        <v>11.520000000000001</v>
      </c>
      <c r="O27" s="54" t="s">
        <v>261</v>
      </c>
      <c r="P27" s="54" t="s">
        <v>532</v>
      </c>
      <c r="Q27" s="1">
        <v>94015</v>
      </c>
    </row>
    <row r="28" spans="1:17" x14ac:dyDescent="0.2">
      <c r="A28" s="10">
        <v>27</v>
      </c>
      <c r="B28" s="10">
        <v>3</v>
      </c>
      <c r="C28" s="10">
        <v>3</v>
      </c>
      <c r="D28" s="10" t="s">
        <v>323</v>
      </c>
      <c r="E28" s="60">
        <v>800</v>
      </c>
      <c r="F28" s="60">
        <v>6</v>
      </c>
      <c r="G28" s="60">
        <v>94010</v>
      </c>
      <c r="H28" s="60" t="s">
        <v>135</v>
      </c>
      <c r="I28" s="60">
        <v>1</v>
      </c>
      <c r="J28" s="10">
        <v>0</v>
      </c>
      <c r="K28" s="10">
        <v>0</v>
      </c>
      <c r="M28" s="10">
        <f t="shared" si="1"/>
        <v>11.520000000000001</v>
      </c>
      <c r="O28" s="55" t="s">
        <v>258</v>
      </c>
      <c r="P28" s="55" t="s">
        <v>532</v>
      </c>
      <c r="Q28" s="1">
        <v>94016</v>
      </c>
    </row>
    <row r="29" spans="1:17" x14ac:dyDescent="0.2">
      <c r="A29" s="10">
        <v>28</v>
      </c>
      <c r="B29" s="10">
        <v>3</v>
      </c>
      <c r="C29" s="10">
        <v>3</v>
      </c>
      <c r="D29" s="10" t="s">
        <v>323</v>
      </c>
      <c r="E29" s="60">
        <v>800</v>
      </c>
      <c r="F29" s="60">
        <v>6</v>
      </c>
      <c r="G29" s="60">
        <v>94007</v>
      </c>
      <c r="H29" s="60" t="s">
        <v>131</v>
      </c>
      <c r="I29" s="60">
        <v>1</v>
      </c>
      <c r="J29" s="10">
        <v>0</v>
      </c>
      <c r="K29" s="10">
        <v>0</v>
      </c>
      <c r="M29" s="10">
        <f t="shared" si="1"/>
        <v>11.520000000000001</v>
      </c>
      <c r="O29" s="55" t="s">
        <v>255</v>
      </c>
      <c r="P29" s="55" t="s">
        <v>532</v>
      </c>
      <c r="Q29" s="1">
        <v>94022</v>
      </c>
    </row>
    <row r="30" spans="1:17" x14ac:dyDescent="0.2">
      <c r="A30" s="10">
        <v>29</v>
      </c>
      <c r="B30" s="10">
        <v>3</v>
      </c>
      <c r="C30" s="10">
        <v>3</v>
      </c>
      <c r="D30" s="10" t="s">
        <v>323</v>
      </c>
      <c r="E30" s="60">
        <v>800</v>
      </c>
      <c r="F30" s="60">
        <v>6</v>
      </c>
      <c r="G30" s="60">
        <v>94000</v>
      </c>
      <c r="H30" s="60" t="s">
        <v>164</v>
      </c>
      <c r="I30" s="60">
        <v>1</v>
      </c>
      <c r="J30" s="10">
        <v>0</v>
      </c>
      <c r="K30" s="10">
        <v>0</v>
      </c>
      <c r="M30" s="10">
        <f t="shared" si="1"/>
        <v>11.520000000000001</v>
      </c>
      <c r="O30" s="57" t="s">
        <v>252</v>
      </c>
      <c r="P30" s="1" t="s">
        <v>532</v>
      </c>
      <c r="Q30" s="1">
        <v>94017</v>
      </c>
    </row>
    <row r="31" spans="1:17" x14ac:dyDescent="0.2">
      <c r="A31" s="10">
        <v>30</v>
      </c>
      <c r="B31" s="10">
        <v>3</v>
      </c>
      <c r="C31" s="10">
        <v>3</v>
      </c>
      <c r="D31" s="10" t="s">
        <v>323</v>
      </c>
      <c r="E31" s="60">
        <v>800</v>
      </c>
      <c r="F31" s="60">
        <v>6</v>
      </c>
      <c r="G31" s="60">
        <v>94002</v>
      </c>
      <c r="H31" s="60" t="s">
        <v>161</v>
      </c>
      <c r="I31" s="60">
        <v>1</v>
      </c>
      <c r="J31" s="10">
        <v>0</v>
      </c>
      <c r="K31" s="10">
        <v>0</v>
      </c>
      <c r="M31" s="10">
        <f t="shared" si="1"/>
        <v>11.520000000000001</v>
      </c>
      <c r="O31" s="57" t="s">
        <v>250</v>
      </c>
      <c r="P31" s="1" t="s">
        <v>532</v>
      </c>
      <c r="Q31" s="1">
        <v>94019</v>
      </c>
    </row>
    <row r="32" spans="1:17" x14ac:dyDescent="0.2">
      <c r="A32" s="10">
        <v>31</v>
      </c>
      <c r="B32" s="10">
        <v>3</v>
      </c>
      <c r="C32" s="10">
        <v>3</v>
      </c>
      <c r="D32" s="10" t="s">
        <v>323</v>
      </c>
      <c r="E32" s="60">
        <v>800</v>
      </c>
      <c r="F32" s="60">
        <v>6</v>
      </c>
      <c r="G32" s="60">
        <v>94014</v>
      </c>
      <c r="H32" s="60" t="s">
        <v>158</v>
      </c>
      <c r="I32" s="60">
        <v>1</v>
      </c>
      <c r="J32" s="10">
        <v>0</v>
      </c>
      <c r="K32" s="10">
        <v>0</v>
      </c>
      <c r="M32" s="10">
        <f t="shared" si="1"/>
        <v>11.520000000000001</v>
      </c>
      <c r="O32" s="57" t="s">
        <v>248</v>
      </c>
      <c r="P32" s="1" t="s">
        <v>532</v>
      </c>
      <c r="Q32" s="1">
        <v>94020</v>
      </c>
    </row>
    <row r="33" spans="1:17" x14ac:dyDescent="0.2">
      <c r="A33" s="10">
        <v>32</v>
      </c>
      <c r="B33" s="10">
        <v>3</v>
      </c>
      <c r="C33" s="10">
        <v>3</v>
      </c>
      <c r="D33" s="10" t="s">
        <v>323</v>
      </c>
      <c r="E33" s="60">
        <v>800</v>
      </c>
      <c r="F33" s="60">
        <v>6</v>
      </c>
      <c r="G33" s="60">
        <v>94011</v>
      </c>
      <c r="H33" s="60" t="s">
        <v>154</v>
      </c>
      <c r="I33" s="60">
        <v>1</v>
      </c>
      <c r="J33" s="10">
        <v>0</v>
      </c>
      <c r="K33" s="10">
        <v>0</v>
      </c>
      <c r="M33" s="10">
        <f t="shared" si="1"/>
        <v>11.520000000000001</v>
      </c>
      <c r="O33" s="57" t="s">
        <v>244</v>
      </c>
      <c r="P33" s="1" t="s">
        <v>532</v>
      </c>
      <c r="Q33" s="1">
        <v>94021</v>
      </c>
    </row>
    <row r="34" spans="1:17" x14ac:dyDescent="0.2">
      <c r="A34" s="10">
        <v>33</v>
      </c>
      <c r="B34" s="10">
        <v>3</v>
      </c>
      <c r="C34" s="10">
        <v>3</v>
      </c>
      <c r="D34" s="10" t="s">
        <v>323</v>
      </c>
      <c r="E34" s="60">
        <v>450</v>
      </c>
      <c r="F34" s="60">
        <v>6</v>
      </c>
      <c r="G34" s="60">
        <v>94008</v>
      </c>
      <c r="H34" s="60" t="s">
        <v>144</v>
      </c>
      <c r="I34" s="60">
        <v>2</v>
      </c>
      <c r="J34" s="10">
        <v>0</v>
      </c>
      <c r="K34" s="10">
        <v>0</v>
      </c>
      <c r="M34" s="10">
        <f t="shared" si="1"/>
        <v>12.96</v>
      </c>
      <c r="O34" s="57" t="s">
        <v>242</v>
      </c>
      <c r="P34" s="1" t="s">
        <v>532</v>
      </c>
      <c r="Q34" s="1">
        <v>94018</v>
      </c>
    </row>
    <row r="35" spans="1:17" x14ac:dyDescent="0.2">
      <c r="A35" s="10">
        <v>34</v>
      </c>
      <c r="B35" s="10">
        <v>3</v>
      </c>
      <c r="C35" s="10">
        <v>3</v>
      </c>
      <c r="D35" s="10" t="s">
        <v>323</v>
      </c>
      <c r="E35" s="60">
        <v>450</v>
      </c>
      <c r="F35" s="60">
        <v>6</v>
      </c>
      <c r="G35" s="60">
        <v>94004</v>
      </c>
      <c r="H35" s="60" t="s">
        <v>142</v>
      </c>
      <c r="I35" s="60">
        <v>2</v>
      </c>
      <c r="J35" s="10">
        <v>0</v>
      </c>
      <c r="K35" s="10">
        <v>0</v>
      </c>
      <c r="M35" s="10">
        <f t="shared" si="1"/>
        <v>12.96</v>
      </c>
      <c r="O35" s="57" t="s">
        <v>238</v>
      </c>
      <c r="P35" s="1" t="s">
        <v>532</v>
      </c>
      <c r="Q35" s="1">
        <v>94024</v>
      </c>
    </row>
    <row r="36" spans="1:17" x14ac:dyDescent="0.2">
      <c r="A36" s="10">
        <v>35</v>
      </c>
      <c r="B36" s="10">
        <v>3</v>
      </c>
      <c r="C36" s="10">
        <v>3</v>
      </c>
      <c r="D36" s="10" t="s">
        <v>323</v>
      </c>
      <c r="E36" s="60">
        <v>450</v>
      </c>
      <c r="F36" s="60">
        <v>6</v>
      </c>
      <c r="G36" s="60">
        <v>94010</v>
      </c>
      <c r="H36" s="60" t="s">
        <v>135</v>
      </c>
      <c r="I36" s="60">
        <v>2</v>
      </c>
      <c r="J36" s="10">
        <v>0</v>
      </c>
      <c r="K36" s="10">
        <v>0</v>
      </c>
      <c r="M36" s="10">
        <f t="shared" si="1"/>
        <v>12.96</v>
      </c>
      <c r="O36" s="1" t="s">
        <v>74</v>
      </c>
      <c r="P36" s="1" t="s">
        <v>532</v>
      </c>
      <c r="Q36" s="1">
        <v>94025</v>
      </c>
    </row>
    <row r="37" spans="1:17" x14ac:dyDescent="0.2">
      <c r="A37" s="10">
        <v>36</v>
      </c>
      <c r="B37" s="10">
        <v>3</v>
      </c>
      <c r="C37" s="10">
        <v>3</v>
      </c>
      <c r="D37" s="10" t="s">
        <v>323</v>
      </c>
      <c r="E37" s="60">
        <v>450</v>
      </c>
      <c r="F37" s="60">
        <v>6</v>
      </c>
      <c r="G37" s="60">
        <v>94007</v>
      </c>
      <c r="H37" s="60" t="s">
        <v>131</v>
      </c>
      <c r="I37" s="60">
        <v>2</v>
      </c>
      <c r="J37" s="10">
        <v>0</v>
      </c>
      <c r="K37" s="10">
        <v>0</v>
      </c>
      <c r="M37" s="10">
        <f t="shared" si="1"/>
        <v>12.96</v>
      </c>
      <c r="O37" s="1" t="s">
        <v>75</v>
      </c>
      <c r="P37" s="1" t="s">
        <v>532</v>
      </c>
      <c r="Q37" s="1">
        <v>94026</v>
      </c>
    </row>
    <row r="38" spans="1:17" x14ac:dyDescent="0.2">
      <c r="A38" s="10">
        <v>37</v>
      </c>
      <c r="B38" s="10">
        <v>3</v>
      </c>
      <c r="C38" s="10">
        <v>3</v>
      </c>
      <c r="D38" s="10" t="s">
        <v>323</v>
      </c>
      <c r="E38" s="60">
        <v>450</v>
      </c>
      <c r="F38" s="60">
        <v>6</v>
      </c>
      <c r="G38" s="60">
        <v>94000</v>
      </c>
      <c r="H38" s="60" t="s">
        <v>164</v>
      </c>
      <c r="I38" s="60">
        <v>2</v>
      </c>
      <c r="J38" s="10">
        <v>0</v>
      </c>
      <c r="K38" s="10">
        <v>0</v>
      </c>
      <c r="M38" s="10">
        <f t="shared" si="1"/>
        <v>12.96</v>
      </c>
      <c r="O38" s="1" t="s">
        <v>76</v>
      </c>
      <c r="P38" s="1" t="s">
        <v>532</v>
      </c>
      <c r="Q38" s="1">
        <v>94027</v>
      </c>
    </row>
    <row r="39" spans="1:17" x14ac:dyDescent="0.2">
      <c r="A39" s="10">
        <v>38</v>
      </c>
      <c r="B39" s="10">
        <v>3</v>
      </c>
      <c r="C39" s="10">
        <v>3</v>
      </c>
      <c r="D39" s="10" t="s">
        <v>323</v>
      </c>
      <c r="E39" s="60">
        <v>450</v>
      </c>
      <c r="F39" s="60">
        <v>6</v>
      </c>
      <c r="G39" s="60">
        <v>94002</v>
      </c>
      <c r="H39" s="60" t="s">
        <v>161</v>
      </c>
      <c r="I39" s="60">
        <v>2</v>
      </c>
      <c r="J39" s="10">
        <v>0</v>
      </c>
      <c r="K39" s="10">
        <v>0</v>
      </c>
      <c r="M39" s="10">
        <f t="shared" si="1"/>
        <v>12.96</v>
      </c>
      <c r="O39" s="1" t="s">
        <v>77</v>
      </c>
      <c r="P39" s="1" t="s">
        <v>532</v>
      </c>
      <c r="Q39" s="1">
        <v>94028</v>
      </c>
    </row>
    <row r="40" spans="1:17" x14ac:dyDescent="0.2">
      <c r="A40" s="10">
        <v>39</v>
      </c>
      <c r="B40" s="10">
        <v>3</v>
      </c>
      <c r="C40" s="10">
        <v>3</v>
      </c>
      <c r="D40" s="10" t="s">
        <v>323</v>
      </c>
      <c r="E40" s="60">
        <v>450</v>
      </c>
      <c r="F40" s="60">
        <v>6</v>
      </c>
      <c r="G40" s="60">
        <v>94014</v>
      </c>
      <c r="H40" s="60" t="s">
        <v>158</v>
      </c>
      <c r="I40" s="60">
        <v>2</v>
      </c>
      <c r="J40" s="10">
        <v>0</v>
      </c>
      <c r="K40" s="10">
        <v>0</v>
      </c>
      <c r="M40" s="10">
        <f t="shared" si="1"/>
        <v>12.96</v>
      </c>
      <c r="O40" s="1" t="s">
        <v>141</v>
      </c>
      <c r="P40" s="1" t="s">
        <v>530</v>
      </c>
      <c r="Q40" s="1">
        <v>94033</v>
      </c>
    </row>
    <row r="41" spans="1:17" x14ac:dyDescent="0.2">
      <c r="A41" s="10">
        <v>40</v>
      </c>
      <c r="B41" s="10">
        <v>3</v>
      </c>
      <c r="C41" s="10">
        <v>3</v>
      </c>
      <c r="D41" s="10" t="s">
        <v>323</v>
      </c>
      <c r="E41" s="60">
        <v>450</v>
      </c>
      <c r="F41" s="60">
        <v>6</v>
      </c>
      <c r="G41" s="60">
        <v>94011</v>
      </c>
      <c r="H41" s="60" t="s">
        <v>154</v>
      </c>
      <c r="I41" s="60">
        <v>2</v>
      </c>
      <c r="J41" s="10">
        <v>0</v>
      </c>
      <c r="K41" s="10">
        <v>0</v>
      </c>
      <c r="M41" s="10">
        <f t="shared" si="1"/>
        <v>12.96</v>
      </c>
      <c r="O41" s="1" t="s">
        <v>137</v>
      </c>
      <c r="P41" s="1" t="s">
        <v>530</v>
      </c>
      <c r="Q41" s="1">
        <v>94034</v>
      </c>
    </row>
    <row r="42" spans="1:17" x14ac:dyDescent="0.2">
      <c r="A42" s="10">
        <v>41</v>
      </c>
      <c r="B42" s="10">
        <v>3</v>
      </c>
      <c r="C42" s="10">
        <v>4</v>
      </c>
      <c r="D42" s="10" t="s">
        <v>323</v>
      </c>
      <c r="E42" s="10">
        <v>600</v>
      </c>
      <c r="F42" s="10">
        <v>6</v>
      </c>
      <c r="G42" s="10">
        <v>94008</v>
      </c>
      <c r="H42" s="10" t="s">
        <v>144</v>
      </c>
      <c r="I42" s="10">
        <v>1</v>
      </c>
      <c r="J42" s="10">
        <v>0</v>
      </c>
      <c r="K42" s="10">
        <v>0</v>
      </c>
      <c r="L42" s="10">
        <f>SUM(E42:E57)</f>
        <v>10000</v>
      </c>
      <c r="M42" s="10">
        <f t="shared" si="1"/>
        <v>8.64</v>
      </c>
      <c r="N42" s="61">
        <f>SUM(M42:M57)</f>
        <v>218.88</v>
      </c>
      <c r="O42" s="1" t="s">
        <v>133</v>
      </c>
      <c r="P42" s="1" t="s">
        <v>530</v>
      </c>
      <c r="Q42" s="1">
        <v>94035</v>
      </c>
    </row>
    <row r="43" spans="1:17" x14ac:dyDescent="0.2">
      <c r="A43" s="10">
        <v>42</v>
      </c>
      <c r="B43" s="10">
        <v>3</v>
      </c>
      <c r="C43" s="10">
        <v>4</v>
      </c>
      <c r="D43" s="10" t="s">
        <v>323</v>
      </c>
      <c r="E43" s="10">
        <v>600</v>
      </c>
      <c r="F43" s="10">
        <v>6</v>
      </c>
      <c r="G43" s="10">
        <v>94004</v>
      </c>
      <c r="H43" s="10" t="s">
        <v>142</v>
      </c>
      <c r="I43" s="10">
        <v>1</v>
      </c>
      <c r="J43" s="10">
        <v>0</v>
      </c>
      <c r="K43" s="10">
        <v>0</v>
      </c>
      <c r="M43" s="10">
        <f t="shared" si="1"/>
        <v>8.64</v>
      </c>
      <c r="O43" s="1" t="s">
        <v>214</v>
      </c>
      <c r="P43" s="1" t="s">
        <v>532</v>
      </c>
      <c r="Q43" s="1">
        <v>94043</v>
      </c>
    </row>
    <row r="44" spans="1:17" x14ac:dyDescent="0.2">
      <c r="A44" s="10">
        <v>43</v>
      </c>
      <c r="B44" s="10">
        <v>3</v>
      </c>
      <c r="C44" s="10">
        <v>4</v>
      </c>
      <c r="D44" s="10" t="s">
        <v>323</v>
      </c>
      <c r="E44" s="10">
        <v>600</v>
      </c>
      <c r="F44" s="10">
        <v>6</v>
      </c>
      <c r="G44" s="10">
        <v>94010</v>
      </c>
      <c r="H44" s="10" t="s">
        <v>135</v>
      </c>
      <c r="I44" s="10">
        <v>1</v>
      </c>
      <c r="J44" s="10">
        <v>0</v>
      </c>
      <c r="K44" s="10">
        <v>0</v>
      </c>
      <c r="M44" s="10">
        <f t="shared" si="1"/>
        <v>8.64</v>
      </c>
      <c r="O44" s="1" t="s">
        <v>212</v>
      </c>
      <c r="P44" s="1" t="s">
        <v>532</v>
      </c>
      <c r="Q44" s="1">
        <v>94042</v>
      </c>
    </row>
    <row r="45" spans="1:17" x14ac:dyDescent="0.2">
      <c r="A45" s="10">
        <v>44</v>
      </c>
      <c r="B45" s="10">
        <v>3</v>
      </c>
      <c r="C45" s="10">
        <v>4</v>
      </c>
      <c r="D45" s="10" t="s">
        <v>323</v>
      </c>
      <c r="E45" s="10">
        <v>600</v>
      </c>
      <c r="F45" s="10">
        <v>6</v>
      </c>
      <c r="G45" s="10">
        <v>94007</v>
      </c>
      <c r="H45" s="10" t="s">
        <v>131</v>
      </c>
      <c r="I45" s="10">
        <v>1</v>
      </c>
      <c r="J45" s="10">
        <v>0</v>
      </c>
      <c r="K45" s="10">
        <v>0</v>
      </c>
      <c r="M45" s="10">
        <f t="shared" si="1"/>
        <v>8.64</v>
      </c>
    </row>
    <row r="46" spans="1:17" x14ac:dyDescent="0.2">
      <c r="A46" s="10">
        <v>45</v>
      </c>
      <c r="B46" s="10">
        <v>3</v>
      </c>
      <c r="C46" s="10">
        <v>4</v>
      </c>
      <c r="D46" s="10" t="s">
        <v>323</v>
      </c>
      <c r="E46" s="10">
        <v>600</v>
      </c>
      <c r="F46" s="10">
        <v>6</v>
      </c>
      <c r="G46" s="10">
        <v>94000</v>
      </c>
      <c r="H46" s="10" t="s">
        <v>164</v>
      </c>
      <c r="I46" s="10">
        <v>1</v>
      </c>
      <c r="J46" s="10">
        <v>0</v>
      </c>
      <c r="K46" s="10">
        <v>0</v>
      </c>
      <c r="M46" s="10">
        <f t="shared" si="1"/>
        <v>8.64</v>
      </c>
    </row>
    <row r="47" spans="1:17" x14ac:dyDescent="0.2">
      <c r="A47" s="10">
        <v>46</v>
      </c>
      <c r="B47" s="10">
        <v>3</v>
      </c>
      <c r="C47" s="10">
        <v>4</v>
      </c>
      <c r="D47" s="10" t="s">
        <v>323</v>
      </c>
      <c r="E47" s="10">
        <v>600</v>
      </c>
      <c r="F47" s="10">
        <v>6</v>
      </c>
      <c r="G47" s="10">
        <v>94002</v>
      </c>
      <c r="H47" s="10" t="s">
        <v>161</v>
      </c>
      <c r="I47" s="10">
        <v>1</v>
      </c>
      <c r="J47" s="10">
        <v>0</v>
      </c>
      <c r="K47" s="10">
        <v>0</v>
      </c>
      <c r="M47" s="10">
        <f t="shared" si="1"/>
        <v>8.64</v>
      </c>
    </row>
    <row r="48" spans="1:17" x14ac:dyDescent="0.2">
      <c r="A48" s="10">
        <v>47</v>
      </c>
      <c r="B48" s="10">
        <v>3</v>
      </c>
      <c r="C48" s="10">
        <v>4</v>
      </c>
      <c r="D48" s="10" t="s">
        <v>323</v>
      </c>
      <c r="E48" s="10">
        <v>600</v>
      </c>
      <c r="F48" s="10">
        <v>6</v>
      </c>
      <c r="G48" s="10">
        <v>94014</v>
      </c>
      <c r="H48" s="10" t="s">
        <v>158</v>
      </c>
      <c r="I48" s="10">
        <v>1</v>
      </c>
      <c r="J48" s="10">
        <v>0</v>
      </c>
      <c r="K48" s="10">
        <v>0</v>
      </c>
      <c r="M48" s="10">
        <f t="shared" si="1"/>
        <v>8.64</v>
      </c>
    </row>
    <row r="49" spans="1:14" x14ac:dyDescent="0.2">
      <c r="A49" s="10">
        <v>48</v>
      </c>
      <c r="B49" s="10">
        <v>3</v>
      </c>
      <c r="C49" s="10">
        <v>4</v>
      </c>
      <c r="D49" s="10" t="s">
        <v>323</v>
      </c>
      <c r="E49" s="10">
        <v>600</v>
      </c>
      <c r="F49" s="10">
        <v>6</v>
      </c>
      <c r="G49" s="10">
        <v>94011</v>
      </c>
      <c r="H49" s="10" t="s">
        <v>154</v>
      </c>
      <c r="I49" s="10">
        <v>1</v>
      </c>
      <c r="J49" s="10">
        <v>0</v>
      </c>
      <c r="K49" s="10">
        <v>0</v>
      </c>
      <c r="M49" s="10">
        <f t="shared" si="1"/>
        <v>8.64</v>
      </c>
    </row>
    <row r="50" spans="1:14" x14ac:dyDescent="0.2">
      <c r="A50" s="10">
        <v>49</v>
      </c>
      <c r="B50" s="10">
        <v>3</v>
      </c>
      <c r="C50" s="10">
        <v>4</v>
      </c>
      <c r="D50" s="10" t="s">
        <v>323</v>
      </c>
      <c r="E50" s="10">
        <v>650</v>
      </c>
      <c r="F50" s="10">
        <v>6</v>
      </c>
      <c r="G50" s="10">
        <v>94008</v>
      </c>
      <c r="H50" s="10" t="s">
        <v>144</v>
      </c>
      <c r="I50" s="10">
        <v>2</v>
      </c>
      <c r="J50" s="10">
        <v>0</v>
      </c>
      <c r="K50" s="10">
        <v>0</v>
      </c>
      <c r="M50" s="10">
        <f t="shared" si="1"/>
        <v>18.720000000000002</v>
      </c>
    </row>
    <row r="51" spans="1:14" x14ac:dyDescent="0.2">
      <c r="A51" s="10">
        <v>50</v>
      </c>
      <c r="B51" s="10">
        <v>3</v>
      </c>
      <c r="C51" s="10">
        <v>4</v>
      </c>
      <c r="D51" s="10" t="s">
        <v>323</v>
      </c>
      <c r="E51" s="10">
        <v>650</v>
      </c>
      <c r="F51" s="10">
        <v>6</v>
      </c>
      <c r="G51" s="10">
        <v>94004</v>
      </c>
      <c r="H51" s="10" t="s">
        <v>142</v>
      </c>
      <c r="I51" s="10">
        <v>2</v>
      </c>
      <c r="J51" s="10">
        <v>0</v>
      </c>
      <c r="K51" s="10">
        <v>0</v>
      </c>
      <c r="M51" s="10">
        <f t="shared" si="1"/>
        <v>18.720000000000002</v>
      </c>
    </row>
    <row r="52" spans="1:14" x14ac:dyDescent="0.2">
      <c r="A52" s="10">
        <v>51</v>
      </c>
      <c r="B52" s="10">
        <v>3</v>
      </c>
      <c r="C52" s="10">
        <v>4</v>
      </c>
      <c r="D52" s="10" t="s">
        <v>323</v>
      </c>
      <c r="E52" s="10">
        <v>650</v>
      </c>
      <c r="F52" s="10">
        <v>6</v>
      </c>
      <c r="G52" s="10">
        <v>94010</v>
      </c>
      <c r="H52" s="10" t="s">
        <v>135</v>
      </c>
      <c r="I52" s="10">
        <v>2</v>
      </c>
      <c r="J52" s="10">
        <v>0</v>
      </c>
      <c r="K52" s="10">
        <v>0</v>
      </c>
      <c r="M52" s="10">
        <f t="shared" si="1"/>
        <v>18.720000000000002</v>
      </c>
    </row>
    <row r="53" spans="1:14" x14ac:dyDescent="0.2">
      <c r="A53" s="10">
        <v>52</v>
      </c>
      <c r="B53" s="10">
        <v>3</v>
      </c>
      <c r="C53" s="10">
        <v>4</v>
      </c>
      <c r="D53" s="10" t="s">
        <v>323</v>
      </c>
      <c r="E53" s="10">
        <v>650</v>
      </c>
      <c r="F53" s="10">
        <v>6</v>
      </c>
      <c r="G53" s="10">
        <v>94007</v>
      </c>
      <c r="H53" s="10" t="s">
        <v>131</v>
      </c>
      <c r="I53" s="10">
        <v>2</v>
      </c>
      <c r="J53" s="10">
        <v>0</v>
      </c>
      <c r="K53" s="10">
        <v>0</v>
      </c>
      <c r="M53" s="10">
        <f t="shared" si="1"/>
        <v>18.720000000000002</v>
      </c>
    </row>
    <row r="54" spans="1:14" x14ac:dyDescent="0.2">
      <c r="A54" s="10">
        <v>53</v>
      </c>
      <c r="B54" s="10">
        <v>3</v>
      </c>
      <c r="C54" s="10">
        <v>4</v>
      </c>
      <c r="D54" s="10" t="s">
        <v>323</v>
      </c>
      <c r="E54" s="10">
        <v>650</v>
      </c>
      <c r="F54" s="10">
        <v>6</v>
      </c>
      <c r="G54" s="10">
        <v>94000</v>
      </c>
      <c r="H54" s="10" t="s">
        <v>164</v>
      </c>
      <c r="I54" s="10">
        <v>2</v>
      </c>
      <c r="J54" s="10">
        <v>0</v>
      </c>
      <c r="K54" s="10">
        <v>0</v>
      </c>
      <c r="M54" s="10">
        <f t="shared" si="1"/>
        <v>18.720000000000002</v>
      </c>
    </row>
    <row r="55" spans="1:14" x14ac:dyDescent="0.2">
      <c r="A55" s="10">
        <v>54</v>
      </c>
      <c r="B55" s="10">
        <v>3</v>
      </c>
      <c r="C55" s="10">
        <v>4</v>
      </c>
      <c r="D55" s="10" t="s">
        <v>323</v>
      </c>
      <c r="E55" s="10">
        <v>650</v>
      </c>
      <c r="F55" s="10">
        <v>6</v>
      </c>
      <c r="G55" s="10">
        <v>94002</v>
      </c>
      <c r="H55" s="10" t="s">
        <v>161</v>
      </c>
      <c r="I55" s="10">
        <v>2</v>
      </c>
      <c r="J55" s="10">
        <v>0</v>
      </c>
      <c r="K55" s="10">
        <v>0</v>
      </c>
      <c r="M55" s="10">
        <f t="shared" si="1"/>
        <v>18.720000000000002</v>
      </c>
    </row>
    <row r="56" spans="1:14" x14ac:dyDescent="0.2">
      <c r="A56" s="10">
        <v>55</v>
      </c>
      <c r="B56" s="10">
        <v>3</v>
      </c>
      <c r="C56" s="10">
        <v>4</v>
      </c>
      <c r="D56" s="10" t="s">
        <v>323</v>
      </c>
      <c r="E56" s="10">
        <v>650</v>
      </c>
      <c r="F56" s="10">
        <v>6</v>
      </c>
      <c r="G56" s="10">
        <v>94014</v>
      </c>
      <c r="H56" s="10" t="s">
        <v>158</v>
      </c>
      <c r="I56" s="10">
        <v>2</v>
      </c>
      <c r="J56" s="10">
        <v>0</v>
      </c>
      <c r="K56" s="10">
        <v>0</v>
      </c>
      <c r="M56" s="10">
        <f t="shared" si="1"/>
        <v>18.720000000000002</v>
      </c>
    </row>
    <row r="57" spans="1:14" x14ac:dyDescent="0.2">
      <c r="A57" s="10">
        <v>56</v>
      </c>
      <c r="B57" s="10">
        <v>3</v>
      </c>
      <c r="C57" s="10">
        <v>4</v>
      </c>
      <c r="D57" s="10" t="s">
        <v>323</v>
      </c>
      <c r="E57" s="10">
        <v>650</v>
      </c>
      <c r="F57" s="10">
        <v>6</v>
      </c>
      <c r="G57" s="10">
        <v>94011</v>
      </c>
      <c r="H57" s="10" t="s">
        <v>154</v>
      </c>
      <c r="I57" s="10">
        <v>2</v>
      </c>
      <c r="J57" s="10">
        <v>0</v>
      </c>
      <c r="K57" s="10">
        <v>0</v>
      </c>
      <c r="M57" s="10">
        <f t="shared" si="1"/>
        <v>18.720000000000002</v>
      </c>
    </row>
    <row r="58" spans="1:14" x14ac:dyDescent="0.2">
      <c r="A58" s="10">
        <v>57</v>
      </c>
      <c r="B58" s="10">
        <v>3</v>
      </c>
      <c r="C58" s="10">
        <v>5</v>
      </c>
      <c r="D58" s="10" t="s">
        <v>323</v>
      </c>
      <c r="E58" s="60">
        <v>800</v>
      </c>
      <c r="F58" s="60">
        <v>6</v>
      </c>
      <c r="G58" s="60">
        <v>94008</v>
      </c>
      <c r="H58" s="60" t="s">
        <v>144</v>
      </c>
      <c r="I58" s="60">
        <v>2</v>
      </c>
      <c r="J58" s="10">
        <v>0</v>
      </c>
      <c r="K58" s="10">
        <v>0</v>
      </c>
      <c r="L58" s="10">
        <f>SUM(E58:E73)</f>
        <v>10000</v>
      </c>
      <c r="M58" s="10">
        <f t="shared" si="1"/>
        <v>23.040000000000003</v>
      </c>
      <c r="N58" s="61">
        <f>SUM(M58:M73)</f>
        <v>339.84</v>
      </c>
    </row>
    <row r="59" spans="1:14" x14ac:dyDescent="0.2">
      <c r="A59" s="10">
        <v>58</v>
      </c>
      <c r="B59" s="10">
        <v>3</v>
      </c>
      <c r="C59" s="10">
        <v>5</v>
      </c>
      <c r="D59" s="10" t="s">
        <v>323</v>
      </c>
      <c r="E59" s="60">
        <v>800</v>
      </c>
      <c r="F59" s="60">
        <v>6</v>
      </c>
      <c r="G59" s="60">
        <v>94004</v>
      </c>
      <c r="H59" s="60" t="s">
        <v>142</v>
      </c>
      <c r="I59" s="60">
        <v>2</v>
      </c>
      <c r="J59" s="10">
        <v>0</v>
      </c>
      <c r="K59" s="10">
        <v>0</v>
      </c>
      <c r="M59" s="10">
        <f t="shared" si="1"/>
        <v>23.040000000000003</v>
      </c>
    </row>
    <row r="60" spans="1:14" x14ac:dyDescent="0.2">
      <c r="A60" s="10">
        <v>59</v>
      </c>
      <c r="B60" s="10">
        <v>3</v>
      </c>
      <c r="C60" s="10">
        <v>5</v>
      </c>
      <c r="D60" s="10" t="s">
        <v>323</v>
      </c>
      <c r="E60" s="60">
        <v>800</v>
      </c>
      <c r="F60" s="60">
        <v>6</v>
      </c>
      <c r="G60" s="60">
        <v>94010</v>
      </c>
      <c r="H60" s="60" t="s">
        <v>135</v>
      </c>
      <c r="I60" s="60">
        <v>2</v>
      </c>
      <c r="J60" s="10">
        <v>0</v>
      </c>
      <c r="K60" s="10">
        <v>0</v>
      </c>
      <c r="M60" s="10">
        <f t="shared" si="1"/>
        <v>23.040000000000003</v>
      </c>
    </row>
    <row r="61" spans="1:14" x14ac:dyDescent="0.2">
      <c r="A61" s="10">
        <v>60</v>
      </c>
      <c r="B61" s="10">
        <v>3</v>
      </c>
      <c r="C61" s="10">
        <v>5</v>
      </c>
      <c r="D61" s="10" t="s">
        <v>323</v>
      </c>
      <c r="E61" s="60">
        <v>800</v>
      </c>
      <c r="F61" s="60">
        <v>6</v>
      </c>
      <c r="G61" s="60">
        <v>94007</v>
      </c>
      <c r="H61" s="60" t="s">
        <v>131</v>
      </c>
      <c r="I61" s="60">
        <v>2</v>
      </c>
      <c r="J61" s="10">
        <v>0</v>
      </c>
      <c r="K61" s="10">
        <v>0</v>
      </c>
      <c r="M61" s="10">
        <f t="shared" si="1"/>
        <v>23.040000000000003</v>
      </c>
    </row>
    <row r="62" spans="1:14" x14ac:dyDescent="0.2">
      <c r="A62" s="10">
        <v>61</v>
      </c>
      <c r="B62" s="10">
        <v>3</v>
      </c>
      <c r="C62" s="10">
        <v>5</v>
      </c>
      <c r="D62" s="10" t="s">
        <v>323</v>
      </c>
      <c r="E62" s="60">
        <v>800</v>
      </c>
      <c r="F62" s="60">
        <v>6</v>
      </c>
      <c r="G62" s="60">
        <v>94000</v>
      </c>
      <c r="H62" s="60" t="s">
        <v>164</v>
      </c>
      <c r="I62" s="60">
        <v>2</v>
      </c>
      <c r="J62" s="10">
        <v>0</v>
      </c>
      <c r="K62" s="10">
        <v>0</v>
      </c>
      <c r="M62" s="10">
        <f t="shared" si="1"/>
        <v>23.040000000000003</v>
      </c>
    </row>
    <row r="63" spans="1:14" x14ac:dyDescent="0.2">
      <c r="A63" s="10">
        <v>62</v>
      </c>
      <c r="B63" s="10">
        <v>3</v>
      </c>
      <c r="C63" s="10">
        <v>5</v>
      </c>
      <c r="D63" s="10" t="s">
        <v>323</v>
      </c>
      <c r="E63" s="60">
        <v>800</v>
      </c>
      <c r="F63" s="60">
        <v>6</v>
      </c>
      <c r="G63" s="60">
        <v>94002</v>
      </c>
      <c r="H63" s="60" t="s">
        <v>161</v>
      </c>
      <c r="I63" s="60">
        <v>2</v>
      </c>
      <c r="J63" s="10">
        <v>0</v>
      </c>
      <c r="K63" s="10">
        <v>0</v>
      </c>
      <c r="M63" s="10">
        <f t="shared" si="1"/>
        <v>23.040000000000003</v>
      </c>
    </row>
    <row r="64" spans="1:14" x14ac:dyDescent="0.2">
      <c r="A64" s="10">
        <v>63</v>
      </c>
      <c r="B64" s="10">
        <v>3</v>
      </c>
      <c r="C64" s="10">
        <v>5</v>
      </c>
      <c r="D64" s="10" t="s">
        <v>323</v>
      </c>
      <c r="E64" s="60">
        <v>800</v>
      </c>
      <c r="F64" s="60">
        <v>6</v>
      </c>
      <c r="G64" s="60">
        <v>94014</v>
      </c>
      <c r="H64" s="60" t="s">
        <v>158</v>
      </c>
      <c r="I64" s="60">
        <v>2</v>
      </c>
      <c r="J64" s="10">
        <v>0</v>
      </c>
      <c r="K64" s="10">
        <v>0</v>
      </c>
      <c r="M64" s="10">
        <f t="shared" si="1"/>
        <v>23.040000000000003</v>
      </c>
    </row>
    <row r="65" spans="1:14" x14ac:dyDescent="0.2">
      <c r="A65" s="10">
        <v>64</v>
      </c>
      <c r="B65" s="10">
        <v>3</v>
      </c>
      <c r="C65" s="10">
        <v>5</v>
      </c>
      <c r="D65" s="10" t="s">
        <v>323</v>
      </c>
      <c r="E65" s="60">
        <v>800</v>
      </c>
      <c r="F65" s="60">
        <v>6</v>
      </c>
      <c r="G65" s="60">
        <v>94011</v>
      </c>
      <c r="H65" s="60" t="s">
        <v>154</v>
      </c>
      <c r="I65" s="60">
        <v>2</v>
      </c>
      <c r="J65" s="10">
        <v>0</v>
      </c>
      <c r="K65" s="10">
        <v>0</v>
      </c>
      <c r="M65" s="10">
        <f t="shared" si="1"/>
        <v>23.040000000000003</v>
      </c>
    </row>
    <row r="66" spans="1:14" x14ac:dyDescent="0.2">
      <c r="A66" s="10">
        <v>65</v>
      </c>
      <c r="B66" s="10">
        <v>3</v>
      </c>
      <c r="C66" s="10">
        <v>5</v>
      </c>
      <c r="D66" s="10" t="s">
        <v>323</v>
      </c>
      <c r="E66" s="60">
        <v>450</v>
      </c>
      <c r="F66" s="60">
        <v>6</v>
      </c>
      <c r="G66" s="60">
        <v>94008</v>
      </c>
      <c r="H66" s="60" t="s">
        <v>144</v>
      </c>
      <c r="I66" s="60">
        <v>3</v>
      </c>
      <c r="J66" s="10">
        <v>0</v>
      </c>
      <c r="K66" s="10">
        <v>0</v>
      </c>
      <c r="M66" s="10">
        <f t="shared" si="1"/>
        <v>19.440000000000001</v>
      </c>
    </row>
    <row r="67" spans="1:14" x14ac:dyDescent="0.2">
      <c r="A67" s="10">
        <v>66</v>
      </c>
      <c r="B67" s="10">
        <v>3</v>
      </c>
      <c r="C67" s="10">
        <v>5</v>
      </c>
      <c r="D67" s="10" t="s">
        <v>323</v>
      </c>
      <c r="E67" s="60">
        <v>450</v>
      </c>
      <c r="F67" s="60">
        <v>6</v>
      </c>
      <c r="G67" s="60">
        <v>94004</v>
      </c>
      <c r="H67" s="60" t="s">
        <v>142</v>
      </c>
      <c r="I67" s="60">
        <v>3</v>
      </c>
      <c r="J67" s="10">
        <v>0</v>
      </c>
      <c r="K67" s="10">
        <v>0</v>
      </c>
      <c r="M67" s="10">
        <f t="shared" ref="M67:M130" si="2">I67*144*E67*0.0001</f>
        <v>19.440000000000001</v>
      </c>
    </row>
    <row r="68" spans="1:14" x14ac:dyDescent="0.2">
      <c r="A68" s="10">
        <v>67</v>
      </c>
      <c r="B68" s="10">
        <v>3</v>
      </c>
      <c r="C68" s="10">
        <v>5</v>
      </c>
      <c r="D68" s="10" t="s">
        <v>323</v>
      </c>
      <c r="E68" s="60">
        <v>450</v>
      </c>
      <c r="F68" s="60">
        <v>6</v>
      </c>
      <c r="G68" s="60">
        <v>94010</v>
      </c>
      <c r="H68" s="60" t="s">
        <v>135</v>
      </c>
      <c r="I68" s="60">
        <v>3</v>
      </c>
      <c r="J68" s="10">
        <v>0</v>
      </c>
      <c r="K68" s="10">
        <v>0</v>
      </c>
      <c r="M68" s="10">
        <f t="shared" si="2"/>
        <v>19.440000000000001</v>
      </c>
    </row>
    <row r="69" spans="1:14" x14ac:dyDescent="0.2">
      <c r="A69" s="10">
        <v>68</v>
      </c>
      <c r="B69" s="10">
        <v>3</v>
      </c>
      <c r="C69" s="10">
        <v>5</v>
      </c>
      <c r="D69" s="10" t="s">
        <v>323</v>
      </c>
      <c r="E69" s="60">
        <v>450</v>
      </c>
      <c r="F69" s="60">
        <v>6</v>
      </c>
      <c r="G69" s="60">
        <v>94007</v>
      </c>
      <c r="H69" s="60" t="s">
        <v>131</v>
      </c>
      <c r="I69" s="60">
        <v>3</v>
      </c>
      <c r="J69" s="10">
        <v>0</v>
      </c>
      <c r="K69" s="10">
        <v>0</v>
      </c>
      <c r="M69" s="10">
        <f t="shared" si="2"/>
        <v>19.440000000000001</v>
      </c>
    </row>
    <row r="70" spans="1:14" x14ac:dyDescent="0.2">
      <c r="A70" s="10">
        <v>69</v>
      </c>
      <c r="B70" s="10">
        <v>3</v>
      </c>
      <c r="C70" s="10">
        <v>5</v>
      </c>
      <c r="D70" s="10" t="s">
        <v>323</v>
      </c>
      <c r="E70" s="60">
        <v>450</v>
      </c>
      <c r="F70" s="60">
        <v>6</v>
      </c>
      <c r="G70" s="60">
        <v>94000</v>
      </c>
      <c r="H70" s="60" t="s">
        <v>164</v>
      </c>
      <c r="I70" s="60">
        <v>3</v>
      </c>
      <c r="J70" s="10">
        <v>0</v>
      </c>
      <c r="K70" s="10">
        <v>0</v>
      </c>
      <c r="M70" s="10">
        <f t="shared" si="2"/>
        <v>19.440000000000001</v>
      </c>
    </row>
    <row r="71" spans="1:14" x14ac:dyDescent="0.2">
      <c r="A71" s="10">
        <v>70</v>
      </c>
      <c r="B71" s="10">
        <v>3</v>
      </c>
      <c r="C71" s="10">
        <v>5</v>
      </c>
      <c r="D71" s="10" t="s">
        <v>323</v>
      </c>
      <c r="E71" s="60">
        <v>450</v>
      </c>
      <c r="F71" s="60">
        <v>6</v>
      </c>
      <c r="G71" s="60">
        <v>94002</v>
      </c>
      <c r="H71" s="60" t="s">
        <v>161</v>
      </c>
      <c r="I71" s="60">
        <v>3</v>
      </c>
      <c r="J71" s="10">
        <v>0</v>
      </c>
      <c r="K71" s="10">
        <v>0</v>
      </c>
      <c r="M71" s="10">
        <f t="shared" si="2"/>
        <v>19.440000000000001</v>
      </c>
    </row>
    <row r="72" spans="1:14" x14ac:dyDescent="0.2">
      <c r="A72" s="10">
        <v>71</v>
      </c>
      <c r="B72" s="10">
        <v>3</v>
      </c>
      <c r="C72" s="10">
        <v>5</v>
      </c>
      <c r="D72" s="10" t="s">
        <v>323</v>
      </c>
      <c r="E72" s="60">
        <v>450</v>
      </c>
      <c r="F72" s="60">
        <v>6</v>
      </c>
      <c r="G72" s="60">
        <v>94014</v>
      </c>
      <c r="H72" s="60" t="s">
        <v>158</v>
      </c>
      <c r="I72" s="60">
        <v>3</v>
      </c>
      <c r="J72" s="10">
        <v>0</v>
      </c>
      <c r="K72" s="10">
        <v>0</v>
      </c>
      <c r="M72" s="10">
        <f t="shared" si="2"/>
        <v>19.440000000000001</v>
      </c>
    </row>
    <row r="73" spans="1:14" x14ac:dyDescent="0.2">
      <c r="A73" s="10">
        <v>72</v>
      </c>
      <c r="B73" s="10">
        <v>3</v>
      </c>
      <c r="C73" s="10">
        <v>5</v>
      </c>
      <c r="D73" s="10" t="s">
        <v>323</v>
      </c>
      <c r="E73" s="60">
        <v>450</v>
      </c>
      <c r="F73" s="60">
        <v>6</v>
      </c>
      <c r="G73" s="60">
        <v>94011</v>
      </c>
      <c r="H73" s="60" t="s">
        <v>154</v>
      </c>
      <c r="I73" s="60">
        <v>3</v>
      </c>
      <c r="J73" s="10">
        <v>0</v>
      </c>
      <c r="K73" s="10">
        <v>0</v>
      </c>
      <c r="M73" s="10">
        <f t="shared" si="2"/>
        <v>19.440000000000001</v>
      </c>
    </row>
    <row r="74" spans="1:14" x14ac:dyDescent="0.2">
      <c r="A74" s="10">
        <v>73</v>
      </c>
      <c r="B74" s="10">
        <v>3</v>
      </c>
      <c r="C74" s="10">
        <v>6</v>
      </c>
      <c r="D74" s="10" t="s">
        <v>323</v>
      </c>
      <c r="E74" s="10">
        <v>600</v>
      </c>
      <c r="F74" s="10">
        <v>6</v>
      </c>
      <c r="G74" s="10">
        <v>94008</v>
      </c>
      <c r="H74" s="10" t="s">
        <v>144</v>
      </c>
      <c r="I74" s="10">
        <v>2</v>
      </c>
      <c r="J74" s="10">
        <v>0</v>
      </c>
      <c r="K74" s="10">
        <v>0</v>
      </c>
      <c r="L74" s="10">
        <f>SUM(E74:E95)</f>
        <v>10000</v>
      </c>
      <c r="M74" s="10">
        <f t="shared" si="2"/>
        <v>17.28</v>
      </c>
      <c r="N74" s="61">
        <f>SUM(M74:M95)</f>
        <v>380.15999999999991</v>
      </c>
    </row>
    <row r="75" spans="1:14" x14ac:dyDescent="0.2">
      <c r="A75" s="10">
        <v>74</v>
      </c>
      <c r="B75" s="10">
        <v>3</v>
      </c>
      <c r="C75" s="10">
        <v>6</v>
      </c>
      <c r="D75" s="10" t="s">
        <v>323</v>
      </c>
      <c r="E75" s="10">
        <v>600</v>
      </c>
      <c r="F75" s="10">
        <v>6</v>
      </c>
      <c r="G75" s="10">
        <v>94004</v>
      </c>
      <c r="H75" s="10" t="s">
        <v>142</v>
      </c>
      <c r="I75" s="10">
        <v>2</v>
      </c>
      <c r="J75" s="10">
        <v>0</v>
      </c>
      <c r="K75" s="10">
        <v>0</v>
      </c>
      <c r="M75" s="10">
        <f t="shared" si="2"/>
        <v>17.28</v>
      </c>
    </row>
    <row r="76" spans="1:14" x14ac:dyDescent="0.2">
      <c r="A76" s="10">
        <v>75</v>
      </c>
      <c r="B76" s="10">
        <v>3</v>
      </c>
      <c r="C76" s="10">
        <v>6</v>
      </c>
      <c r="D76" s="10" t="s">
        <v>323</v>
      </c>
      <c r="E76" s="10">
        <v>600</v>
      </c>
      <c r="F76" s="10">
        <v>6</v>
      </c>
      <c r="G76" s="10">
        <v>94010</v>
      </c>
      <c r="H76" s="10" t="s">
        <v>135</v>
      </c>
      <c r="I76" s="10">
        <v>2</v>
      </c>
      <c r="J76" s="10">
        <v>0</v>
      </c>
      <c r="K76" s="10">
        <v>0</v>
      </c>
      <c r="M76" s="10">
        <f t="shared" si="2"/>
        <v>17.28</v>
      </c>
    </row>
    <row r="77" spans="1:14" x14ac:dyDescent="0.2">
      <c r="A77" s="10">
        <v>76</v>
      </c>
      <c r="B77" s="10">
        <v>3</v>
      </c>
      <c r="C77" s="10">
        <v>6</v>
      </c>
      <c r="D77" s="10" t="s">
        <v>323</v>
      </c>
      <c r="E77" s="10">
        <v>600</v>
      </c>
      <c r="F77" s="10">
        <v>6</v>
      </c>
      <c r="G77" s="10">
        <v>94007</v>
      </c>
      <c r="H77" s="10" t="s">
        <v>131</v>
      </c>
      <c r="I77" s="10">
        <v>2</v>
      </c>
      <c r="J77" s="10">
        <v>0</v>
      </c>
      <c r="K77" s="10">
        <v>0</v>
      </c>
      <c r="M77" s="10">
        <f t="shared" si="2"/>
        <v>17.28</v>
      </c>
    </row>
    <row r="78" spans="1:14" x14ac:dyDescent="0.2">
      <c r="A78" s="10">
        <v>77</v>
      </c>
      <c r="B78" s="10">
        <v>3</v>
      </c>
      <c r="C78" s="10">
        <v>6</v>
      </c>
      <c r="D78" s="10" t="s">
        <v>323</v>
      </c>
      <c r="E78" s="10">
        <v>600</v>
      </c>
      <c r="F78" s="10">
        <v>6</v>
      </c>
      <c r="G78" s="10">
        <v>94000</v>
      </c>
      <c r="H78" s="10" t="s">
        <v>164</v>
      </c>
      <c r="I78" s="10">
        <v>2</v>
      </c>
      <c r="J78" s="10">
        <v>0</v>
      </c>
      <c r="K78" s="10">
        <v>0</v>
      </c>
      <c r="M78" s="10">
        <f t="shared" si="2"/>
        <v>17.28</v>
      </c>
    </row>
    <row r="79" spans="1:14" x14ac:dyDescent="0.2">
      <c r="A79" s="10">
        <v>78</v>
      </c>
      <c r="B79" s="10">
        <v>3</v>
      </c>
      <c r="C79" s="10">
        <v>6</v>
      </c>
      <c r="D79" s="10" t="s">
        <v>323</v>
      </c>
      <c r="E79" s="10">
        <v>600</v>
      </c>
      <c r="F79" s="10">
        <v>6</v>
      </c>
      <c r="G79" s="10">
        <v>94002</v>
      </c>
      <c r="H79" s="10" t="s">
        <v>161</v>
      </c>
      <c r="I79" s="10">
        <v>2</v>
      </c>
      <c r="J79" s="10">
        <v>0</v>
      </c>
      <c r="K79" s="10">
        <v>0</v>
      </c>
      <c r="M79" s="10">
        <f t="shared" si="2"/>
        <v>17.28</v>
      </c>
    </row>
    <row r="80" spans="1:14" x14ac:dyDescent="0.2">
      <c r="A80" s="10">
        <v>79</v>
      </c>
      <c r="B80" s="10">
        <v>3</v>
      </c>
      <c r="C80" s="10">
        <v>6</v>
      </c>
      <c r="D80" s="10" t="s">
        <v>323</v>
      </c>
      <c r="E80" s="10">
        <v>600</v>
      </c>
      <c r="F80" s="10">
        <v>6</v>
      </c>
      <c r="G80" s="10">
        <v>94014</v>
      </c>
      <c r="H80" s="10" t="s">
        <v>158</v>
      </c>
      <c r="I80" s="10">
        <v>2</v>
      </c>
      <c r="J80" s="10">
        <v>0</v>
      </c>
      <c r="K80" s="10">
        <v>0</v>
      </c>
      <c r="M80" s="10">
        <f t="shared" si="2"/>
        <v>17.28</v>
      </c>
    </row>
    <row r="81" spans="1:14" x14ac:dyDescent="0.2">
      <c r="A81" s="10">
        <v>80</v>
      </c>
      <c r="B81" s="10">
        <v>3</v>
      </c>
      <c r="C81" s="10">
        <v>6</v>
      </c>
      <c r="D81" s="10" t="s">
        <v>323</v>
      </c>
      <c r="E81" s="10">
        <v>600</v>
      </c>
      <c r="F81" s="10">
        <v>6</v>
      </c>
      <c r="G81" s="10">
        <v>94011</v>
      </c>
      <c r="H81" s="10" t="s">
        <v>154</v>
      </c>
      <c r="I81" s="10">
        <v>2</v>
      </c>
      <c r="J81" s="10">
        <v>0</v>
      </c>
      <c r="K81" s="10">
        <v>0</v>
      </c>
      <c r="M81" s="10">
        <f t="shared" si="2"/>
        <v>17.28</v>
      </c>
    </row>
    <row r="82" spans="1:14" x14ac:dyDescent="0.2">
      <c r="A82" s="10">
        <v>81</v>
      </c>
      <c r="B82" s="10">
        <v>3</v>
      </c>
      <c r="C82" s="10">
        <v>6</v>
      </c>
      <c r="D82" s="10" t="s">
        <v>323</v>
      </c>
      <c r="E82" s="10">
        <v>500</v>
      </c>
      <c r="F82" s="10">
        <v>6</v>
      </c>
      <c r="G82" s="10">
        <v>94008</v>
      </c>
      <c r="H82" s="10" t="s">
        <v>144</v>
      </c>
      <c r="I82" s="10">
        <v>3</v>
      </c>
      <c r="J82" s="10">
        <v>0</v>
      </c>
      <c r="K82" s="10">
        <v>0</v>
      </c>
      <c r="M82" s="10">
        <f t="shared" si="2"/>
        <v>21.6</v>
      </c>
    </row>
    <row r="83" spans="1:14" x14ac:dyDescent="0.2">
      <c r="A83" s="10">
        <v>82</v>
      </c>
      <c r="B83" s="10">
        <v>3</v>
      </c>
      <c r="C83" s="10">
        <v>6</v>
      </c>
      <c r="D83" s="10" t="s">
        <v>323</v>
      </c>
      <c r="E83" s="10">
        <v>500</v>
      </c>
      <c r="F83" s="10">
        <v>6</v>
      </c>
      <c r="G83" s="10">
        <v>94004</v>
      </c>
      <c r="H83" s="10" t="s">
        <v>142</v>
      </c>
      <c r="I83" s="10">
        <v>3</v>
      </c>
      <c r="J83" s="10">
        <v>0</v>
      </c>
      <c r="K83" s="10">
        <v>0</v>
      </c>
      <c r="M83" s="10">
        <f t="shared" si="2"/>
        <v>21.6</v>
      </c>
    </row>
    <row r="84" spans="1:14" x14ac:dyDescent="0.2">
      <c r="A84" s="10">
        <v>83</v>
      </c>
      <c r="B84" s="10">
        <v>3</v>
      </c>
      <c r="C84" s="10">
        <v>6</v>
      </c>
      <c r="D84" s="10" t="s">
        <v>323</v>
      </c>
      <c r="E84" s="10">
        <v>500</v>
      </c>
      <c r="F84" s="10">
        <v>6</v>
      </c>
      <c r="G84" s="10">
        <v>94010</v>
      </c>
      <c r="H84" s="10" t="s">
        <v>135</v>
      </c>
      <c r="I84" s="10">
        <v>3</v>
      </c>
      <c r="J84" s="10">
        <v>0</v>
      </c>
      <c r="K84" s="10">
        <v>0</v>
      </c>
      <c r="M84" s="10">
        <f t="shared" si="2"/>
        <v>21.6</v>
      </c>
    </row>
    <row r="85" spans="1:14" x14ac:dyDescent="0.2">
      <c r="A85" s="10">
        <v>84</v>
      </c>
      <c r="B85" s="10">
        <v>3</v>
      </c>
      <c r="C85" s="10">
        <v>6</v>
      </c>
      <c r="D85" s="10" t="s">
        <v>323</v>
      </c>
      <c r="E85" s="10">
        <v>500</v>
      </c>
      <c r="F85" s="10">
        <v>6</v>
      </c>
      <c r="G85" s="10">
        <v>94007</v>
      </c>
      <c r="H85" s="10" t="s">
        <v>131</v>
      </c>
      <c r="I85" s="10">
        <v>3</v>
      </c>
      <c r="J85" s="10">
        <v>0</v>
      </c>
      <c r="K85" s="10">
        <v>0</v>
      </c>
      <c r="M85" s="10">
        <f t="shared" si="2"/>
        <v>21.6</v>
      </c>
    </row>
    <row r="86" spans="1:14" x14ac:dyDescent="0.2">
      <c r="A86" s="10">
        <v>85</v>
      </c>
      <c r="B86" s="10">
        <v>3</v>
      </c>
      <c r="C86" s="10">
        <v>6</v>
      </c>
      <c r="D86" s="10" t="s">
        <v>323</v>
      </c>
      <c r="E86" s="10">
        <v>500</v>
      </c>
      <c r="F86" s="10">
        <v>6</v>
      </c>
      <c r="G86" s="10">
        <v>94000</v>
      </c>
      <c r="H86" s="10" t="s">
        <v>164</v>
      </c>
      <c r="I86" s="10">
        <v>3</v>
      </c>
      <c r="J86" s="10">
        <v>0</v>
      </c>
      <c r="K86" s="10">
        <v>0</v>
      </c>
      <c r="M86" s="10">
        <f t="shared" si="2"/>
        <v>21.6</v>
      </c>
    </row>
    <row r="87" spans="1:14" x14ac:dyDescent="0.2">
      <c r="A87" s="10">
        <v>86</v>
      </c>
      <c r="B87" s="10">
        <v>3</v>
      </c>
      <c r="C87" s="10">
        <v>6</v>
      </c>
      <c r="D87" s="10" t="s">
        <v>323</v>
      </c>
      <c r="E87" s="10">
        <v>500</v>
      </c>
      <c r="F87" s="10">
        <v>6</v>
      </c>
      <c r="G87" s="10">
        <v>94002</v>
      </c>
      <c r="H87" s="10" t="s">
        <v>161</v>
      </c>
      <c r="I87" s="10">
        <v>3</v>
      </c>
      <c r="J87" s="10">
        <v>0</v>
      </c>
      <c r="K87" s="10">
        <v>0</v>
      </c>
      <c r="M87" s="10">
        <f t="shared" si="2"/>
        <v>21.6</v>
      </c>
    </row>
    <row r="88" spans="1:14" x14ac:dyDescent="0.2">
      <c r="A88" s="10">
        <v>87</v>
      </c>
      <c r="B88" s="10">
        <v>3</v>
      </c>
      <c r="C88" s="10">
        <v>6</v>
      </c>
      <c r="D88" s="10" t="s">
        <v>323</v>
      </c>
      <c r="E88" s="10">
        <v>500</v>
      </c>
      <c r="F88" s="10">
        <v>6</v>
      </c>
      <c r="G88" s="10">
        <v>94014</v>
      </c>
      <c r="H88" s="10" t="s">
        <v>158</v>
      </c>
      <c r="I88" s="10">
        <v>3</v>
      </c>
      <c r="J88" s="10">
        <v>0</v>
      </c>
      <c r="K88" s="10">
        <v>0</v>
      </c>
      <c r="M88" s="10">
        <f t="shared" si="2"/>
        <v>21.6</v>
      </c>
    </row>
    <row r="89" spans="1:14" x14ac:dyDescent="0.2">
      <c r="A89" s="10">
        <v>88</v>
      </c>
      <c r="B89" s="10">
        <v>3</v>
      </c>
      <c r="C89" s="10">
        <v>6</v>
      </c>
      <c r="D89" s="10" t="s">
        <v>323</v>
      </c>
      <c r="E89" s="10">
        <v>500</v>
      </c>
      <c r="F89" s="10">
        <v>6</v>
      </c>
      <c r="G89" s="10">
        <v>94011</v>
      </c>
      <c r="H89" s="10" t="s">
        <v>154</v>
      </c>
      <c r="I89" s="10">
        <v>3</v>
      </c>
      <c r="J89" s="10">
        <v>0</v>
      </c>
      <c r="K89" s="10">
        <v>0</v>
      </c>
      <c r="M89" s="10">
        <f t="shared" si="2"/>
        <v>21.6</v>
      </c>
    </row>
    <row r="90" spans="1:14" x14ac:dyDescent="0.2">
      <c r="A90" s="10">
        <v>89</v>
      </c>
      <c r="B90" s="10">
        <v>3</v>
      </c>
      <c r="C90" s="10">
        <v>6</v>
      </c>
      <c r="D90" s="10" t="s">
        <v>323</v>
      </c>
      <c r="E90" s="10">
        <v>200</v>
      </c>
      <c r="F90" s="10">
        <v>6</v>
      </c>
      <c r="G90" s="10">
        <v>94017</v>
      </c>
      <c r="H90" s="10" t="s">
        <v>252</v>
      </c>
      <c r="I90" s="10">
        <v>4</v>
      </c>
      <c r="J90" s="10">
        <v>0</v>
      </c>
      <c r="K90" s="10">
        <v>0</v>
      </c>
      <c r="M90" s="10">
        <f t="shared" si="2"/>
        <v>11.520000000000001</v>
      </c>
    </row>
    <row r="91" spans="1:14" x14ac:dyDescent="0.2">
      <c r="A91" s="10">
        <v>90</v>
      </c>
      <c r="B91" s="10">
        <v>3</v>
      </c>
      <c r="C91" s="10">
        <v>6</v>
      </c>
      <c r="D91" s="10" t="s">
        <v>323</v>
      </c>
      <c r="E91" s="10">
        <v>200</v>
      </c>
      <c r="F91" s="10">
        <v>6</v>
      </c>
      <c r="G91" s="10">
        <v>94019</v>
      </c>
      <c r="H91" s="10" t="s">
        <v>250</v>
      </c>
      <c r="I91" s="10">
        <v>4</v>
      </c>
      <c r="J91" s="10">
        <v>0</v>
      </c>
      <c r="K91" s="10">
        <v>0</v>
      </c>
      <c r="M91" s="10">
        <f t="shared" si="2"/>
        <v>11.520000000000001</v>
      </c>
    </row>
    <row r="92" spans="1:14" x14ac:dyDescent="0.2">
      <c r="A92" s="10">
        <v>91</v>
      </c>
      <c r="B92" s="10">
        <v>3</v>
      </c>
      <c r="C92" s="10">
        <v>6</v>
      </c>
      <c r="D92" s="10" t="s">
        <v>323</v>
      </c>
      <c r="E92" s="10">
        <v>200</v>
      </c>
      <c r="F92" s="10">
        <v>6</v>
      </c>
      <c r="G92" s="10">
        <v>94020</v>
      </c>
      <c r="H92" s="10" t="s">
        <v>248</v>
      </c>
      <c r="I92" s="10">
        <v>4</v>
      </c>
      <c r="J92" s="10">
        <v>0</v>
      </c>
      <c r="K92" s="10">
        <v>0</v>
      </c>
      <c r="M92" s="10">
        <f t="shared" si="2"/>
        <v>11.520000000000001</v>
      </c>
    </row>
    <row r="93" spans="1:14" x14ac:dyDescent="0.2">
      <c r="A93" s="10">
        <v>92</v>
      </c>
      <c r="B93" s="10">
        <v>3</v>
      </c>
      <c r="C93" s="10">
        <v>6</v>
      </c>
      <c r="D93" s="10" t="s">
        <v>323</v>
      </c>
      <c r="E93" s="10">
        <v>200</v>
      </c>
      <c r="F93" s="10">
        <v>6</v>
      </c>
      <c r="G93" s="10">
        <v>94021</v>
      </c>
      <c r="H93" s="10" t="s">
        <v>244</v>
      </c>
      <c r="I93" s="10">
        <v>4</v>
      </c>
      <c r="J93" s="10">
        <v>0</v>
      </c>
      <c r="K93" s="10">
        <v>0</v>
      </c>
      <c r="M93" s="10">
        <f t="shared" si="2"/>
        <v>11.520000000000001</v>
      </c>
    </row>
    <row r="94" spans="1:14" x14ac:dyDescent="0.2">
      <c r="A94" s="10">
        <v>93</v>
      </c>
      <c r="B94" s="10">
        <v>3</v>
      </c>
      <c r="C94" s="10">
        <v>6</v>
      </c>
      <c r="D94" s="10" t="s">
        <v>323</v>
      </c>
      <c r="E94" s="10">
        <v>200</v>
      </c>
      <c r="F94" s="10">
        <v>6</v>
      </c>
      <c r="G94" s="10">
        <v>94018</v>
      </c>
      <c r="H94" s="10" t="s">
        <v>242</v>
      </c>
      <c r="I94" s="10">
        <v>4</v>
      </c>
      <c r="J94" s="10">
        <v>0</v>
      </c>
      <c r="K94" s="10">
        <v>0</v>
      </c>
      <c r="M94" s="10">
        <f t="shared" si="2"/>
        <v>11.520000000000001</v>
      </c>
    </row>
    <row r="95" spans="1:14" x14ac:dyDescent="0.2">
      <c r="A95" s="10">
        <v>94</v>
      </c>
      <c r="B95" s="10">
        <v>3</v>
      </c>
      <c r="C95" s="10">
        <v>6</v>
      </c>
      <c r="D95" s="10" t="s">
        <v>323</v>
      </c>
      <c r="E95" s="10">
        <v>200</v>
      </c>
      <c r="F95" s="10">
        <v>6</v>
      </c>
      <c r="G95" s="10">
        <v>94024</v>
      </c>
      <c r="H95" s="10" t="s">
        <v>238</v>
      </c>
      <c r="I95" s="10">
        <v>4</v>
      </c>
      <c r="J95" s="10">
        <v>0</v>
      </c>
      <c r="K95" s="10">
        <v>0</v>
      </c>
      <c r="M95" s="10">
        <f t="shared" si="2"/>
        <v>11.520000000000001</v>
      </c>
    </row>
    <row r="96" spans="1:14" x14ac:dyDescent="0.2">
      <c r="A96" s="10">
        <v>95</v>
      </c>
      <c r="B96" s="10">
        <v>3</v>
      </c>
      <c r="C96" s="10">
        <v>7</v>
      </c>
      <c r="D96" s="10" t="s">
        <v>323</v>
      </c>
      <c r="E96" s="60">
        <v>600</v>
      </c>
      <c r="F96" s="60">
        <v>6</v>
      </c>
      <c r="G96" s="60">
        <v>94008</v>
      </c>
      <c r="H96" s="60" t="s">
        <v>144</v>
      </c>
      <c r="I96" s="60">
        <v>2</v>
      </c>
      <c r="J96" s="10">
        <v>0</v>
      </c>
      <c r="K96" s="10">
        <v>0</v>
      </c>
      <c r="L96" s="10">
        <f>SUM(E96:E117)</f>
        <v>10000</v>
      </c>
      <c r="M96" s="10">
        <f t="shared" si="2"/>
        <v>17.28</v>
      </c>
      <c r="N96" s="61">
        <f>SUM(M96:M117)</f>
        <v>397.43999999999988</v>
      </c>
    </row>
    <row r="97" spans="1:13" x14ac:dyDescent="0.2">
      <c r="A97" s="10">
        <v>96</v>
      </c>
      <c r="B97" s="10">
        <v>3</v>
      </c>
      <c r="C97" s="10">
        <v>7</v>
      </c>
      <c r="D97" s="10" t="s">
        <v>323</v>
      </c>
      <c r="E97" s="60">
        <v>600</v>
      </c>
      <c r="F97" s="60">
        <v>6</v>
      </c>
      <c r="G97" s="60">
        <v>94004</v>
      </c>
      <c r="H97" s="60" t="s">
        <v>142</v>
      </c>
      <c r="I97" s="60">
        <v>2</v>
      </c>
      <c r="J97" s="10">
        <v>0</v>
      </c>
      <c r="K97" s="10">
        <v>0</v>
      </c>
      <c r="M97" s="10">
        <f t="shared" si="2"/>
        <v>17.28</v>
      </c>
    </row>
    <row r="98" spans="1:13" x14ac:dyDescent="0.2">
      <c r="A98" s="10">
        <v>97</v>
      </c>
      <c r="B98" s="10">
        <v>3</v>
      </c>
      <c r="C98" s="10">
        <v>7</v>
      </c>
      <c r="D98" s="10" t="s">
        <v>323</v>
      </c>
      <c r="E98" s="60">
        <v>600</v>
      </c>
      <c r="F98" s="60">
        <v>6</v>
      </c>
      <c r="G98" s="60">
        <v>94010</v>
      </c>
      <c r="H98" s="60" t="s">
        <v>135</v>
      </c>
      <c r="I98" s="60">
        <v>2</v>
      </c>
      <c r="J98" s="10">
        <v>0</v>
      </c>
      <c r="K98" s="10">
        <v>0</v>
      </c>
      <c r="M98" s="10">
        <f t="shared" si="2"/>
        <v>17.28</v>
      </c>
    </row>
    <row r="99" spans="1:13" x14ac:dyDescent="0.2">
      <c r="A99" s="10">
        <v>98</v>
      </c>
      <c r="B99" s="10">
        <v>3</v>
      </c>
      <c r="C99" s="10">
        <v>7</v>
      </c>
      <c r="D99" s="10" t="s">
        <v>323</v>
      </c>
      <c r="E99" s="60">
        <v>600</v>
      </c>
      <c r="F99" s="60">
        <v>6</v>
      </c>
      <c r="G99" s="60">
        <v>94007</v>
      </c>
      <c r="H99" s="60" t="s">
        <v>131</v>
      </c>
      <c r="I99" s="60">
        <v>2</v>
      </c>
      <c r="J99" s="10">
        <v>0</v>
      </c>
      <c r="K99" s="10">
        <v>0</v>
      </c>
      <c r="M99" s="10">
        <f t="shared" si="2"/>
        <v>17.28</v>
      </c>
    </row>
    <row r="100" spans="1:13" x14ac:dyDescent="0.2">
      <c r="A100" s="10">
        <v>99</v>
      </c>
      <c r="B100" s="10">
        <v>3</v>
      </c>
      <c r="C100" s="10">
        <v>7</v>
      </c>
      <c r="D100" s="10" t="s">
        <v>323</v>
      </c>
      <c r="E100" s="60">
        <v>600</v>
      </c>
      <c r="F100" s="60">
        <v>6</v>
      </c>
      <c r="G100" s="60">
        <v>94000</v>
      </c>
      <c r="H100" s="60" t="s">
        <v>164</v>
      </c>
      <c r="I100" s="60">
        <v>2</v>
      </c>
      <c r="J100" s="10">
        <v>0</v>
      </c>
      <c r="K100" s="10">
        <v>0</v>
      </c>
      <c r="M100" s="10">
        <f t="shared" si="2"/>
        <v>17.28</v>
      </c>
    </row>
    <row r="101" spans="1:13" x14ac:dyDescent="0.2">
      <c r="A101" s="10">
        <v>100</v>
      </c>
      <c r="B101" s="10">
        <v>3</v>
      </c>
      <c r="C101" s="10">
        <v>7</v>
      </c>
      <c r="D101" s="10" t="s">
        <v>323</v>
      </c>
      <c r="E101" s="60">
        <v>600</v>
      </c>
      <c r="F101" s="60">
        <v>6</v>
      </c>
      <c r="G101" s="60">
        <v>94002</v>
      </c>
      <c r="H101" s="60" t="s">
        <v>161</v>
      </c>
      <c r="I101" s="60">
        <v>2</v>
      </c>
      <c r="J101" s="10">
        <v>0</v>
      </c>
      <c r="K101" s="10">
        <v>0</v>
      </c>
      <c r="M101" s="10">
        <f t="shared" si="2"/>
        <v>17.28</v>
      </c>
    </row>
    <row r="102" spans="1:13" x14ac:dyDescent="0.2">
      <c r="A102" s="10">
        <v>101</v>
      </c>
      <c r="B102" s="10">
        <v>3</v>
      </c>
      <c r="C102" s="10">
        <v>7</v>
      </c>
      <c r="D102" s="10" t="s">
        <v>323</v>
      </c>
      <c r="E102" s="60">
        <v>600</v>
      </c>
      <c r="F102" s="60">
        <v>6</v>
      </c>
      <c r="G102" s="60">
        <v>94014</v>
      </c>
      <c r="H102" s="60" t="s">
        <v>158</v>
      </c>
      <c r="I102" s="60">
        <v>2</v>
      </c>
      <c r="J102" s="10">
        <v>0</v>
      </c>
      <c r="K102" s="10">
        <v>0</v>
      </c>
      <c r="M102" s="10">
        <f t="shared" si="2"/>
        <v>17.28</v>
      </c>
    </row>
    <row r="103" spans="1:13" x14ac:dyDescent="0.2">
      <c r="A103" s="10">
        <v>102</v>
      </c>
      <c r="B103" s="10">
        <v>3</v>
      </c>
      <c r="C103" s="10">
        <v>7</v>
      </c>
      <c r="D103" s="10" t="s">
        <v>323</v>
      </c>
      <c r="E103" s="60">
        <v>600</v>
      </c>
      <c r="F103" s="60">
        <v>6</v>
      </c>
      <c r="G103" s="60">
        <v>94011</v>
      </c>
      <c r="H103" s="60" t="s">
        <v>154</v>
      </c>
      <c r="I103" s="60">
        <v>2</v>
      </c>
      <c r="J103" s="10">
        <v>0</v>
      </c>
      <c r="K103" s="10">
        <v>0</v>
      </c>
      <c r="M103" s="10">
        <f t="shared" si="2"/>
        <v>17.28</v>
      </c>
    </row>
    <row r="104" spans="1:13" x14ac:dyDescent="0.2">
      <c r="A104" s="10">
        <v>103</v>
      </c>
      <c r="B104" s="10">
        <v>3</v>
      </c>
      <c r="C104" s="10">
        <v>7</v>
      </c>
      <c r="D104" s="10" t="s">
        <v>323</v>
      </c>
      <c r="E104" s="60">
        <v>500</v>
      </c>
      <c r="F104" s="60">
        <v>6</v>
      </c>
      <c r="G104" s="60">
        <v>94008</v>
      </c>
      <c r="H104" s="60" t="s">
        <v>144</v>
      </c>
      <c r="I104" s="60">
        <v>3</v>
      </c>
      <c r="J104" s="10">
        <v>0</v>
      </c>
      <c r="K104" s="10">
        <v>0</v>
      </c>
      <c r="M104" s="10">
        <f t="shared" si="2"/>
        <v>21.6</v>
      </c>
    </row>
    <row r="105" spans="1:13" x14ac:dyDescent="0.2">
      <c r="A105" s="10">
        <v>104</v>
      </c>
      <c r="B105" s="10">
        <v>3</v>
      </c>
      <c r="C105" s="10">
        <v>7</v>
      </c>
      <c r="D105" s="10" t="s">
        <v>323</v>
      </c>
      <c r="E105" s="60">
        <v>500</v>
      </c>
      <c r="F105" s="60">
        <v>6</v>
      </c>
      <c r="G105" s="60">
        <v>94004</v>
      </c>
      <c r="H105" s="60" t="s">
        <v>142</v>
      </c>
      <c r="I105" s="60">
        <v>3</v>
      </c>
      <c r="J105" s="10">
        <v>0</v>
      </c>
      <c r="K105" s="10">
        <v>0</v>
      </c>
      <c r="M105" s="10">
        <f t="shared" si="2"/>
        <v>21.6</v>
      </c>
    </row>
    <row r="106" spans="1:13" x14ac:dyDescent="0.2">
      <c r="A106" s="10">
        <v>105</v>
      </c>
      <c r="B106" s="10">
        <v>3</v>
      </c>
      <c r="C106" s="10">
        <v>7</v>
      </c>
      <c r="D106" s="10" t="s">
        <v>323</v>
      </c>
      <c r="E106" s="60">
        <v>500</v>
      </c>
      <c r="F106" s="60">
        <v>6</v>
      </c>
      <c r="G106" s="60">
        <v>94010</v>
      </c>
      <c r="H106" s="60" t="s">
        <v>135</v>
      </c>
      <c r="I106" s="60">
        <v>3</v>
      </c>
      <c r="J106" s="10">
        <v>0</v>
      </c>
      <c r="K106" s="10">
        <v>0</v>
      </c>
      <c r="M106" s="10">
        <f t="shared" si="2"/>
        <v>21.6</v>
      </c>
    </row>
    <row r="107" spans="1:13" x14ac:dyDescent="0.2">
      <c r="A107" s="10">
        <v>106</v>
      </c>
      <c r="B107" s="10">
        <v>3</v>
      </c>
      <c r="C107" s="10">
        <v>7</v>
      </c>
      <c r="D107" s="10" t="s">
        <v>323</v>
      </c>
      <c r="E107" s="60">
        <v>500</v>
      </c>
      <c r="F107" s="60">
        <v>6</v>
      </c>
      <c r="G107" s="60">
        <v>94007</v>
      </c>
      <c r="H107" s="60" t="s">
        <v>131</v>
      </c>
      <c r="I107" s="60">
        <v>3</v>
      </c>
      <c r="J107" s="10">
        <v>0</v>
      </c>
      <c r="K107" s="10">
        <v>0</v>
      </c>
      <c r="M107" s="10">
        <f t="shared" si="2"/>
        <v>21.6</v>
      </c>
    </row>
    <row r="108" spans="1:13" x14ac:dyDescent="0.2">
      <c r="A108" s="10">
        <v>107</v>
      </c>
      <c r="B108" s="10">
        <v>3</v>
      </c>
      <c r="C108" s="10">
        <v>7</v>
      </c>
      <c r="D108" s="10" t="s">
        <v>323</v>
      </c>
      <c r="E108" s="60">
        <v>500</v>
      </c>
      <c r="F108" s="60">
        <v>6</v>
      </c>
      <c r="G108" s="60">
        <v>94000</v>
      </c>
      <c r="H108" s="60" t="s">
        <v>164</v>
      </c>
      <c r="I108" s="60">
        <v>3</v>
      </c>
      <c r="J108" s="10">
        <v>0</v>
      </c>
      <c r="K108" s="10">
        <v>0</v>
      </c>
      <c r="M108" s="10">
        <f t="shared" si="2"/>
        <v>21.6</v>
      </c>
    </row>
    <row r="109" spans="1:13" x14ac:dyDescent="0.2">
      <c r="A109" s="10">
        <v>108</v>
      </c>
      <c r="B109" s="10">
        <v>3</v>
      </c>
      <c r="C109" s="10">
        <v>7</v>
      </c>
      <c r="D109" s="10" t="s">
        <v>323</v>
      </c>
      <c r="E109" s="60">
        <v>500</v>
      </c>
      <c r="F109" s="60">
        <v>6</v>
      </c>
      <c r="G109" s="60">
        <v>94002</v>
      </c>
      <c r="H109" s="60" t="s">
        <v>161</v>
      </c>
      <c r="I109" s="60">
        <v>3</v>
      </c>
      <c r="J109" s="10">
        <v>0</v>
      </c>
      <c r="K109" s="10">
        <v>0</v>
      </c>
      <c r="M109" s="10">
        <f t="shared" si="2"/>
        <v>21.6</v>
      </c>
    </row>
    <row r="110" spans="1:13" x14ac:dyDescent="0.2">
      <c r="A110" s="10">
        <v>109</v>
      </c>
      <c r="B110" s="10">
        <v>3</v>
      </c>
      <c r="C110" s="10">
        <v>7</v>
      </c>
      <c r="D110" s="10" t="s">
        <v>323</v>
      </c>
      <c r="E110" s="60">
        <v>500</v>
      </c>
      <c r="F110" s="60">
        <v>6</v>
      </c>
      <c r="G110" s="60">
        <v>94014</v>
      </c>
      <c r="H110" s="60" t="s">
        <v>158</v>
      </c>
      <c r="I110" s="60">
        <v>3</v>
      </c>
      <c r="J110" s="10">
        <v>0</v>
      </c>
      <c r="K110" s="10">
        <v>0</v>
      </c>
      <c r="M110" s="10">
        <f t="shared" si="2"/>
        <v>21.6</v>
      </c>
    </row>
    <row r="111" spans="1:13" x14ac:dyDescent="0.2">
      <c r="A111" s="10">
        <v>110</v>
      </c>
      <c r="B111" s="10">
        <v>3</v>
      </c>
      <c r="C111" s="10">
        <v>7</v>
      </c>
      <c r="D111" s="10" t="s">
        <v>323</v>
      </c>
      <c r="E111" s="60">
        <v>500</v>
      </c>
      <c r="F111" s="60">
        <v>6</v>
      </c>
      <c r="G111" s="60">
        <v>94011</v>
      </c>
      <c r="H111" s="60" t="s">
        <v>154</v>
      </c>
      <c r="I111" s="60">
        <v>3</v>
      </c>
      <c r="J111" s="10">
        <v>0</v>
      </c>
      <c r="K111" s="10">
        <v>0</v>
      </c>
      <c r="M111" s="10">
        <f t="shared" si="2"/>
        <v>21.6</v>
      </c>
    </row>
    <row r="112" spans="1:13" x14ac:dyDescent="0.2">
      <c r="A112" s="10">
        <v>111</v>
      </c>
      <c r="B112" s="10">
        <v>3</v>
      </c>
      <c r="C112" s="10">
        <v>7</v>
      </c>
      <c r="D112" s="10" t="s">
        <v>323</v>
      </c>
      <c r="E112" s="60">
        <v>200</v>
      </c>
      <c r="F112" s="60">
        <v>6</v>
      </c>
      <c r="G112" s="60">
        <v>94017</v>
      </c>
      <c r="H112" s="60" t="s">
        <v>252</v>
      </c>
      <c r="I112" s="60">
        <v>5</v>
      </c>
      <c r="J112" s="10">
        <v>0</v>
      </c>
      <c r="K112" s="10">
        <v>0</v>
      </c>
      <c r="M112" s="10">
        <f t="shared" si="2"/>
        <v>14.4</v>
      </c>
    </row>
    <row r="113" spans="1:14" x14ac:dyDescent="0.2">
      <c r="A113" s="10">
        <v>112</v>
      </c>
      <c r="B113" s="10">
        <v>3</v>
      </c>
      <c r="C113" s="10">
        <v>7</v>
      </c>
      <c r="D113" s="10" t="s">
        <v>323</v>
      </c>
      <c r="E113" s="60">
        <v>200</v>
      </c>
      <c r="F113" s="60">
        <v>6</v>
      </c>
      <c r="G113" s="60">
        <v>94019</v>
      </c>
      <c r="H113" s="60" t="s">
        <v>250</v>
      </c>
      <c r="I113" s="60">
        <v>5</v>
      </c>
      <c r="J113" s="10">
        <v>0</v>
      </c>
      <c r="K113" s="10">
        <v>0</v>
      </c>
      <c r="M113" s="10">
        <f t="shared" si="2"/>
        <v>14.4</v>
      </c>
    </row>
    <row r="114" spans="1:14" x14ac:dyDescent="0.2">
      <c r="A114" s="10">
        <v>113</v>
      </c>
      <c r="B114" s="10">
        <v>3</v>
      </c>
      <c r="C114" s="10">
        <v>7</v>
      </c>
      <c r="D114" s="10" t="s">
        <v>323</v>
      </c>
      <c r="E114" s="60">
        <v>200</v>
      </c>
      <c r="F114" s="60">
        <v>6</v>
      </c>
      <c r="G114" s="60">
        <v>94020</v>
      </c>
      <c r="H114" s="60" t="s">
        <v>248</v>
      </c>
      <c r="I114" s="60">
        <v>5</v>
      </c>
      <c r="J114" s="10">
        <v>0</v>
      </c>
      <c r="K114" s="10">
        <v>0</v>
      </c>
      <c r="M114" s="10">
        <f t="shared" si="2"/>
        <v>14.4</v>
      </c>
    </row>
    <row r="115" spans="1:14" x14ac:dyDescent="0.2">
      <c r="A115" s="10">
        <v>114</v>
      </c>
      <c r="B115" s="10">
        <v>3</v>
      </c>
      <c r="C115" s="10">
        <v>7</v>
      </c>
      <c r="D115" s="10" t="s">
        <v>323</v>
      </c>
      <c r="E115" s="60">
        <v>200</v>
      </c>
      <c r="F115" s="60">
        <v>6</v>
      </c>
      <c r="G115" s="60">
        <v>94021</v>
      </c>
      <c r="H115" s="60" t="s">
        <v>244</v>
      </c>
      <c r="I115" s="60">
        <v>5</v>
      </c>
      <c r="J115" s="10">
        <v>0</v>
      </c>
      <c r="K115" s="10">
        <v>0</v>
      </c>
      <c r="M115" s="10">
        <f t="shared" si="2"/>
        <v>14.4</v>
      </c>
    </row>
    <row r="116" spans="1:14" x14ac:dyDescent="0.2">
      <c r="A116" s="10">
        <v>115</v>
      </c>
      <c r="B116" s="10">
        <v>3</v>
      </c>
      <c r="C116" s="10">
        <v>7</v>
      </c>
      <c r="D116" s="10" t="s">
        <v>323</v>
      </c>
      <c r="E116" s="60">
        <v>200</v>
      </c>
      <c r="F116" s="60">
        <v>6</v>
      </c>
      <c r="G116" s="60">
        <v>94018</v>
      </c>
      <c r="H116" s="60" t="s">
        <v>242</v>
      </c>
      <c r="I116" s="60">
        <v>5</v>
      </c>
      <c r="J116" s="10">
        <v>0</v>
      </c>
      <c r="K116" s="10">
        <v>0</v>
      </c>
      <c r="M116" s="10">
        <f t="shared" si="2"/>
        <v>14.4</v>
      </c>
    </row>
    <row r="117" spans="1:14" x14ac:dyDescent="0.2">
      <c r="A117" s="10">
        <v>116</v>
      </c>
      <c r="B117" s="10">
        <v>3</v>
      </c>
      <c r="C117" s="10">
        <v>7</v>
      </c>
      <c r="D117" s="10" t="s">
        <v>323</v>
      </c>
      <c r="E117" s="60">
        <v>200</v>
      </c>
      <c r="F117" s="60">
        <v>6</v>
      </c>
      <c r="G117" s="60">
        <v>94024</v>
      </c>
      <c r="H117" s="60" t="s">
        <v>238</v>
      </c>
      <c r="I117" s="60">
        <v>5</v>
      </c>
      <c r="J117" s="10">
        <v>0</v>
      </c>
      <c r="K117" s="10">
        <v>0</v>
      </c>
      <c r="M117" s="10">
        <f t="shared" si="2"/>
        <v>14.4</v>
      </c>
    </row>
    <row r="118" spans="1:14" x14ac:dyDescent="0.2">
      <c r="A118" s="10">
        <v>117</v>
      </c>
      <c r="B118" s="10">
        <v>3</v>
      </c>
      <c r="C118" s="10">
        <v>8</v>
      </c>
      <c r="D118" s="10" t="s">
        <v>323</v>
      </c>
      <c r="E118" s="10">
        <v>600</v>
      </c>
      <c r="F118" s="10">
        <v>6</v>
      </c>
      <c r="G118" s="10">
        <v>94008</v>
      </c>
      <c r="H118" s="10" t="s">
        <v>144</v>
      </c>
      <c r="I118" s="10">
        <v>2</v>
      </c>
      <c r="J118" s="10">
        <v>0</v>
      </c>
      <c r="K118" s="10">
        <v>0</v>
      </c>
      <c r="L118" s="10">
        <f>SUM(E118:E145)</f>
        <v>10000</v>
      </c>
      <c r="M118" s="10">
        <f t="shared" si="2"/>
        <v>17.28</v>
      </c>
      <c r="N118" s="61">
        <f>SUM(M118:M145)</f>
        <v>419.04</v>
      </c>
    </row>
    <row r="119" spans="1:14" x14ac:dyDescent="0.2">
      <c r="A119" s="10">
        <v>118</v>
      </c>
      <c r="B119" s="10">
        <v>3</v>
      </c>
      <c r="C119" s="10">
        <v>8</v>
      </c>
      <c r="D119" s="10" t="s">
        <v>323</v>
      </c>
      <c r="E119" s="10">
        <v>600</v>
      </c>
      <c r="F119" s="10">
        <v>6</v>
      </c>
      <c r="G119" s="10">
        <v>94004</v>
      </c>
      <c r="H119" s="10" t="s">
        <v>142</v>
      </c>
      <c r="I119" s="10">
        <v>2</v>
      </c>
      <c r="J119" s="10">
        <v>0</v>
      </c>
      <c r="K119" s="10">
        <v>0</v>
      </c>
      <c r="M119" s="10">
        <f t="shared" si="2"/>
        <v>17.28</v>
      </c>
    </row>
    <row r="120" spans="1:14" x14ac:dyDescent="0.2">
      <c r="A120" s="10">
        <v>119</v>
      </c>
      <c r="B120" s="10">
        <v>3</v>
      </c>
      <c r="C120" s="10">
        <v>8</v>
      </c>
      <c r="D120" s="10" t="s">
        <v>323</v>
      </c>
      <c r="E120" s="10">
        <v>600</v>
      </c>
      <c r="F120" s="10">
        <v>6</v>
      </c>
      <c r="G120" s="10">
        <v>94010</v>
      </c>
      <c r="H120" s="10" t="s">
        <v>135</v>
      </c>
      <c r="I120" s="10">
        <v>2</v>
      </c>
      <c r="J120" s="10">
        <v>0</v>
      </c>
      <c r="K120" s="10">
        <v>0</v>
      </c>
      <c r="M120" s="10">
        <f t="shared" si="2"/>
        <v>17.28</v>
      </c>
    </row>
    <row r="121" spans="1:14" x14ac:dyDescent="0.2">
      <c r="A121" s="10">
        <v>120</v>
      </c>
      <c r="B121" s="10">
        <v>3</v>
      </c>
      <c r="C121" s="10">
        <v>8</v>
      </c>
      <c r="D121" s="10" t="s">
        <v>323</v>
      </c>
      <c r="E121" s="10">
        <v>600</v>
      </c>
      <c r="F121" s="10">
        <v>6</v>
      </c>
      <c r="G121" s="10">
        <v>94007</v>
      </c>
      <c r="H121" s="10" t="s">
        <v>131</v>
      </c>
      <c r="I121" s="10">
        <v>2</v>
      </c>
      <c r="J121" s="10">
        <v>0</v>
      </c>
      <c r="K121" s="10">
        <v>0</v>
      </c>
      <c r="M121" s="10">
        <f t="shared" si="2"/>
        <v>17.28</v>
      </c>
    </row>
    <row r="122" spans="1:14" x14ac:dyDescent="0.2">
      <c r="A122" s="10">
        <v>121</v>
      </c>
      <c r="B122" s="10">
        <v>3</v>
      </c>
      <c r="C122" s="10">
        <v>8</v>
      </c>
      <c r="D122" s="10" t="s">
        <v>323</v>
      </c>
      <c r="E122" s="10">
        <v>600</v>
      </c>
      <c r="F122" s="10">
        <v>6</v>
      </c>
      <c r="G122" s="10">
        <v>94000</v>
      </c>
      <c r="H122" s="10" t="s">
        <v>164</v>
      </c>
      <c r="I122" s="10">
        <v>2</v>
      </c>
      <c r="J122" s="10">
        <v>0</v>
      </c>
      <c r="K122" s="10">
        <v>0</v>
      </c>
      <c r="M122" s="10">
        <f t="shared" si="2"/>
        <v>17.28</v>
      </c>
    </row>
    <row r="123" spans="1:14" x14ac:dyDescent="0.2">
      <c r="A123" s="10">
        <v>122</v>
      </c>
      <c r="B123" s="10">
        <v>3</v>
      </c>
      <c r="C123" s="10">
        <v>8</v>
      </c>
      <c r="D123" s="10" t="s">
        <v>323</v>
      </c>
      <c r="E123" s="10">
        <v>600</v>
      </c>
      <c r="F123" s="10">
        <v>6</v>
      </c>
      <c r="G123" s="10">
        <v>94002</v>
      </c>
      <c r="H123" s="10" t="s">
        <v>161</v>
      </c>
      <c r="I123" s="10">
        <v>2</v>
      </c>
      <c r="J123" s="10">
        <v>0</v>
      </c>
      <c r="K123" s="10">
        <v>0</v>
      </c>
      <c r="M123" s="10">
        <f t="shared" si="2"/>
        <v>17.28</v>
      </c>
    </row>
    <row r="124" spans="1:14" x14ac:dyDescent="0.2">
      <c r="A124" s="10">
        <v>123</v>
      </c>
      <c r="B124" s="10">
        <v>3</v>
      </c>
      <c r="C124" s="10">
        <v>8</v>
      </c>
      <c r="D124" s="10" t="s">
        <v>323</v>
      </c>
      <c r="E124" s="10">
        <v>600</v>
      </c>
      <c r="F124" s="10">
        <v>6</v>
      </c>
      <c r="G124" s="10">
        <v>94014</v>
      </c>
      <c r="H124" s="10" t="s">
        <v>158</v>
      </c>
      <c r="I124" s="10">
        <v>2</v>
      </c>
      <c r="J124" s="10">
        <v>0</v>
      </c>
      <c r="K124" s="10">
        <v>0</v>
      </c>
      <c r="M124" s="10">
        <f t="shared" si="2"/>
        <v>17.28</v>
      </c>
    </row>
    <row r="125" spans="1:14" x14ac:dyDescent="0.2">
      <c r="A125" s="10">
        <v>124</v>
      </c>
      <c r="B125" s="10">
        <v>3</v>
      </c>
      <c r="C125" s="10">
        <v>8</v>
      </c>
      <c r="D125" s="10" t="s">
        <v>323</v>
      </c>
      <c r="E125" s="10">
        <v>600</v>
      </c>
      <c r="F125" s="10">
        <v>6</v>
      </c>
      <c r="G125" s="10">
        <v>94011</v>
      </c>
      <c r="H125" s="10" t="s">
        <v>154</v>
      </c>
      <c r="I125" s="10">
        <v>2</v>
      </c>
      <c r="J125" s="10">
        <v>0</v>
      </c>
      <c r="K125" s="10">
        <v>0</v>
      </c>
      <c r="M125" s="10">
        <f t="shared" si="2"/>
        <v>17.28</v>
      </c>
    </row>
    <row r="126" spans="1:14" x14ac:dyDescent="0.2">
      <c r="A126" s="10">
        <v>125</v>
      </c>
      <c r="B126" s="10">
        <v>3</v>
      </c>
      <c r="C126" s="10">
        <v>8</v>
      </c>
      <c r="D126" s="10" t="s">
        <v>323</v>
      </c>
      <c r="E126" s="10">
        <v>500</v>
      </c>
      <c r="F126" s="10">
        <v>6</v>
      </c>
      <c r="G126" s="10">
        <v>94008</v>
      </c>
      <c r="H126" s="10" t="s">
        <v>144</v>
      </c>
      <c r="I126" s="10">
        <v>3</v>
      </c>
      <c r="J126" s="10">
        <v>0</v>
      </c>
      <c r="K126" s="10">
        <v>0</v>
      </c>
      <c r="M126" s="10">
        <f t="shared" si="2"/>
        <v>21.6</v>
      </c>
    </row>
    <row r="127" spans="1:14" x14ac:dyDescent="0.2">
      <c r="A127" s="10">
        <v>126</v>
      </c>
      <c r="B127" s="10">
        <v>3</v>
      </c>
      <c r="C127" s="10">
        <v>8</v>
      </c>
      <c r="D127" s="10" t="s">
        <v>323</v>
      </c>
      <c r="E127" s="10">
        <v>500</v>
      </c>
      <c r="F127" s="10">
        <v>6</v>
      </c>
      <c r="G127" s="10">
        <v>94004</v>
      </c>
      <c r="H127" s="10" t="s">
        <v>142</v>
      </c>
      <c r="I127" s="10">
        <v>3</v>
      </c>
      <c r="J127" s="10">
        <v>0</v>
      </c>
      <c r="K127" s="10">
        <v>0</v>
      </c>
      <c r="M127" s="10">
        <f t="shared" si="2"/>
        <v>21.6</v>
      </c>
    </row>
    <row r="128" spans="1:14" x14ac:dyDescent="0.2">
      <c r="A128" s="10">
        <v>127</v>
      </c>
      <c r="B128" s="10">
        <v>3</v>
      </c>
      <c r="C128" s="10">
        <v>8</v>
      </c>
      <c r="D128" s="10" t="s">
        <v>323</v>
      </c>
      <c r="E128" s="10">
        <v>500</v>
      </c>
      <c r="F128" s="10">
        <v>6</v>
      </c>
      <c r="G128" s="10">
        <v>94010</v>
      </c>
      <c r="H128" s="10" t="s">
        <v>135</v>
      </c>
      <c r="I128" s="10">
        <v>3</v>
      </c>
      <c r="J128" s="10">
        <v>0</v>
      </c>
      <c r="K128" s="10">
        <v>0</v>
      </c>
      <c r="M128" s="10">
        <f t="shared" si="2"/>
        <v>21.6</v>
      </c>
    </row>
    <row r="129" spans="1:13" x14ac:dyDescent="0.2">
      <c r="A129" s="10">
        <v>128</v>
      </c>
      <c r="B129" s="10">
        <v>3</v>
      </c>
      <c r="C129" s="10">
        <v>8</v>
      </c>
      <c r="D129" s="10" t="s">
        <v>323</v>
      </c>
      <c r="E129" s="10">
        <v>500</v>
      </c>
      <c r="F129" s="10">
        <v>6</v>
      </c>
      <c r="G129" s="10">
        <v>94007</v>
      </c>
      <c r="H129" s="10" t="s">
        <v>131</v>
      </c>
      <c r="I129" s="10">
        <v>3</v>
      </c>
      <c r="J129" s="10">
        <v>0</v>
      </c>
      <c r="K129" s="10">
        <v>0</v>
      </c>
      <c r="M129" s="10">
        <f t="shared" si="2"/>
        <v>21.6</v>
      </c>
    </row>
    <row r="130" spans="1:13" x14ac:dyDescent="0.2">
      <c r="A130" s="10">
        <v>129</v>
      </c>
      <c r="B130" s="10">
        <v>3</v>
      </c>
      <c r="C130" s="10">
        <v>8</v>
      </c>
      <c r="D130" s="10" t="s">
        <v>323</v>
      </c>
      <c r="E130" s="10">
        <v>500</v>
      </c>
      <c r="F130" s="10">
        <v>6</v>
      </c>
      <c r="G130" s="10">
        <v>94000</v>
      </c>
      <c r="H130" s="10" t="s">
        <v>164</v>
      </c>
      <c r="I130" s="10">
        <v>3</v>
      </c>
      <c r="J130" s="10">
        <v>0</v>
      </c>
      <c r="K130" s="10">
        <v>0</v>
      </c>
      <c r="M130" s="10">
        <f t="shared" si="2"/>
        <v>21.6</v>
      </c>
    </row>
    <row r="131" spans="1:13" x14ac:dyDescent="0.2">
      <c r="A131" s="10">
        <v>130</v>
      </c>
      <c r="B131" s="10">
        <v>3</v>
      </c>
      <c r="C131" s="10">
        <v>8</v>
      </c>
      <c r="D131" s="10" t="s">
        <v>323</v>
      </c>
      <c r="E131" s="10">
        <v>500</v>
      </c>
      <c r="F131" s="10">
        <v>6</v>
      </c>
      <c r="G131" s="10">
        <v>94002</v>
      </c>
      <c r="H131" s="10" t="s">
        <v>161</v>
      </c>
      <c r="I131" s="10">
        <v>3</v>
      </c>
      <c r="J131" s="10">
        <v>0</v>
      </c>
      <c r="K131" s="10">
        <v>0</v>
      </c>
      <c r="M131" s="10">
        <f t="shared" ref="M131:M169" si="3">I131*144*E131*0.0001</f>
        <v>21.6</v>
      </c>
    </row>
    <row r="132" spans="1:13" x14ac:dyDescent="0.2">
      <c r="A132" s="10">
        <v>131</v>
      </c>
      <c r="B132" s="10">
        <v>3</v>
      </c>
      <c r="C132" s="10">
        <v>8</v>
      </c>
      <c r="D132" s="10" t="s">
        <v>323</v>
      </c>
      <c r="E132" s="10">
        <v>500</v>
      </c>
      <c r="F132" s="10">
        <v>6</v>
      </c>
      <c r="G132" s="10">
        <v>94014</v>
      </c>
      <c r="H132" s="10" t="s">
        <v>158</v>
      </c>
      <c r="I132" s="10">
        <v>3</v>
      </c>
      <c r="J132" s="10">
        <v>0</v>
      </c>
      <c r="K132" s="10">
        <v>0</v>
      </c>
      <c r="M132" s="10">
        <f t="shared" si="3"/>
        <v>21.6</v>
      </c>
    </row>
    <row r="133" spans="1:13" x14ac:dyDescent="0.2">
      <c r="A133" s="10">
        <v>132</v>
      </c>
      <c r="B133" s="10">
        <v>3</v>
      </c>
      <c r="C133" s="10">
        <v>8</v>
      </c>
      <c r="D133" s="10" t="s">
        <v>323</v>
      </c>
      <c r="E133" s="10">
        <v>500</v>
      </c>
      <c r="F133" s="10">
        <v>6</v>
      </c>
      <c r="G133" s="10">
        <v>94011</v>
      </c>
      <c r="H133" s="10" t="s">
        <v>154</v>
      </c>
      <c r="I133" s="10">
        <v>3</v>
      </c>
      <c r="J133" s="10">
        <v>0</v>
      </c>
      <c r="K133" s="10">
        <v>0</v>
      </c>
      <c r="M133" s="10">
        <f t="shared" si="3"/>
        <v>21.6</v>
      </c>
    </row>
    <row r="134" spans="1:13" x14ac:dyDescent="0.2">
      <c r="A134" s="10">
        <v>133</v>
      </c>
      <c r="B134" s="10">
        <v>3</v>
      </c>
      <c r="C134" s="10">
        <v>8</v>
      </c>
      <c r="D134" s="10" t="s">
        <v>323</v>
      </c>
      <c r="E134" s="10">
        <v>150</v>
      </c>
      <c r="F134" s="10">
        <v>6</v>
      </c>
      <c r="G134" s="10">
        <v>94017</v>
      </c>
      <c r="H134" s="10" t="s">
        <v>252</v>
      </c>
      <c r="I134" s="10">
        <v>5</v>
      </c>
      <c r="J134" s="10">
        <v>0</v>
      </c>
      <c r="K134" s="10">
        <v>0</v>
      </c>
      <c r="M134" s="10">
        <f t="shared" si="3"/>
        <v>10.8</v>
      </c>
    </row>
    <row r="135" spans="1:13" x14ac:dyDescent="0.2">
      <c r="A135" s="10">
        <v>134</v>
      </c>
      <c r="B135" s="10">
        <v>3</v>
      </c>
      <c r="C135" s="10">
        <v>8</v>
      </c>
      <c r="D135" s="10" t="s">
        <v>323</v>
      </c>
      <c r="E135" s="10">
        <v>150</v>
      </c>
      <c r="F135" s="10">
        <v>6</v>
      </c>
      <c r="G135" s="10">
        <v>94019</v>
      </c>
      <c r="H135" s="10" t="s">
        <v>250</v>
      </c>
      <c r="I135" s="10">
        <v>5</v>
      </c>
      <c r="J135" s="10">
        <v>0</v>
      </c>
      <c r="K135" s="10">
        <v>0</v>
      </c>
      <c r="M135" s="10">
        <f t="shared" si="3"/>
        <v>10.8</v>
      </c>
    </row>
    <row r="136" spans="1:13" x14ac:dyDescent="0.2">
      <c r="A136" s="10">
        <v>135</v>
      </c>
      <c r="B136" s="10">
        <v>3</v>
      </c>
      <c r="C136" s="10">
        <v>8</v>
      </c>
      <c r="D136" s="10" t="s">
        <v>323</v>
      </c>
      <c r="E136" s="10">
        <v>150</v>
      </c>
      <c r="F136" s="10">
        <v>6</v>
      </c>
      <c r="G136" s="10">
        <v>94020</v>
      </c>
      <c r="H136" s="10" t="s">
        <v>248</v>
      </c>
      <c r="I136" s="10">
        <v>5</v>
      </c>
      <c r="J136" s="10">
        <v>0</v>
      </c>
      <c r="K136" s="10">
        <v>0</v>
      </c>
      <c r="M136" s="10">
        <f t="shared" si="3"/>
        <v>10.8</v>
      </c>
    </row>
    <row r="137" spans="1:13" x14ac:dyDescent="0.2">
      <c r="A137" s="10">
        <v>136</v>
      </c>
      <c r="B137" s="10">
        <v>3</v>
      </c>
      <c r="C137" s="10">
        <v>8</v>
      </c>
      <c r="D137" s="10" t="s">
        <v>323</v>
      </c>
      <c r="E137" s="10">
        <v>150</v>
      </c>
      <c r="F137" s="10">
        <v>6</v>
      </c>
      <c r="G137" s="10">
        <v>94021</v>
      </c>
      <c r="H137" s="10" t="s">
        <v>244</v>
      </c>
      <c r="I137" s="10">
        <v>5</v>
      </c>
      <c r="J137" s="10">
        <v>0</v>
      </c>
      <c r="K137" s="10">
        <v>0</v>
      </c>
      <c r="M137" s="10">
        <f t="shared" si="3"/>
        <v>10.8</v>
      </c>
    </row>
    <row r="138" spans="1:13" x14ac:dyDescent="0.2">
      <c r="A138" s="10">
        <v>137</v>
      </c>
      <c r="B138" s="10">
        <v>3</v>
      </c>
      <c r="C138" s="10">
        <v>8</v>
      </c>
      <c r="D138" s="10" t="s">
        <v>323</v>
      </c>
      <c r="E138" s="10">
        <v>150</v>
      </c>
      <c r="F138" s="10">
        <v>6</v>
      </c>
      <c r="G138" s="10">
        <v>94018</v>
      </c>
      <c r="H138" s="10" t="s">
        <v>242</v>
      </c>
      <c r="I138" s="10">
        <v>5</v>
      </c>
      <c r="J138" s="10">
        <v>0</v>
      </c>
      <c r="K138" s="10">
        <v>0</v>
      </c>
      <c r="M138" s="10">
        <f t="shared" si="3"/>
        <v>10.8</v>
      </c>
    </row>
    <row r="139" spans="1:13" x14ac:dyDescent="0.2">
      <c r="A139" s="10">
        <v>138</v>
      </c>
      <c r="B139" s="10">
        <v>3</v>
      </c>
      <c r="C139" s="10">
        <v>8</v>
      </c>
      <c r="D139" s="10" t="s">
        <v>323</v>
      </c>
      <c r="E139" s="10">
        <v>150</v>
      </c>
      <c r="F139" s="10">
        <v>6</v>
      </c>
      <c r="G139" s="10">
        <v>94024</v>
      </c>
      <c r="H139" s="10" t="s">
        <v>238</v>
      </c>
      <c r="I139" s="10">
        <v>5</v>
      </c>
      <c r="J139" s="10">
        <v>0</v>
      </c>
      <c r="K139" s="10">
        <v>0</v>
      </c>
      <c r="M139" s="10">
        <f t="shared" si="3"/>
        <v>10.8</v>
      </c>
    </row>
    <row r="140" spans="1:13" x14ac:dyDescent="0.2">
      <c r="A140" s="10">
        <v>139</v>
      </c>
      <c r="B140" s="10">
        <v>3</v>
      </c>
      <c r="C140" s="10">
        <v>8</v>
      </c>
      <c r="D140" s="10" t="s">
        <v>323</v>
      </c>
      <c r="E140" s="10">
        <v>50</v>
      </c>
      <c r="F140" s="10">
        <v>6</v>
      </c>
      <c r="G140" s="10">
        <v>94017</v>
      </c>
      <c r="H140" s="10" t="s">
        <v>252</v>
      </c>
      <c r="I140" s="10">
        <v>10</v>
      </c>
      <c r="J140" s="10">
        <v>0</v>
      </c>
      <c r="K140" s="10">
        <v>0</v>
      </c>
      <c r="M140" s="10">
        <f t="shared" si="3"/>
        <v>7.2</v>
      </c>
    </row>
    <row r="141" spans="1:13" x14ac:dyDescent="0.2">
      <c r="A141" s="10">
        <v>140</v>
      </c>
      <c r="B141" s="10">
        <v>3</v>
      </c>
      <c r="C141" s="10">
        <v>8</v>
      </c>
      <c r="D141" s="10" t="s">
        <v>323</v>
      </c>
      <c r="E141" s="10">
        <v>50</v>
      </c>
      <c r="F141" s="10">
        <v>6</v>
      </c>
      <c r="G141" s="10">
        <v>94019</v>
      </c>
      <c r="H141" s="10" t="s">
        <v>250</v>
      </c>
      <c r="I141" s="10">
        <v>10</v>
      </c>
      <c r="J141" s="10">
        <v>0</v>
      </c>
      <c r="K141" s="10">
        <v>0</v>
      </c>
      <c r="M141" s="10">
        <f t="shared" si="3"/>
        <v>7.2</v>
      </c>
    </row>
    <row r="142" spans="1:13" x14ac:dyDescent="0.2">
      <c r="A142" s="10">
        <v>141</v>
      </c>
      <c r="B142" s="10">
        <v>3</v>
      </c>
      <c r="C142" s="10">
        <v>8</v>
      </c>
      <c r="D142" s="10" t="s">
        <v>323</v>
      </c>
      <c r="E142" s="10">
        <v>50</v>
      </c>
      <c r="F142" s="10">
        <v>6</v>
      </c>
      <c r="G142" s="10">
        <v>94020</v>
      </c>
      <c r="H142" s="10" t="s">
        <v>248</v>
      </c>
      <c r="I142" s="10">
        <v>10</v>
      </c>
      <c r="J142" s="10">
        <v>0</v>
      </c>
      <c r="K142" s="10">
        <v>0</v>
      </c>
      <c r="M142" s="10">
        <f t="shared" si="3"/>
        <v>7.2</v>
      </c>
    </row>
    <row r="143" spans="1:13" x14ac:dyDescent="0.2">
      <c r="A143" s="10">
        <v>142</v>
      </c>
      <c r="B143" s="10">
        <v>3</v>
      </c>
      <c r="C143" s="10">
        <v>8</v>
      </c>
      <c r="D143" s="10" t="s">
        <v>323</v>
      </c>
      <c r="E143" s="10">
        <v>50</v>
      </c>
      <c r="F143" s="10">
        <v>6</v>
      </c>
      <c r="G143" s="10">
        <v>94021</v>
      </c>
      <c r="H143" s="10" t="s">
        <v>244</v>
      </c>
      <c r="I143" s="10">
        <v>10</v>
      </c>
      <c r="J143" s="10">
        <v>0</v>
      </c>
      <c r="K143" s="10">
        <v>0</v>
      </c>
      <c r="M143" s="10">
        <f t="shared" si="3"/>
        <v>7.2</v>
      </c>
    </row>
    <row r="144" spans="1:13" x14ac:dyDescent="0.2">
      <c r="A144" s="10">
        <v>143</v>
      </c>
      <c r="B144" s="10">
        <v>3</v>
      </c>
      <c r="C144" s="10">
        <v>8</v>
      </c>
      <c r="D144" s="10" t="s">
        <v>323</v>
      </c>
      <c r="E144" s="10">
        <v>50</v>
      </c>
      <c r="F144" s="10">
        <v>6</v>
      </c>
      <c r="G144" s="10">
        <v>94018</v>
      </c>
      <c r="H144" s="10" t="s">
        <v>242</v>
      </c>
      <c r="I144" s="10">
        <v>10</v>
      </c>
      <c r="J144" s="10">
        <v>0</v>
      </c>
      <c r="K144" s="10">
        <v>0</v>
      </c>
      <c r="M144" s="10">
        <f t="shared" si="3"/>
        <v>7.2</v>
      </c>
    </row>
    <row r="145" spans="1:14" x14ac:dyDescent="0.2">
      <c r="A145" s="10">
        <v>144</v>
      </c>
      <c r="B145" s="10">
        <v>3</v>
      </c>
      <c r="C145" s="10">
        <v>8</v>
      </c>
      <c r="D145" s="10" t="s">
        <v>323</v>
      </c>
      <c r="E145" s="10">
        <v>50</v>
      </c>
      <c r="F145" s="10">
        <v>6</v>
      </c>
      <c r="G145" s="10">
        <v>94024</v>
      </c>
      <c r="H145" s="10" t="s">
        <v>238</v>
      </c>
      <c r="I145" s="10">
        <v>10</v>
      </c>
      <c r="J145" s="10">
        <v>0</v>
      </c>
      <c r="K145" s="10">
        <v>0</v>
      </c>
      <c r="M145" s="10">
        <f t="shared" si="3"/>
        <v>7.2</v>
      </c>
    </row>
    <row r="146" spans="1:14" x14ac:dyDescent="0.2">
      <c r="A146" s="10">
        <v>145</v>
      </c>
      <c r="B146" s="10">
        <v>3</v>
      </c>
      <c r="C146" s="60">
        <v>9</v>
      </c>
      <c r="D146" s="60" t="s">
        <v>323</v>
      </c>
      <c r="E146" s="60">
        <v>300</v>
      </c>
      <c r="F146" s="60">
        <v>6</v>
      </c>
      <c r="G146" s="60">
        <v>94008</v>
      </c>
      <c r="H146" s="60" t="s">
        <v>144</v>
      </c>
      <c r="I146" s="60">
        <v>2</v>
      </c>
      <c r="J146" s="60">
        <v>0</v>
      </c>
      <c r="K146" s="60">
        <v>0</v>
      </c>
      <c r="L146" s="60">
        <f>SUM(E146:E181)</f>
        <v>10000</v>
      </c>
      <c r="M146" s="10">
        <f t="shared" si="3"/>
        <v>8.64</v>
      </c>
      <c r="N146" s="61">
        <f>SUM(M146:M181)</f>
        <v>499.68000000000012</v>
      </c>
    </row>
    <row r="147" spans="1:14" x14ac:dyDescent="0.2">
      <c r="A147" s="10">
        <v>146</v>
      </c>
      <c r="B147" s="10">
        <v>3</v>
      </c>
      <c r="C147" s="60">
        <v>9</v>
      </c>
      <c r="D147" s="60" t="s">
        <v>323</v>
      </c>
      <c r="E147" s="60">
        <v>300</v>
      </c>
      <c r="F147" s="60">
        <v>6</v>
      </c>
      <c r="G147" s="60">
        <v>94004</v>
      </c>
      <c r="H147" s="60" t="s">
        <v>142</v>
      </c>
      <c r="I147" s="60">
        <v>2</v>
      </c>
      <c r="J147" s="60">
        <v>0</v>
      </c>
      <c r="K147" s="60">
        <v>0</v>
      </c>
      <c r="L147" s="60"/>
      <c r="M147" s="10">
        <f t="shared" si="3"/>
        <v>8.64</v>
      </c>
    </row>
    <row r="148" spans="1:14" x14ac:dyDescent="0.2">
      <c r="A148" s="10">
        <v>147</v>
      </c>
      <c r="B148" s="10">
        <v>3</v>
      </c>
      <c r="C148" s="60">
        <v>9</v>
      </c>
      <c r="D148" s="60" t="s">
        <v>323</v>
      </c>
      <c r="E148" s="60">
        <v>300</v>
      </c>
      <c r="F148" s="60">
        <v>6</v>
      </c>
      <c r="G148" s="60">
        <v>94010</v>
      </c>
      <c r="H148" s="60" t="s">
        <v>135</v>
      </c>
      <c r="I148" s="60">
        <v>2</v>
      </c>
      <c r="J148" s="60">
        <v>0</v>
      </c>
      <c r="K148" s="60">
        <v>0</v>
      </c>
      <c r="L148" s="60"/>
      <c r="M148" s="10">
        <f t="shared" si="3"/>
        <v>8.64</v>
      </c>
    </row>
    <row r="149" spans="1:14" x14ac:dyDescent="0.2">
      <c r="A149" s="10">
        <v>148</v>
      </c>
      <c r="B149" s="10">
        <v>3</v>
      </c>
      <c r="C149" s="60">
        <v>9</v>
      </c>
      <c r="D149" s="60" t="s">
        <v>323</v>
      </c>
      <c r="E149" s="60">
        <v>300</v>
      </c>
      <c r="F149" s="60">
        <v>6</v>
      </c>
      <c r="G149" s="60">
        <v>94007</v>
      </c>
      <c r="H149" s="60" t="s">
        <v>131</v>
      </c>
      <c r="I149" s="60">
        <v>2</v>
      </c>
      <c r="J149" s="60">
        <v>0</v>
      </c>
      <c r="K149" s="60">
        <v>0</v>
      </c>
      <c r="L149" s="60"/>
      <c r="M149" s="10">
        <f t="shared" si="3"/>
        <v>8.64</v>
      </c>
    </row>
    <row r="150" spans="1:14" x14ac:dyDescent="0.2">
      <c r="A150" s="10">
        <v>149</v>
      </c>
      <c r="B150" s="10">
        <v>3</v>
      </c>
      <c r="C150" s="60">
        <v>9</v>
      </c>
      <c r="D150" s="60" t="s">
        <v>323</v>
      </c>
      <c r="E150" s="60">
        <v>300</v>
      </c>
      <c r="F150" s="60">
        <v>6</v>
      </c>
      <c r="G150" s="60">
        <v>94000</v>
      </c>
      <c r="H150" s="60" t="s">
        <v>164</v>
      </c>
      <c r="I150" s="60">
        <v>2</v>
      </c>
      <c r="J150" s="60">
        <v>0</v>
      </c>
      <c r="K150" s="60">
        <v>0</v>
      </c>
      <c r="L150" s="60"/>
      <c r="M150" s="10">
        <f t="shared" si="3"/>
        <v>8.64</v>
      </c>
    </row>
    <row r="151" spans="1:14" x14ac:dyDescent="0.2">
      <c r="A151" s="10">
        <v>150</v>
      </c>
      <c r="B151" s="10">
        <v>3</v>
      </c>
      <c r="C151" s="60">
        <v>9</v>
      </c>
      <c r="D151" s="60" t="s">
        <v>323</v>
      </c>
      <c r="E151" s="60">
        <v>300</v>
      </c>
      <c r="F151" s="60">
        <v>6</v>
      </c>
      <c r="G151" s="60">
        <v>94002</v>
      </c>
      <c r="H151" s="60" t="s">
        <v>161</v>
      </c>
      <c r="I151" s="60">
        <v>2</v>
      </c>
      <c r="J151" s="60">
        <v>0</v>
      </c>
      <c r="K151" s="60">
        <v>0</v>
      </c>
      <c r="L151" s="60"/>
      <c r="M151" s="10">
        <f t="shared" si="3"/>
        <v>8.64</v>
      </c>
    </row>
    <row r="152" spans="1:14" x14ac:dyDescent="0.2">
      <c r="A152" s="10">
        <v>151</v>
      </c>
      <c r="B152" s="10">
        <v>3</v>
      </c>
      <c r="C152" s="60">
        <v>9</v>
      </c>
      <c r="D152" s="60" t="s">
        <v>323</v>
      </c>
      <c r="E152" s="60">
        <v>300</v>
      </c>
      <c r="F152" s="60">
        <v>6</v>
      </c>
      <c r="G152" s="60">
        <v>94014</v>
      </c>
      <c r="H152" s="60" t="s">
        <v>158</v>
      </c>
      <c r="I152" s="60">
        <v>2</v>
      </c>
      <c r="J152" s="60">
        <v>0</v>
      </c>
      <c r="K152" s="60">
        <v>0</v>
      </c>
      <c r="L152" s="60"/>
      <c r="M152" s="10">
        <f t="shared" si="3"/>
        <v>8.64</v>
      </c>
    </row>
    <row r="153" spans="1:14" x14ac:dyDescent="0.2">
      <c r="A153" s="10">
        <v>152</v>
      </c>
      <c r="B153" s="10">
        <v>3</v>
      </c>
      <c r="C153" s="60">
        <v>9</v>
      </c>
      <c r="D153" s="60" t="s">
        <v>323</v>
      </c>
      <c r="E153" s="60">
        <v>300</v>
      </c>
      <c r="F153" s="60">
        <v>6</v>
      </c>
      <c r="G153" s="60">
        <v>94011</v>
      </c>
      <c r="H153" s="60" t="s">
        <v>154</v>
      </c>
      <c r="I153" s="60">
        <v>2</v>
      </c>
      <c r="J153" s="60">
        <v>0</v>
      </c>
      <c r="K153" s="60">
        <v>0</v>
      </c>
      <c r="L153" s="60"/>
      <c r="M153" s="10">
        <f t="shared" si="3"/>
        <v>8.64</v>
      </c>
    </row>
    <row r="154" spans="1:14" x14ac:dyDescent="0.2">
      <c r="A154" s="10">
        <v>153</v>
      </c>
      <c r="B154" s="10">
        <v>3</v>
      </c>
      <c r="C154" s="60">
        <v>9</v>
      </c>
      <c r="D154" s="60" t="s">
        <v>323</v>
      </c>
      <c r="E154" s="60">
        <v>400</v>
      </c>
      <c r="F154" s="60">
        <v>6</v>
      </c>
      <c r="G154" s="60">
        <v>94008</v>
      </c>
      <c r="H154" s="60" t="s">
        <v>144</v>
      </c>
      <c r="I154" s="60">
        <v>3</v>
      </c>
      <c r="J154" s="60">
        <v>0</v>
      </c>
      <c r="K154" s="60">
        <v>0</v>
      </c>
      <c r="L154" s="60"/>
      <c r="M154" s="10">
        <f t="shared" si="3"/>
        <v>17.28</v>
      </c>
    </row>
    <row r="155" spans="1:14" x14ac:dyDescent="0.2">
      <c r="A155" s="10">
        <v>154</v>
      </c>
      <c r="B155" s="10">
        <v>3</v>
      </c>
      <c r="C155" s="60">
        <v>9</v>
      </c>
      <c r="D155" s="60" t="s">
        <v>323</v>
      </c>
      <c r="E155" s="60">
        <v>400</v>
      </c>
      <c r="F155" s="60">
        <v>6</v>
      </c>
      <c r="G155" s="60">
        <v>94004</v>
      </c>
      <c r="H155" s="60" t="s">
        <v>142</v>
      </c>
      <c r="I155" s="60">
        <v>3</v>
      </c>
      <c r="J155" s="60">
        <v>0</v>
      </c>
      <c r="K155" s="60">
        <v>0</v>
      </c>
      <c r="L155" s="60"/>
      <c r="M155" s="10">
        <f t="shared" si="3"/>
        <v>17.28</v>
      </c>
    </row>
    <row r="156" spans="1:14" x14ac:dyDescent="0.2">
      <c r="A156" s="10">
        <v>155</v>
      </c>
      <c r="B156" s="10">
        <v>3</v>
      </c>
      <c r="C156" s="60">
        <v>9</v>
      </c>
      <c r="D156" s="60" t="s">
        <v>323</v>
      </c>
      <c r="E156" s="60">
        <v>400</v>
      </c>
      <c r="F156" s="60">
        <v>6</v>
      </c>
      <c r="G156" s="60">
        <v>94010</v>
      </c>
      <c r="H156" s="60" t="s">
        <v>135</v>
      </c>
      <c r="I156" s="60">
        <v>3</v>
      </c>
      <c r="J156" s="60">
        <v>0</v>
      </c>
      <c r="K156" s="60">
        <v>0</v>
      </c>
      <c r="L156" s="60"/>
      <c r="M156" s="10">
        <f t="shared" si="3"/>
        <v>17.28</v>
      </c>
    </row>
    <row r="157" spans="1:14" x14ac:dyDescent="0.2">
      <c r="A157" s="10">
        <v>156</v>
      </c>
      <c r="B157" s="10">
        <v>3</v>
      </c>
      <c r="C157" s="60">
        <v>9</v>
      </c>
      <c r="D157" s="60" t="s">
        <v>323</v>
      </c>
      <c r="E157" s="60">
        <v>400</v>
      </c>
      <c r="F157" s="60">
        <v>6</v>
      </c>
      <c r="G157" s="60">
        <v>94007</v>
      </c>
      <c r="H157" s="60" t="s">
        <v>131</v>
      </c>
      <c r="I157" s="60">
        <v>3</v>
      </c>
      <c r="J157" s="60">
        <v>0</v>
      </c>
      <c r="K157" s="60">
        <v>0</v>
      </c>
      <c r="L157" s="60"/>
      <c r="M157" s="10">
        <f t="shared" si="3"/>
        <v>17.28</v>
      </c>
    </row>
    <row r="158" spans="1:14" x14ac:dyDescent="0.2">
      <c r="A158" s="10">
        <v>157</v>
      </c>
      <c r="B158" s="10">
        <v>3</v>
      </c>
      <c r="C158" s="60">
        <v>9</v>
      </c>
      <c r="D158" s="60" t="s">
        <v>323</v>
      </c>
      <c r="E158" s="60">
        <v>400</v>
      </c>
      <c r="F158" s="60">
        <v>6</v>
      </c>
      <c r="G158" s="60">
        <v>94000</v>
      </c>
      <c r="H158" s="60" t="s">
        <v>164</v>
      </c>
      <c r="I158" s="60">
        <v>3</v>
      </c>
      <c r="J158" s="60">
        <v>0</v>
      </c>
      <c r="K158" s="60">
        <v>0</v>
      </c>
      <c r="L158" s="60"/>
      <c r="M158" s="10">
        <f t="shared" si="3"/>
        <v>17.28</v>
      </c>
    </row>
    <row r="159" spans="1:14" x14ac:dyDescent="0.2">
      <c r="A159" s="10">
        <v>158</v>
      </c>
      <c r="B159" s="10">
        <v>3</v>
      </c>
      <c r="C159" s="60">
        <v>9</v>
      </c>
      <c r="D159" s="60" t="s">
        <v>323</v>
      </c>
      <c r="E159" s="60">
        <v>400</v>
      </c>
      <c r="F159" s="60">
        <v>6</v>
      </c>
      <c r="G159" s="60">
        <v>94002</v>
      </c>
      <c r="H159" s="60" t="s">
        <v>161</v>
      </c>
      <c r="I159" s="60">
        <v>3</v>
      </c>
      <c r="J159" s="60">
        <v>0</v>
      </c>
      <c r="K159" s="60">
        <v>0</v>
      </c>
      <c r="L159" s="60"/>
      <c r="M159" s="10">
        <f t="shared" si="3"/>
        <v>17.28</v>
      </c>
    </row>
    <row r="160" spans="1:14" x14ac:dyDescent="0.2">
      <c r="A160" s="10">
        <v>159</v>
      </c>
      <c r="B160" s="10">
        <v>3</v>
      </c>
      <c r="C160" s="60">
        <v>9</v>
      </c>
      <c r="D160" s="60" t="s">
        <v>323</v>
      </c>
      <c r="E160" s="60">
        <v>400</v>
      </c>
      <c r="F160" s="60">
        <v>6</v>
      </c>
      <c r="G160" s="60">
        <v>94014</v>
      </c>
      <c r="H160" s="60" t="s">
        <v>158</v>
      </c>
      <c r="I160" s="60">
        <v>3</v>
      </c>
      <c r="J160" s="60">
        <v>0</v>
      </c>
      <c r="K160" s="60">
        <v>0</v>
      </c>
      <c r="L160" s="60"/>
      <c r="M160" s="10">
        <f t="shared" si="3"/>
        <v>17.28</v>
      </c>
    </row>
    <row r="161" spans="1:13" x14ac:dyDescent="0.2">
      <c r="A161" s="10">
        <v>160</v>
      </c>
      <c r="B161" s="10">
        <v>3</v>
      </c>
      <c r="C161" s="60">
        <v>9</v>
      </c>
      <c r="D161" s="60" t="s">
        <v>323</v>
      </c>
      <c r="E161" s="60">
        <v>400</v>
      </c>
      <c r="F161" s="60">
        <v>6</v>
      </c>
      <c r="G161" s="60">
        <v>94011</v>
      </c>
      <c r="H161" s="60" t="s">
        <v>154</v>
      </c>
      <c r="I161" s="60">
        <v>3</v>
      </c>
      <c r="J161" s="60">
        <v>0</v>
      </c>
      <c r="K161" s="60">
        <v>0</v>
      </c>
      <c r="L161" s="60"/>
      <c r="M161" s="10">
        <f t="shared" si="3"/>
        <v>17.28</v>
      </c>
    </row>
    <row r="162" spans="1:13" x14ac:dyDescent="0.2">
      <c r="A162" s="10">
        <v>161</v>
      </c>
      <c r="B162" s="10">
        <v>3</v>
      </c>
      <c r="C162" s="60">
        <v>9</v>
      </c>
      <c r="D162" s="60" t="s">
        <v>323</v>
      </c>
      <c r="E162" s="60">
        <v>400</v>
      </c>
      <c r="F162" s="60">
        <v>6</v>
      </c>
      <c r="G162" s="60">
        <v>94008</v>
      </c>
      <c r="H162" s="60" t="s">
        <v>144</v>
      </c>
      <c r="I162" s="60">
        <v>4</v>
      </c>
      <c r="J162" s="60">
        <v>0</v>
      </c>
      <c r="K162" s="60">
        <v>0</v>
      </c>
      <c r="L162" s="60"/>
      <c r="M162" s="10">
        <f t="shared" si="3"/>
        <v>23.040000000000003</v>
      </c>
    </row>
    <row r="163" spans="1:13" x14ac:dyDescent="0.2">
      <c r="A163" s="10">
        <v>162</v>
      </c>
      <c r="B163" s="10">
        <v>3</v>
      </c>
      <c r="C163" s="60">
        <v>9</v>
      </c>
      <c r="D163" s="60" t="s">
        <v>323</v>
      </c>
      <c r="E163" s="60">
        <v>400</v>
      </c>
      <c r="F163" s="60">
        <v>6</v>
      </c>
      <c r="G163" s="60">
        <v>94004</v>
      </c>
      <c r="H163" s="60" t="s">
        <v>142</v>
      </c>
      <c r="I163" s="60">
        <v>4</v>
      </c>
      <c r="J163" s="60">
        <v>0</v>
      </c>
      <c r="K163" s="60">
        <v>0</v>
      </c>
      <c r="L163" s="60"/>
      <c r="M163" s="10">
        <f t="shared" si="3"/>
        <v>23.040000000000003</v>
      </c>
    </row>
    <row r="164" spans="1:13" x14ac:dyDescent="0.2">
      <c r="A164" s="10">
        <v>163</v>
      </c>
      <c r="B164" s="10">
        <v>3</v>
      </c>
      <c r="C164" s="60">
        <v>9</v>
      </c>
      <c r="D164" s="60" t="s">
        <v>323</v>
      </c>
      <c r="E164" s="60">
        <v>400</v>
      </c>
      <c r="F164" s="60">
        <v>6</v>
      </c>
      <c r="G164" s="60">
        <v>94010</v>
      </c>
      <c r="H164" s="60" t="s">
        <v>135</v>
      </c>
      <c r="I164" s="60">
        <v>4</v>
      </c>
      <c r="J164" s="60">
        <v>0</v>
      </c>
      <c r="K164" s="60">
        <v>0</v>
      </c>
      <c r="L164" s="60"/>
      <c r="M164" s="10">
        <f t="shared" si="3"/>
        <v>23.040000000000003</v>
      </c>
    </row>
    <row r="165" spans="1:13" x14ac:dyDescent="0.2">
      <c r="A165" s="10">
        <v>164</v>
      </c>
      <c r="B165" s="10">
        <v>3</v>
      </c>
      <c r="C165" s="60">
        <v>9</v>
      </c>
      <c r="D165" s="60" t="s">
        <v>323</v>
      </c>
      <c r="E165" s="60">
        <v>400</v>
      </c>
      <c r="F165" s="60">
        <v>6</v>
      </c>
      <c r="G165" s="60">
        <v>94007</v>
      </c>
      <c r="H165" s="60" t="s">
        <v>131</v>
      </c>
      <c r="I165" s="60">
        <v>4</v>
      </c>
      <c r="J165" s="60">
        <v>0</v>
      </c>
      <c r="K165" s="60">
        <v>0</v>
      </c>
      <c r="L165" s="60"/>
      <c r="M165" s="10">
        <f t="shared" si="3"/>
        <v>23.040000000000003</v>
      </c>
    </row>
    <row r="166" spans="1:13" x14ac:dyDescent="0.2">
      <c r="A166" s="10">
        <v>165</v>
      </c>
      <c r="B166" s="10">
        <v>3</v>
      </c>
      <c r="C166" s="60">
        <v>9</v>
      </c>
      <c r="D166" s="60" t="s">
        <v>323</v>
      </c>
      <c r="E166" s="60">
        <v>400</v>
      </c>
      <c r="F166" s="60">
        <v>6</v>
      </c>
      <c r="G166" s="60">
        <v>94000</v>
      </c>
      <c r="H166" s="60" t="s">
        <v>164</v>
      </c>
      <c r="I166" s="60">
        <v>4</v>
      </c>
      <c r="J166" s="60">
        <v>0</v>
      </c>
      <c r="K166" s="60">
        <v>0</v>
      </c>
      <c r="L166" s="60"/>
      <c r="M166" s="10">
        <f t="shared" si="3"/>
        <v>23.040000000000003</v>
      </c>
    </row>
    <row r="167" spans="1:13" x14ac:dyDescent="0.2">
      <c r="A167" s="10">
        <v>166</v>
      </c>
      <c r="B167" s="10">
        <v>3</v>
      </c>
      <c r="C167" s="60">
        <v>9</v>
      </c>
      <c r="D167" s="60" t="s">
        <v>323</v>
      </c>
      <c r="E167" s="60">
        <v>400</v>
      </c>
      <c r="F167" s="60">
        <v>6</v>
      </c>
      <c r="G167" s="60">
        <v>94002</v>
      </c>
      <c r="H167" s="60" t="s">
        <v>161</v>
      </c>
      <c r="I167" s="60">
        <v>4</v>
      </c>
      <c r="J167" s="60">
        <v>0</v>
      </c>
      <c r="K167" s="60">
        <v>0</v>
      </c>
      <c r="L167" s="60"/>
      <c r="M167" s="10">
        <f t="shared" si="3"/>
        <v>23.040000000000003</v>
      </c>
    </row>
    <row r="168" spans="1:13" x14ac:dyDescent="0.2">
      <c r="A168" s="10">
        <v>167</v>
      </c>
      <c r="B168" s="10">
        <v>3</v>
      </c>
      <c r="C168" s="60">
        <v>9</v>
      </c>
      <c r="D168" s="60" t="s">
        <v>323</v>
      </c>
      <c r="E168" s="60">
        <v>400</v>
      </c>
      <c r="F168" s="60">
        <v>6</v>
      </c>
      <c r="G168" s="60">
        <v>94014</v>
      </c>
      <c r="H168" s="60" t="s">
        <v>158</v>
      </c>
      <c r="I168" s="60">
        <v>4</v>
      </c>
      <c r="J168" s="60">
        <v>0</v>
      </c>
      <c r="K168" s="60">
        <v>0</v>
      </c>
      <c r="L168" s="60"/>
      <c r="M168" s="10">
        <f t="shared" si="3"/>
        <v>23.040000000000003</v>
      </c>
    </row>
    <row r="169" spans="1:13" x14ac:dyDescent="0.2">
      <c r="A169" s="10">
        <v>168</v>
      </c>
      <c r="B169" s="10">
        <v>3</v>
      </c>
      <c r="C169" s="60">
        <v>9</v>
      </c>
      <c r="D169" s="60" t="s">
        <v>323</v>
      </c>
      <c r="E169" s="60">
        <v>400</v>
      </c>
      <c r="F169" s="60">
        <v>6</v>
      </c>
      <c r="G169" s="60">
        <v>94011</v>
      </c>
      <c r="H169" s="60" t="s">
        <v>154</v>
      </c>
      <c r="I169" s="60">
        <v>4</v>
      </c>
      <c r="J169" s="60">
        <v>0</v>
      </c>
      <c r="K169" s="60">
        <v>0</v>
      </c>
      <c r="L169" s="60"/>
      <c r="M169" s="10">
        <f t="shared" si="3"/>
        <v>23.040000000000003</v>
      </c>
    </row>
    <row r="170" spans="1:13" x14ac:dyDescent="0.2">
      <c r="A170" s="10">
        <v>169</v>
      </c>
      <c r="B170" s="10">
        <v>3</v>
      </c>
      <c r="C170" s="60">
        <v>9</v>
      </c>
      <c r="D170" s="60" t="s">
        <v>323</v>
      </c>
      <c r="E170" s="60">
        <v>150</v>
      </c>
      <c r="F170" s="60">
        <v>6</v>
      </c>
      <c r="G170" s="60">
        <v>94017</v>
      </c>
      <c r="H170" s="60" t="s">
        <v>252</v>
      </c>
      <c r="I170" s="60">
        <v>5</v>
      </c>
      <c r="J170" s="60">
        <v>0</v>
      </c>
      <c r="K170" s="60">
        <v>0</v>
      </c>
      <c r="L170" s="60"/>
      <c r="M170" s="10">
        <f t="shared" ref="M170:M205" si="4">I170*144*E170*0.0001</f>
        <v>10.8</v>
      </c>
    </row>
    <row r="171" spans="1:13" x14ac:dyDescent="0.2">
      <c r="A171" s="10">
        <v>170</v>
      </c>
      <c r="B171" s="10">
        <v>3</v>
      </c>
      <c r="C171" s="60">
        <v>9</v>
      </c>
      <c r="D171" s="60" t="s">
        <v>323</v>
      </c>
      <c r="E171" s="60">
        <v>150</v>
      </c>
      <c r="F171" s="60">
        <v>6</v>
      </c>
      <c r="G171" s="60">
        <v>94019</v>
      </c>
      <c r="H171" s="60" t="s">
        <v>250</v>
      </c>
      <c r="I171" s="60">
        <v>5</v>
      </c>
      <c r="J171" s="60">
        <v>0</v>
      </c>
      <c r="K171" s="60">
        <v>0</v>
      </c>
      <c r="L171" s="60"/>
      <c r="M171" s="10">
        <f t="shared" si="4"/>
        <v>10.8</v>
      </c>
    </row>
    <row r="172" spans="1:13" x14ac:dyDescent="0.2">
      <c r="A172" s="10">
        <v>171</v>
      </c>
      <c r="B172" s="10">
        <v>3</v>
      </c>
      <c r="C172" s="60">
        <v>9</v>
      </c>
      <c r="D172" s="60" t="s">
        <v>323</v>
      </c>
      <c r="E172" s="60">
        <v>150</v>
      </c>
      <c r="F172" s="60">
        <v>6</v>
      </c>
      <c r="G172" s="60">
        <v>94020</v>
      </c>
      <c r="H172" s="60" t="s">
        <v>248</v>
      </c>
      <c r="I172" s="60">
        <v>5</v>
      </c>
      <c r="J172" s="60">
        <v>0</v>
      </c>
      <c r="K172" s="60">
        <v>0</v>
      </c>
      <c r="L172" s="60"/>
      <c r="M172" s="10">
        <f t="shared" si="4"/>
        <v>10.8</v>
      </c>
    </row>
    <row r="173" spans="1:13" x14ac:dyDescent="0.2">
      <c r="A173" s="10">
        <v>172</v>
      </c>
      <c r="B173" s="10">
        <v>3</v>
      </c>
      <c r="C173" s="60">
        <v>9</v>
      </c>
      <c r="D173" s="60" t="s">
        <v>323</v>
      </c>
      <c r="E173" s="60">
        <v>150</v>
      </c>
      <c r="F173" s="60">
        <v>6</v>
      </c>
      <c r="G173" s="60">
        <v>94021</v>
      </c>
      <c r="H173" s="60" t="s">
        <v>244</v>
      </c>
      <c r="I173" s="60">
        <v>5</v>
      </c>
      <c r="J173" s="60">
        <v>0</v>
      </c>
      <c r="K173" s="60">
        <v>0</v>
      </c>
      <c r="L173" s="60"/>
      <c r="M173" s="10">
        <f t="shared" si="4"/>
        <v>10.8</v>
      </c>
    </row>
    <row r="174" spans="1:13" x14ac:dyDescent="0.2">
      <c r="A174" s="10">
        <v>173</v>
      </c>
      <c r="B174" s="10">
        <v>3</v>
      </c>
      <c r="C174" s="60">
        <v>9</v>
      </c>
      <c r="D174" s="60" t="s">
        <v>323</v>
      </c>
      <c r="E174" s="60">
        <v>150</v>
      </c>
      <c r="F174" s="60">
        <v>6</v>
      </c>
      <c r="G174" s="60">
        <v>94018</v>
      </c>
      <c r="H174" s="60" t="s">
        <v>242</v>
      </c>
      <c r="I174" s="60">
        <v>5</v>
      </c>
      <c r="J174" s="60">
        <v>0</v>
      </c>
      <c r="K174" s="60">
        <v>0</v>
      </c>
      <c r="L174" s="60"/>
      <c r="M174" s="10">
        <f t="shared" si="4"/>
        <v>10.8</v>
      </c>
    </row>
    <row r="175" spans="1:13" x14ac:dyDescent="0.2">
      <c r="A175" s="10">
        <v>174</v>
      </c>
      <c r="B175" s="10">
        <v>3</v>
      </c>
      <c r="C175" s="60">
        <v>9</v>
      </c>
      <c r="D175" s="60" t="s">
        <v>323</v>
      </c>
      <c r="E175" s="60">
        <v>150</v>
      </c>
      <c r="F175" s="60">
        <v>6</v>
      </c>
      <c r="G175" s="60">
        <v>94024</v>
      </c>
      <c r="H175" s="60" t="s">
        <v>238</v>
      </c>
      <c r="I175" s="60">
        <v>5</v>
      </c>
      <c r="J175" s="60">
        <v>0</v>
      </c>
      <c r="K175" s="60">
        <v>0</v>
      </c>
      <c r="L175" s="60"/>
      <c r="M175" s="10">
        <f t="shared" si="4"/>
        <v>10.8</v>
      </c>
    </row>
    <row r="176" spans="1:13" x14ac:dyDescent="0.2">
      <c r="A176" s="10">
        <v>175</v>
      </c>
      <c r="B176" s="10">
        <v>3</v>
      </c>
      <c r="C176" s="60">
        <v>9</v>
      </c>
      <c r="D176" s="60" t="s">
        <v>323</v>
      </c>
      <c r="E176" s="60">
        <v>50</v>
      </c>
      <c r="F176" s="60">
        <v>6</v>
      </c>
      <c r="G176" s="60">
        <v>94017</v>
      </c>
      <c r="H176" s="60" t="s">
        <v>252</v>
      </c>
      <c r="I176" s="60">
        <v>10</v>
      </c>
      <c r="J176" s="60">
        <v>0</v>
      </c>
      <c r="K176" s="60">
        <v>0</v>
      </c>
      <c r="L176" s="60"/>
      <c r="M176" s="10">
        <f t="shared" si="4"/>
        <v>7.2</v>
      </c>
    </row>
    <row r="177" spans="1:14" x14ac:dyDescent="0.2">
      <c r="A177" s="10">
        <v>176</v>
      </c>
      <c r="B177" s="10">
        <v>3</v>
      </c>
      <c r="C177" s="60">
        <v>9</v>
      </c>
      <c r="D177" s="60" t="s">
        <v>323</v>
      </c>
      <c r="E177" s="60">
        <v>50</v>
      </c>
      <c r="F177" s="60">
        <v>6</v>
      </c>
      <c r="G177" s="60">
        <v>94019</v>
      </c>
      <c r="H177" s="60" t="s">
        <v>250</v>
      </c>
      <c r="I177" s="60">
        <v>10</v>
      </c>
      <c r="J177" s="60">
        <v>0</v>
      </c>
      <c r="K177" s="60">
        <v>0</v>
      </c>
      <c r="L177" s="60"/>
      <c r="M177" s="10">
        <f t="shared" si="4"/>
        <v>7.2</v>
      </c>
    </row>
    <row r="178" spans="1:14" x14ac:dyDescent="0.2">
      <c r="A178" s="10">
        <v>177</v>
      </c>
      <c r="B178" s="10">
        <v>3</v>
      </c>
      <c r="C178" s="60">
        <v>9</v>
      </c>
      <c r="D178" s="60" t="s">
        <v>323</v>
      </c>
      <c r="E178" s="60">
        <v>50</v>
      </c>
      <c r="F178" s="60">
        <v>6</v>
      </c>
      <c r="G178" s="60">
        <v>94020</v>
      </c>
      <c r="H178" s="60" t="s">
        <v>248</v>
      </c>
      <c r="I178" s="60">
        <v>10</v>
      </c>
      <c r="J178" s="60">
        <v>0</v>
      </c>
      <c r="K178" s="60">
        <v>0</v>
      </c>
      <c r="L178" s="60"/>
      <c r="M178" s="10">
        <f t="shared" si="4"/>
        <v>7.2</v>
      </c>
    </row>
    <row r="179" spans="1:14" x14ac:dyDescent="0.2">
      <c r="A179" s="10">
        <v>178</v>
      </c>
      <c r="B179" s="10">
        <v>3</v>
      </c>
      <c r="C179" s="60">
        <v>9</v>
      </c>
      <c r="D179" s="60" t="s">
        <v>323</v>
      </c>
      <c r="E179" s="60">
        <v>50</v>
      </c>
      <c r="F179" s="60">
        <v>6</v>
      </c>
      <c r="G179" s="60">
        <v>94021</v>
      </c>
      <c r="H179" s="60" t="s">
        <v>244</v>
      </c>
      <c r="I179" s="60">
        <v>10</v>
      </c>
      <c r="J179" s="60">
        <v>0</v>
      </c>
      <c r="K179" s="60">
        <v>0</v>
      </c>
      <c r="L179" s="60"/>
      <c r="M179" s="10">
        <f t="shared" si="4"/>
        <v>7.2</v>
      </c>
    </row>
    <row r="180" spans="1:14" x14ac:dyDescent="0.2">
      <c r="A180" s="10">
        <v>179</v>
      </c>
      <c r="B180" s="10">
        <v>3</v>
      </c>
      <c r="C180" s="60">
        <v>9</v>
      </c>
      <c r="D180" s="60" t="s">
        <v>323</v>
      </c>
      <c r="E180" s="60">
        <v>50</v>
      </c>
      <c r="F180" s="60">
        <v>6</v>
      </c>
      <c r="G180" s="60">
        <v>94018</v>
      </c>
      <c r="H180" s="60" t="s">
        <v>242</v>
      </c>
      <c r="I180" s="60">
        <v>10</v>
      </c>
      <c r="J180" s="60">
        <v>0</v>
      </c>
      <c r="K180" s="60">
        <v>0</v>
      </c>
      <c r="L180" s="60"/>
      <c r="M180" s="10">
        <f t="shared" si="4"/>
        <v>7.2</v>
      </c>
    </row>
    <row r="181" spans="1:14" x14ac:dyDescent="0.2">
      <c r="A181" s="10">
        <v>180</v>
      </c>
      <c r="B181" s="10">
        <v>3</v>
      </c>
      <c r="C181" s="60">
        <v>9</v>
      </c>
      <c r="D181" s="60" t="s">
        <v>323</v>
      </c>
      <c r="E181" s="60">
        <v>50</v>
      </c>
      <c r="F181" s="60">
        <v>6</v>
      </c>
      <c r="G181" s="60">
        <v>94024</v>
      </c>
      <c r="H181" s="60" t="s">
        <v>238</v>
      </c>
      <c r="I181" s="60">
        <v>10</v>
      </c>
      <c r="J181" s="60">
        <v>0</v>
      </c>
      <c r="K181" s="60">
        <v>0</v>
      </c>
      <c r="L181" s="60"/>
      <c r="M181" s="10">
        <f t="shared" si="4"/>
        <v>7.2</v>
      </c>
    </row>
    <row r="182" spans="1:14" x14ac:dyDescent="0.2">
      <c r="A182" s="10">
        <v>145</v>
      </c>
      <c r="B182" s="10">
        <v>3</v>
      </c>
      <c r="C182" s="4">
        <v>10</v>
      </c>
      <c r="D182" s="4" t="s">
        <v>323</v>
      </c>
      <c r="E182" s="4">
        <v>100</v>
      </c>
      <c r="F182" s="4">
        <v>6</v>
      </c>
      <c r="G182" s="4">
        <v>94008</v>
      </c>
      <c r="H182" s="4" t="s">
        <v>144</v>
      </c>
      <c r="I182" s="4">
        <v>2</v>
      </c>
      <c r="J182" s="4">
        <v>0</v>
      </c>
      <c r="K182" s="4">
        <v>0</v>
      </c>
      <c r="L182" s="4">
        <f>SUM(E182:E223)</f>
        <v>10000</v>
      </c>
      <c r="M182" s="10">
        <f t="shared" si="4"/>
        <v>2.8800000000000003</v>
      </c>
      <c r="N182" s="61">
        <f>SUM(M182:M223)</f>
        <v>633.59999999999957</v>
      </c>
    </row>
    <row r="183" spans="1:14" x14ac:dyDescent="0.2">
      <c r="A183" s="10">
        <v>146</v>
      </c>
      <c r="B183" s="10">
        <v>3</v>
      </c>
      <c r="C183" s="4">
        <v>10</v>
      </c>
      <c r="D183" s="4" t="s">
        <v>323</v>
      </c>
      <c r="E183" s="4">
        <v>100</v>
      </c>
      <c r="F183" s="4">
        <v>6</v>
      </c>
      <c r="G183" s="4">
        <v>94004</v>
      </c>
      <c r="H183" s="4" t="s">
        <v>142</v>
      </c>
      <c r="I183" s="4">
        <v>2</v>
      </c>
      <c r="J183" s="4">
        <v>0</v>
      </c>
      <c r="K183" s="4">
        <v>0</v>
      </c>
      <c r="L183" s="4"/>
      <c r="M183" s="10">
        <f t="shared" si="4"/>
        <v>2.8800000000000003</v>
      </c>
    </row>
    <row r="184" spans="1:14" x14ac:dyDescent="0.2">
      <c r="A184" s="10">
        <v>147</v>
      </c>
      <c r="B184" s="10">
        <v>3</v>
      </c>
      <c r="C184" s="4">
        <v>10</v>
      </c>
      <c r="D184" s="4" t="s">
        <v>323</v>
      </c>
      <c r="E184" s="4">
        <v>100</v>
      </c>
      <c r="F184" s="4">
        <v>6</v>
      </c>
      <c r="G184" s="4">
        <v>94010</v>
      </c>
      <c r="H184" s="4" t="s">
        <v>135</v>
      </c>
      <c r="I184" s="4">
        <v>2</v>
      </c>
      <c r="J184" s="4">
        <v>0</v>
      </c>
      <c r="K184" s="4">
        <v>0</v>
      </c>
      <c r="L184" s="4"/>
      <c r="M184" s="10">
        <f t="shared" si="4"/>
        <v>2.8800000000000003</v>
      </c>
    </row>
    <row r="185" spans="1:14" x14ac:dyDescent="0.2">
      <c r="A185" s="10">
        <v>148</v>
      </c>
      <c r="B185" s="10">
        <v>3</v>
      </c>
      <c r="C185" s="4">
        <v>10</v>
      </c>
      <c r="D185" s="4" t="s">
        <v>323</v>
      </c>
      <c r="E185" s="4">
        <v>100</v>
      </c>
      <c r="F185" s="4">
        <v>6</v>
      </c>
      <c r="G185" s="4">
        <v>94007</v>
      </c>
      <c r="H185" s="4" t="s">
        <v>131</v>
      </c>
      <c r="I185" s="4">
        <v>2</v>
      </c>
      <c r="J185" s="4">
        <v>0</v>
      </c>
      <c r="K185" s="4">
        <v>0</v>
      </c>
      <c r="L185" s="4"/>
      <c r="M185" s="10">
        <f t="shared" si="4"/>
        <v>2.8800000000000003</v>
      </c>
    </row>
    <row r="186" spans="1:14" x14ac:dyDescent="0.2">
      <c r="A186" s="10">
        <v>149</v>
      </c>
      <c r="B186" s="10">
        <v>3</v>
      </c>
      <c r="C186" s="4">
        <v>10</v>
      </c>
      <c r="D186" s="4" t="s">
        <v>323</v>
      </c>
      <c r="E186" s="4">
        <v>100</v>
      </c>
      <c r="F186" s="4">
        <v>6</v>
      </c>
      <c r="G186" s="4">
        <v>94000</v>
      </c>
      <c r="H186" s="4" t="s">
        <v>164</v>
      </c>
      <c r="I186" s="4">
        <v>2</v>
      </c>
      <c r="J186" s="4">
        <v>0</v>
      </c>
      <c r="K186" s="4">
        <v>0</v>
      </c>
      <c r="L186" s="4"/>
      <c r="M186" s="10">
        <f t="shared" si="4"/>
        <v>2.8800000000000003</v>
      </c>
    </row>
    <row r="187" spans="1:14" x14ac:dyDescent="0.2">
      <c r="A187" s="10">
        <v>150</v>
      </c>
      <c r="B187" s="10">
        <v>3</v>
      </c>
      <c r="C187" s="4">
        <v>10</v>
      </c>
      <c r="D187" s="4" t="s">
        <v>323</v>
      </c>
      <c r="E187" s="4">
        <v>100</v>
      </c>
      <c r="F187" s="4">
        <v>6</v>
      </c>
      <c r="G187" s="4">
        <v>94002</v>
      </c>
      <c r="H187" s="4" t="s">
        <v>161</v>
      </c>
      <c r="I187" s="4">
        <v>2</v>
      </c>
      <c r="J187" s="4">
        <v>0</v>
      </c>
      <c r="K187" s="4">
        <v>0</v>
      </c>
      <c r="L187" s="4"/>
      <c r="M187" s="10">
        <f t="shared" si="4"/>
        <v>2.8800000000000003</v>
      </c>
    </row>
    <row r="188" spans="1:14" x14ac:dyDescent="0.2">
      <c r="A188" s="10">
        <v>151</v>
      </c>
      <c r="B188" s="10">
        <v>3</v>
      </c>
      <c r="C188" s="4">
        <v>10</v>
      </c>
      <c r="D188" s="4" t="s">
        <v>323</v>
      </c>
      <c r="E188" s="4">
        <v>100</v>
      </c>
      <c r="F188" s="4">
        <v>6</v>
      </c>
      <c r="G188" s="4">
        <v>94014</v>
      </c>
      <c r="H188" s="4" t="s">
        <v>158</v>
      </c>
      <c r="I188" s="4">
        <v>2</v>
      </c>
      <c r="J188" s="4">
        <v>0</v>
      </c>
      <c r="K188" s="4">
        <v>0</v>
      </c>
      <c r="L188" s="4"/>
      <c r="M188" s="10">
        <f t="shared" si="4"/>
        <v>2.8800000000000003</v>
      </c>
    </row>
    <row r="189" spans="1:14" x14ac:dyDescent="0.2">
      <c r="A189" s="10">
        <v>152</v>
      </c>
      <c r="B189" s="10">
        <v>3</v>
      </c>
      <c r="C189" s="4">
        <v>10</v>
      </c>
      <c r="D189" s="4" t="s">
        <v>323</v>
      </c>
      <c r="E189" s="4">
        <v>100</v>
      </c>
      <c r="F189" s="4">
        <v>6</v>
      </c>
      <c r="G189" s="4">
        <v>94011</v>
      </c>
      <c r="H189" s="4" t="s">
        <v>154</v>
      </c>
      <c r="I189" s="4">
        <v>2</v>
      </c>
      <c r="J189" s="4">
        <v>0</v>
      </c>
      <c r="K189" s="4">
        <v>0</v>
      </c>
      <c r="L189" s="4"/>
      <c r="M189" s="10">
        <f t="shared" si="4"/>
        <v>2.8800000000000003</v>
      </c>
    </row>
    <row r="190" spans="1:14" x14ac:dyDescent="0.2">
      <c r="A190" s="10">
        <v>153</v>
      </c>
      <c r="B190" s="10">
        <v>3</v>
      </c>
      <c r="C190" s="4">
        <v>10</v>
      </c>
      <c r="D190" s="4" t="s">
        <v>323</v>
      </c>
      <c r="E190" s="4">
        <v>250</v>
      </c>
      <c r="F190" s="4">
        <v>6</v>
      </c>
      <c r="G190" s="4">
        <v>94008</v>
      </c>
      <c r="H190" s="4" t="s">
        <v>144</v>
      </c>
      <c r="I190" s="4">
        <v>3</v>
      </c>
      <c r="J190" s="4">
        <v>0</v>
      </c>
      <c r="K190" s="4">
        <v>0</v>
      </c>
      <c r="L190" s="4"/>
      <c r="M190" s="10">
        <f t="shared" si="4"/>
        <v>10.8</v>
      </c>
    </row>
    <row r="191" spans="1:14" x14ac:dyDescent="0.2">
      <c r="A191" s="10">
        <v>154</v>
      </c>
      <c r="B191" s="10">
        <v>3</v>
      </c>
      <c r="C191" s="4">
        <v>10</v>
      </c>
      <c r="D191" s="4" t="s">
        <v>323</v>
      </c>
      <c r="E191" s="4">
        <v>250</v>
      </c>
      <c r="F191" s="4">
        <v>6</v>
      </c>
      <c r="G191" s="4">
        <v>94004</v>
      </c>
      <c r="H191" s="4" t="s">
        <v>142</v>
      </c>
      <c r="I191" s="4">
        <v>3</v>
      </c>
      <c r="J191" s="4">
        <v>0</v>
      </c>
      <c r="K191" s="4">
        <v>0</v>
      </c>
      <c r="L191" s="4"/>
      <c r="M191" s="10">
        <f t="shared" si="4"/>
        <v>10.8</v>
      </c>
    </row>
    <row r="192" spans="1:14" x14ac:dyDescent="0.2">
      <c r="A192" s="10">
        <v>155</v>
      </c>
      <c r="B192" s="10">
        <v>3</v>
      </c>
      <c r="C192" s="4">
        <v>10</v>
      </c>
      <c r="D192" s="4" t="s">
        <v>323</v>
      </c>
      <c r="E192" s="4">
        <v>250</v>
      </c>
      <c r="F192" s="4">
        <v>6</v>
      </c>
      <c r="G192" s="4">
        <v>94010</v>
      </c>
      <c r="H192" s="4" t="s">
        <v>135</v>
      </c>
      <c r="I192" s="4">
        <v>3</v>
      </c>
      <c r="J192" s="4">
        <v>0</v>
      </c>
      <c r="K192" s="4">
        <v>0</v>
      </c>
      <c r="L192" s="4"/>
      <c r="M192" s="10">
        <f t="shared" si="4"/>
        <v>10.8</v>
      </c>
    </row>
    <row r="193" spans="1:13" x14ac:dyDescent="0.2">
      <c r="A193" s="10">
        <v>156</v>
      </c>
      <c r="B193" s="10">
        <v>3</v>
      </c>
      <c r="C193" s="4">
        <v>10</v>
      </c>
      <c r="D193" s="4" t="s">
        <v>323</v>
      </c>
      <c r="E193" s="4">
        <v>250</v>
      </c>
      <c r="F193" s="4">
        <v>6</v>
      </c>
      <c r="G193" s="4">
        <v>94007</v>
      </c>
      <c r="H193" s="4" t="s">
        <v>131</v>
      </c>
      <c r="I193" s="4">
        <v>3</v>
      </c>
      <c r="J193" s="4">
        <v>0</v>
      </c>
      <c r="K193" s="4">
        <v>0</v>
      </c>
      <c r="L193" s="4"/>
      <c r="M193" s="10">
        <f t="shared" si="4"/>
        <v>10.8</v>
      </c>
    </row>
    <row r="194" spans="1:13" x14ac:dyDescent="0.2">
      <c r="A194" s="10">
        <v>157</v>
      </c>
      <c r="B194" s="10">
        <v>3</v>
      </c>
      <c r="C194" s="4">
        <v>10</v>
      </c>
      <c r="D194" s="4" t="s">
        <v>323</v>
      </c>
      <c r="E194" s="4">
        <v>250</v>
      </c>
      <c r="F194" s="4">
        <v>6</v>
      </c>
      <c r="G194" s="4">
        <v>94000</v>
      </c>
      <c r="H194" s="4" t="s">
        <v>164</v>
      </c>
      <c r="I194" s="4">
        <v>3</v>
      </c>
      <c r="J194" s="4">
        <v>0</v>
      </c>
      <c r="K194" s="4">
        <v>0</v>
      </c>
      <c r="L194" s="4"/>
      <c r="M194" s="10">
        <f t="shared" si="4"/>
        <v>10.8</v>
      </c>
    </row>
    <row r="195" spans="1:13" x14ac:dyDescent="0.2">
      <c r="A195" s="10">
        <v>158</v>
      </c>
      <c r="B195" s="10">
        <v>3</v>
      </c>
      <c r="C195" s="4">
        <v>10</v>
      </c>
      <c r="D195" s="4" t="s">
        <v>323</v>
      </c>
      <c r="E195" s="4">
        <v>250</v>
      </c>
      <c r="F195" s="4">
        <v>6</v>
      </c>
      <c r="G195" s="4">
        <v>94002</v>
      </c>
      <c r="H195" s="4" t="s">
        <v>161</v>
      </c>
      <c r="I195" s="4">
        <v>3</v>
      </c>
      <c r="J195" s="4">
        <v>0</v>
      </c>
      <c r="K195" s="4">
        <v>0</v>
      </c>
      <c r="L195" s="4"/>
      <c r="M195" s="10">
        <f t="shared" si="4"/>
        <v>10.8</v>
      </c>
    </row>
    <row r="196" spans="1:13" x14ac:dyDescent="0.2">
      <c r="A196" s="10">
        <v>159</v>
      </c>
      <c r="B196" s="10">
        <v>3</v>
      </c>
      <c r="C196" s="4">
        <v>10</v>
      </c>
      <c r="D196" s="4" t="s">
        <v>323</v>
      </c>
      <c r="E196" s="4">
        <v>250</v>
      </c>
      <c r="F196" s="4">
        <v>6</v>
      </c>
      <c r="G196" s="4">
        <v>94014</v>
      </c>
      <c r="H196" s="4" t="s">
        <v>158</v>
      </c>
      <c r="I196" s="4">
        <v>3</v>
      </c>
      <c r="J196" s="4">
        <v>0</v>
      </c>
      <c r="K196" s="4">
        <v>0</v>
      </c>
      <c r="L196" s="4"/>
      <c r="M196" s="10">
        <f t="shared" si="4"/>
        <v>10.8</v>
      </c>
    </row>
    <row r="197" spans="1:13" x14ac:dyDescent="0.2">
      <c r="A197" s="10">
        <v>160</v>
      </c>
      <c r="B197" s="10">
        <v>3</v>
      </c>
      <c r="C197" s="4">
        <v>10</v>
      </c>
      <c r="D197" s="4" t="s">
        <v>323</v>
      </c>
      <c r="E197" s="4">
        <v>250</v>
      </c>
      <c r="F197" s="4">
        <v>6</v>
      </c>
      <c r="G197" s="4">
        <v>94011</v>
      </c>
      <c r="H197" s="4" t="s">
        <v>154</v>
      </c>
      <c r="I197" s="4">
        <v>3</v>
      </c>
      <c r="J197" s="4">
        <v>0</v>
      </c>
      <c r="K197" s="4">
        <v>0</v>
      </c>
      <c r="L197" s="4"/>
      <c r="M197" s="10">
        <f t="shared" si="4"/>
        <v>10.8</v>
      </c>
    </row>
    <row r="198" spans="1:13" x14ac:dyDescent="0.2">
      <c r="A198" s="10">
        <v>161</v>
      </c>
      <c r="B198" s="10">
        <v>3</v>
      </c>
      <c r="C198" s="4">
        <v>10</v>
      </c>
      <c r="D198" s="4" t="s">
        <v>323</v>
      </c>
      <c r="E198" s="4">
        <v>700</v>
      </c>
      <c r="F198" s="4">
        <v>6</v>
      </c>
      <c r="G198" s="4">
        <v>94008</v>
      </c>
      <c r="H198" s="4" t="s">
        <v>144</v>
      </c>
      <c r="I198" s="4">
        <v>4</v>
      </c>
      <c r="J198" s="4">
        <v>0</v>
      </c>
      <c r="K198" s="4">
        <v>0</v>
      </c>
      <c r="L198" s="4"/>
      <c r="M198" s="10">
        <f t="shared" si="4"/>
        <v>40.32</v>
      </c>
    </row>
    <row r="199" spans="1:13" x14ac:dyDescent="0.2">
      <c r="A199" s="10">
        <v>162</v>
      </c>
      <c r="B199" s="10">
        <v>3</v>
      </c>
      <c r="C199" s="4">
        <v>10</v>
      </c>
      <c r="D199" s="4" t="s">
        <v>323</v>
      </c>
      <c r="E199" s="4">
        <v>700</v>
      </c>
      <c r="F199" s="4">
        <v>6</v>
      </c>
      <c r="G199" s="4">
        <v>94004</v>
      </c>
      <c r="H199" s="4" t="s">
        <v>142</v>
      </c>
      <c r="I199" s="4">
        <v>4</v>
      </c>
      <c r="J199" s="4">
        <v>0</v>
      </c>
      <c r="K199" s="4">
        <v>0</v>
      </c>
      <c r="L199" s="4"/>
      <c r="M199" s="10">
        <f t="shared" si="4"/>
        <v>40.32</v>
      </c>
    </row>
    <row r="200" spans="1:13" x14ac:dyDescent="0.2">
      <c r="A200" s="10">
        <v>163</v>
      </c>
      <c r="B200" s="10">
        <v>3</v>
      </c>
      <c r="C200" s="4">
        <v>10</v>
      </c>
      <c r="D200" s="4" t="s">
        <v>323</v>
      </c>
      <c r="E200" s="4">
        <v>700</v>
      </c>
      <c r="F200" s="4">
        <v>6</v>
      </c>
      <c r="G200" s="4">
        <v>94010</v>
      </c>
      <c r="H200" s="4" t="s">
        <v>135</v>
      </c>
      <c r="I200" s="4">
        <v>4</v>
      </c>
      <c r="J200" s="4">
        <v>0</v>
      </c>
      <c r="K200" s="4">
        <v>0</v>
      </c>
      <c r="L200" s="4"/>
      <c r="M200" s="10">
        <f t="shared" si="4"/>
        <v>40.32</v>
      </c>
    </row>
    <row r="201" spans="1:13" x14ac:dyDescent="0.2">
      <c r="A201" s="10">
        <v>164</v>
      </c>
      <c r="B201" s="10">
        <v>3</v>
      </c>
      <c r="C201" s="4">
        <v>10</v>
      </c>
      <c r="D201" s="4" t="s">
        <v>323</v>
      </c>
      <c r="E201" s="4">
        <v>700</v>
      </c>
      <c r="F201" s="4">
        <v>6</v>
      </c>
      <c r="G201" s="4">
        <v>94007</v>
      </c>
      <c r="H201" s="4" t="s">
        <v>131</v>
      </c>
      <c r="I201" s="4">
        <v>4</v>
      </c>
      <c r="J201" s="4">
        <v>0</v>
      </c>
      <c r="K201" s="4">
        <v>0</v>
      </c>
      <c r="L201" s="4"/>
      <c r="M201" s="10">
        <f t="shared" si="4"/>
        <v>40.32</v>
      </c>
    </row>
    <row r="202" spans="1:13" x14ac:dyDescent="0.2">
      <c r="A202" s="10">
        <v>165</v>
      </c>
      <c r="B202" s="10">
        <v>3</v>
      </c>
      <c r="C202" s="4">
        <v>10</v>
      </c>
      <c r="D202" s="4" t="s">
        <v>323</v>
      </c>
      <c r="E202" s="4">
        <v>700</v>
      </c>
      <c r="F202" s="4">
        <v>6</v>
      </c>
      <c r="G202" s="4">
        <v>94000</v>
      </c>
      <c r="H202" s="4" t="s">
        <v>164</v>
      </c>
      <c r="I202" s="4">
        <v>4</v>
      </c>
      <c r="J202" s="4">
        <v>0</v>
      </c>
      <c r="K202" s="4">
        <v>0</v>
      </c>
      <c r="L202" s="4"/>
      <c r="M202" s="10">
        <f t="shared" si="4"/>
        <v>40.32</v>
      </c>
    </row>
    <row r="203" spans="1:13" x14ac:dyDescent="0.2">
      <c r="A203" s="10">
        <v>166</v>
      </c>
      <c r="B203" s="10">
        <v>3</v>
      </c>
      <c r="C203" s="4">
        <v>10</v>
      </c>
      <c r="D203" s="4" t="s">
        <v>323</v>
      </c>
      <c r="E203" s="4">
        <v>700</v>
      </c>
      <c r="F203" s="4">
        <v>6</v>
      </c>
      <c r="G203" s="4">
        <v>94002</v>
      </c>
      <c r="H203" s="4" t="s">
        <v>161</v>
      </c>
      <c r="I203" s="4">
        <v>4</v>
      </c>
      <c r="J203" s="4">
        <v>0</v>
      </c>
      <c r="K203" s="4">
        <v>0</v>
      </c>
      <c r="L203" s="4"/>
      <c r="M203" s="10">
        <f t="shared" si="4"/>
        <v>40.32</v>
      </c>
    </row>
    <row r="204" spans="1:13" x14ac:dyDescent="0.2">
      <c r="A204" s="10">
        <v>167</v>
      </c>
      <c r="B204" s="10">
        <v>3</v>
      </c>
      <c r="C204" s="4">
        <v>10</v>
      </c>
      <c r="D204" s="4" t="s">
        <v>323</v>
      </c>
      <c r="E204" s="4">
        <v>700</v>
      </c>
      <c r="F204" s="4">
        <v>6</v>
      </c>
      <c r="G204" s="4">
        <v>94014</v>
      </c>
      <c r="H204" s="4" t="s">
        <v>158</v>
      </c>
      <c r="I204" s="4">
        <v>4</v>
      </c>
      <c r="J204" s="4">
        <v>0</v>
      </c>
      <c r="K204" s="4">
        <v>0</v>
      </c>
      <c r="L204" s="4"/>
      <c r="M204" s="10">
        <f t="shared" si="4"/>
        <v>40.32</v>
      </c>
    </row>
    <row r="205" spans="1:13" x14ac:dyDescent="0.2">
      <c r="A205" s="10">
        <v>168</v>
      </c>
      <c r="B205" s="10">
        <v>3</v>
      </c>
      <c r="C205" s="4">
        <v>10</v>
      </c>
      <c r="D205" s="4" t="s">
        <v>323</v>
      </c>
      <c r="E205" s="4">
        <v>700</v>
      </c>
      <c r="F205" s="4">
        <v>6</v>
      </c>
      <c r="G205" s="4">
        <v>94011</v>
      </c>
      <c r="H205" s="4" t="s">
        <v>154</v>
      </c>
      <c r="I205" s="4">
        <v>4</v>
      </c>
      <c r="J205" s="4">
        <v>0</v>
      </c>
      <c r="K205" s="4">
        <v>0</v>
      </c>
      <c r="L205" s="4"/>
      <c r="M205" s="10">
        <f t="shared" si="4"/>
        <v>40.32</v>
      </c>
    </row>
    <row r="206" spans="1:13" x14ac:dyDescent="0.2">
      <c r="A206" s="10">
        <v>169</v>
      </c>
      <c r="B206" s="10">
        <v>3</v>
      </c>
      <c r="C206" s="4">
        <v>10</v>
      </c>
      <c r="D206" s="4" t="s">
        <v>323</v>
      </c>
      <c r="E206" s="4">
        <v>118</v>
      </c>
      <c r="F206" s="4">
        <v>6</v>
      </c>
      <c r="G206" s="4">
        <v>94017</v>
      </c>
      <c r="H206" s="4" t="s">
        <v>252</v>
      </c>
      <c r="I206" s="4">
        <v>5</v>
      </c>
      <c r="J206" s="4">
        <v>0</v>
      </c>
      <c r="K206" s="4">
        <v>0</v>
      </c>
      <c r="L206" s="4"/>
      <c r="M206" s="10">
        <f t="shared" ref="M206:M217" si="5">I206*144*E206*0.0001</f>
        <v>8.4960000000000004</v>
      </c>
    </row>
    <row r="207" spans="1:13" x14ac:dyDescent="0.2">
      <c r="A207" s="10">
        <v>170</v>
      </c>
      <c r="B207" s="10">
        <v>3</v>
      </c>
      <c r="C207" s="4">
        <v>10</v>
      </c>
      <c r="D207" s="4" t="s">
        <v>323</v>
      </c>
      <c r="E207" s="4">
        <v>118</v>
      </c>
      <c r="F207" s="4">
        <v>6</v>
      </c>
      <c r="G207" s="4">
        <v>94019</v>
      </c>
      <c r="H207" s="4" t="s">
        <v>250</v>
      </c>
      <c r="I207" s="4">
        <v>5</v>
      </c>
      <c r="J207" s="4">
        <v>0</v>
      </c>
      <c r="K207" s="4">
        <v>0</v>
      </c>
      <c r="L207" s="4"/>
      <c r="M207" s="10">
        <f t="shared" si="5"/>
        <v>8.4960000000000004</v>
      </c>
    </row>
    <row r="208" spans="1:13" x14ac:dyDescent="0.2">
      <c r="A208" s="10">
        <v>171</v>
      </c>
      <c r="B208" s="10">
        <v>3</v>
      </c>
      <c r="C208" s="4">
        <v>10</v>
      </c>
      <c r="D208" s="4" t="s">
        <v>323</v>
      </c>
      <c r="E208" s="4">
        <v>118</v>
      </c>
      <c r="F208" s="4">
        <v>6</v>
      </c>
      <c r="G208" s="4">
        <v>94020</v>
      </c>
      <c r="H208" s="4" t="s">
        <v>248</v>
      </c>
      <c r="I208" s="4">
        <v>5</v>
      </c>
      <c r="J208" s="4">
        <v>0</v>
      </c>
      <c r="K208" s="4">
        <v>0</v>
      </c>
      <c r="L208" s="4"/>
      <c r="M208" s="10">
        <f t="shared" si="5"/>
        <v>8.4960000000000004</v>
      </c>
    </row>
    <row r="209" spans="1:14" x14ac:dyDescent="0.2">
      <c r="A209" s="10">
        <v>172</v>
      </c>
      <c r="B209" s="10">
        <v>3</v>
      </c>
      <c r="C209" s="4">
        <v>10</v>
      </c>
      <c r="D209" s="4" t="s">
        <v>323</v>
      </c>
      <c r="E209" s="4">
        <v>118</v>
      </c>
      <c r="F209" s="4">
        <v>6</v>
      </c>
      <c r="G209" s="4">
        <v>94021</v>
      </c>
      <c r="H209" s="4" t="s">
        <v>244</v>
      </c>
      <c r="I209" s="4">
        <v>5</v>
      </c>
      <c r="J209" s="4">
        <v>0</v>
      </c>
      <c r="K209" s="4">
        <v>0</v>
      </c>
      <c r="L209" s="4"/>
      <c r="M209" s="10">
        <f t="shared" si="5"/>
        <v>8.4960000000000004</v>
      </c>
    </row>
    <row r="210" spans="1:14" x14ac:dyDescent="0.2">
      <c r="A210" s="10">
        <v>173</v>
      </c>
      <c r="B210" s="10">
        <v>3</v>
      </c>
      <c r="C210" s="4">
        <v>10</v>
      </c>
      <c r="D210" s="4" t="s">
        <v>323</v>
      </c>
      <c r="E210" s="4">
        <v>114</v>
      </c>
      <c r="F210" s="4">
        <v>6</v>
      </c>
      <c r="G210" s="4">
        <v>94018</v>
      </c>
      <c r="H210" s="4" t="s">
        <v>242</v>
      </c>
      <c r="I210" s="4">
        <v>5</v>
      </c>
      <c r="J210" s="4">
        <v>0</v>
      </c>
      <c r="K210" s="4">
        <v>0</v>
      </c>
      <c r="L210" s="4"/>
      <c r="M210" s="10">
        <f t="shared" si="5"/>
        <v>8.2080000000000002</v>
      </c>
    </row>
    <row r="211" spans="1:14" x14ac:dyDescent="0.2">
      <c r="A211" s="10">
        <v>174</v>
      </c>
      <c r="B211" s="10">
        <v>3</v>
      </c>
      <c r="C211" s="4">
        <v>10</v>
      </c>
      <c r="D211" s="4" t="s">
        <v>323</v>
      </c>
      <c r="E211" s="4">
        <v>114</v>
      </c>
      <c r="F211" s="4">
        <v>6</v>
      </c>
      <c r="G211" s="4">
        <v>94024</v>
      </c>
      <c r="H211" s="4" t="s">
        <v>238</v>
      </c>
      <c r="I211" s="4">
        <v>5</v>
      </c>
      <c r="J211" s="4">
        <v>0</v>
      </c>
      <c r="K211" s="4">
        <v>0</v>
      </c>
      <c r="L211" s="4"/>
      <c r="M211" s="10">
        <f t="shared" si="5"/>
        <v>8.2080000000000002</v>
      </c>
    </row>
    <row r="212" spans="1:14" x14ac:dyDescent="0.2">
      <c r="A212" s="10">
        <v>175</v>
      </c>
      <c r="B212" s="10">
        <v>3</v>
      </c>
      <c r="C212" s="4">
        <v>10</v>
      </c>
      <c r="D212" s="4" t="s">
        <v>323</v>
      </c>
      <c r="E212" s="4">
        <v>100</v>
      </c>
      <c r="F212" s="4">
        <v>6</v>
      </c>
      <c r="G212" s="4">
        <v>94017</v>
      </c>
      <c r="H212" s="4" t="s">
        <v>252</v>
      </c>
      <c r="I212" s="4">
        <v>10</v>
      </c>
      <c r="J212" s="4">
        <v>0</v>
      </c>
      <c r="K212" s="4">
        <v>0</v>
      </c>
      <c r="L212" s="4"/>
      <c r="M212" s="10">
        <f t="shared" si="5"/>
        <v>14.4</v>
      </c>
    </row>
    <row r="213" spans="1:14" x14ac:dyDescent="0.2">
      <c r="A213" s="10">
        <v>176</v>
      </c>
      <c r="B213" s="10">
        <v>3</v>
      </c>
      <c r="C213" s="4">
        <v>10</v>
      </c>
      <c r="D213" s="4" t="s">
        <v>323</v>
      </c>
      <c r="E213" s="4">
        <v>100</v>
      </c>
      <c r="F213" s="4">
        <v>6</v>
      </c>
      <c r="G213" s="4">
        <v>94019</v>
      </c>
      <c r="H213" s="4" t="s">
        <v>250</v>
      </c>
      <c r="I213" s="4">
        <v>10</v>
      </c>
      <c r="J213" s="4">
        <v>0</v>
      </c>
      <c r="K213" s="4">
        <v>0</v>
      </c>
      <c r="L213" s="4"/>
      <c r="M213" s="10">
        <f t="shared" si="5"/>
        <v>14.4</v>
      </c>
    </row>
    <row r="214" spans="1:14" x14ac:dyDescent="0.2">
      <c r="A214" s="10">
        <v>177</v>
      </c>
      <c r="B214" s="10">
        <v>3</v>
      </c>
      <c r="C214" s="4">
        <v>10</v>
      </c>
      <c r="D214" s="4" t="s">
        <v>323</v>
      </c>
      <c r="E214" s="4">
        <v>100</v>
      </c>
      <c r="F214" s="4">
        <v>6</v>
      </c>
      <c r="G214" s="4">
        <v>94020</v>
      </c>
      <c r="H214" s="4" t="s">
        <v>248</v>
      </c>
      <c r="I214" s="4">
        <v>10</v>
      </c>
      <c r="J214" s="4">
        <v>0</v>
      </c>
      <c r="K214" s="4">
        <v>0</v>
      </c>
      <c r="L214" s="4"/>
      <c r="M214" s="10">
        <f t="shared" si="5"/>
        <v>14.4</v>
      </c>
    </row>
    <row r="215" spans="1:14" x14ac:dyDescent="0.2">
      <c r="A215" s="10">
        <v>178</v>
      </c>
      <c r="B215" s="10">
        <v>3</v>
      </c>
      <c r="C215" s="4">
        <v>10</v>
      </c>
      <c r="D215" s="4" t="s">
        <v>323</v>
      </c>
      <c r="E215" s="4">
        <v>100</v>
      </c>
      <c r="F215" s="4">
        <v>6</v>
      </c>
      <c r="G215" s="4">
        <v>94021</v>
      </c>
      <c r="H215" s="4" t="s">
        <v>244</v>
      </c>
      <c r="I215" s="4">
        <v>10</v>
      </c>
      <c r="J215" s="4">
        <v>0</v>
      </c>
      <c r="K215" s="4">
        <v>0</v>
      </c>
      <c r="L215" s="4"/>
      <c r="M215" s="10">
        <f t="shared" si="5"/>
        <v>14.4</v>
      </c>
    </row>
    <row r="216" spans="1:14" x14ac:dyDescent="0.2">
      <c r="A216" s="10">
        <v>179</v>
      </c>
      <c r="B216" s="10">
        <v>3</v>
      </c>
      <c r="C216" s="4">
        <v>10</v>
      </c>
      <c r="D216" s="4" t="s">
        <v>323</v>
      </c>
      <c r="E216" s="4">
        <v>100</v>
      </c>
      <c r="F216" s="4">
        <v>6</v>
      </c>
      <c r="G216" s="4">
        <v>94018</v>
      </c>
      <c r="H216" s="4" t="s">
        <v>242</v>
      </c>
      <c r="I216" s="4">
        <v>10</v>
      </c>
      <c r="J216" s="4">
        <v>0</v>
      </c>
      <c r="K216" s="4">
        <v>0</v>
      </c>
      <c r="L216" s="4"/>
      <c r="M216" s="10">
        <f t="shared" si="5"/>
        <v>14.4</v>
      </c>
    </row>
    <row r="217" spans="1:14" x14ac:dyDescent="0.2">
      <c r="A217" s="10">
        <v>180</v>
      </c>
      <c r="B217" s="10">
        <v>3</v>
      </c>
      <c r="C217" s="4">
        <v>10</v>
      </c>
      <c r="D217" s="4" t="s">
        <v>323</v>
      </c>
      <c r="E217" s="4">
        <v>100</v>
      </c>
      <c r="F217" s="4">
        <v>6</v>
      </c>
      <c r="G217" s="4">
        <v>94024</v>
      </c>
      <c r="H217" s="4" t="s">
        <v>238</v>
      </c>
      <c r="I217" s="4">
        <v>10</v>
      </c>
      <c r="J217" s="4">
        <v>0</v>
      </c>
      <c r="K217" s="4">
        <v>0</v>
      </c>
      <c r="L217" s="4"/>
      <c r="M217" s="10">
        <f t="shared" si="5"/>
        <v>14.4</v>
      </c>
    </row>
    <row r="218" spans="1:14" x14ac:dyDescent="0.2">
      <c r="A218" s="10">
        <v>181</v>
      </c>
      <c r="B218" s="10">
        <v>3</v>
      </c>
      <c r="C218" s="4">
        <v>10</v>
      </c>
      <c r="D218" s="4" t="s">
        <v>323</v>
      </c>
      <c r="E218" s="4">
        <v>50</v>
      </c>
      <c r="F218" s="4">
        <v>6</v>
      </c>
      <c r="G218" s="4">
        <v>94017</v>
      </c>
      <c r="H218" s="4" t="s">
        <v>252</v>
      </c>
      <c r="I218" s="4">
        <v>15</v>
      </c>
      <c r="J218" s="4">
        <v>0</v>
      </c>
      <c r="K218" s="4">
        <v>0</v>
      </c>
      <c r="L218" s="4"/>
      <c r="M218" s="10">
        <f t="shared" ref="M218:M259" si="6">I218*144*E218*0.0001</f>
        <v>10.8</v>
      </c>
    </row>
    <row r="219" spans="1:14" x14ac:dyDescent="0.2">
      <c r="A219" s="10">
        <v>182</v>
      </c>
      <c r="B219" s="10">
        <v>3</v>
      </c>
      <c r="C219" s="4">
        <v>10</v>
      </c>
      <c r="D219" s="4" t="s">
        <v>323</v>
      </c>
      <c r="E219" s="4">
        <v>50</v>
      </c>
      <c r="F219" s="4">
        <v>6</v>
      </c>
      <c r="G219" s="4">
        <v>94019</v>
      </c>
      <c r="H219" s="4" t="s">
        <v>250</v>
      </c>
      <c r="I219" s="4">
        <v>15</v>
      </c>
      <c r="J219" s="4">
        <v>0</v>
      </c>
      <c r="K219" s="4">
        <v>0</v>
      </c>
      <c r="L219" s="4"/>
      <c r="M219" s="10">
        <f t="shared" si="6"/>
        <v>10.8</v>
      </c>
    </row>
    <row r="220" spans="1:14" x14ac:dyDescent="0.2">
      <c r="A220" s="10">
        <v>183</v>
      </c>
      <c r="B220" s="10">
        <v>3</v>
      </c>
      <c r="C220" s="4">
        <v>10</v>
      </c>
      <c r="D220" s="4" t="s">
        <v>323</v>
      </c>
      <c r="E220" s="4">
        <v>50</v>
      </c>
      <c r="F220" s="4">
        <v>6</v>
      </c>
      <c r="G220" s="4">
        <v>94020</v>
      </c>
      <c r="H220" s="4" t="s">
        <v>248</v>
      </c>
      <c r="I220" s="4">
        <v>15</v>
      </c>
      <c r="J220" s="4">
        <v>0</v>
      </c>
      <c r="K220" s="4">
        <v>0</v>
      </c>
      <c r="L220" s="4"/>
      <c r="M220" s="10">
        <f t="shared" si="6"/>
        <v>10.8</v>
      </c>
    </row>
    <row r="221" spans="1:14" x14ac:dyDescent="0.2">
      <c r="A221" s="10">
        <v>184</v>
      </c>
      <c r="B221" s="10">
        <v>3</v>
      </c>
      <c r="C221" s="4">
        <v>10</v>
      </c>
      <c r="D221" s="4" t="s">
        <v>323</v>
      </c>
      <c r="E221" s="4">
        <v>50</v>
      </c>
      <c r="F221" s="4">
        <v>6</v>
      </c>
      <c r="G221" s="4">
        <v>94021</v>
      </c>
      <c r="H221" s="4" t="s">
        <v>244</v>
      </c>
      <c r="I221" s="4">
        <v>15</v>
      </c>
      <c r="J221" s="4">
        <v>0</v>
      </c>
      <c r="K221" s="4">
        <v>0</v>
      </c>
      <c r="L221" s="4"/>
      <c r="M221" s="10">
        <f t="shared" si="6"/>
        <v>10.8</v>
      </c>
    </row>
    <row r="222" spans="1:14" x14ac:dyDescent="0.2">
      <c r="A222" s="10">
        <v>185</v>
      </c>
      <c r="B222" s="10">
        <v>3</v>
      </c>
      <c r="C222" s="4">
        <v>10</v>
      </c>
      <c r="D222" s="4" t="s">
        <v>323</v>
      </c>
      <c r="E222" s="4">
        <v>50</v>
      </c>
      <c r="F222" s="4">
        <v>6</v>
      </c>
      <c r="G222" s="4">
        <v>94018</v>
      </c>
      <c r="H222" s="4" t="s">
        <v>242</v>
      </c>
      <c r="I222" s="4">
        <v>15</v>
      </c>
      <c r="J222" s="4">
        <v>0</v>
      </c>
      <c r="K222" s="4">
        <v>0</v>
      </c>
      <c r="L222" s="4"/>
      <c r="M222" s="10">
        <f t="shared" si="6"/>
        <v>10.8</v>
      </c>
    </row>
    <row r="223" spans="1:14" x14ac:dyDescent="0.2">
      <c r="A223" s="10">
        <v>186</v>
      </c>
      <c r="B223" s="10">
        <v>3</v>
      </c>
      <c r="C223" s="4">
        <v>10</v>
      </c>
      <c r="D223" s="4" t="s">
        <v>323</v>
      </c>
      <c r="E223" s="4">
        <v>50</v>
      </c>
      <c r="F223" s="4">
        <v>6</v>
      </c>
      <c r="G223" s="4">
        <v>94024</v>
      </c>
      <c r="H223" s="4" t="s">
        <v>238</v>
      </c>
      <c r="I223" s="4">
        <v>15</v>
      </c>
      <c r="J223" s="4">
        <v>0</v>
      </c>
      <c r="K223" s="4">
        <v>0</v>
      </c>
      <c r="L223" s="4"/>
      <c r="M223" s="10">
        <f t="shared" si="6"/>
        <v>10.8</v>
      </c>
    </row>
    <row r="224" spans="1:14" x14ac:dyDescent="0.2">
      <c r="A224" s="10">
        <v>145</v>
      </c>
      <c r="B224" s="10">
        <v>3</v>
      </c>
      <c r="C224" s="4">
        <v>11</v>
      </c>
      <c r="D224" s="4" t="s">
        <v>323</v>
      </c>
      <c r="E224" s="4">
        <v>100</v>
      </c>
      <c r="F224" s="4">
        <v>6</v>
      </c>
      <c r="G224" s="4">
        <v>94008</v>
      </c>
      <c r="H224" s="4" t="s">
        <v>144</v>
      </c>
      <c r="I224" s="4">
        <v>2</v>
      </c>
      <c r="J224" s="4">
        <v>0</v>
      </c>
      <c r="K224" s="4">
        <v>0</v>
      </c>
      <c r="L224" s="4">
        <f>SUM(E224:E265)</f>
        <v>10000</v>
      </c>
      <c r="M224" s="10">
        <f t="shared" si="6"/>
        <v>2.8800000000000003</v>
      </c>
      <c r="N224" s="61">
        <f>SUM(M224:M265)</f>
        <v>633.59999999999957</v>
      </c>
    </row>
    <row r="225" spans="1:13" x14ac:dyDescent="0.2">
      <c r="A225" s="10">
        <v>146</v>
      </c>
      <c r="B225" s="10">
        <v>3</v>
      </c>
      <c r="C225" s="4">
        <v>11</v>
      </c>
      <c r="D225" s="4" t="s">
        <v>323</v>
      </c>
      <c r="E225" s="4">
        <v>100</v>
      </c>
      <c r="F225" s="4">
        <v>6</v>
      </c>
      <c r="G225" s="4">
        <v>94004</v>
      </c>
      <c r="H225" s="4" t="s">
        <v>142</v>
      </c>
      <c r="I225" s="4">
        <v>2</v>
      </c>
      <c r="J225" s="4">
        <v>0</v>
      </c>
      <c r="K225" s="4">
        <v>0</v>
      </c>
      <c r="L225" s="4"/>
      <c r="M225" s="10">
        <f t="shared" si="6"/>
        <v>2.8800000000000003</v>
      </c>
    </row>
    <row r="226" spans="1:13" x14ac:dyDescent="0.2">
      <c r="A226" s="10">
        <v>147</v>
      </c>
      <c r="B226" s="10">
        <v>3</v>
      </c>
      <c r="C226" s="4">
        <v>11</v>
      </c>
      <c r="D226" s="4" t="s">
        <v>323</v>
      </c>
      <c r="E226" s="4">
        <v>100</v>
      </c>
      <c r="F226" s="4">
        <v>6</v>
      </c>
      <c r="G226" s="4">
        <v>94010</v>
      </c>
      <c r="H226" s="4" t="s">
        <v>135</v>
      </c>
      <c r="I226" s="4">
        <v>2</v>
      </c>
      <c r="J226" s="4">
        <v>0</v>
      </c>
      <c r="K226" s="4">
        <v>0</v>
      </c>
      <c r="L226" s="4"/>
      <c r="M226" s="10">
        <f t="shared" si="6"/>
        <v>2.8800000000000003</v>
      </c>
    </row>
    <row r="227" spans="1:13" x14ac:dyDescent="0.2">
      <c r="A227" s="10">
        <v>148</v>
      </c>
      <c r="B227" s="10">
        <v>3</v>
      </c>
      <c r="C227" s="4">
        <v>11</v>
      </c>
      <c r="D227" s="4" t="s">
        <v>323</v>
      </c>
      <c r="E227" s="4">
        <v>100</v>
      </c>
      <c r="F227" s="4">
        <v>6</v>
      </c>
      <c r="G227" s="4">
        <v>94007</v>
      </c>
      <c r="H227" s="4" t="s">
        <v>131</v>
      </c>
      <c r="I227" s="4">
        <v>2</v>
      </c>
      <c r="J227" s="4">
        <v>0</v>
      </c>
      <c r="K227" s="4">
        <v>0</v>
      </c>
      <c r="L227" s="4"/>
      <c r="M227" s="10">
        <f t="shared" si="6"/>
        <v>2.8800000000000003</v>
      </c>
    </row>
    <row r="228" spans="1:13" x14ac:dyDescent="0.2">
      <c r="A228" s="10">
        <v>149</v>
      </c>
      <c r="B228" s="10">
        <v>3</v>
      </c>
      <c r="C228" s="4">
        <v>11</v>
      </c>
      <c r="D228" s="4" t="s">
        <v>323</v>
      </c>
      <c r="E228" s="4">
        <v>100</v>
      </c>
      <c r="F228" s="4">
        <v>6</v>
      </c>
      <c r="G228" s="4">
        <v>94000</v>
      </c>
      <c r="H228" s="4" t="s">
        <v>164</v>
      </c>
      <c r="I228" s="4">
        <v>2</v>
      </c>
      <c r="J228" s="4">
        <v>0</v>
      </c>
      <c r="K228" s="4">
        <v>0</v>
      </c>
      <c r="L228" s="4"/>
      <c r="M228" s="10">
        <f t="shared" si="6"/>
        <v>2.8800000000000003</v>
      </c>
    </row>
    <row r="229" spans="1:13" x14ac:dyDescent="0.2">
      <c r="A229" s="10">
        <v>150</v>
      </c>
      <c r="B229" s="10">
        <v>3</v>
      </c>
      <c r="C229" s="4">
        <v>11</v>
      </c>
      <c r="D229" s="4" t="s">
        <v>323</v>
      </c>
      <c r="E229" s="4">
        <v>100</v>
      </c>
      <c r="F229" s="4">
        <v>6</v>
      </c>
      <c r="G229" s="4">
        <v>94002</v>
      </c>
      <c r="H229" s="4" t="s">
        <v>161</v>
      </c>
      <c r="I229" s="4">
        <v>2</v>
      </c>
      <c r="J229" s="4">
        <v>0</v>
      </c>
      <c r="K229" s="4">
        <v>0</v>
      </c>
      <c r="L229" s="4"/>
      <c r="M229" s="10">
        <f t="shared" si="6"/>
        <v>2.8800000000000003</v>
      </c>
    </row>
    <row r="230" spans="1:13" x14ac:dyDescent="0.2">
      <c r="A230" s="10">
        <v>151</v>
      </c>
      <c r="B230" s="10">
        <v>3</v>
      </c>
      <c r="C230" s="4">
        <v>11</v>
      </c>
      <c r="D230" s="4" t="s">
        <v>323</v>
      </c>
      <c r="E230" s="4">
        <v>100</v>
      </c>
      <c r="F230" s="4">
        <v>6</v>
      </c>
      <c r="G230" s="4">
        <v>94014</v>
      </c>
      <c r="H230" s="4" t="s">
        <v>158</v>
      </c>
      <c r="I230" s="4">
        <v>2</v>
      </c>
      <c r="J230" s="4">
        <v>0</v>
      </c>
      <c r="K230" s="4">
        <v>0</v>
      </c>
      <c r="L230" s="4"/>
      <c r="M230" s="10">
        <f t="shared" si="6"/>
        <v>2.8800000000000003</v>
      </c>
    </row>
    <row r="231" spans="1:13" x14ac:dyDescent="0.2">
      <c r="A231" s="10">
        <v>152</v>
      </c>
      <c r="B231" s="10">
        <v>3</v>
      </c>
      <c r="C231" s="4">
        <v>11</v>
      </c>
      <c r="D231" s="4" t="s">
        <v>323</v>
      </c>
      <c r="E231" s="4">
        <v>100</v>
      </c>
      <c r="F231" s="4">
        <v>6</v>
      </c>
      <c r="G231" s="4">
        <v>94011</v>
      </c>
      <c r="H231" s="4" t="s">
        <v>154</v>
      </c>
      <c r="I231" s="4">
        <v>2</v>
      </c>
      <c r="J231" s="4">
        <v>0</v>
      </c>
      <c r="K231" s="4">
        <v>0</v>
      </c>
      <c r="L231" s="4"/>
      <c r="M231" s="10">
        <f t="shared" si="6"/>
        <v>2.8800000000000003</v>
      </c>
    </row>
    <row r="232" spans="1:13" x14ac:dyDescent="0.2">
      <c r="A232" s="10">
        <v>153</v>
      </c>
      <c r="B232" s="10">
        <v>3</v>
      </c>
      <c r="C232" s="4">
        <v>11</v>
      </c>
      <c r="D232" s="4" t="s">
        <v>323</v>
      </c>
      <c r="E232" s="4">
        <v>250</v>
      </c>
      <c r="F232" s="4">
        <v>6</v>
      </c>
      <c r="G232" s="4">
        <v>94008</v>
      </c>
      <c r="H232" s="4" t="s">
        <v>144</v>
      </c>
      <c r="I232" s="4">
        <v>3</v>
      </c>
      <c r="J232" s="4">
        <v>0</v>
      </c>
      <c r="K232" s="4">
        <v>0</v>
      </c>
      <c r="L232" s="4"/>
      <c r="M232" s="10">
        <f t="shared" si="6"/>
        <v>10.8</v>
      </c>
    </row>
    <row r="233" spans="1:13" x14ac:dyDescent="0.2">
      <c r="A233" s="10">
        <v>154</v>
      </c>
      <c r="B233" s="10">
        <v>3</v>
      </c>
      <c r="C233" s="4">
        <v>11</v>
      </c>
      <c r="D233" s="4" t="s">
        <v>323</v>
      </c>
      <c r="E233" s="4">
        <v>250</v>
      </c>
      <c r="F233" s="4">
        <v>6</v>
      </c>
      <c r="G233" s="4">
        <v>94004</v>
      </c>
      <c r="H233" s="4" t="s">
        <v>142</v>
      </c>
      <c r="I233" s="4">
        <v>3</v>
      </c>
      <c r="J233" s="4">
        <v>0</v>
      </c>
      <c r="K233" s="4">
        <v>0</v>
      </c>
      <c r="L233" s="4"/>
      <c r="M233" s="10">
        <f t="shared" si="6"/>
        <v>10.8</v>
      </c>
    </row>
    <row r="234" spans="1:13" x14ac:dyDescent="0.2">
      <c r="A234" s="10">
        <v>155</v>
      </c>
      <c r="B234" s="10">
        <v>3</v>
      </c>
      <c r="C234" s="4">
        <v>11</v>
      </c>
      <c r="D234" s="4" t="s">
        <v>323</v>
      </c>
      <c r="E234" s="4">
        <v>250</v>
      </c>
      <c r="F234" s="4">
        <v>6</v>
      </c>
      <c r="G234" s="4">
        <v>94010</v>
      </c>
      <c r="H234" s="4" t="s">
        <v>135</v>
      </c>
      <c r="I234" s="4">
        <v>3</v>
      </c>
      <c r="J234" s="4">
        <v>0</v>
      </c>
      <c r="K234" s="4">
        <v>0</v>
      </c>
      <c r="L234" s="4"/>
      <c r="M234" s="10">
        <f t="shared" si="6"/>
        <v>10.8</v>
      </c>
    </row>
    <row r="235" spans="1:13" x14ac:dyDescent="0.2">
      <c r="A235" s="10">
        <v>156</v>
      </c>
      <c r="B235" s="10">
        <v>3</v>
      </c>
      <c r="C235" s="4">
        <v>11</v>
      </c>
      <c r="D235" s="4" t="s">
        <v>323</v>
      </c>
      <c r="E235" s="4">
        <v>250</v>
      </c>
      <c r="F235" s="4">
        <v>6</v>
      </c>
      <c r="G235" s="4">
        <v>94007</v>
      </c>
      <c r="H235" s="4" t="s">
        <v>131</v>
      </c>
      <c r="I235" s="4">
        <v>3</v>
      </c>
      <c r="J235" s="4">
        <v>0</v>
      </c>
      <c r="K235" s="4">
        <v>0</v>
      </c>
      <c r="L235" s="4"/>
      <c r="M235" s="10">
        <f t="shared" si="6"/>
        <v>10.8</v>
      </c>
    </row>
    <row r="236" spans="1:13" x14ac:dyDescent="0.2">
      <c r="A236" s="10">
        <v>157</v>
      </c>
      <c r="B236" s="10">
        <v>3</v>
      </c>
      <c r="C236" s="4">
        <v>11</v>
      </c>
      <c r="D236" s="4" t="s">
        <v>323</v>
      </c>
      <c r="E236" s="4">
        <v>250</v>
      </c>
      <c r="F236" s="4">
        <v>6</v>
      </c>
      <c r="G236" s="4">
        <v>94000</v>
      </c>
      <c r="H236" s="4" t="s">
        <v>164</v>
      </c>
      <c r="I236" s="4">
        <v>3</v>
      </c>
      <c r="J236" s="4">
        <v>0</v>
      </c>
      <c r="K236" s="4">
        <v>0</v>
      </c>
      <c r="L236" s="4"/>
      <c r="M236" s="10">
        <f t="shared" si="6"/>
        <v>10.8</v>
      </c>
    </row>
    <row r="237" spans="1:13" x14ac:dyDescent="0.2">
      <c r="A237" s="10">
        <v>158</v>
      </c>
      <c r="B237" s="10">
        <v>3</v>
      </c>
      <c r="C237" s="4">
        <v>11</v>
      </c>
      <c r="D237" s="4" t="s">
        <v>323</v>
      </c>
      <c r="E237" s="4">
        <v>250</v>
      </c>
      <c r="F237" s="4">
        <v>6</v>
      </c>
      <c r="G237" s="4">
        <v>94002</v>
      </c>
      <c r="H237" s="4" t="s">
        <v>161</v>
      </c>
      <c r="I237" s="4">
        <v>3</v>
      </c>
      <c r="J237" s="4">
        <v>0</v>
      </c>
      <c r="K237" s="4">
        <v>0</v>
      </c>
      <c r="L237" s="4"/>
      <c r="M237" s="10">
        <f t="shared" si="6"/>
        <v>10.8</v>
      </c>
    </row>
    <row r="238" spans="1:13" x14ac:dyDescent="0.2">
      <c r="A238" s="10">
        <v>159</v>
      </c>
      <c r="B238" s="10">
        <v>3</v>
      </c>
      <c r="C238" s="4">
        <v>11</v>
      </c>
      <c r="D238" s="4" t="s">
        <v>323</v>
      </c>
      <c r="E238" s="4">
        <v>250</v>
      </c>
      <c r="F238" s="4">
        <v>6</v>
      </c>
      <c r="G238" s="4">
        <v>94014</v>
      </c>
      <c r="H238" s="4" t="s">
        <v>158</v>
      </c>
      <c r="I238" s="4">
        <v>3</v>
      </c>
      <c r="J238" s="4">
        <v>0</v>
      </c>
      <c r="K238" s="4">
        <v>0</v>
      </c>
      <c r="L238" s="4"/>
      <c r="M238" s="10">
        <f t="shared" si="6"/>
        <v>10.8</v>
      </c>
    </row>
    <row r="239" spans="1:13" x14ac:dyDescent="0.2">
      <c r="A239" s="10">
        <v>160</v>
      </c>
      <c r="B239" s="10">
        <v>3</v>
      </c>
      <c r="C239" s="4">
        <v>11</v>
      </c>
      <c r="D239" s="4" t="s">
        <v>323</v>
      </c>
      <c r="E239" s="4">
        <v>250</v>
      </c>
      <c r="F239" s="4">
        <v>6</v>
      </c>
      <c r="G239" s="4">
        <v>94011</v>
      </c>
      <c r="H239" s="4" t="s">
        <v>154</v>
      </c>
      <c r="I239" s="4">
        <v>3</v>
      </c>
      <c r="J239" s="4">
        <v>0</v>
      </c>
      <c r="K239" s="4">
        <v>0</v>
      </c>
      <c r="L239" s="4"/>
      <c r="M239" s="10">
        <f t="shared" si="6"/>
        <v>10.8</v>
      </c>
    </row>
    <row r="240" spans="1:13" x14ac:dyDescent="0.2">
      <c r="A240" s="10">
        <v>161</v>
      </c>
      <c r="B240" s="10">
        <v>3</v>
      </c>
      <c r="C240" s="4">
        <v>11</v>
      </c>
      <c r="D240" s="4" t="s">
        <v>323</v>
      </c>
      <c r="E240" s="4">
        <v>700</v>
      </c>
      <c r="F240" s="4">
        <v>6</v>
      </c>
      <c r="G240" s="4">
        <v>94008</v>
      </c>
      <c r="H240" s="4" t="s">
        <v>144</v>
      </c>
      <c r="I240" s="4">
        <v>4</v>
      </c>
      <c r="J240" s="4">
        <v>0</v>
      </c>
      <c r="K240" s="4">
        <v>0</v>
      </c>
      <c r="L240" s="4"/>
      <c r="M240" s="10">
        <f t="shared" si="6"/>
        <v>40.32</v>
      </c>
    </row>
    <row r="241" spans="1:13" x14ac:dyDescent="0.2">
      <c r="A241" s="10">
        <v>162</v>
      </c>
      <c r="B241" s="10">
        <v>3</v>
      </c>
      <c r="C241" s="4">
        <v>11</v>
      </c>
      <c r="D241" s="4" t="s">
        <v>323</v>
      </c>
      <c r="E241" s="4">
        <v>700</v>
      </c>
      <c r="F241" s="4">
        <v>6</v>
      </c>
      <c r="G241" s="4">
        <v>94004</v>
      </c>
      <c r="H241" s="4" t="s">
        <v>142</v>
      </c>
      <c r="I241" s="4">
        <v>4</v>
      </c>
      <c r="J241" s="4">
        <v>0</v>
      </c>
      <c r="K241" s="4">
        <v>0</v>
      </c>
      <c r="L241" s="4"/>
      <c r="M241" s="10">
        <f t="shared" si="6"/>
        <v>40.32</v>
      </c>
    </row>
    <row r="242" spans="1:13" x14ac:dyDescent="0.2">
      <c r="A242" s="10">
        <v>163</v>
      </c>
      <c r="B242" s="10">
        <v>3</v>
      </c>
      <c r="C242" s="4">
        <v>11</v>
      </c>
      <c r="D242" s="4" t="s">
        <v>323</v>
      </c>
      <c r="E242" s="4">
        <v>700</v>
      </c>
      <c r="F242" s="4">
        <v>6</v>
      </c>
      <c r="G242" s="4">
        <v>94010</v>
      </c>
      <c r="H242" s="4" t="s">
        <v>135</v>
      </c>
      <c r="I242" s="4">
        <v>4</v>
      </c>
      <c r="J242" s="4">
        <v>0</v>
      </c>
      <c r="K242" s="4">
        <v>0</v>
      </c>
      <c r="L242" s="4"/>
      <c r="M242" s="10">
        <f t="shared" si="6"/>
        <v>40.32</v>
      </c>
    </row>
    <row r="243" spans="1:13" x14ac:dyDescent="0.2">
      <c r="A243" s="10">
        <v>164</v>
      </c>
      <c r="B243" s="10">
        <v>3</v>
      </c>
      <c r="C243" s="4">
        <v>11</v>
      </c>
      <c r="D243" s="4" t="s">
        <v>323</v>
      </c>
      <c r="E243" s="4">
        <v>700</v>
      </c>
      <c r="F243" s="4">
        <v>6</v>
      </c>
      <c r="G243" s="4">
        <v>94007</v>
      </c>
      <c r="H243" s="4" t="s">
        <v>131</v>
      </c>
      <c r="I243" s="4">
        <v>4</v>
      </c>
      <c r="J243" s="4">
        <v>0</v>
      </c>
      <c r="K243" s="4">
        <v>0</v>
      </c>
      <c r="L243" s="4"/>
      <c r="M243" s="10">
        <f t="shared" si="6"/>
        <v>40.32</v>
      </c>
    </row>
    <row r="244" spans="1:13" x14ac:dyDescent="0.2">
      <c r="A244" s="10">
        <v>165</v>
      </c>
      <c r="B244" s="10">
        <v>3</v>
      </c>
      <c r="C244" s="4">
        <v>11</v>
      </c>
      <c r="D244" s="4" t="s">
        <v>323</v>
      </c>
      <c r="E244" s="4">
        <v>700</v>
      </c>
      <c r="F244" s="4">
        <v>6</v>
      </c>
      <c r="G244" s="4">
        <v>94000</v>
      </c>
      <c r="H244" s="4" t="s">
        <v>164</v>
      </c>
      <c r="I244" s="4">
        <v>4</v>
      </c>
      <c r="J244" s="4">
        <v>0</v>
      </c>
      <c r="K244" s="4">
        <v>0</v>
      </c>
      <c r="L244" s="4"/>
      <c r="M244" s="10">
        <f t="shared" si="6"/>
        <v>40.32</v>
      </c>
    </row>
    <row r="245" spans="1:13" x14ac:dyDescent="0.2">
      <c r="A245" s="10">
        <v>166</v>
      </c>
      <c r="B245" s="10">
        <v>3</v>
      </c>
      <c r="C245" s="4">
        <v>11</v>
      </c>
      <c r="D245" s="4" t="s">
        <v>323</v>
      </c>
      <c r="E245" s="4">
        <v>700</v>
      </c>
      <c r="F245" s="4">
        <v>6</v>
      </c>
      <c r="G245" s="4">
        <v>94002</v>
      </c>
      <c r="H245" s="4" t="s">
        <v>161</v>
      </c>
      <c r="I245" s="4">
        <v>4</v>
      </c>
      <c r="J245" s="4">
        <v>0</v>
      </c>
      <c r="K245" s="4">
        <v>0</v>
      </c>
      <c r="L245" s="4"/>
      <c r="M245" s="10">
        <f t="shared" si="6"/>
        <v>40.32</v>
      </c>
    </row>
    <row r="246" spans="1:13" x14ac:dyDescent="0.2">
      <c r="A246" s="10">
        <v>167</v>
      </c>
      <c r="B246" s="10">
        <v>3</v>
      </c>
      <c r="C246" s="4">
        <v>11</v>
      </c>
      <c r="D246" s="4" t="s">
        <v>323</v>
      </c>
      <c r="E246" s="4">
        <v>700</v>
      </c>
      <c r="F246" s="4">
        <v>6</v>
      </c>
      <c r="G246" s="4">
        <v>94014</v>
      </c>
      <c r="H246" s="4" t="s">
        <v>158</v>
      </c>
      <c r="I246" s="4">
        <v>4</v>
      </c>
      <c r="J246" s="4">
        <v>0</v>
      </c>
      <c r="K246" s="4">
        <v>0</v>
      </c>
      <c r="L246" s="4"/>
      <c r="M246" s="10">
        <f t="shared" si="6"/>
        <v>40.32</v>
      </c>
    </row>
    <row r="247" spans="1:13" x14ac:dyDescent="0.2">
      <c r="A247" s="10">
        <v>168</v>
      </c>
      <c r="B247" s="10">
        <v>3</v>
      </c>
      <c r="C247" s="4">
        <v>11</v>
      </c>
      <c r="D247" s="4" t="s">
        <v>323</v>
      </c>
      <c r="E247" s="4">
        <v>700</v>
      </c>
      <c r="F247" s="4">
        <v>6</v>
      </c>
      <c r="G247" s="4">
        <v>94011</v>
      </c>
      <c r="H247" s="4" t="s">
        <v>154</v>
      </c>
      <c r="I247" s="4">
        <v>4</v>
      </c>
      <c r="J247" s="4">
        <v>0</v>
      </c>
      <c r="K247" s="4">
        <v>0</v>
      </c>
      <c r="L247" s="4"/>
      <c r="M247" s="10">
        <f t="shared" si="6"/>
        <v>40.32</v>
      </c>
    </row>
    <row r="248" spans="1:13" x14ac:dyDescent="0.2">
      <c r="A248" s="10">
        <v>169</v>
      </c>
      <c r="B248" s="10">
        <v>3</v>
      </c>
      <c r="C248" s="4">
        <v>11</v>
      </c>
      <c r="D248" s="4" t="s">
        <v>323</v>
      </c>
      <c r="E248" s="4">
        <v>118</v>
      </c>
      <c r="F248" s="4">
        <v>6</v>
      </c>
      <c r="G248" s="4">
        <v>94017</v>
      </c>
      <c r="H248" s="4" t="s">
        <v>252</v>
      </c>
      <c r="I248" s="4">
        <v>5</v>
      </c>
      <c r="J248" s="4">
        <v>0</v>
      </c>
      <c r="K248" s="4">
        <v>0</v>
      </c>
      <c r="L248" s="4"/>
      <c r="M248" s="10">
        <f t="shared" si="6"/>
        <v>8.4960000000000004</v>
      </c>
    </row>
    <row r="249" spans="1:13" x14ac:dyDescent="0.2">
      <c r="A249" s="10">
        <v>170</v>
      </c>
      <c r="B249" s="10">
        <v>3</v>
      </c>
      <c r="C249" s="4">
        <v>11</v>
      </c>
      <c r="D249" s="4" t="s">
        <v>323</v>
      </c>
      <c r="E249" s="4">
        <v>118</v>
      </c>
      <c r="F249" s="4">
        <v>6</v>
      </c>
      <c r="G249" s="4">
        <v>94019</v>
      </c>
      <c r="H249" s="4" t="s">
        <v>250</v>
      </c>
      <c r="I249" s="4">
        <v>5</v>
      </c>
      <c r="J249" s="4">
        <v>0</v>
      </c>
      <c r="K249" s="4">
        <v>0</v>
      </c>
      <c r="L249" s="4"/>
      <c r="M249" s="10">
        <f t="shared" si="6"/>
        <v>8.4960000000000004</v>
      </c>
    </row>
    <row r="250" spans="1:13" x14ac:dyDescent="0.2">
      <c r="A250" s="10">
        <v>171</v>
      </c>
      <c r="B250" s="10">
        <v>3</v>
      </c>
      <c r="C250" s="4">
        <v>11</v>
      </c>
      <c r="D250" s="4" t="s">
        <v>323</v>
      </c>
      <c r="E250" s="4">
        <v>118</v>
      </c>
      <c r="F250" s="4">
        <v>6</v>
      </c>
      <c r="G250" s="4">
        <v>94020</v>
      </c>
      <c r="H250" s="4" t="s">
        <v>248</v>
      </c>
      <c r="I250" s="4">
        <v>5</v>
      </c>
      <c r="J250" s="4">
        <v>0</v>
      </c>
      <c r="K250" s="4">
        <v>0</v>
      </c>
      <c r="L250" s="4"/>
      <c r="M250" s="10">
        <f t="shared" si="6"/>
        <v>8.4960000000000004</v>
      </c>
    </row>
    <row r="251" spans="1:13" x14ac:dyDescent="0.2">
      <c r="A251" s="10">
        <v>172</v>
      </c>
      <c r="B251" s="10">
        <v>3</v>
      </c>
      <c r="C251" s="4">
        <v>11</v>
      </c>
      <c r="D251" s="4" t="s">
        <v>323</v>
      </c>
      <c r="E251" s="4">
        <v>118</v>
      </c>
      <c r="F251" s="4">
        <v>6</v>
      </c>
      <c r="G251" s="4">
        <v>94021</v>
      </c>
      <c r="H251" s="4" t="s">
        <v>244</v>
      </c>
      <c r="I251" s="4">
        <v>5</v>
      </c>
      <c r="J251" s="4">
        <v>0</v>
      </c>
      <c r="K251" s="4">
        <v>0</v>
      </c>
      <c r="L251" s="4"/>
      <c r="M251" s="10">
        <f t="shared" si="6"/>
        <v>8.4960000000000004</v>
      </c>
    </row>
    <row r="252" spans="1:13" x14ac:dyDescent="0.2">
      <c r="A252" s="10">
        <v>173</v>
      </c>
      <c r="B252" s="10">
        <v>3</v>
      </c>
      <c r="C252" s="4">
        <v>11</v>
      </c>
      <c r="D252" s="4" t="s">
        <v>323</v>
      </c>
      <c r="E252" s="4">
        <v>114</v>
      </c>
      <c r="F252" s="4">
        <v>6</v>
      </c>
      <c r="G252" s="4">
        <v>94018</v>
      </c>
      <c r="H252" s="4" t="s">
        <v>242</v>
      </c>
      <c r="I252" s="4">
        <v>5</v>
      </c>
      <c r="J252" s="4">
        <v>0</v>
      </c>
      <c r="K252" s="4">
        <v>0</v>
      </c>
      <c r="L252" s="4"/>
      <c r="M252" s="10">
        <f t="shared" si="6"/>
        <v>8.2080000000000002</v>
      </c>
    </row>
    <row r="253" spans="1:13" x14ac:dyDescent="0.2">
      <c r="A253" s="10">
        <v>174</v>
      </c>
      <c r="B253" s="10">
        <v>3</v>
      </c>
      <c r="C253" s="4">
        <v>11</v>
      </c>
      <c r="D253" s="4" t="s">
        <v>323</v>
      </c>
      <c r="E253" s="4">
        <v>114</v>
      </c>
      <c r="F253" s="4">
        <v>6</v>
      </c>
      <c r="G253" s="4">
        <v>94024</v>
      </c>
      <c r="H253" s="4" t="s">
        <v>238</v>
      </c>
      <c r="I253" s="4">
        <v>5</v>
      </c>
      <c r="J253" s="4">
        <v>0</v>
      </c>
      <c r="K253" s="4">
        <v>0</v>
      </c>
      <c r="L253" s="4"/>
      <c r="M253" s="10">
        <f t="shared" si="6"/>
        <v>8.2080000000000002</v>
      </c>
    </row>
    <row r="254" spans="1:13" x14ac:dyDescent="0.2">
      <c r="A254" s="10">
        <v>175</v>
      </c>
      <c r="B254" s="10">
        <v>3</v>
      </c>
      <c r="C254" s="4">
        <v>11</v>
      </c>
      <c r="D254" s="4" t="s">
        <v>323</v>
      </c>
      <c r="E254" s="4">
        <v>100</v>
      </c>
      <c r="F254" s="4">
        <v>6</v>
      </c>
      <c r="G254" s="4">
        <v>94017</v>
      </c>
      <c r="H254" s="4" t="s">
        <v>252</v>
      </c>
      <c r="I254" s="4">
        <v>10</v>
      </c>
      <c r="J254" s="4">
        <v>0</v>
      </c>
      <c r="K254" s="4">
        <v>0</v>
      </c>
      <c r="L254" s="4"/>
      <c r="M254" s="10">
        <f t="shared" si="6"/>
        <v>14.4</v>
      </c>
    </row>
    <row r="255" spans="1:13" x14ac:dyDescent="0.2">
      <c r="A255" s="10">
        <v>176</v>
      </c>
      <c r="B255" s="10">
        <v>3</v>
      </c>
      <c r="C255" s="4">
        <v>11</v>
      </c>
      <c r="D255" s="4" t="s">
        <v>323</v>
      </c>
      <c r="E255" s="4">
        <v>100</v>
      </c>
      <c r="F255" s="4">
        <v>6</v>
      </c>
      <c r="G255" s="4">
        <v>94019</v>
      </c>
      <c r="H255" s="4" t="s">
        <v>250</v>
      </c>
      <c r="I255" s="4">
        <v>10</v>
      </c>
      <c r="J255" s="4">
        <v>0</v>
      </c>
      <c r="K255" s="4">
        <v>0</v>
      </c>
      <c r="L255" s="4"/>
      <c r="M255" s="10">
        <f t="shared" si="6"/>
        <v>14.4</v>
      </c>
    </row>
    <row r="256" spans="1:13" x14ac:dyDescent="0.2">
      <c r="A256" s="10">
        <v>177</v>
      </c>
      <c r="B256" s="10">
        <v>3</v>
      </c>
      <c r="C256" s="4">
        <v>11</v>
      </c>
      <c r="D256" s="4" t="s">
        <v>323</v>
      </c>
      <c r="E256" s="4">
        <v>100</v>
      </c>
      <c r="F256" s="4">
        <v>6</v>
      </c>
      <c r="G256" s="4">
        <v>94020</v>
      </c>
      <c r="H256" s="4" t="s">
        <v>248</v>
      </c>
      <c r="I256" s="4">
        <v>10</v>
      </c>
      <c r="J256" s="4">
        <v>0</v>
      </c>
      <c r="K256" s="4">
        <v>0</v>
      </c>
      <c r="L256" s="4"/>
      <c r="M256" s="10">
        <f t="shared" si="6"/>
        <v>14.4</v>
      </c>
    </row>
    <row r="257" spans="1:14" x14ac:dyDescent="0.2">
      <c r="A257" s="10">
        <v>178</v>
      </c>
      <c r="B257" s="10">
        <v>3</v>
      </c>
      <c r="C257" s="4">
        <v>11</v>
      </c>
      <c r="D257" s="4" t="s">
        <v>323</v>
      </c>
      <c r="E257" s="4">
        <v>100</v>
      </c>
      <c r="F257" s="4">
        <v>6</v>
      </c>
      <c r="G257" s="4">
        <v>94021</v>
      </c>
      <c r="H257" s="4" t="s">
        <v>244</v>
      </c>
      <c r="I257" s="4">
        <v>10</v>
      </c>
      <c r="J257" s="4">
        <v>0</v>
      </c>
      <c r="K257" s="4">
        <v>0</v>
      </c>
      <c r="L257" s="4"/>
      <c r="M257" s="10">
        <f t="shared" si="6"/>
        <v>14.4</v>
      </c>
    </row>
    <row r="258" spans="1:14" x14ac:dyDescent="0.2">
      <c r="A258" s="10">
        <v>179</v>
      </c>
      <c r="B258" s="10">
        <v>3</v>
      </c>
      <c r="C258" s="4">
        <v>11</v>
      </c>
      <c r="D258" s="4" t="s">
        <v>323</v>
      </c>
      <c r="E258" s="4">
        <v>100</v>
      </c>
      <c r="F258" s="4">
        <v>6</v>
      </c>
      <c r="G258" s="4">
        <v>94018</v>
      </c>
      <c r="H258" s="4" t="s">
        <v>242</v>
      </c>
      <c r="I258" s="4">
        <v>10</v>
      </c>
      <c r="J258" s="4">
        <v>0</v>
      </c>
      <c r="K258" s="4">
        <v>0</v>
      </c>
      <c r="L258" s="4"/>
      <c r="M258" s="10">
        <f t="shared" si="6"/>
        <v>14.4</v>
      </c>
    </row>
    <row r="259" spans="1:14" x14ac:dyDescent="0.2">
      <c r="A259" s="10">
        <v>180</v>
      </c>
      <c r="B259" s="10">
        <v>3</v>
      </c>
      <c r="C259" s="4">
        <v>11</v>
      </c>
      <c r="D259" s="4" t="s">
        <v>323</v>
      </c>
      <c r="E259" s="4">
        <v>100</v>
      </c>
      <c r="F259" s="4">
        <v>6</v>
      </c>
      <c r="G259" s="4">
        <v>94024</v>
      </c>
      <c r="H259" s="4" t="s">
        <v>238</v>
      </c>
      <c r="I259" s="4">
        <v>10</v>
      </c>
      <c r="J259" s="4">
        <v>0</v>
      </c>
      <c r="K259" s="4">
        <v>0</v>
      </c>
      <c r="L259" s="4"/>
      <c r="M259" s="10">
        <f t="shared" si="6"/>
        <v>14.4</v>
      </c>
    </row>
    <row r="260" spans="1:14" x14ac:dyDescent="0.2">
      <c r="A260" s="10">
        <v>181</v>
      </c>
      <c r="B260" s="10">
        <v>3</v>
      </c>
      <c r="C260" s="4">
        <v>11</v>
      </c>
      <c r="D260" s="4" t="s">
        <v>323</v>
      </c>
      <c r="E260" s="4">
        <v>50</v>
      </c>
      <c r="F260" s="4">
        <v>6</v>
      </c>
      <c r="G260" s="4">
        <v>94017</v>
      </c>
      <c r="H260" s="4" t="s">
        <v>252</v>
      </c>
      <c r="I260" s="4">
        <v>15</v>
      </c>
      <c r="J260" s="4">
        <v>0</v>
      </c>
      <c r="K260" s="4">
        <v>0</v>
      </c>
      <c r="L260" s="4"/>
      <c r="M260" s="10">
        <f t="shared" ref="M260:M301" si="7">I260*144*E260*0.0001</f>
        <v>10.8</v>
      </c>
    </row>
    <row r="261" spans="1:14" x14ac:dyDescent="0.2">
      <c r="A261" s="10">
        <v>182</v>
      </c>
      <c r="B261" s="10">
        <v>3</v>
      </c>
      <c r="C261" s="4">
        <v>11</v>
      </c>
      <c r="D261" s="4" t="s">
        <v>323</v>
      </c>
      <c r="E261" s="4">
        <v>50</v>
      </c>
      <c r="F261" s="4">
        <v>6</v>
      </c>
      <c r="G261" s="4">
        <v>94019</v>
      </c>
      <c r="H261" s="4" t="s">
        <v>250</v>
      </c>
      <c r="I261" s="4">
        <v>15</v>
      </c>
      <c r="J261" s="4">
        <v>0</v>
      </c>
      <c r="K261" s="4">
        <v>0</v>
      </c>
      <c r="L261" s="4"/>
      <c r="M261" s="10">
        <f t="shared" si="7"/>
        <v>10.8</v>
      </c>
    </row>
    <row r="262" spans="1:14" x14ac:dyDescent="0.2">
      <c r="A262" s="10">
        <v>183</v>
      </c>
      <c r="B262" s="10">
        <v>3</v>
      </c>
      <c r="C262" s="4">
        <v>11</v>
      </c>
      <c r="D262" s="4" t="s">
        <v>323</v>
      </c>
      <c r="E262" s="4">
        <v>50</v>
      </c>
      <c r="F262" s="4">
        <v>6</v>
      </c>
      <c r="G262" s="4">
        <v>94020</v>
      </c>
      <c r="H262" s="4" t="s">
        <v>248</v>
      </c>
      <c r="I262" s="4">
        <v>15</v>
      </c>
      <c r="J262" s="4">
        <v>0</v>
      </c>
      <c r="K262" s="4">
        <v>0</v>
      </c>
      <c r="L262" s="4"/>
      <c r="M262" s="10">
        <f t="shared" si="7"/>
        <v>10.8</v>
      </c>
    </row>
    <row r="263" spans="1:14" x14ac:dyDescent="0.2">
      <c r="A263" s="10">
        <v>184</v>
      </c>
      <c r="B263" s="10">
        <v>3</v>
      </c>
      <c r="C263" s="4">
        <v>11</v>
      </c>
      <c r="D263" s="4" t="s">
        <v>323</v>
      </c>
      <c r="E263" s="4">
        <v>50</v>
      </c>
      <c r="F263" s="4">
        <v>6</v>
      </c>
      <c r="G263" s="4">
        <v>94021</v>
      </c>
      <c r="H263" s="4" t="s">
        <v>244</v>
      </c>
      <c r="I263" s="4">
        <v>15</v>
      </c>
      <c r="J263" s="4">
        <v>0</v>
      </c>
      <c r="K263" s="4">
        <v>0</v>
      </c>
      <c r="L263" s="4"/>
      <c r="M263" s="10">
        <f t="shared" si="7"/>
        <v>10.8</v>
      </c>
    </row>
    <row r="264" spans="1:14" x14ac:dyDescent="0.2">
      <c r="A264" s="10">
        <v>185</v>
      </c>
      <c r="B264" s="10">
        <v>3</v>
      </c>
      <c r="C264" s="4">
        <v>11</v>
      </c>
      <c r="D264" s="4" t="s">
        <v>323</v>
      </c>
      <c r="E264" s="4">
        <v>50</v>
      </c>
      <c r="F264" s="4">
        <v>6</v>
      </c>
      <c r="G264" s="4">
        <v>94018</v>
      </c>
      <c r="H264" s="4" t="s">
        <v>242</v>
      </c>
      <c r="I264" s="4">
        <v>15</v>
      </c>
      <c r="J264" s="4">
        <v>0</v>
      </c>
      <c r="K264" s="4">
        <v>0</v>
      </c>
      <c r="L264" s="4"/>
      <c r="M264" s="10">
        <f t="shared" si="7"/>
        <v>10.8</v>
      </c>
    </row>
    <row r="265" spans="1:14" x14ac:dyDescent="0.2">
      <c r="A265" s="10">
        <v>186</v>
      </c>
      <c r="B265" s="10">
        <v>3</v>
      </c>
      <c r="C265" s="4">
        <v>11</v>
      </c>
      <c r="D265" s="4" t="s">
        <v>323</v>
      </c>
      <c r="E265" s="4">
        <v>50</v>
      </c>
      <c r="F265" s="4">
        <v>6</v>
      </c>
      <c r="G265" s="4">
        <v>94024</v>
      </c>
      <c r="H265" s="4" t="s">
        <v>238</v>
      </c>
      <c r="I265" s="4">
        <v>15</v>
      </c>
      <c r="J265" s="4">
        <v>0</v>
      </c>
      <c r="K265" s="4">
        <v>0</v>
      </c>
      <c r="L265" s="4"/>
      <c r="M265" s="10">
        <f t="shared" si="7"/>
        <v>10.8</v>
      </c>
    </row>
    <row r="266" spans="1:14" x14ac:dyDescent="0.2">
      <c r="A266" s="10">
        <v>145</v>
      </c>
      <c r="B266" s="10">
        <v>3</v>
      </c>
      <c r="C266" s="4">
        <v>12</v>
      </c>
      <c r="D266" s="4" t="s">
        <v>323</v>
      </c>
      <c r="E266" s="4">
        <v>100</v>
      </c>
      <c r="F266" s="4">
        <v>6</v>
      </c>
      <c r="G266" s="4">
        <v>94008</v>
      </c>
      <c r="H266" s="4" t="s">
        <v>144</v>
      </c>
      <c r="I266" s="4">
        <v>2</v>
      </c>
      <c r="J266" s="4">
        <v>0</v>
      </c>
      <c r="K266" s="4">
        <v>0</v>
      </c>
      <c r="L266" s="4">
        <f>SUM(E266:E307)</f>
        <v>10000</v>
      </c>
      <c r="M266" s="10">
        <f t="shared" si="7"/>
        <v>2.8800000000000003</v>
      </c>
      <c r="N266" s="61">
        <f>SUM(M266:M307)</f>
        <v>633.59999999999957</v>
      </c>
    </row>
    <row r="267" spans="1:14" x14ac:dyDescent="0.2">
      <c r="A267" s="10">
        <v>146</v>
      </c>
      <c r="B267" s="10">
        <v>3</v>
      </c>
      <c r="C267" s="4">
        <v>12</v>
      </c>
      <c r="D267" s="4" t="s">
        <v>323</v>
      </c>
      <c r="E267" s="4">
        <v>100</v>
      </c>
      <c r="F267" s="4">
        <v>6</v>
      </c>
      <c r="G267" s="4">
        <v>94004</v>
      </c>
      <c r="H267" s="4" t="s">
        <v>142</v>
      </c>
      <c r="I267" s="4">
        <v>2</v>
      </c>
      <c r="J267" s="4">
        <v>0</v>
      </c>
      <c r="K267" s="4">
        <v>0</v>
      </c>
      <c r="L267" s="4"/>
      <c r="M267" s="10">
        <f t="shared" si="7"/>
        <v>2.8800000000000003</v>
      </c>
    </row>
    <row r="268" spans="1:14" x14ac:dyDescent="0.2">
      <c r="A268" s="10">
        <v>147</v>
      </c>
      <c r="B268" s="10">
        <v>3</v>
      </c>
      <c r="C268" s="4">
        <v>12</v>
      </c>
      <c r="D268" s="4" t="s">
        <v>323</v>
      </c>
      <c r="E268" s="4">
        <v>100</v>
      </c>
      <c r="F268" s="4">
        <v>6</v>
      </c>
      <c r="G268" s="4">
        <v>94010</v>
      </c>
      <c r="H268" s="4" t="s">
        <v>135</v>
      </c>
      <c r="I268" s="4">
        <v>2</v>
      </c>
      <c r="J268" s="4">
        <v>0</v>
      </c>
      <c r="K268" s="4">
        <v>0</v>
      </c>
      <c r="L268" s="4"/>
      <c r="M268" s="10">
        <f t="shared" si="7"/>
        <v>2.8800000000000003</v>
      </c>
    </row>
    <row r="269" spans="1:14" x14ac:dyDescent="0.2">
      <c r="A269" s="10">
        <v>148</v>
      </c>
      <c r="B269" s="10">
        <v>3</v>
      </c>
      <c r="C269" s="4">
        <v>12</v>
      </c>
      <c r="D269" s="4" t="s">
        <v>323</v>
      </c>
      <c r="E269" s="4">
        <v>100</v>
      </c>
      <c r="F269" s="4">
        <v>6</v>
      </c>
      <c r="G269" s="4">
        <v>94007</v>
      </c>
      <c r="H269" s="4" t="s">
        <v>131</v>
      </c>
      <c r="I269" s="4">
        <v>2</v>
      </c>
      <c r="J269" s="4">
        <v>0</v>
      </c>
      <c r="K269" s="4">
        <v>0</v>
      </c>
      <c r="L269" s="4"/>
      <c r="M269" s="10">
        <f t="shared" si="7"/>
        <v>2.8800000000000003</v>
      </c>
    </row>
    <row r="270" spans="1:14" x14ac:dyDescent="0.2">
      <c r="A270" s="10">
        <v>149</v>
      </c>
      <c r="B270" s="10">
        <v>3</v>
      </c>
      <c r="C270" s="4">
        <v>12</v>
      </c>
      <c r="D270" s="4" t="s">
        <v>323</v>
      </c>
      <c r="E270" s="4">
        <v>100</v>
      </c>
      <c r="F270" s="4">
        <v>6</v>
      </c>
      <c r="G270" s="4">
        <v>94000</v>
      </c>
      <c r="H270" s="4" t="s">
        <v>164</v>
      </c>
      <c r="I270" s="4">
        <v>2</v>
      </c>
      <c r="J270" s="4">
        <v>0</v>
      </c>
      <c r="K270" s="4">
        <v>0</v>
      </c>
      <c r="L270" s="4"/>
      <c r="M270" s="10">
        <f t="shared" si="7"/>
        <v>2.8800000000000003</v>
      </c>
    </row>
    <row r="271" spans="1:14" x14ac:dyDescent="0.2">
      <c r="A271" s="10">
        <v>150</v>
      </c>
      <c r="B271" s="10">
        <v>3</v>
      </c>
      <c r="C271" s="4">
        <v>12</v>
      </c>
      <c r="D271" s="4" t="s">
        <v>323</v>
      </c>
      <c r="E271" s="4">
        <v>100</v>
      </c>
      <c r="F271" s="4">
        <v>6</v>
      </c>
      <c r="G271" s="4">
        <v>94002</v>
      </c>
      <c r="H271" s="4" t="s">
        <v>161</v>
      </c>
      <c r="I271" s="4">
        <v>2</v>
      </c>
      <c r="J271" s="4">
        <v>0</v>
      </c>
      <c r="K271" s="4">
        <v>0</v>
      </c>
      <c r="L271" s="4"/>
      <c r="M271" s="10">
        <f t="shared" si="7"/>
        <v>2.8800000000000003</v>
      </c>
    </row>
    <row r="272" spans="1:14" x14ac:dyDescent="0.2">
      <c r="A272" s="10">
        <v>151</v>
      </c>
      <c r="B272" s="10">
        <v>3</v>
      </c>
      <c r="C272" s="4">
        <v>12</v>
      </c>
      <c r="D272" s="4" t="s">
        <v>323</v>
      </c>
      <c r="E272" s="4">
        <v>100</v>
      </c>
      <c r="F272" s="4">
        <v>6</v>
      </c>
      <c r="G272" s="4">
        <v>94014</v>
      </c>
      <c r="H272" s="4" t="s">
        <v>158</v>
      </c>
      <c r="I272" s="4">
        <v>2</v>
      </c>
      <c r="J272" s="4">
        <v>0</v>
      </c>
      <c r="K272" s="4">
        <v>0</v>
      </c>
      <c r="L272" s="4"/>
      <c r="M272" s="10">
        <f t="shared" si="7"/>
        <v>2.8800000000000003</v>
      </c>
    </row>
    <row r="273" spans="1:13" x14ac:dyDescent="0.2">
      <c r="A273" s="10">
        <v>152</v>
      </c>
      <c r="B273" s="10">
        <v>3</v>
      </c>
      <c r="C273" s="4">
        <v>12</v>
      </c>
      <c r="D273" s="4" t="s">
        <v>323</v>
      </c>
      <c r="E273" s="4">
        <v>100</v>
      </c>
      <c r="F273" s="4">
        <v>6</v>
      </c>
      <c r="G273" s="4">
        <v>94011</v>
      </c>
      <c r="H273" s="4" t="s">
        <v>154</v>
      </c>
      <c r="I273" s="4">
        <v>2</v>
      </c>
      <c r="J273" s="4">
        <v>0</v>
      </c>
      <c r="K273" s="4">
        <v>0</v>
      </c>
      <c r="L273" s="4"/>
      <c r="M273" s="10">
        <f t="shared" si="7"/>
        <v>2.8800000000000003</v>
      </c>
    </row>
    <row r="274" spans="1:13" x14ac:dyDescent="0.2">
      <c r="A274" s="10">
        <v>153</v>
      </c>
      <c r="B274" s="10">
        <v>3</v>
      </c>
      <c r="C274" s="4">
        <v>12</v>
      </c>
      <c r="D274" s="4" t="s">
        <v>323</v>
      </c>
      <c r="E274" s="4">
        <v>250</v>
      </c>
      <c r="F274" s="4">
        <v>6</v>
      </c>
      <c r="G274" s="4">
        <v>94008</v>
      </c>
      <c r="H274" s="4" t="s">
        <v>144</v>
      </c>
      <c r="I274" s="4">
        <v>3</v>
      </c>
      <c r="J274" s="4">
        <v>0</v>
      </c>
      <c r="K274" s="4">
        <v>0</v>
      </c>
      <c r="L274" s="4"/>
      <c r="M274" s="10">
        <f t="shared" si="7"/>
        <v>10.8</v>
      </c>
    </row>
    <row r="275" spans="1:13" x14ac:dyDescent="0.2">
      <c r="A275" s="10">
        <v>154</v>
      </c>
      <c r="B275" s="10">
        <v>3</v>
      </c>
      <c r="C275" s="4">
        <v>12</v>
      </c>
      <c r="D275" s="4" t="s">
        <v>323</v>
      </c>
      <c r="E275" s="4">
        <v>250</v>
      </c>
      <c r="F275" s="4">
        <v>6</v>
      </c>
      <c r="G275" s="4">
        <v>94004</v>
      </c>
      <c r="H275" s="4" t="s">
        <v>142</v>
      </c>
      <c r="I275" s="4">
        <v>3</v>
      </c>
      <c r="J275" s="4">
        <v>0</v>
      </c>
      <c r="K275" s="4">
        <v>0</v>
      </c>
      <c r="L275" s="4"/>
      <c r="M275" s="10">
        <f t="shared" si="7"/>
        <v>10.8</v>
      </c>
    </row>
    <row r="276" spans="1:13" x14ac:dyDescent="0.2">
      <c r="A276" s="10">
        <v>155</v>
      </c>
      <c r="B276" s="10">
        <v>3</v>
      </c>
      <c r="C276" s="4">
        <v>12</v>
      </c>
      <c r="D276" s="4" t="s">
        <v>323</v>
      </c>
      <c r="E276" s="4">
        <v>250</v>
      </c>
      <c r="F276" s="4">
        <v>6</v>
      </c>
      <c r="G276" s="4">
        <v>94010</v>
      </c>
      <c r="H276" s="4" t="s">
        <v>135</v>
      </c>
      <c r="I276" s="4">
        <v>3</v>
      </c>
      <c r="J276" s="4">
        <v>0</v>
      </c>
      <c r="K276" s="4">
        <v>0</v>
      </c>
      <c r="L276" s="4"/>
      <c r="M276" s="10">
        <f t="shared" si="7"/>
        <v>10.8</v>
      </c>
    </row>
    <row r="277" spans="1:13" x14ac:dyDescent="0.2">
      <c r="A277" s="10">
        <v>156</v>
      </c>
      <c r="B277" s="10">
        <v>3</v>
      </c>
      <c r="C277" s="4">
        <v>12</v>
      </c>
      <c r="D277" s="4" t="s">
        <v>323</v>
      </c>
      <c r="E277" s="4">
        <v>250</v>
      </c>
      <c r="F277" s="4">
        <v>6</v>
      </c>
      <c r="G277" s="4">
        <v>94007</v>
      </c>
      <c r="H277" s="4" t="s">
        <v>131</v>
      </c>
      <c r="I277" s="4">
        <v>3</v>
      </c>
      <c r="J277" s="4">
        <v>0</v>
      </c>
      <c r="K277" s="4">
        <v>0</v>
      </c>
      <c r="L277" s="4"/>
      <c r="M277" s="10">
        <f t="shared" si="7"/>
        <v>10.8</v>
      </c>
    </row>
    <row r="278" spans="1:13" x14ac:dyDescent="0.2">
      <c r="A278" s="10">
        <v>157</v>
      </c>
      <c r="B278" s="10">
        <v>3</v>
      </c>
      <c r="C278" s="4">
        <v>12</v>
      </c>
      <c r="D278" s="4" t="s">
        <v>323</v>
      </c>
      <c r="E278" s="4">
        <v>250</v>
      </c>
      <c r="F278" s="4">
        <v>6</v>
      </c>
      <c r="G278" s="4">
        <v>94000</v>
      </c>
      <c r="H278" s="4" t="s">
        <v>164</v>
      </c>
      <c r="I278" s="4">
        <v>3</v>
      </c>
      <c r="J278" s="4">
        <v>0</v>
      </c>
      <c r="K278" s="4">
        <v>0</v>
      </c>
      <c r="L278" s="4"/>
      <c r="M278" s="10">
        <f t="shared" si="7"/>
        <v>10.8</v>
      </c>
    </row>
    <row r="279" spans="1:13" x14ac:dyDescent="0.2">
      <c r="A279" s="10">
        <v>158</v>
      </c>
      <c r="B279" s="10">
        <v>3</v>
      </c>
      <c r="C279" s="4">
        <v>12</v>
      </c>
      <c r="D279" s="4" t="s">
        <v>323</v>
      </c>
      <c r="E279" s="4">
        <v>250</v>
      </c>
      <c r="F279" s="4">
        <v>6</v>
      </c>
      <c r="G279" s="4">
        <v>94002</v>
      </c>
      <c r="H279" s="4" t="s">
        <v>161</v>
      </c>
      <c r="I279" s="4">
        <v>3</v>
      </c>
      <c r="J279" s="4">
        <v>0</v>
      </c>
      <c r="K279" s="4">
        <v>0</v>
      </c>
      <c r="L279" s="4"/>
      <c r="M279" s="10">
        <f t="shared" si="7"/>
        <v>10.8</v>
      </c>
    </row>
    <row r="280" spans="1:13" x14ac:dyDescent="0.2">
      <c r="A280" s="10">
        <v>159</v>
      </c>
      <c r="B280" s="10">
        <v>3</v>
      </c>
      <c r="C280" s="4">
        <v>12</v>
      </c>
      <c r="D280" s="4" t="s">
        <v>323</v>
      </c>
      <c r="E280" s="4">
        <v>250</v>
      </c>
      <c r="F280" s="4">
        <v>6</v>
      </c>
      <c r="G280" s="4">
        <v>94014</v>
      </c>
      <c r="H280" s="4" t="s">
        <v>158</v>
      </c>
      <c r="I280" s="4">
        <v>3</v>
      </c>
      <c r="J280" s="4">
        <v>0</v>
      </c>
      <c r="K280" s="4">
        <v>0</v>
      </c>
      <c r="L280" s="4"/>
      <c r="M280" s="10">
        <f t="shared" si="7"/>
        <v>10.8</v>
      </c>
    </row>
    <row r="281" spans="1:13" x14ac:dyDescent="0.2">
      <c r="A281" s="10">
        <v>160</v>
      </c>
      <c r="B281" s="10">
        <v>3</v>
      </c>
      <c r="C281" s="4">
        <v>12</v>
      </c>
      <c r="D281" s="4" t="s">
        <v>323</v>
      </c>
      <c r="E281" s="4">
        <v>250</v>
      </c>
      <c r="F281" s="4">
        <v>6</v>
      </c>
      <c r="G281" s="4">
        <v>94011</v>
      </c>
      <c r="H281" s="4" t="s">
        <v>154</v>
      </c>
      <c r="I281" s="4">
        <v>3</v>
      </c>
      <c r="J281" s="4">
        <v>0</v>
      </c>
      <c r="K281" s="4">
        <v>0</v>
      </c>
      <c r="L281" s="4"/>
      <c r="M281" s="10">
        <f t="shared" si="7"/>
        <v>10.8</v>
      </c>
    </row>
    <row r="282" spans="1:13" x14ac:dyDescent="0.2">
      <c r="A282" s="10">
        <v>161</v>
      </c>
      <c r="B282" s="10">
        <v>3</v>
      </c>
      <c r="C282" s="4">
        <v>12</v>
      </c>
      <c r="D282" s="4" t="s">
        <v>323</v>
      </c>
      <c r="E282" s="4">
        <v>700</v>
      </c>
      <c r="F282" s="4">
        <v>6</v>
      </c>
      <c r="G282" s="4">
        <v>94008</v>
      </c>
      <c r="H282" s="4" t="s">
        <v>144</v>
      </c>
      <c r="I282" s="4">
        <v>4</v>
      </c>
      <c r="J282" s="4">
        <v>0</v>
      </c>
      <c r="K282" s="4">
        <v>0</v>
      </c>
      <c r="L282" s="4"/>
      <c r="M282" s="10">
        <f t="shared" si="7"/>
        <v>40.32</v>
      </c>
    </row>
    <row r="283" spans="1:13" x14ac:dyDescent="0.2">
      <c r="A283" s="10">
        <v>162</v>
      </c>
      <c r="B283" s="10">
        <v>3</v>
      </c>
      <c r="C283" s="4">
        <v>12</v>
      </c>
      <c r="D283" s="4" t="s">
        <v>323</v>
      </c>
      <c r="E283" s="4">
        <v>700</v>
      </c>
      <c r="F283" s="4">
        <v>6</v>
      </c>
      <c r="G283" s="4">
        <v>94004</v>
      </c>
      <c r="H283" s="4" t="s">
        <v>142</v>
      </c>
      <c r="I283" s="4">
        <v>4</v>
      </c>
      <c r="J283" s="4">
        <v>0</v>
      </c>
      <c r="K283" s="4">
        <v>0</v>
      </c>
      <c r="L283" s="4"/>
      <c r="M283" s="10">
        <f t="shared" si="7"/>
        <v>40.32</v>
      </c>
    </row>
    <row r="284" spans="1:13" x14ac:dyDescent="0.2">
      <c r="A284" s="10">
        <v>163</v>
      </c>
      <c r="B284" s="10">
        <v>3</v>
      </c>
      <c r="C284" s="4">
        <v>12</v>
      </c>
      <c r="D284" s="4" t="s">
        <v>323</v>
      </c>
      <c r="E284" s="4">
        <v>700</v>
      </c>
      <c r="F284" s="4">
        <v>6</v>
      </c>
      <c r="G284" s="4">
        <v>94010</v>
      </c>
      <c r="H284" s="4" t="s">
        <v>135</v>
      </c>
      <c r="I284" s="4">
        <v>4</v>
      </c>
      <c r="J284" s="4">
        <v>0</v>
      </c>
      <c r="K284" s="4">
        <v>0</v>
      </c>
      <c r="L284" s="4"/>
      <c r="M284" s="10">
        <f t="shared" si="7"/>
        <v>40.32</v>
      </c>
    </row>
    <row r="285" spans="1:13" x14ac:dyDescent="0.2">
      <c r="A285" s="10">
        <v>164</v>
      </c>
      <c r="B285" s="10">
        <v>3</v>
      </c>
      <c r="C285" s="4">
        <v>12</v>
      </c>
      <c r="D285" s="4" t="s">
        <v>323</v>
      </c>
      <c r="E285" s="4">
        <v>700</v>
      </c>
      <c r="F285" s="4">
        <v>6</v>
      </c>
      <c r="G285" s="4">
        <v>94007</v>
      </c>
      <c r="H285" s="4" t="s">
        <v>131</v>
      </c>
      <c r="I285" s="4">
        <v>4</v>
      </c>
      <c r="J285" s="4">
        <v>0</v>
      </c>
      <c r="K285" s="4">
        <v>0</v>
      </c>
      <c r="L285" s="4"/>
      <c r="M285" s="10">
        <f t="shared" si="7"/>
        <v>40.32</v>
      </c>
    </row>
    <row r="286" spans="1:13" x14ac:dyDescent="0.2">
      <c r="A286" s="10">
        <v>165</v>
      </c>
      <c r="B286" s="10">
        <v>3</v>
      </c>
      <c r="C286" s="4">
        <v>12</v>
      </c>
      <c r="D286" s="4" t="s">
        <v>323</v>
      </c>
      <c r="E286" s="4">
        <v>700</v>
      </c>
      <c r="F286" s="4">
        <v>6</v>
      </c>
      <c r="G286" s="4">
        <v>94000</v>
      </c>
      <c r="H286" s="4" t="s">
        <v>164</v>
      </c>
      <c r="I286" s="4">
        <v>4</v>
      </c>
      <c r="J286" s="4">
        <v>0</v>
      </c>
      <c r="K286" s="4">
        <v>0</v>
      </c>
      <c r="L286" s="4"/>
      <c r="M286" s="10">
        <f t="shared" si="7"/>
        <v>40.32</v>
      </c>
    </row>
    <row r="287" spans="1:13" x14ac:dyDescent="0.2">
      <c r="A287" s="10">
        <v>166</v>
      </c>
      <c r="B287" s="10">
        <v>3</v>
      </c>
      <c r="C287" s="4">
        <v>12</v>
      </c>
      <c r="D287" s="4" t="s">
        <v>323</v>
      </c>
      <c r="E287" s="4">
        <v>700</v>
      </c>
      <c r="F287" s="4">
        <v>6</v>
      </c>
      <c r="G287" s="4">
        <v>94002</v>
      </c>
      <c r="H287" s="4" t="s">
        <v>161</v>
      </c>
      <c r="I287" s="4">
        <v>4</v>
      </c>
      <c r="J287" s="4">
        <v>0</v>
      </c>
      <c r="K287" s="4">
        <v>0</v>
      </c>
      <c r="L287" s="4"/>
      <c r="M287" s="10">
        <f t="shared" si="7"/>
        <v>40.32</v>
      </c>
    </row>
    <row r="288" spans="1:13" x14ac:dyDescent="0.2">
      <c r="A288" s="10">
        <v>167</v>
      </c>
      <c r="B288" s="10">
        <v>3</v>
      </c>
      <c r="C288" s="4">
        <v>12</v>
      </c>
      <c r="D288" s="4" t="s">
        <v>323</v>
      </c>
      <c r="E288" s="4">
        <v>700</v>
      </c>
      <c r="F288" s="4">
        <v>6</v>
      </c>
      <c r="G288" s="4">
        <v>94014</v>
      </c>
      <c r="H288" s="4" t="s">
        <v>158</v>
      </c>
      <c r="I288" s="4">
        <v>4</v>
      </c>
      <c r="J288" s="4">
        <v>0</v>
      </c>
      <c r="K288" s="4">
        <v>0</v>
      </c>
      <c r="L288" s="4"/>
      <c r="M288" s="10">
        <f t="shared" si="7"/>
        <v>40.32</v>
      </c>
    </row>
    <row r="289" spans="1:13" x14ac:dyDescent="0.2">
      <c r="A289" s="10">
        <v>168</v>
      </c>
      <c r="B289" s="10">
        <v>3</v>
      </c>
      <c r="C289" s="4">
        <v>12</v>
      </c>
      <c r="D289" s="4" t="s">
        <v>323</v>
      </c>
      <c r="E289" s="4">
        <v>700</v>
      </c>
      <c r="F289" s="4">
        <v>6</v>
      </c>
      <c r="G289" s="4">
        <v>94011</v>
      </c>
      <c r="H289" s="4" t="s">
        <v>154</v>
      </c>
      <c r="I289" s="4">
        <v>4</v>
      </c>
      <c r="J289" s="4">
        <v>0</v>
      </c>
      <c r="K289" s="4">
        <v>0</v>
      </c>
      <c r="L289" s="4"/>
      <c r="M289" s="10">
        <f t="shared" si="7"/>
        <v>40.32</v>
      </c>
    </row>
    <row r="290" spans="1:13" x14ac:dyDescent="0.2">
      <c r="A290" s="10">
        <v>169</v>
      </c>
      <c r="B290" s="10">
        <v>3</v>
      </c>
      <c r="C290" s="4">
        <v>12</v>
      </c>
      <c r="D290" s="4" t="s">
        <v>323</v>
      </c>
      <c r="E290" s="4">
        <v>118</v>
      </c>
      <c r="F290" s="4">
        <v>6</v>
      </c>
      <c r="G290" s="4">
        <v>94017</v>
      </c>
      <c r="H290" s="4" t="s">
        <v>252</v>
      </c>
      <c r="I290" s="4">
        <v>5</v>
      </c>
      <c r="J290" s="4">
        <v>0</v>
      </c>
      <c r="K290" s="4">
        <v>0</v>
      </c>
      <c r="L290" s="4"/>
      <c r="M290" s="10">
        <f t="shared" si="7"/>
        <v>8.4960000000000004</v>
      </c>
    </row>
    <row r="291" spans="1:13" x14ac:dyDescent="0.2">
      <c r="A291" s="10">
        <v>170</v>
      </c>
      <c r="B291" s="10">
        <v>3</v>
      </c>
      <c r="C291" s="4">
        <v>12</v>
      </c>
      <c r="D291" s="4" t="s">
        <v>323</v>
      </c>
      <c r="E291" s="4">
        <v>118</v>
      </c>
      <c r="F291" s="4">
        <v>6</v>
      </c>
      <c r="G291" s="4">
        <v>94019</v>
      </c>
      <c r="H291" s="4" t="s">
        <v>250</v>
      </c>
      <c r="I291" s="4">
        <v>5</v>
      </c>
      <c r="J291" s="4">
        <v>0</v>
      </c>
      <c r="K291" s="4">
        <v>0</v>
      </c>
      <c r="L291" s="4"/>
      <c r="M291" s="10">
        <f t="shared" si="7"/>
        <v>8.4960000000000004</v>
      </c>
    </row>
    <row r="292" spans="1:13" x14ac:dyDescent="0.2">
      <c r="A292" s="10">
        <v>171</v>
      </c>
      <c r="B292" s="10">
        <v>3</v>
      </c>
      <c r="C292" s="4">
        <v>12</v>
      </c>
      <c r="D292" s="4" t="s">
        <v>323</v>
      </c>
      <c r="E292" s="4">
        <v>118</v>
      </c>
      <c r="F292" s="4">
        <v>6</v>
      </c>
      <c r="G292" s="4">
        <v>94020</v>
      </c>
      <c r="H292" s="4" t="s">
        <v>248</v>
      </c>
      <c r="I292" s="4">
        <v>5</v>
      </c>
      <c r="J292" s="4">
        <v>0</v>
      </c>
      <c r="K292" s="4">
        <v>0</v>
      </c>
      <c r="L292" s="4"/>
      <c r="M292" s="10">
        <f t="shared" si="7"/>
        <v>8.4960000000000004</v>
      </c>
    </row>
    <row r="293" spans="1:13" x14ac:dyDescent="0.2">
      <c r="A293" s="10">
        <v>172</v>
      </c>
      <c r="B293" s="10">
        <v>3</v>
      </c>
      <c r="C293" s="4">
        <v>12</v>
      </c>
      <c r="D293" s="4" t="s">
        <v>323</v>
      </c>
      <c r="E293" s="4">
        <v>118</v>
      </c>
      <c r="F293" s="4">
        <v>6</v>
      </c>
      <c r="G293" s="4">
        <v>94021</v>
      </c>
      <c r="H293" s="4" t="s">
        <v>244</v>
      </c>
      <c r="I293" s="4">
        <v>5</v>
      </c>
      <c r="J293" s="4">
        <v>0</v>
      </c>
      <c r="K293" s="4">
        <v>0</v>
      </c>
      <c r="L293" s="4"/>
      <c r="M293" s="10">
        <f t="shared" si="7"/>
        <v>8.4960000000000004</v>
      </c>
    </row>
    <row r="294" spans="1:13" x14ac:dyDescent="0.2">
      <c r="A294" s="10">
        <v>173</v>
      </c>
      <c r="B294" s="10">
        <v>3</v>
      </c>
      <c r="C294" s="4">
        <v>12</v>
      </c>
      <c r="D294" s="4" t="s">
        <v>323</v>
      </c>
      <c r="E294" s="4">
        <v>114</v>
      </c>
      <c r="F294" s="4">
        <v>6</v>
      </c>
      <c r="G294" s="4">
        <v>94018</v>
      </c>
      <c r="H294" s="4" t="s">
        <v>242</v>
      </c>
      <c r="I294" s="4">
        <v>5</v>
      </c>
      <c r="J294" s="4">
        <v>0</v>
      </c>
      <c r="K294" s="4">
        <v>0</v>
      </c>
      <c r="L294" s="4"/>
      <c r="M294" s="10">
        <f t="shared" si="7"/>
        <v>8.2080000000000002</v>
      </c>
    </row>
    <row r="295" spans="1:13" x14ac:dyDescent="0.2">
      <c r="A295" s="10">
        <v>174</v>
      </c>
      <c r="B295" s="10">
        <v>3</v>
      </c>
      <c r="C295" s="4">
        <v>12</v>
      </c>
      <c r="D295" s="4" t="s">
        <v>323</v>
      </c>
      <c r="E295" s="4">
        <v>114</v>
      </c>
      <c r="F295" s="4">
        <v>6</v>
      </c>
      <c r="G295" s="4">
        <v>94024</v>
      </c>
      <c r="H295" s="4" t="s">
        <v>238</v>
      </c>
      <c r="I295" s="4">
        <v>5</v>
      </c>
      <c r="J295" s="4">
        <v>0</v>
      </c>
      <c r="K295" s="4">
        <v>0</v>
      </c>
      <c r="L295" s="4"/>
      <c r="M295" s="10">
        <f t="shared" si="7"/>
        <v>8.2080000000000002</v>
      </c>
    </row>
    <row r="296" spans="1:13" x14ac:dyDescent="0.2">
      <c r="A296" s="10">
        <v>175</v>
      </c>
      <c r="B296" s="10">
        <v>3</v>
      </c>
      <c r="C296" s="4">
        <v>12</v>
      </c>
      <c r="D296" s="4" t="s">
        <v>323</v>
      </c>
      <c r="E296" s="4">
        <v>100</v>
      </c>
      <c r="F296" s="4">
        <v>6</v>
      </c>
      <c r="G296" s="4">
        <v>94017</v>
      </c>
      <c r="H296" s="4" t="s">
        <v>252</v>
      </c>
      <c r="I296" s="4">
        <v>10</v>
      </c>
      <c r="J296" s="4">
        <v>0</v>
      </c>
      <c r="K296" s="4">
        <v>0</v>
      </c>
      <c r="L296" s="4"/>
      <c r="M296" s="10">
        <f t="shared" si="7"/>
        <v>14.4</v>
      </c>
    </row>
    <row r="297" spans="1:13" x14ac:dyDescent="0.2">
      <c r="A297" s="10">
        <v>176</v>
      </c>
      <c r="B297" s="10">
        <v>3</v>
      </c>
      <c r="C297" s="4">
        <v>12</v>
      </c>
      <c r="D297" s="4" t="s">
        <v>323</v>
      </c>
      <c r="E297" s="4">
        <v>100</v>
      </c>
      <c r="F297" s="4">
        <v>6</v>
      </c>
      <c r="G297" s="4">
        <v>94019</v>
      </c>
      <c r="H297" s="4" t="s">
        <v>250</v>
      </c>
      <c r="I297" s="4">
        <v>10</v>
      </c>
      <c r="J297" s="4">
        <v>0</v>
      </c>
      <c r="K297" s="4">
        <v>0</v>
      </c>
      <c r="L297" s="4"/>
      <c r="M297" s="10">
        <f t="shared" si="7"/>
        <v>14.4</v>
      </c>
    </row>
    <row r="298" spans="1:13" x14ac:dyDescent="0.2">
      <c r="A298" s="10">
        <v>177</v>
      </c>
      <c r="B298" s="10">
        <v>3</v>
      </c>
      <c r="C298" s="4">
        <v>12</v>
      </c>
      <c r="D298" s="4" t="s">
        <v>323</v>
      </c>
      <c r="E298" s="4">
        <v>100</v>
      </c>
      <c r="F298" s="4">
        <v>6</v>
      </c>
      <c r="G298" s="4">
        <v>94020</v>
      </c>
      <c r="H298" s="4" t="s">
        <v>248</v>
      </c>
      <c r="I298" s="4">
        <v>10</v>
      </c>
      <c r="J298" s="4">
        <v>0</v>
      </c>
      <c r="K298" s="4">
        <v>0</v>
      </c>
      <c r="L298" s="4"/>
      <c r="M298" s="10">
        <f t="shared" si="7"/>
        <v>14.4</v>
      </c>
    </row>
    <row r="299" spans="1:13" x14ac:dyDescent="0.2">
      <c r="A299" s="10">
        <v>178</v>
      </c>
      <c r="B299" s="10">
        <v>3</v>
      </c>
      <c r="C299" s="4">
        <v>12</v>
      </c>
      <c r="D299" s="4" t="s">
        <v>323</v>
      </c>
      <c r="E299" s="4">
        <v>100</v>
      </c>
      <c r="F299" s="4">
        <v>6</v>
      </c>
      <c r="G299" s="4">
        <v>94021</v>
      </c>
      <c r="H299" s="4" t="s">
        <v>244</v>
      </c>
      <c r="I299" s="4">
        <v>10</v>
      </c>
      <c r="J299" s="4">
        <v>0</v>
      </c>
      <c r="K299" s="4">
        <v>0</v>
      </c>
      <c r="L299" s="4"/>
      <c r="M299" s="10">
        <f t="shared" si="7"/>
        <v>14.4</v>
      </c>
    </row>
    <row r="300" spans="1:13" x14ac:dyDescent="0.2">
      <c r="A300" s="10">
        <v>179</v>
      </c>
      <c r="B300" s="10">
        <v>3</v>
      </c>
      <c r="C300" s="4">
        <v>12</v>
      </c>
      <c r="D300" s="4" t="s">
        <v>323</v>
      </c>
      <c r="E300" s="4">
        <v>100</v>
      </c>
      <c r="F300" s="4">
        <v>6</v>
      </c>
      <c r="G300" s="4">
        <v>94018</v>
      </c>
      <c r="H300" s="4" t="s">
        <v>242</v>
      </c>
      <c r="I300" s="4">
        <v>10</v>
      </c>
      <c r="J300" s="4">
        <v>0</v>
      </c>
      <c r="K300" s="4">
        <v>0</v>
      </c>
      <c r="L300" s="4"/>
      <c r="M300" s="10">
        <f t="shared" si="7"/>
        <v>14.4</v>
      </c>
    </row>
    <row r="301" spans="1:13" x14ac:dyDescent="0.2">
      <c r="A301" s="10">
        <v>180</v>
      </c>
      <c r="B301" s="10">
        <v>3</v>
      </c>
      <c r="C301" s="4">
        <v>12</v>
      </c>
      <c r="D301" s="4" t="s">
        <v>323</v>
      </c>
      <c r="E301" s="4">
        <v>100</v>
      </c>
      <c r="F301" s="4">
        <v>6</v>
      </c>
      <c r="G301" s="4">
        <v>94024</v>
      </c>
      <c r="H301" s="4" t="s">
        <v>238</v>
      </c>
      <c r="I301" s="4">
        <v>10</v>
      </c>
      <c r="J301" s="4">
        <v>0</v>
      </c>
      <c r="K301" s="4">
        <v>0</v>
      </c>
      <c r="L301" s="4"/>
      <c r="M301" s="10">
        <f t="shared" si="7"/>
        <v>14.4</v>
      </c>
    </row>
    <row r="302" spans="1:13" x14ac:dyDescent="0.2">
      <c r="A302" s="10">
        <v>181</v>
      </c>
      <c r="B302" s="10">
        <v>3</v>
      </c>
      <c r="C302" s="4">
        <v>12</v>
      </c>
      <c r="D302" s="4" t="s">
        <v>323</v>
      </c>
      <c r="E302" s="4">
        <v>50</v>
      </c>
      <c r="F302" s="4">
        <v>6</v>
      </c>
      <c r="G302" s="4">
        <v>94017</v>
      </c>
      <c r="H302" s="4" t="s">
        <v>252</v>
      </c>
      <c r="I302" s="4">
        <v>15</v>
      </c>
      <c r="J302" s="4">
        <v>0</v>
      </c>
      <c r="K302" s="4">
        <v>0</v>
      </c>
      <c r="L302" s="4"/>
      <c r="M302" s="10">
        <f t="shared" ref="M302:M307" si="8">I302*144*E302*0.0001</f>
        <v>10.8</v>
      </c>
    </row>
    <row r="303" spans="1:13" x14ac:dyDescent="0.2">
      <c r="A303" s="10">
        <v>182</v>
      </c>
      <c r="B303" s="10">
        <v>3</v>
      </c>
      <c r="C303" s="4">
        <v>12</v>
      </c>
      <c r="D303" s="4" t="s">
        <v>323</v>
      </c>
      <c r="E303" s="4">
        <v>50</v>
      </c>
      <c r="F303" s="4">
        <v>6</v>
      </c>
      <c r="G303" s="4">
        <v>94019</v>
      </c>
      <c r="H303" s="4" t="s">
        <v>250</v>
      </c>
      <c r="I303" s="4">
        <v>15</v>
      </c>
      <c r="J303" s="4">
        <v>0</v>
      </c>
      <c r="K303" s="4">
        <v>0</v>
      </c>
      <c r="L303" s="4"/>
      <c r="M303" s="10">
        <f t="shared" si="8"/>
        <v>10.8</v>
      </c>
    </row>
    <row r="304" spans="1:13" x14ac:dyDescent="0.2">
      <c r="A304" s="10">
        <v>183</v>
      </c>
      <c r="B304" s="10">
        <v>3</v>
      </c>
      <c r="C304" s="4">
        <v>12</v>
      </c>
      <c r="D304" s="4" t="s">
        <v>323</v>
      </c>
      <c r="E304" s="4">
        <v>50</v>
      </c>
      <c r="F304" s="4">
        <v>6</v>
      </c>
      <c r="G304" s="4">
        <v>94020</v>
      </c>
      <c r="H304" s="4" t="s">
        <v>248</v>
      </c>
      <c r="I304" s="4">
        <v>15</v>
      </c>
      <c r="J304" s="4">
        <v>0</v>
      </c>
      <c r="K304" s="4">
        <v>0</v>
      </c>
      <c r="L304" s="4"/>
      <c r="M304" s="10">
        <f t="shared" si="8"/>
        <v>10.8</v>
      </c>
    </row>
    <row r="305" spans="1:13" x14ac:dyDescent="0.2">
      <c r="A305" s="10">
        <v>184</v>
      </c>
      <c r="B305" s="10">
        <v>3</v>
      </c>
      <c r="C305" s="4">
        <v>12</v>
      </c>
      <c r="D305" s="4" t="s">
        <v>323</v>
      </c>
      <c r="E305" s="4">
        <v>50</v>
      </c>
      <c r="F305" s="4">
        <v>6</v>
      </c>
      <c r="G305" s="4">
        <v>94021</v>
      </c>
      <c r="H305" s="4" t="s">
        <v>244</v>
      </c>
      <c r="I305" s="4">
        <v>15</v>
      </c>
      <c r="J305" s="4">
        <v>0</v>
      </c>
      <c r="K305" s="4">
        <v>0</v>
      </c>
      <c r="L305" s="4"/>
      <c r="M305" s="10">
        <f t="shared" si="8"/>
        <v>10.8</v>
      </c>
    </row>
    <row r="306" spans="1:13" x14ac:dyDescent="0.2">
      <c r="A306" s="10">
        <v>185</v>
      </c>
      <c r="B306" s="10">
        <v>3</v>
      </c>
      <c r="C306" s="4">
        <v>12</v>
      </c>
      <c r="D306" s="4" t="s">
        <v>323</v>
      </c>
      <c r="E306" s="4">
        <v>50</v>
      </c>
      <c r="F306" s="4">
        <v>6</v>
      </c>
      <c r="G306" s="4">
        <v>94018</v>
      </c>
      <c r="H306" s="4" t="s">
        <v>242</v>
      </c>
      <c r="I306" s="4">
        <v>15</v>
      </c>
      <c r="J306" s="4">
        <v>0</v>
      </c>
      <c r="K306" s="4">
        <v>0</v>
      </c>
      <c r="L306" s="4"/>
      <c r="M306" s="10">
        <f t="shared" si="8"/>
        <v>10.8</v>
      </c>
    </row>
    <row r="307" spans="1:13" x14ac:dyDescent="0.2">
      <c r="A307" s="10">
        <v>186</v>
      </c>
      <c r="B307" s="10">
        <v>3</v>
      </c>
      <c r="C307" s="4">
        <v>12</v>
      </c>
      <c r="D307" s="4" t="s">
        <v>323</v>
      </c>
      <c r="E307" s="4">
        <v>50</v>
      </c>
      <c r="F307" s="4">
        <v>6</v>
      </c>
      <c r="G307" s="4">
        <v>94024</v>
      </c>
      <c r="H307" s="4" t="s">
        <v>238</v>
      </c>
      <c r="I307" s="4">
        <v>15</v>
      </c>
      <c r="J307" s="4">
        <v>0</v>
      </c>
      <c r="K307" s="4">
        <v>0</v>
      </c>
      <c r="L307" s="4"/>
      <c r="M307" s="10">
        <f t="shared" si="8"/>
        <v>10.8</v>
      </c>
    </row>
    <row r="321" spans="1:32" x14ac:dyDescent="0.2">
      <c r="AB321" s="1" t="s">
        <v>561</v>
      </c>
    </row>
    <row r="322" spans="1:32" x14ac:dyDescent="0.2">
      <c r="AB322" s="1" t="s">
        <v>562</v>
      </c>
      <c r="AC322" s="1" t="s">
        <v>326</v>
      </c>
      <c r="AD322" s="1" t="s">
        <v>327</v>
      </c>
    </row>
    <row r="323" spans="1:32" x14ac:dyDescent="0.2">
      <c r="AB323" s="1">
        <v>1</v>
      </c>
      <c r="AC323" s="1" t="s">
        <v>563</v>
      </c>
      <c r="AD323" s="1" t="s">
        <v>542</v>
      </c>
    </row>
    <row r="324" spans="1:32" x14ac:dyDescent="0.2">
      <c r="AB324" s="1">
        <v>2</v>
      </c>
      <c r="AC324" s="1" t="s">
        <v>564</v>
      </c>
      <c r="AD324" s="1" t="s">
        <v>546</v>
      </c>
    </row>
    <row r="325" spans="1:32" x14ac:dyDescent="0.2">
      <c r="AB325" s="1">
        <v>3</v>
      </c>
      <c r="AC325" s="1" t="s">
        <v>565</v>
      </c>
      <c r="AD325" s="1" t="s">
        <v>566</v>
      </c>
    </row>
    <row r="326" spans="1:32" x14ac:dyDescent="0.2">
      <c r="AB326" s="1">
        <v>4</v>
      </c>
      <c r="AC326" s="1" t="s">
        <v>567</v>
      </c>
      <c r="AD326" s="1" t="s">
        <v>568</v>
      </c>
    </row>
    <row r="331" spans="1:32" x14ac:dyDescent="0.2">
      <c r="U331" s="9" t="s">
        <v>544</v>
      </c>
      <c r="V331" s="9" t="s">
        <v>545</v>
      </c>
      <c r="AC331" s="1">
        <v>3</v>
      </c>
      <c r="AF331" s="1">
        <v>2</v>
      </c>
    </row>
    <row r="332" spans="1:32" x14ac:dyDescent="0.2">
      <c r="A332" s="10">
        <v>127</v>
      </c>
      <c r="B332" s="10">
        <v>2</v>
      </c>
      <c r="C332" s="10">
        <v>1</v>
      </c>
      <c r="D332" s="10" t="s">
        <v>351</v>
      </c>
      <c r="E332" s="10">
        <v>480</v>
      </c>
      <c r="F332" s="10">
        <v>6</v>
      </c>
      <c r="G332" s="10">
        <v>80003</v>
      </c>
      <c r="H332" s="10" t="s">
        <v>352</v>
      </c>
      <c r="I332" s="10">
        <v>1</v>
      </c>
      <c r="J332" s="10">
        <v>2</v>
      </c>
      <c r="K332" s="10">
        <v>2000</v>
      </c>
      <c r="O332" s="1" t="s">
        <v>353</v>
      </c>
      <c r="Q332" s="1" t="s">
        <v>354</v>
      </c>
      <c r="S332" s="1" t="s">
        <v>352</v>
      </c>
      <c r="U332" s="1" t="s">
        <v>556</v>
      </c>
      <c r="V332" s="1" t="s">
        <v>547</v>
      </c>
      <c r="W332" s="1">
        <v>200000</v>
      </c>
      <c r="AB332" s="1">
        <v>80007</v>
      </c>
      <c r="AC332" s="1" t="s">
        <v>380</v>
      </c>
      <c r="AE332" s="1">
        <v>80003</v>
      </c>
      <c r="AF332" s="1" t="s">
        <v>352</v>
      </c>
    </row>
    <row r="333" spans="1:32" x14ac:dyDescent="0.2">
      <c r="A333" s="10">
        <v>128</v>
      </c>
      <c r="B333" s="10">
        <v>2</v>
      </c>
      <c r="C333" s="10">
        <v>1</v>
      </c>
      <c r="D333" s="10" t="s">
        <v>351</v>
      </c>
      <c r="E333" s="10">
        <v>480</v>
      </c>
      <c r="F333" s="10">
        <v>6</v>
      </c>
      <c r="G333" s="10">
        <v>80004</v>
      </c>
      <c r="H333" s="10" t="s">
        <v>355</v>
      </c>
      <c r="I333" s="10">
        <v>1</v>
      </c>
      <c r="J333" s="10">
        <v>2</v>
      </c>
      <c r="K333" s="10">
        <v>2000</v>
      </c>
      <c r="Q333" s="1" t="s">
        <v>356</v>
      </c>
      <c r="S333" s="1" t="s">
        <v>355</v>
      </c>
      <c r="U333" s="1" t="s">
        <v>537</v>
      </c>
      <c r="V333" s="1" t="s">
        <v>547</v>
      </c>
      <c r="W333" s="1">
        <v>30000</v>
      </c>
      <c r="AB333" s="1">
        <v>80008</v>
      </c>
      <c r="AC333" s="1" t="s">
        <v>357</v>
      </c>
      <c r="AE333" s="1">
        <v>80004</v>
      </c>
      <c r="AF333" s="1" t="s">
        <v>355</v>
      </c>
    </row>
    <row r="334" spans="1:32" x14ac:dyDescent="0.2">
      <c r="A334" s="10">
        <v>129</v>
      </c>
      <c r="B334" s="10">
        <v>2</v>
      </c>
      <c r="C334" s="10">
        <v>1</v>
      </c>
      <c r="D334" s="10" t="s">
        <v>351</v>
      </c>
      <c r="E334" s="10">
        <v>480</v>
      </c>
      <c r="F334" s="10">
        <v>6</v>
      </c>
      <c r="G334" s="10">
        <v>80005</v>
      </c>
      <c r="H334" s="10" t="s">
        <v>559</v>
      </c>
      <c r="I334" s="10">
        <v>1</v>
      </c>
      <c r="J334" s="10">
        <v>2</v>
      </c>
      <c r="K334" s="10">
        <v>2000</v>
      </c>
      <c r="S334" s="1" t="s">
        <v>357</v>
      </c>
      <c r="AB334" s="1">
        <v>80009</v>
      </c>
      <c r="AC334" s="1" t="s">
        <v>358</v>
      </c>
      <c r="AE334" s="1">
        <v>80005</v>
      </c>
      <c r="AF334" s="1" t="s">
        <v>559</v>
      </c>
    </row>
    <row r="335" spans="1:32" x14ac:dyDescent="0.2">
      <c r="A335" s="10">
        <v>130</v>
      </c>
      <c r="B335" s="10">
        <v>2</v>
      </c>
      <c r="C335" s="10">
        <v>1</v>
      </c>
      <c r="D335" s="10" t="s">
        <v>351</v>
      </c>
      <c r="E335" s="10">
        <v>480</v>
      </c>
      <c r="F335" s="10">
        <v>6</v>
      </c>
      <c r="G335" s="10">
        <v>80006</v>
      </c>
      <c r="H335" s="10" t="s">
        <v>560</v>
      </c>
      <c r="I335" s="10">
        <v>1</v>
      </c>
      <c r="J335" s="10">
        <v>2</v>
      </c>
      <c r="K335" s="10">
        <v>2000</v>
      </c>
      <c r="S335" s="1" t="s">
        <v>358</v>
      </c>
      <c r="AB335" s="1">
        <v>80010</v>
      </c>
      <c r="AC335" s="1" t="s">
        <v>557</v>
      </c>
      <c r="AE335" s="1">
        <v>80006</v>
      </c>
      <c r="AF335" s="1" t="s">
        <v>560</v>
      </c>
    </row>
    <row r="336" spans="1:32" x14ac:dyDescent="0.2">
      <c r="A336" s="10">
        <v>131</v>
      </c>
      <c r="B336" s="10">
        <v>2</v>
      </c>
      <c r="C336" s="10">
        <v>1</v>
      </c>
      <c r="D336" s="10" t="s">
        <v>351</v>
      </c>
      <c r="E336" s="10">
        <v>480</v>
      </c>
      <c r="F336" s="10">
        <v>6</v>
      </c>
      <c r="G336" s="10">
        <v>80022</v>
      </c>
      <c r="H336" s="10" t="s">
        <v>359</v>
      </c>
      <c r="I336" s="10">
        <v>1</v>
      </c>
      <c r="J336" s="10">
        <v>2</v>
      </c>
      <c r="K336" s="10">
        <v>2000</v>
      </c>
      <c r="S336" s="1" t="s">
        <v>359</v>
      </c>
      <c r="U336" s="1" t="s">
        <v>538</v>
      </c>
      <c r="V336" s="1" t="s">
        <v>547</v>
      </c>
      <c r="W336" s="1">
        <v>12000</v>
      </c>
      <c r="AB336" s="1">
        <v>80024</v>
      </c>
      <c r="AC336" s="1" t="s">
        <v>558</v>
      </c>
      <c r="AE336" s="1">
        <v>80022</v>
      </c>
      <c r="AF336" s="1" t="s">
        <v>359</v>
      </c>
    </row>
    <row r="337" spans="1:32" x14ac:dyDescent="0.2">
      <c r="A337" s="10">
        <v>132</v>
      </c>
      <c r="B337" s="10">
        <v>2</v>
      </c>
      <c r="C337" s="10">
        <v>1</v>
      </c>
      <c r="D337" s="10" t="s">
        <v>351</v>
      </c>
      <c r="E337" s="10">
        <v>480</v>
      </c>
      <c r="F337" s="10">
        <v>6</v>
      </c>
      <c r="G337" s="10">
        <v>80023</v>
      </c>
      <c r="H337" s="10" t="s">
        <v>360</v>
      </c>
      <c r="I337" s="10">
        <v>1</v>
      </c>
      <c r="J337" s="10">
        <v>2</v>
      </c>
      <c r="K337" s="10">
        <v>2000</v>
      </c>
      <c r="S337" s="1" t="s">
        <v>360</v>
      </c>
      <c r="U337" s="1" t="s">
        <v>539</v>
      </c>
      <c r="V337" s="1" t="s">
        <v>547</v>
      </c>
      <c r="W337" s="1">
        <v>15000</v>
      </c>
      <c r="AB337" s="1">
        <v>80025</v>
      </c>
      <c r="AC337" s="1" t="s">
        <v>384</v>
      </c>
      <c r="AE337" s="1">
        <v>80023</v>
      </c>
      <c r="AF337" s="1" t="s">
        <v>360</v>
      </c>
    </row>
    <row r="338" spans="1:32" x14ac:dyDescent="0.2">
      <c r="A338" s="10">
        <v>133</v>
      </c>
      <c r="B338" s="10">
        <v>2</v>
      </c>
      <c r="C338" s="10">
        <v>1</v>
      </c>
      <c r="D338" s="10" t="s">
        <v>351</v>
      </c>
      <c r="E338" s="10">
        <v>480</v>
      </c>
      <c r="F338" s="10">
        <v>6</v>
      </c>
      <c r="G338" s="10">
        <v>80042</v>
      </c>
      <c r="H338" s="10" t="s">
        <v>361</v>
      </c>
      <c r="I338" s="10">
        <v>1</v>
      </c>
      <c r="J338" s="10">
        <v>2</v>
      </c>
      <c r="K338" s="10">
        <v>2000</v>
      </c>
      <c r="S338" s="1" t="s">
        <v>361</v>
      </c>
      <c r="U338" s="1" t="s">
        <v>555</v>
      </c>
      <c r="V338" s="1" t="s">
        <v>547</v>
      </c>
      <c r="W338" s="1">
        <v>15000</v>
      </c>
      <c r="AB338" s="1">
        <v>80026</v>
      </c>
      <c r="AC338" s="1" t="s">
        <v>385</v>
      </c>
      <c r="AE338" s="1">
        <v>80042</v>
      </c>
      <c r="AF338" s="1" t="s">
        <v>361</v>
      </c>
    </row>
    <row r="339" spans="1:32" x14ac:dyDescent="0.2">
      <c r="A339" s="10">
        <v>134</v>
      </c>
      <c r="B339" s="10">
        <v>2</v>
      </c>
      <c r="C339" s="10">
        <v>1</v>
      </c>
      <c r="D339" s="10" t="s">
        <v>351</v>
      </c>
      <c r="E339" s="10">
        <v>480</v>
      </c>
      <c r="F339" s="10">
        <v>6</v>
      </c>
      <c r="G339" s="10">
        <v>80043</v>
      </c>
      <c r="H339" s="10" t="s">
        <v>362</v>
      </c>
      <c r="I339" s="10">
        <v>1</v>
      </c>
      <c r="J339" s="10">
        <v>2</v>
      </c>
      <c r="K339" s="10">
        <v>2000</v>
      </c>
      <c r="S339" s="1" t="s">
        <v>362</v>
      </c>
      <c r="U339" s="1" t="s">
        <v>540</v>
      </c>
      <c r="V339" s="1" t="s">
        <v>543</v>
      </c>
      <c r="W339" s="1">
        <v>25</v>
      </c>
      <c r="AB339" s="1">
        <v>80027</v>
      </c>
      <c r="AC339" s="1" t="s">
        <v>386</v>
      </c>
      <c r="AE339" s="1">
        <v>80043</v>
      </c>
      <c r="AF339" s="1" t="s">
        <v>362</v>
      </c>
    </row>
    <row r="340" spans="1:32" x14ac:dyDescent="0.2">
      <c r="A340" s="10">
        <v>135</v>
      </c>
      <c r="B340" s="10">
        <v>2</v>
      </c>
      <c r="C340" s="10">
        <v>1</v>
      </c>
      <c r="D340" s="10" t="s">
        <v>351</v>
      </c>
      <c r="E340" s="10">
        <v>480</v>
      </c>
      <c r="F340" s="10">
        <v>6</v>
      </c>
      <c r="G340" s="10">
        <v>80062</v>
      </c>
      <c r="H340" s="10" t="s">
        <v>363</v>
      </c>
      <c r="I340" s="10">
        <v>1</v>
      </c>
      <c r="J340" s="10">
        <v>2</v>
      </c>
      <c r="K340" s="10">
        <v>2000</v>
      </c>
      <c r="S340" s="1" t="s">
        <v>363</v>
      </c>
      <c r="U340" s="1" t="s">
        <v>541</v>
      </c>
      <c r="V340" s="1" t="s">
        <v>543</v>
      </c>
      <c r="W340" s="1">
        <v>10</v>
      </c>
      <c r="AB340" s="1">
        <v>80044</v>
      </c>
      <c r="AC340" s="1" t="s">
        <v>387</v>
      </c>
      <c r="AE340" s="1">
        <v>80062</v>
      </c>
      <c r="AF340" s="1" t="s">
        <v>363</v>
      </c>
    </row>
    <row r="341" spans="1:32" x14ac:dyDescent="0.2">
      <c r="A341" s="10">
        <v>136</v>
      </c>
      <c r="B341" s="10">
        <v>2</v>
      </c>
      <c r="C341" s="10">
        <v>1</v>
      </c>
      <c r="D341" s="10" t="s">
        <v>351</v>
      </c>
      <c r="E341" s="10">
        <v>480</v>
      </c>
      <c r="F341" s="10">
        <v>6</v>
      </c>
      <c r="G341" s="10">
        <v>80063</v>
      </c>
      <c r="H341" s="10" t="s">
        <v>364</v>
      </c>
      <c r="I341" s="10">
        <v>1</v>
      </c>
      <c r="J341" s="10">
        <v>2</v>
      </c>
      <c r="K341" s="10">
        <v>2000</v>
      </c>
      <c r="S341" s="1" t="s">
        <v>364</v>
      </c>
      <c r="U341" s="1" t="s">
        <v>548</v>
      </c>
      <c r="V341" s="1" t="s">
        <v>543</v>
      </c>
      <c r="W341" s="1">
        <v>10</v>
      </c>
      <c r="X341" s="1">
        <v>25</v>
      </c>
      <c r="Y341" s="1">
        <v>50</v>
      </c>
      <c r="AB341" s="1">
        <v>80045</v>
      </c>
      <c r="AC341" s="1" t="s">
        <v>388</v>
      </c>
      <c r="AE341" s="1">
        <v>80063</v>
      </c>
      <c r="AF341" s="1" t="s">
        <v>364</v>
      </c>
    </row>
    <row r="342" spans="1:32" x14ac:dyDescent="0.2">
      <c r="A342" s="10">
        <v>137</v>
      </c>
      <c r="B342" s="10">
        <v>2</v>
      </c>
      <c r="C342" s="10">
        <v>1</v>
      </c>
      <c r="D342" s="10" t="s">
        <v>351</v>
      </c>
      <c r="E342" s="10">
        <v>480</v>
      </c>
      <c r="F342" s="10">
        <v>6</v>
      </c>
      <c r="G342" s="10">
        <v>80081</v>
      </c>
      <c r="H342" s="10" t="s">
        <v>365</v>
      </c>
      <c r="I342" s="10">
        <v>1</v>
      </c>
      <c r="J342" s="10">
        <v>2</v>
      </c>
      <c r="K342" s="10">
        <v>2000</v>
      </c>
      <c r="S342" s="1" t="s">
        <v>365</v>
      </c>
      <c r="U342" s="1" t="s">
        <v>554</v>
      </c>
      <c r="V342" s="1" t="s">
        <v>543</v>
      </c>
      <c r="W342" s="1">
        <v>50</v>
      </c>
      <c r="AB342" s="1">
        <v>80046</v>
      </c>
      <c r="AC342" s="1" t="s">
        <v>389</v>
      </c>
      <c r="AE342" s="1">
        <v>80081</v>
      </c>
      <c r="AF342" s="1" t="s">
        <v>365</v>
      </c>
    </row>
    <row r="343" spans="1:32" x14ac:dyDescent="0.2">
      <c r="A343" s="10">
        <v>138</v>
      </c>
      <c r="B343" s="10">
        <v>2</v>
      </c>
      <c r="C343" s="10">
        <v>1</v>
      </c>
      <c r="D343" s="10" t="s">
        <v>351</v>
      </c>
      <c r="E343" s="10">
        <v>480</v>
      </c>
      <c r="F343" s="10">
        <v>6</v>
      </c>
      <c r="G343" s="10">
        <v>80082</v>
      </c>
      <c r="H343" s="10" t="s">
        <v>366</v>
      </c>
      <c r="I343" s="10">
        <v>1</v>
      </c>
      <c r="J343" s="10">
        <v>2</v>
      </c>
      <c r="K343" s="10">
        <v>2000</v>
      </c>
      <c r="S343" s="1" t="s">
        <v>366</v>
      </c>
      <c r="AB343" s="1">
        <v>80047</v>
      </c>
      <c r="AC343" s="1" t="s">
        <v>390</v>
      </c>
      <c r="AE343" s="1">
        <v>80082</v>
      </c>
      <c r="AF343" s="1" t="s">
        <v>366</v>
      </c>
    </row>
    <row r="344" spans="1:32" x14ac:dyDescent="0.2">
      <c r="A344" s="10">
        <v>139</v>
      </c>
      <c r="B344" s="10">
        <v>2</v>
      </c>
      <c r="C344" s="10">
        <v>1</v>
      </c>
      <c r="D344" s="10" t="s">
        <v>351</v>
      </c>
      <c r="E344" s="10">
        <v>480</v>
      </c>
      <c r="F344" s="10">
        <v>6</v>
      </c>
      <c r="G344" s="10">
        <v>80093</v>
      </c>
      <c r="H344" s="10" t="s">
        <v>367</v>
      </c>
      <c r="I344" s="10">
        <v>1</v>
      </c>
      <c r="J344" s="10">
        <v>2</v>
      </c>
      <c r="K344" s="10">
        <v>2000</v>
      </c>
      <c r="S344" s="1" t="s">
        <v>367</v>
      </c>
      <c r="AB344" s="1">
        <v>80064</v>
      </c>
      <c r="AC344" s="1" t="s">
        <v>391</v>
      </c>
      <c r="AE344" s="1">
        <v>80093</v>
      </c>
      <c r="AF344" s="1" t="s">
        <v>367</v>
      </c>
    </row>
    <row r="345" spans="1:32" x14ac:dyDescent="0.2">
      <c r="A345" s="10">
        <v>140</v>
      </c>
      <c r="B345" s="10">
        <v>2</v>
      </c>
      <c r="C345" s="10">
        <v>1</v>
      </c>
      <c r="D345" s="10" t="s">
        <v>351</v>
      </c>
      <c r="E345" s="10">
        <v>480</v>
      </c>
      <c r="F345" s="10">
        <v>6</v>
      </c>
      <c r="G345" s="10">
        <v>80094</v>
      </c>
      <c r="H345" s="10" t="s">
        <v>368</v>
      </c>
      <c r="I345" s="10">
        <v>1</v>
      </c>
      <c r="J345" s="10">
        <v>2</v>
      </c>
      <c r="K345" s="10">
        <v>2000</v>
      </c>
      <c r="S345" s="1" t="s">
        <v>368</v>
      </c>
      <c r="AB345" s="1">
        <v>80065</v>
      </c>
      <c r="AC345" s="1" t="s">
        <v>392</v>
      </c>
      <c r="AE345" s="1">
        <v>80094</v>
      </c>
      <c r="AF345" s="1" t="s">
        <v>368</v>
      </c>
    </row>
    <row r="346" spans="1:32" x14ac:dyDescent="0.2">
      <c r="A346" s="10">
        <v>141</v>
      </c>
      <c r="B346" s="10">
        <v>2</v>
      </c>
      <c r="C346" s="10">
        <v>1</v>
      </c>
      <c r="D346" s="10" t="s">
        <v>351</v>
      </c>
      <c r="E346" s="10">
        <v>480</v>
      </c>
      <c r="F346" s="10">
        <v>6</v>
      </c>
      <c r="G346" s="10">
        <v>80503</v>
      </c>
      <c r="H346" s="10" t="s">
        <v>369</v>
      </c>
      <c r="I346" s="10">
        <v>1</v>
      </c>
      <c r="J346" s="10">
        <v>2</v>
      </c>
      <c r="K346" s="10">
        <v>2000</v>
      </c>
      <c r="S346" s="1" t="s">
        <v>369</v>
      </c>
      <c r="V346" s="1" t="s">
        <v>549</v>
      </c>
      <c r="W346" s="1" t="s">
        <v>550</v>
      </c>
      <c r="X346" s="1" t="s">
        <v>551</v>
      </c>
      <c r="AB346" s="1">
        <v>80066</v>
      </c>
      <c r="AC346" s="1" t="s">
        <v>393</v>
      </c>
      <c r="AE346" s="1">
        <v>80503</v>
      </c>
      <c r="AF346" s="1" t="s">
        <v>369</v>
      </c>
    </row>
    <row r="347" spans="1:32" x14ac:dyDescent="0.2">
      <c r="A347" s="10">
        <v>142</v>
      </c>
      <c r="B347" s="10">
        <v>2</v>
      </c>
      <c r="C347" s="10">
        <v>1</v>
      </c>
      <c r="D347" s="10" t="s">
        <v>351</v>
      </c>
      <c r="E347" s="10">
        <v>480</v>
      </c>
      <c r="F347" s="10">
        <v>6</v>
      </c>
      <c r="G347" s="10">
        <v>80504</v>
      </c>
      <c r="H347" s="10" t="s">
        <v>370</v>
      </c>
      <c r="I347" s="10">
        <v>1</v>
      </c>
      <c r="J347" s="10">
        <v>2</v>
      </c>
      <c r="K347" s="10">
        <v>2000</v>
      </c>
      <c r="S347" s="1" t="s">
        <v>370</v>
      </c>
      <c r="V347" s="1" t="s">
        <v>549</v>
      </c>
      <c r="W347" s="1" t="s">
        <v>553</v>
      </c>
      <c r="X347" s="1" t="s">
        <v>552</v>
      </c>
      <c r="AB347" s="1">
        <v>80067</v>
      </c>
      <c r="AC347" s="1" t="s">
        <v>394</v>
      </c>
      <c r="AE347" s="1">
        <v>80504</v>
      </c>
      <c r="AF347" s="1" t="s">
        <v>370</v>
      </c>
    </row>
    <row r="348" spans="1:32" x14ac:dyDescent="0.2">
      <c r="A348" s="10">
        <v>143</v>
      </c>
      <c r="B348" s="10">
        <v>2</v>
      </c>
      <c r="C348" s="10">
        <v>1</v>
      </c>
      <c r="D348" s="10" t="s">
        <v>351</v>
      </c>
      <c r="E348" s="10">
        <v>480</v>
      </c>
      <c r="F348" s="10">
        <v>6</v>
      </c>
      <c r="G348" s="10">
        <v>80505</v>
      </c>
      <c r="H348" s="10" t="s">
        <v>371</v>
      </c>
      <c r="I348" s="10">
        <v>1</v>
      </c>
      <c r="J348" s="10">
        <v>2</v>
      </c>
      <c r="K348" s="10">
        <v>2000</v>
      </c>
      <c r="S348" s="1" t="s">
        <v>371</v>
      </c>
      <c r="AB348" s="1">
        <v>80083</v>
      </c>
      <c r="AC348" s="1" t="s">
        <v>395</v>
      </c>
      <c r="AE348" s="1">
        <v>80505</v>
      </c>
      <c r="AF348" s="1" t="s">
        <v>371</v>
      </c>
    </row>
    <row r="349" spans="1:32" x14ac:dyDescent="0.2">
      <c r="A349" s="10">
        <v>144</v>
      </c>
      <c r="B349" s="10">
        <v>2</v>
      </c>
      <c r="C349" s="10">
        <v>1</v>
      </c>
      <c r="D349" s="10" t="s">
        <v>351</v>
      </c>
      <c r="E349" s="10">
        <v>480</v>
      </c>
      <c r="F349" s="10">
        <v>6</v>
      </c>
      <c r="G349" s="10">
        <v>80506</v>
      </c>
      <c r="H349" s="10" t="s">
        <v>372</v>
      </c>
      <c r="I349" s="10">
        <v>1</v>
      </c>
      <c r="J349" s="10">
        <v>2</v>
      </c>
      <c r="K349" s="10">
        <v>2000</v>
      </c>
      <c r="S349" s="1" t="s">
        <v>372</v>
      </c>
      <c r="V349" s="1">
        <v>240</v>
      </c>
      <c r="W349" s="1">
        <v>480</v>
      </c>
      <c r="X349" s="1">
        <v>960</v>
      </c>
      <c r="AB349" s="1">
        <v>80084</v>
      </c>
      <c r="AC349" s="1" t="s">
        <v>396</v>
      </c>
      <c r="AE349" s="1">
        <v>80506</v>
      </c>
      <c r="AF349" s="1" t="s">
        <v>372</v>
      </c>
    </row>
    <row r="350" spans="1:32" x14ac:dyDescent="0.2">
      <c r="A350" s="10">
        <v>145</v>
      </c>
      <c r="B350" s="10">
        <v>2</v>
      </c>
      <c r="C350" s="10">
        <v>1</v>
      </c>
      <c r="D350" s="10" t="s">
        <v>351</v>
      </c>
      <c r="E350" s="10">
        <v>480</v>
      </c>
      <c r="F350" s="10">
        <v>6</v>
      </c>
      <c r="G350" s="10">
        <v>81003</v>
      </c>
      <c r="H350" s="10" t="s">
        <v>373</v>
      </c>
      <c r="I350" s="10">
        <v>1</v>
      </c>
      <c r="J350" s="10">
        <v>2</v>
      </c>
      <c r="K350" s="10">
        <v>2000</v>
      </c>
      <c r="S350" s="1" t="s">
        <v>373</v>
      </c>
      <c r="AB350" s="1">
        <v>80095</v>
      </c>
      <c r="AC350" s="1" t="s">
        <v>397</v>
      </c>
      <c r="AE350" s="1">
        <v>81003</v>
      </c>
      <c r="AF350" s="1" t="s">
        <v>373</v>
      </c>
    </row>
    <row r="351" spans="1:32" x14ac:dyDescent="0.2">
      <c r="A351" s="10">
        <v>146</v>
      </c>
      <c r="B351" s="10">
        <v>2</v>
      </c>
      <c r="C351" s="10">
        <v>1</v>
      </c>
      <c r="D351" s="10" t="s">
        <v>351</v>
      </c>
      <c r="E351" s="10">
        <v>480</v>
      </c>
      <c r="F351" s="10">
        <v>6</v>
      </c>
      <c r="G351" s="10">
        <v>81004</v>
      </c>
      <c r="H351" s="10" t="s">
        <v>374</v>
      </c>
      <c r="I351" s="10">
        <v>1</v>
      </c>
      <c r="J351" s="10">
        <v>2</v>
      </c>
      <c r="K351" s="10">
        <v>2000</v>
      </c>
      <c r="S351" s="1" t="s">
        <v>374</v>
      </c>
      <c r="AB351" s="1">
        <v>80096</v>
      </c>
      <c r="AC351" s="1" t="s">
        <v>398</v>
      </c>
      <c r="AE351" s="1">
        <v>81004</v>
      </c>
      <c r="AF351" s="1" t="s">
        <v>374</v>
      </c>
    </row>
    <row r="352" spans="1:32" x14ac:dyDescent="0.2">
      <c r="A352" s="10">
        <v>147</v>
      </c>
      <c r="B352" s="10">
        <v>2</v>
      </c>
      <c r="C352" s="10">
        <v>1</v>
      </c>
      <c r="D352" s="10" t="s">
        <v>351</v>
      </c>
      <c r="E352" s="10">
        <v>480</v>
      </c>
      <c r="F352" s="10">
        <v>6</v>
      </c>
      <c r="G352" s="10">
        <v>81005</v>
      </c>
      <c r="H352" s="10" t="s">
        <v>375</v>
      </c>
      <c r="I352" s="10">
        <v>1</v>
      </c>
      <c r="J352" s="10">
        <v>2</v>
      </c>
      <c r="K352" s="10">
        <v>2000</v>
      </c>
      <c r="S352" s="1" t="s">
        <v>375</v>
      </c>
      <c r="AB352" s="1">
        <v>80507</v>
      </c>
      <c r="AC352" s="1" t="s">
        <v>399</v>
      </c>
      <c r="AE352" s="1">
        <v>81005</v>
      </c>
      <c r="AF352" s="1" t="s">
        <v>375</v>
      </c>
    </row>
    <row r="353" spans="1:32" x14ac:dyDescent="0.2">
      <c r="A353" s="10">
        <v>148</v>
      </c>
      <c r="B353" s="10">
        <v>2</v>
      </c>
      <c r="C353" s="10">
        <v>1</v>
      </c>
      <c r="D353" s="10" t="s">
        <v>351</v>
      </c>
      <c r="E353" s="10">
        <v>480</v>
      </c>
      <c r="F353" s="10">
        <v>6</v>
      </c>
      <c r="G353" s="10">
        <v>81006</v>
      </c>
      <c r="H353" s="10" t="s">
        <v>376</v>
      </c>
      <c r="I353" s="10">
        <v>1</v>
      </c>
      <c r="J353" s="10">
        <v>2</v>
      </c>
      <c r="K353" s="10">
        <v>2000</v>
      </c>
      <c r="S353" s="1" t="s">
        <v>376</v>
      </c>
      <c r="AB353" s="1">
        <v>80508</v>
      </c>
      <c r="AC353" s="1" t="s">
        <v>400</v>
      </c>
      <c r="AE353" s="1">
        <v>81006</v>
      </c>
      <c r="AF353" s="1" t="s">
        <v>376</v>
      </c>
    </row>
    <row r="354" spans="1:32" x14ac:dyDescent="0.2">
      <c r="A354" s="10">
        <v>149</v>
      </c>
      <c r="B354" s="10">
        <v>2</v>
      </c>
      <c r="C354" s="10">
        <v>1</v>
      </c>
      <c r="D354" s="10" t="s">
        <v>351</v>
      </c>
      <c r="E354" s="10">
        <v>480</v>
      </c>
      <c r="F354" s="10">
        <v>6</v>
      </c>
      <c r="G354" s="10">
        <v>81502</v>
      </c>
      <c r="H354" s="10" t="s">
        <v>377</v>
      </c>
      <c r="I354" s="10">
        <v>1</v>
      </c>
      <c r="J354" s="10">
        <v>2</v>
      </c>
      <c r="K354" s="10">
        <v>2000</v>
      </c>
      <c r="S354" s="1" t="s">
        <v>377</v>
      </c>
      <c r="AB354" s="1">
        <v>80509</v>
      </c>
      <c r="AC354" s="1" t="s">
        <v>401</v>
      </c>
      <c r="AE354" s="1">
        <v>81502</v>
      </c>
      <c r="AF354" s="1" t="s">
        <v>377</v>
      </c>
    </row>
    <row r="355" spans="1:32" x14ac:dyDescent="0.2">
      <c r="A355" s="10">
        <v>150</v>
      </c>
      <c r="B355" s="10">
        <v>2</v>
      </c>
      <c r="C355" s="10">
        <v>1</v>
      </c>
      <c r="D355" s="10" t="s">
        <v>351</v>
      </c>
      <c r="E355" s="10">
        <v>480</v>
      </c>
      <c r="F355" s="10">
        <v>6</v>
      </c>
      <c r="G355" s="10">
        <v>82002</v>
      </c>
      <c r="H355" s="10" t="s">
        <v>378</v>
      </c>
      <c r="I355" s="10">
        <v>1</v>
      </c>
      <c r="J355" s="10">
        <v>2</v>
      </c>
      <c r="K355" s="10">
        <v>2000</v>
      </c>
      <c r="S355" s="1" t="s">
        <v>378</v>
      </c>
      <c r="AB355" s="1">
        <v>80510</v>
      </c>
      <c r="AC355" s="1" t="s">
        <v>403</v>
      </c>
      <c r="AE355" s="1">
        <v>82002</v>
      </c>
      <c r="AF355" s="1" t="s">
        <v>378</v>
      </c>
    </row>
    <row r="356" spans="1:32" x14ac:dyDescent="0.2">
      <c r="A356" s="10">
        <v>151</v>
      </c>
      <c r="B356" s="10">
        <v>2</v>
      </c>
      <c r="C356" s="10">
        <v>1</v>
      </c>
      <c r="D356" s="10" t="s">
        <v>351</v>
      </c>
      <c r="E356" s="10">
        <v>480</v>
      </c>
      <c r="F356" s="10">
        <v>6</v>
      </c>
      <c r="G356" s="10">
        <v>82502</v>
      </c>
      <c r="H356" s="10" t="s">
        <v>379</v>
      </c>
      <c r="I356" s="10">
        <v>1</v>
      </c>
      <c r="J356" s="10">
        <v>2</v>
      </c>
      <c r="K356" s="10">
        <v>2000</v>
      </c>
      <c r="S356" s="1" t="s">
        <v>379</v>
      </c>
      <c r="AB356" s="1">
        <v>81007</v>
      </c>
      <c r="AC356" s="1" t="s">
        <v>404</v>
      </c>
      <c r="AE356" s="1">
        <v>82502</v>
      </c>
      <c r="AF356" s="1" t="s">
        <v>379</v>
      </c>
    </row>
    <row r="357" spans="1:32" x14ac:dyDescent="0.2">
      <c r="A357" s="10">
        <v>152</v>
      </c>
      <c r="B357" s="10">
        <v>2</v>
      </c>
      <c r="C357" s="10">
        <v>4</v>
      </c>
      <c r="D357" s="10" t="s">
        <v>351</v>
      </c>
      <c r="E357" s="10">
        <v>394</v>
      </c>
      <c r="F357" s="10">
        <v>6</v>
      </c>
      <c r="G357" s="10">
        <v>80007</v>
      </c>
      <c r="H357" s="10" t="s">
        <v>380</v>
      </c>
      <c r="I357" s="10">
        <v>1</v>
      </c>
      <c r="J357" s="10">
        <v>2</v>
      </c>
      <c r="K357" s="10">
        <v>10000</v>
      </c>
      <c r="Q357" s="1" t="s">
        <v>381</v>
      </c>
      <c r="S357" s="1" t="s">
        <v>380</v>
      </c>
      <c r="AB357" s="1">
        <v>81008</v>
      </c>
      <c r="AC357" s="1" t="s">
        <v>405</v>
      </c>
    </row>
    <row r="358" spans="1:32" x14ac:dyDescent="0.2">
      <c r="A358" s="10">
        <v>153</v>
      </c>
      <c r="B358" s="10">
        <v>2</v>
      </c>
      <c r="C358" s="10">
        <v>4</v>
      </c>
      <c r="D358" s="10" t="s">
        <v>351</v>
      </c>
      <c r="E358" s="10">
        <v>394</v>
      </c>
      <c r="F358" s="10">
        <v>6</v>
      </c>
      <c r="G358" s="10">
        <v>80012</v>
      </c>
      <c r="H358" s="10" t="s">
        <v>382</v>
      </c>
      <c r="I358" s="10">
        <v>1</v>
      </c>
      <c r="J358" s="10">
        <v>2</v>
      </c>
      <c r="K358" s="10">
        <v>10000</v>
      </c>
      <c r="S358" s="1" t="s">
        <v>382</v>
      </c>
      <c r="AB358" s="1">
        <v>81009</v>
      </c>
      <c r="AC358" s="1" t="s">
        <v>406</v>
      </c>
    </row>
    <row r="359" spans="1:32" x14ac:dyDescent="0.2">
      <c r="A359" s="10">
        <v>154</v>
      </c>
      <c r="B359" s="10">
        <v>2</v>
      </c>
      <c r="C359" s="10">
        <v>4</v>
      </c>
      <c r="D359" s="10" t="s">
        <v>351</v>
      </c>
      <c r="E359" s="10">
        <v>394</v>
      </c>
      <c r="F359" s="10">
        <v>6</v>
      </c>
      <c r="G359" s="10">
        <v>80014</v>
      </c>
      <c r="H359" s="10" t="s">
        <v>383</v>
      </c>
      <c r="I359" s="10">
        <v>1</v>
      </c>
      <c r="J359" s="10">
        <v>2</v>
      </c>
      <c r="K359" s="10">
        <v>10000</v>
      </c>
      <c r="S359" s="1" t="s">
        <v>383</v>
      </c>
      <c r="AB359" s="1">
        <v>81010</v>
      </c>
      <c r="AC359" s="1" t="s">
        <v>407</v>
      </c>
    </row>
    <row r="360" spans="1:32" x14ac:dyDescent="0.2">
      <c r="A360" s="10">
        <v>155</v>
      </c>
      <c r="B360" s="10">
        <v>2</v>
      </c>
      <c r="C360" s="10">
        <v>4</v>
      </c>
      <c r="D360" s="10" t="s">
        <v>351</v>
      </c>
      <c r="E360" s="10">
        <v>394</v>
      </c>
      <c r="F360" s="10">
        <v>6</v>
      </c>
      <c r="G360" s="10">
        <v>80025</v>
      </c>
      <c r="H360" s="10" t="s">
        <v>384</v>
      </c>
      <c r="I360" s="10">
        <v>1</v>
      </c>
      <c r="J360" s="10">
        <v>2</v>
      </c>
      <c r="K360" s="10">
        <v>10000</v>
      </c>
      <c r="S360" s="1" t="s">
        <v>384</v>
      </c>
      <c r="AB360" s="1">
        <v>81503</v>
      </c>
      <c r="AC360" s="1" t="s">
        <v>408</v>
      </c>
    </row>
    <row r="361" spans="1:32" x14ac:dyDescent="0.2">
      <c r="A361" s="10">
        <v>156</v>
      </c>
      <c r="B361" s="10">
        <v>2</v>
      </c>
      <c r="C361" s="10">
        <v>4</v>
      </c>
      <c r="D361" s="10" t="s">
        <v>351</v>
      </c>
      <c r="E361" s="10">
        <v>394</v>
      </c>
      <c r="F361" s="10">
        <v>6</v>
      </c>
      <c r="G361" s="10">
        <v>80026</v>
      </c>
      <c r="H361" s="10" t="s">
        <v>385</v>
      </c>
      <c r="I361" s="10">
        <v>1</v>
      </c>
      <c r="J361" s="10">
        <v>2</v>
      </c>
      <c r="K361" s="10">
        <v>10000</v>
      </c>
      <c r="S361" s="1" t="s">
        <v>385</v>
      </c>
      <c r="AB361" s="1">
        <v>81504</v>
      </c>
      <c r="AC361" s="1" t="s">
        <v>409</v>
      </c>
    </row>
    <row r="362" spans="1:32" x14ac:dyDescent="0.2">
      <c r="A362" s="10">
        <v>157</v>
      </c>
      <c r="B362" s="10">
        <v>2</v>
      </c>
      <c r="C362" s="10">
        <v>4</v>
      </c>
      <c r="D362" s="10" t="s">
        <v>351</v>
      </c>
      <c r="E362" s="10">
        <v>394</v>
      </c>
      <c r="F362" s="10">
        <v>6</v>
      </c>
      <c r="G362" s="10">
        <v>80027</v>
      </c>
      <c r="H362" s="10" t="s">
        <v>386</v>
      </c>
      <c r="I362" s="10">
        <v>1</v>
      </c>
      <c r="J362" s="10">
        <v>2</v>
      </c>
      <c r="K362" s="10">
        <v>10000</v>
      </c>
      <c r="S362" s="1" t="s">
        <v>386</v>
      </c>
      <c r="AB362" s="1">
        <v>82003</v>
      </c>
      <c r="AC362" s="1" t="s">
        <v>410</v>
      </c>
    </row>
    <row r="363" spans="1:32" x14ac:dyDescent="0.2">
      <c r="A363" s="10">
        <v>158</v>
      </c>
      <c r="B363" s="10">
        <v>2</v>
      </c>
      <c r="C363" s="10">
        <v>4</v>
      </c>
      <c r="D363" s="10" t="s">
        <v>351</v>
      </c>
      <c r="E363" s="10">
        <v>394</v>
      </c>
      <c r="F363" s="10">
        <v>6</v>
      </c>
      <c r="G363" s="10">
        <v>80044</v>
      </c>
      <c r="H363" s="10" t="s">
        <v>387</v>
      </c>
      <c r="I363" s="10">
        <v>1</v>
      </c>
      <c r="J363" s="10">
        <v>2</v>
      </c>
      <c r="K363" s="10">
        <v>10000</v>
      </c>
      <c r="S363" s="1" t="s">
        <v>387</v>
      </c>
      <c r="AB363" s="1">
        <v>82004</v>
      </c>
      <c r="AC363" s="1" t="s">
        <v>411</v>
      </c>
    </row>
    <row r="364" spans="1:32" x14ac:dyDescent="0.2">
      <c r="A364" s="10">
        <v>159</v>
      </c>
      <c r="B364" s="10">
        <v>2</v>
      </c>
      <c r="C364" s="10">
        <v>4</v>
      </c>
      <c r="D364" s="10" t="s">
        <v>351</v>
      </c>
      <c r="E364" s="10">
        <v>394</v>
      </c>
      <c r="F364" s="10">
        <v>6</v>
      </c>
      <c r="G364" s="10">
        <v>80045</v>
      </c>
      <c r="H364" s="10" t="s">
        <v>388</v>
      </c>
      <c r="I364" s="10">
        <v>1</v>
      </c>
      <c r="J364" s="10">
        <v>2</v>
      </c>
      <c r="K364" s="10">
        <v>10000</v>
      </c>
      <c r="S364" s="1" t="s">
        <v>388</v>
      </c>
      <c r="AB364" s="1">
        <v>82503</v>
      </c>
      <c r="AC364" s="1" t="s">
        <v>412</v>
      </c>
    </row>
    <row r="365" spans="1:32" x14ac:dyDescent="0.2">
      <c r="A365" s="10">
        <v>160</v>
      </c>
      <c r="B365" s="10">
        <v>2</v>
      </c>
      <c r="C365" s="10">
        <v>4</v>
      </c>
      <c r="D365" s="10" t="s">
        <v>351</v>
      </c>
      <c r="E365" s="10">
        <v>394</v>
      </c>
      <c r="F365" s="10">
        <v>6</v>
      </c>
      <c r="G365" s="10">
        <v>80046</v>
      </c>
      <c r="H365" s="10" t="s">
        <v>389</v>
      </c>
      <c r="I365" s="10">
        <v>1</v>
      </c>
      <c r="J365" s="10">
        <v>2</v>
      </c>
      <c r="K365" s="10">
        <v>10000</v>
      </c>
      <c r="S365" s="1" t="s">
        <v>389</v>
      </c>
      <c r="AB365" s="1">
        <v>82504</v>
      </c>
      <c r="AC365" s="1" t="s">
        <v>413</v>
      </c>
    </row>
    <row r="366" spans="1:32" x14ac:dyDescent="0.2">
      <c r="A366" s="10">
        <v>161</v>
      </c>
      <c r="B366" s="10">
        <v>2</v>
      </c>
      <c r="C366" s="10">
        <v>4</v>
      </c>
      <c r="D366" s="10" t="s">
        <v>351</v>
      </c>
      <c r="E366" s="10">
        <v>394</v>
      </c>
      <c r="F366" s="10">
        <v>6</v>
      </c>
      <c r="G366" s="10">
        <v>80047</v>
      </c>
      <c r="H366" s="10" t="s">
        <v>390</v>
      </c>
      <c r="I366" s="10">
        <v>1</v>
      </c>
      <c r="J366" s="10">
        <v>2</v>
      </c>
      <c r="K366" s="10">
        <v>10000</v>
      </c>
      <c r="S366" s="1" t="s">
        <v>390</v>
      </c>
    </row>
    <row r="367" spans="1:32" x14ac:dyDescent="0.2">
      <c r="A367" s="10">
        <v>162</v>
      </c>
      <c r="B367" s="10">
        <v>2</v>
      </c>
      <c r="C367" s="10">
        <v>4</v>
      </c>
      <c r="D367" s="10" t="s">
        <v>351</v>
      </c>
      <c r="E367" s="10">
        <v>394</v>
      </c>
      <c r="F367" s="10">
        <v>6</v>
      </c>
      <c r="G367" s="10">
        <v>80064</v>
      </c>
      <c r="H367" s="10" t="s">
        <v>391</v>
      </c>
      <c r="I367" s="10">
        <v>1</v>
      </c>
      <c r="J367" s="10">
        <v>2</v>
      </c>
      <c r="K367" s="10">
        <v>10000</v>
      </c>
      <c r="S367" s="1" t="s">
        <v>391</v>
      </c>
    </row>
    <row r="368" spans="1:32" x14ac:dyDescent="0.2">
      <c r="A368" s="10">
        <v>163</v>
      </c>
      <c r="B368" s="10">
        <v>2</v>
      </c>
      <c r="C368" s="10">
        <v>4</v>
      </c>
      <c r="D368" s="10" t="s">
        <v>351</v>
      </c>
      <c r="E368" s="10">
        <v>394</v>
      </c>
      <c r="F368" s="10">
        <v>6</v>
      </c>
      <c r="G368" s="10">
        <v>80065</v>
      </c>
      <c r="H368" s="10" t="s">
        <v>392</v>
      </c>
      <c r="I368" s="10">
        <v>1</v>
      </c>
      <c r="J368" s="10">
        <v>2</v>
      </c>
      <c r="K368" s="10">
        <v>10000</v>
      </c>
      <c r="S368" s="1" t="s">
        <v>392</v>
      </c>
    </row>
    <row r="369" spans="1:19" x14ac:dyDescent="0.2">
      <c r="A369" s="10">
        <v>164</v>
      </c>
      <c r="B369" s="10">
        <v>2</v>
      </c>
      <c r="C369" s="10">
        <v>4</v>
      </c>
      <c r="D369" s="10" t="s">
        <v>351</v>
      </c>
      <c r="E369" s="10">
        <v>394</v>
      </c>
      <c r="F369" s="10">
        <v>6</v>
      </c>
      <c r="G369" s="10">
        <v>80066</v>
      </c>
      <c r="H369" s="10" t="s">
        <v>393</v>
      </c>
      <c r="I369" s="10">
        <v>1</v>
      </c>
      <c r="J369" s="10">
        <v>2</v>
      </c>
      <c r="K369" s="10">
        <v>10000</v>
      </c>
      <c r="S369" s="1" t="s">
        <v>393</v>
      </c>
    </row>
    <row r="370" spans="1:19" x14ac:dyDescent="0.2">
      <c r="A370" s="10">
        <v>165</v>
      </c>
      <c r="B370" s="10">
        <v>2</v>
      </c>
      <c r="C370" s="10">
        <v>4</v>
      </c>
      <c r="D370" s="10" t="s">
        <v>351</v>
      </c>
      <c r="E370" s="10">
        <v>394</v>
      </c>
      <c r="F370" s="10">
        <v>6</v>
      </c>
      <c r="G370" s="10">
        <v>80067</v>
      </c>
      <c r="H370" s="10" t="s">
        <v>394</v>
      </c>
      <c r="I370" s="10">
        <v>1</v>
      </c>
      <c r="J370" s="10">
        <v>2</v>
      </c>
      <c r="K370" s="10">
        <v>10000</v>
      </c>
      <c r="S370" s="1" t="s">
        <v>394</v>
      </c>
    </row>
    <row r="371" spans="1:19" x14ac:dyDescent="0.2">
      <c r="A371" s="10">
        <v>166</v>
      </c>
      <c r="B371" s="10">
        <v>2</v>
      </c>
      <c r="C371" s="10">
        <v>4</v>
      </c>
      <c r="D371" s="10" t="s">
        <v>351</v>
      </c>
      <c r="E371" s="10">
        <v>394</v>
      </c>
      <c r="F371" s="10">
        <v>6</v>
      </c>
      <c r="G371" s="10">
        <v>80083</v>
      </c>
      <c r="H371" s="10" t="s">
        <v>395</v>
      </c>
      <c r="I371" s="10">
        <v>1</v>
      </c>
      <c r="J371" s="10">
        <v>2</v>
      </c>
      <c r="K371" s="10">
        <v>10000</v>
      </c>
      <c r="S371" s="1" t="s">
        <v>395</v>
      </c>
    </row>
    <row r="372" spans="1:19" x14ac:dyDescent="0.2">
      <c r="A372" s="10">
        <v>167</v>
      </c>
      <c r="B372" s="10">
        <v>2</v>
      </c>
      <c r="C372" s="10">
        <v>4</v>
      </c>
      <c r="D372" s="10" t="s">
        <v>351</v>
      </c>
      <c r="E372" s="10">
        <v>394</v>
      </c>
      <c r="F372" s="10">
        <v>6</v>
      </c>
      <c r="G372" s="10">
        <v>80084</v>
      </c>
      <c r="H372" s="10" t="s">
        <v>396</v>
      </c>
      <c r="I372" s="10">
        <v>1</v>
      </c>
      <c r="J372" s="10">
        <v>2</v>
      </c>
      <c r="K372" s="10">
        <v>10000</v>
      </c>
      <c r="S372" s="1" t="s">
        <v>396</v>
      </c>
    </row>
    <row r="373" spans="1:19" x14ac:dyDescent="0.2">
      <c r="A373" s="10">
        <v>168</v>
      </c>
      <c r="B373" s="10">
        <v>2</v>
      </c>
      <c r="C373" s="10">
        <v>4</v>
      </c>
      <c r="D373" s="10" t="s">
        <v>351</v>
      </c>
      <c r="E373" s="10">
        <v>394</v>
      </c>
      <c r="F373" s="10">
        <v>6</v>
      </c>
      <c r="G373" s="10">
        <v>80095</v>
      </c>
      <c r="H373" s="10" t="s">
        <v>397</v>
      </c>
      <c r="I373" s="10">
        <v>1</v>
      </c>
      <c r="J373" s="10">
        <v>2</v>
      </c>
      <c r="K373" s="10">
        <v>10000</v>
      </c>
      <c r="S373" s="1" t="s">
        <v>397</v>
      </c>
    </row>
    <row r="374" spans="1:19" x14ac:dyDescent="0.2">
      <c r="A374" s="10">
        <v>169</v>
      </c>
      <c r="B374" s="10">
        <v>2</v>
      </c>
      <c r="C374" s="10">
        <v>4</v>
      </c>
      <c r="D374" s="10" t="s">
        <v>351</v>
      </c>
      <c r="E374" s="10">
        <v>394</v>
      </c>
      <c r="F374" s="10">
        <v>6</v>
      </c>
      <c r="G374" s="10">
        <v>80096</v>
      </c>
      <c r="H374" s="10" t="s">
        <v>398</v>
      </c>
      <c r="I374" s="10">
        <v>1</v>
      </c>
      <c r="J374" s="10">
        <v>2</v>
      </c>
      <c r="K374" s="10">
        <v>10000</v>
      </c>
      <c r="S374" s="1" t="s">
        <v>398</v>
      </c>
    </row>
    <row r="375" spans="1:19" x14ac:dyDescent="0.2">
      <c r="A375" s="10">
        <v>170</v>
      </c>
      <c r="B375" s="10">
        <v>2</v>
      </c>
      <c r="C375" s="10">
        <v>4</v>
      </c>
      <c r="D375" s="10" t="s">
        <v>351</v>
      </c>
      <c r="E375" s="10">
        <v>394</v>
      </c>
      <c r="F375" s="10">
        <v>6</v>
      </c>
      <c r="G375" s="10">
        <v>80507</v>
      </c>
      <c r="H375" s="10" t="s">
        <v>399</v>
      </c>
      <c r="I375" s="10">
        <v>1</v>
      </c>
      <c r="J375" s="10">
        <v>2</v>
      </c>
      <c r="K375" s="10">
        <v>10000</v>
      </c>
      <c r="S375" s="1" t="s">
        <v>399</v>
      </c>
    </row>
    <row r="376" spans="1:19" x14ac:dyDescent="0.2">
      <c r="A376" s="10">
        <v>171</v>
      </c>
      <c r="B376" s="10">
        <v>2</v>
      </c>
      <c r="C376" s="10">
        <v>4</v>
      </c>
      <c r="D376" s="10" t="s">
        <v>351</v>
      </c>
      <c r="E376" s="10">
        <v>394</v>
      </c>
      <c r="F376" s="10">
        <v>6</v>
      </c>
      <c r="G376" s="10">
        <v>80508</v>
      </c>
      <c r="H376" s="10" t="s">
        <v>400</v>
      </c>
      <c r="I376" s="10">
        <v>1</v>
      </c>
      <c r="J376" s="10">
        <v>2</v>
      </c>
      <c r="K376" s="10">
        <v>10000</v>
      </c>
      <c r="S376" s="1" t="s">
        <v>400</v>
      </c>
    </row>
    <row r="377" spans="1:19" x14ac:dyDescent="0.2">
      <c r="A377" s="10">
        <v>172</v>
      </c>
      <c r="B377" s="10">
        <v>2</v>
      </c>
      <c r="C377" s="10">
        <v>4</v>
      </c>
      <c r="D377" s="10" t="s">
        <v>351</v>
      </c>
      <c r="E377" s="10">
        <v>394</v>
      </c>
      <c r="F377" s="10">
        <v>6</v>
      </c>
      <c r="G377" s="10">
        <v>80509</v>
      </c>
      <c r="H377" s="10" t="s">
        <v>401</v>
      </c>
      <c r="I377" s="10">
        <v>1</v>
      </c>
      <c r="J377" s="10">
        <v>2</v>
      </c>
      <c r="K377" s="10">
        <v>10000</v>
      </c>
      <c r="S377" s="1" t="s">
        <v>401</v>
      </c>
    </row>
    <row r="378" spans="1:19" x14ac:dyDescent="0.2">
      <c r="A378" s="10">
        <v>173</v>
      </c>
      <c r="B378" s="10">
        <v>2</v>
      </c>
      <c r="C378" s="10">
        <v>4</v>
      </c>
      <c r="D378" s="10" t="s">
        <v>351</v>
      </c>
      <c r="E378" s="10">
        <v>394</v>
      </c>
      <c r="F378" s="10">
        <v>6</v>
      </c>
      <c r="G378" s="10">
        <v>80510</v>
      </c>
      <c r="H378" s="10" t="s">
        <v>402</v>
      </c>
      <c r="I378" s="10">
        <v>1</v>
      </c>
      <c r="J378" s="10">
        <v>2</v>
      </c>
      <c r="K378" s="10">
        <v>10000</v>
      </c>
      <c r="S378" s="1" t="s">
        <v>403</v>
      </c>
    </row>
    <row r="379" spans="1:19" x14ac:dyDescent="0.2">
      <c r="A379" s="10">
        <v>174</v>
      </c>
      <c r="B379" s="10">
        <v>2</v>
      </c>
      <c r="C379" s="10">
        <v>4</v>
      </c>
      <c r="D379" s="10" t="s">
        <v>351</v>
      </c>
      <c r="E379" s="10">
        <v>394</v>
      </c>
      <c r="F379" s="10">
        <v>6</v>
      </c>
      <c r="G379" s="10">
        <v>81007</v>
      </c>
      <c r="H379" s="10" t="s">
        <v>404</v>
      </c>
      <c r="I379" s="10">
        <v>1</v>
      </c>
      <c r="J379" s="10">
        <v>2</v>
      </c>
      <c r="K379" s="10">
        <v>10000</v>
      </c>
      <c r="S379" s="1" t="s">
        <v>404</v>
      </c>
    </row>
    <row r="380" spans="1:19" x14ac:dyDescent="0.2">
      <c r="A380" s="10">
        <v>175</v>
      </c>
      <c r="B380" s="10">
        <v>2</v>
      </c>
      <c r="C380" s="10">
        <v>4</v>
      </c>
      <c r="D380" s="10" t="s">
        <v>351</v>
      </c>
      <c r="E380" s="10">
        <v>394</v>
      </c>
      <c r="F380" s="10">
        <v>6</v>
      </c>
      <c r="G380" s="10">
        <v>81008</v>
      </c>
      <c r="H380" s="10" t="s">
        <v>405</v>
      </c>
      <c r="I380" s="10">
        <v>1</v>
      </c>
      <c r="J380" s="10">
        <v>2</v>
      </c>
      <c r="K380" s="10">
        <v>10000</v>
      </c>
      <c r="S380" s="1" t="s">
        <v>405</v>
      </c>
    </row>
    <row r="381" spans="1:19" x14ac:dyDescent="0.2">
      <c r="A381" s="10">
        <v>176</v>
      </c>
      <c r="B381" s="10">
        <v>2</v>
      </c>
      <c r="C381" s="10">
        <v>4</v>
      </c>
      <c r="D381" s="10" t="s">
        <v>351</v>
      </c>
      <c r="E381" s="10">
        <v>394</v>
      </c>
      <c r="F381" s="10">
        <v>6</v>
      </c>
      <c r="G381" s="10">
        <v>81009</v>
      </c>
      <c r="H381" s="10" t="s">
        <v>406</v>
      </c>
      <c r="I381" s="10">
        <v>1</v>
      </c>
      <c r="J381" s="10">
        <v>2</v>
      </c>
      <c r="K381" s="10">
        <v>10000</v>
      </c>
      <c r="S381" s="1" t="s">
        <v>406</v>
      </c>
    </row>
    <row r="382" spans="1:19" x14ac:dyDescent="0.2">
      <c r="A382" s="10">
        <v>177</v>
      </c>
      <c r="B382" s="10">
        <v>2</v>
      </c>
      <c r="C382" s="10">
        <v>4</v>
      </c>
      <c r="D382" s="10" t="s">
        <v>351</v>
      </c>
      <c r="E382" s="10">
        <v>394</v>
      </c>
      <c r="F382" s="10">
        <v>6</v>
      </c>
      <c r="G382" s="10">
        <v>81010</v>
      </c>
      <c r="H382" s="10" t="s">
        <v>407</v>
      </c>
      <c r="I382" s="10">
        <v>1</v>
      </c>
      <c r="J382" s="10">
        <v>2</v>
      </c>
      <c r="K382" s="10">
        <v>10000</v>
      </c>
      <c r="S382" s="1" t="s">
        <v>407</v>
      </c>
    </row>
    <row r="383" spans="1:19" x14ac:dyDescent="0.2">
      <c r="A383" s="10">
        <v>178</v>
      </c>
      <c r="B383" s="10">
        <v>2</v>
      </c>
      <c r="C383" s="10">
        <v>4</v>
      </c>
      <c r="D383" s="10" t="s">
        <v>351</v>
      </c>
      <c r="E383" s="10">
        <v>394</v>
      </c>
      <c r="F383" s="10">
        <v>6</v>
      </c>
      <c r="G383" s="10">
        <v>81503</v>
      </c>
      <c r="H383" s="10" t="s">
        <v>408</v>
      </c>
      <c r="I383" s="10">
        <v>1</v>
      </c>
      <c r="J383" s="10">
        <v>2</v>
      </c>
      <c r="K383" s="10">
        <v>10000</v>
      </c>
      <c r="S383" s="1" t="s">
        <v>408</v>
      </c>
    </row>
    <row r="384" spans="1:19" x14ac:dyDescent="0.2">
      <c r="A384" s="10">
        <v>179</v>
      </c>
      <c r="B384" s="10">
        <v>2</v>
      </c>
      <c r="C384" s="10">
        <v>4</v>
      </c>
      <c r="D384" s="10" t="s">
        <v>351</v>
      </c>
      <c r="E384" s="10">
        <v>394</v>
      </c>
      <c r="F384" s="10">
        <v>6</v>
      </c>
      <c r="G384" s="10">
        <v>81504</v>
      </c>
      <c r="H384" s="10" t="s">
        <v>409</v>
      </c>
      <c r="I384" s="10">
        <v>1</v>
      </c>
      <c r="J384" s="10">
        <v>2</v>
      </c>
      <c r="K384" s="10">
        <v>10000</v>
      </c>
      <c r="S384" s="1" t="s">
        <v>409</v>
      </c>
    </row>
    <row r="385" spans="1:19" x14ac:dyDescent="0.2">
      <c r="A385" s="10">
        <v>180</v>
      </c>
      <c r="B385" s="10">
        <v>2</v>
      </c>
      <c r="C385" s="10">
        <v>4</v>
      </c>
      <c r="D385" s="10" t="s">
        <v>351</v>
      </c>
      <c r="E385" s="10">
        <v>394</v>
      </c>
      <c r="F385" s="10">
        <v>6</v>
      </c>
      <c r="G385" s="10">
        <v>82003</v>
      </c>
      <c r="H385" s="10" t="s">
        <v>410</v>
      </c>
      <c r="I385" s="10">
        <v>1</v>
      </c>
      <c r="J385" s="10">
        <v>2</v>
      </c>
      <c r="K385" s="10">
        <v>10000</v>
      </c>
      <c r="S385" s="1" t="s">
        <v>410</v>
      </c>
    </row>
    <row r="386" spans="1:19" x14ac:dyDescent="0.2">
      <c r="A386" s="10">
        <v>181</v>
      </c>
      <c r="B386" s="10">
        <v>2</v>
      </c>
      <c r="C386" s="10">
        <v>4</v>
      </c>
      <c r="D386" s="10" t="s">
        <v>351</v>
      </c>
      <c r="E386" s="10">
        <v>394</v>
      </c>
      <c r="F386" s="10">
        <v>6</v>
      </c>
      <c r="G386" s="10">
        <v>82004</v>
      </c>
      <c r="H386" s="10" t="s">
        <v>411</v>
      </c>
      <c r="I386" s="10">
        <v>1</v>
      </c>
      <c r="J386" s="10">
        <v>2</v>
      </c>
      <c r="K386" s="10">
        <v>10000</v>
      </c>
      <c r="S386" s="1" t="s">
        <v>411</v>
      </c>
    </row>
    <row r="387" spans="1:19" x14ac:dyDescent="0.2">
      <c r="A387" s="10">
        <v>182</v>
      </c>
      <c r="B387" s="10">
        <v>2</v>
      </c>
      <c r="C387" s="10">
        <v>4</v>
      </c>
      <c r="D387" s="10" t="s">
        <v>351</v>
      </c>
      <c r="E387" s="10">
        <v>394</v>
      </c>
      <c r="F387" s="10">
        <v>6</v>
      </c>
      <c r="G387" s="10">
        <v>82503</v>
      </c>
      <c r="H387" s="10" t="s">
        <v>412</v>
      </c>
      <c r="I387" s="10">
        <v>1</v>
      </c>
      <c r="J387" s="10">
        <v>2</v>
      </c>
      <c r="K387" s="10">
        <v>10000</v>
      </c>
      <c r="S387" s="1" t="s">
        <v>412</v>
      </c>
    </row>
    <row r="388" spans="1:19" x14ac:dyDescent="0.2">
      <c r="A388" s="10">
        <v>183</v>
      </c>
      <c r="B388" s="10">
        <v>2</v>
      </c>
      <c r="C388" s="10">
        <v>4</v>
      </c>
      <c r="D388" s="10" t="s">
        <v>351</v>
      </c>
      <c r="E388" s="10">
        <v>394</v>
      </c>
      <c r="F388" s="10">
        <v>6</v>
      </c>
      <c r="G388" s="10">
        <v>82504</v>
      </c>
      <c r="H388" s="10" t="s">
        <v>413</v>
      </c>
      <c r="I388" s="10">
        <v>1</v>
      </c>
      <c r="J388" s="10">
        <v>2</v>
      </c>
      <c r="K388" s="10">
        <v>10000</v>
      </c>
      <c r="S388" s="1" t="s">
        <v>413</v>
      </c>
    </row>
    <row r="389" spans="1:19" x14ac:dyDescent="0.2">
      <c r="A389" s="10">
        <v>184</v>
      </c>
      <c r="B389" s="10">
        <v>2</v>
      </c>
      <c r="C389" s="10">
        <v>7</v>
      </c>
      <c r="D389" s="10" t="s">
        <v>351</v>
      </c>
      <c r="E389" s="10">
        <v>80</v>
      </c>
      <c r="F389" s="10">
        <v>6</v>
      </c>
      <c r="G389" s="10">
        <v>80011</v>
      </c>
      <c r="H389" s="10" t="s">
        <v>414</v>
      </c>
      <c r="I389" s="10">
        <v>1</v>
      </c>
      <c r="J389" s="10">
        <v>2</v>
      </c>
      <c r="K389" s="10">
        <v>50000</v>
      </c>
      <c r="Q389" s="1" t="s">
        <v>415</v>
      </c>
      <c r="S389" s="1" t="s">
        <v>414</v>
      </c>
    </row>
    <row r="390" spans="1:19" x14ac:dyDescent="0.2">
      <c r="A390" s="10">
        <v>185</v>
      </c>
      <c r="B390" s="10">
        <v>2</v>
      </c>
      <c r="C390" s="10">
        <v>7</v>
      </c>
      <c r="D390" s="10" t="s">
        <v>351</v>
      </c>
      <c r="E390" s="10">
        <v>80</v>
      </c>
      <c r="F390" s="10">
        <v>6</v>
      </c>
      <c r="G390" s="10">
        <v>80013</v>
      </c>
      <c r="H390" s="10" t="s">
        <v>416</v>
      </c>
      <c r="I390" s="10">
        <v>1</v>
      </c>
      <c r="J390" s="10">
        <v>2</v>
      </c>
      <c r="K390" s="10">
        <v>50000</v>
      </c>
      <c r="S390" s="1" t="s">
        <v>416</v>
      </c>
    </row>
    <row r="391" spans="1:19" x14ac:dyDescent="0.2">
      <c r="A391" s="10">
        <v>186</v>
      </c>
      <c r="B391" s="10">
        <v>2</v>
      </c>
      <c r="C391" s="10">
        <v>7</v>
      </c>
      <c r="D391" s="10" t="s">
        <v>351</v>
      </c>
      <c r="E391" s="10">
        <v>80</v>
      </c>
      <c r="F391" s="10">
        <v>6</v>
      </c>
      <c r="G391" s="10">
        <v>80015</v>
      </c>
      <c r="H391" s="10" t="s">
        <v>417</v>
      </c>
      <c r="I391" s="10">
        <v>1</v>
      </c>
      <c r="J391" s="10">
        <v>2</v>
      </c>
      <c r="K391" s="10">
        <v>50000</v>
      </c>
      <c r="S391" s="1" t="s">
        <v>417</v>
      </c>
    </row>
    <row r="392" spans="1:19" x14ac:dyDescent="0.2">
      <c r="A392" s="10">
        <v>187</v>
      </c>
      <c r="B392" s="10">
        <v>2</v>
      </c>
      <c r="C392" s="10">
        <v>7</v>
      </c>
      <c r="D392" s="10" t="s">
        <v>351</v>
      </c>
      <c r="E392" s="10">
        <v>80</v>
      </c>
      <c r="F392" s="10">
        <v>6</v>
      </c>
      <c r="G392" s="10">
        <v>80016</v>
      </c>
      <c r="H392" s="10" t="s">
        <v>418</v>
      </c>
      <c r="I392" s="10">
        <v>1</v>
      </c>
      <c r="J392" s="10">
        <v>2</v>
      </c>
      <c r="K392" s="10">
        <v>50000</v>
      </c>
      <c r="S392" s="1" t="s">
        <v>418</v>
      </c>
    </row>
    <row r="393" spans="1:19" x14ac:dyDescent="0.2">
      <c r="A393" s="10">
        <v>188</v>
      </c>
      <c r="B393" s="10">
        <v>2</v>
      </c>
      <c r="C393" s="10">
        <v>7</v>
      </c>
      <c r="D393" s="10" t="s">
        <v>351</v>
      </c>
      <c r="E393" s="10">
        <v>80</v>
      </c>
      <c r="F393" s="10">
        <v>6</v>
      </c>
      <c r="G393" s="10">
        <v>80018</v>
      </c>
      <c r="H393" s="10" t="s">
        <v>419</v>
      </c>
      <c r="I393" s="10">
        <v>1</v>
      </c>
      <c r="J393" s="10">
        <v>2</v>
      </c>
      <c r="K393" s="10">
        <v>50000</v>
      </c>
      <c r="S393" s="1" t="s">
        <v>419</v>
      </c>
    </row>
    <row r="394" spans="1:19" x14ac:dyDescent="0.2">
      <c r="A394" s="10">
        <v>189</v>
      </c>
      <c r="B394" s="10">
        <v>2</v>
      </c>
      <c r="C394" s="10">
        <v>7</v>
      </c>
      <c r="D394" s="10" t="s">
        <v>351</v>
      </c>
      <c r="E394" s="10">
        <v>80</v>
      </c>
      <c r="F394" s="10">
        <v>6</v>
      </c>
      <c r="G394" s="10">
        <v>80028</v>
      </c>
      <c r="H394" s="10" t="s">
        <v>420</v>
      </c>
      <c r="I394" s="10">
        <v>1</v>
      </c>
      <c r="J394" s="10">
        <v>2</v>
      </c>
      <c r="K394" s="10">
        <v>50000</v>
      </c>
      <c r="S394" s="1" t="s">
        <v>420</v>
      </c>
    </row>
    <row r="395" spans="1:19" x14ac:dyDescent="0.2">
      <c r="A395" s="10">
        <v>190</v>
      </c>
      <c r="B395" s="10">
        <v>2</v>
      </c>
      <c r="C395" s="10">
        <v>7</v>
      </c>
      <c r="D395" s="10" t="s">
        <v>351</v>
      </c>
      <c r="E395" s="10">
        <v>80</v>
      </c>
      <c r="F395" s="10">
        <v>6</v>
      </c>
      <c r="G395" s="10">
        <v>80029</v>
      </c>
      <c r="H395" s="10" t="s">
        <v>421</v>
      </c>
      <c r="I395" s="10">
        <v>1</v>
      </c>
      <c r="J395" s="10">
        <v>2</v>
      </c>
      <c r="K395" s="10">
        <v>50000</v>
      </c>
      <c r="S395" s="1" t="s">
        <v>421</v>
      </c>
    </row>
    <row r="396" spans="1:19" x14ac:dyDescent="0.2">
      <c r="A396" s="10">
        <v>191</v>
      </c>
      <c r="B396" s="10">
        <v>2</v>
      </c>
      <c r="C396" s="10">
        <v>7</v>
      </c>
      <c r="D396" s="10" t="s">
        <v>351</v>
      </c>
      <c r="E396" s="10">
        <v>80</v>
      </c>
      <c r="F396" s="10">
        <v>6</v>
      </c>
      <c r="G396" s="10">
        <v>80030</v>
      </c>
      <c r="H396" s="10" t="s">
        <v>422</v>
      </c>
      <c r="I396" s="10">
        <v>1</v>
      </c>
      <c r="J396" s="10">
        <v>2</v>
      </c>
      <c r="K396" s="10">
        <v>50000</v>
      </c>
      <c r="S396" s="1" t="s">
        <v>422</v>
      </c>
    </row>
    <row r="397" spans="1:19" x14ac:dyDescent="0.2">
      <c r="A397" s="10">
        <v>192</v>
      </c>
      <c r="B397" s="10">
        <v>2</v>
      </c>
      <c r="C397" s="10">
        <v>7</v>
      </c>
      <c r="D397" s="10" t="s">
        <v>351</v>
      </c>
      <c r="E397" s="10">
        <v>80</v>
      </c>
      <c r="F397" s="10">
        <v>6</v>
      </c>
      <c r="G397" s="10">
        <v>80031</v>
      </c>
      <c r="H397" s="10" t="s">
        <v>423</v>
      </c>
      <c r="I397" s="10">
        <v>1</v>
      </c>
      <c r="J397" s="10">
        <v>2</v>
      </c>
      <c r="K397" s="10">
        <v>50000</v>
      </c>
      <c r="S397" s="1" t="s">
        <v>423</v>
      </c>
    </row>
    <row r="398" spans="1:19" x14ac:dyDescent="0.2">
      <c r="A398" s="10">
        <v>193</v>
      </c>
      <c r="B398" s="10">
        <v>2</v>
      </c>
      <c r="C398" s="10">
        <v>7</v>
      </c>
      <c r="D398" s="10" t="s">
        <v>351</v>
      </c>
      <c r="E398" s="10">
        <v>80</v>
      </c>
      <c r="F398" s="10">
        <v>6</v>
      </c>
      <c r="G398" s="10">
        <v>80032</v>
      </c>
      <c r="H398" s="10" t="s">
        <v>424</v>
      </c>
      <c r="I398" s="10">
        <v>1</v>
      </c>
      <c r="J398" s="10">
        <v>2</v>
      </c>
      <c r="K398" s="10">
        <v>50000</v>
      </c>
      <c r="S398" s="1" t="s">
        <v>424</v>
      </c>
    </row>
    <row r="399" spans="1:19" x14ac:dyDescent="0.2">
      <c r="A399" s="10">
        <v>194</v>
      </c>
      <c r="B399" s="10">
        <v>2</v>
      </c>
      <c r="C399" s="10">
        <v>7</v>
      </c>
      <c r="D399" s="10" t="s">
        <v>351</v>
      </c>
      <c r="E399" s="10">
        <v>80</v>
      </c>
      <c r="F399" s="10">
        <v>6</v>
      </c>
      <c r="G399" s="10">
        <v>80036</v>
      </c>
      <c r="H399" s="10" t="s">
        <v>425</v>
      </c>
      <c r="I399" s="10">
        <v>1</v>
      </c>
      <c r="J399" s="10">
        <v>2</v>
      </c>
      <c r="K399" s="10">
        <v>50000</v>
      </c>
      <c r="S399" s="1" t="s">
        <v>425</v>
      </c>
    </row>
    <row r="400" spans="1:19" x14ac:dyDescent="0.2">
      <c r="A400" s="10">
        <v>195</v>
      </c>
      <c r="B400" s="10">
        <v>2</v>
      </c>
      <c r="C400" s="10">
        <v>7</v>
      </c>
      <c r="D400" s="10" t="s">
        <v>351</v>
      </c>
      <c r="E400" s="10">
        <v>80</v>
      </c>
      <c r="F400" s="10">
        <v>6</v>
      </c>
      <c r="G400" s="10">
        <v>80048</v>
      </c>
      <c r="H400" s="10" t="s">
        <v>426</v>
      </c>
      <c r="I400" s="10">
        <v>1</v>
      </c>
      <c r="J400" s="10">
        <v>2</v>
      </c>
      <c r="K400" s="10">
        <v>50000</v>
      </c>
      <c r="S400" s="1" t="s">
        <v>426</v>
      </c>
    </row>
    <row r="401" spans="1:19" x14ac:dyDescent="0.2">
      <c r="A401" s="10">
        <v>196</v>
      </c>
      <c r="B401" s="10">
        <v>2</v>
      </c>
      <c r="C401" s="10">
        <v>7</v>
      </c>
      <c r="D401" s="10" t="s">
        <v>351</v>
      </c>
      <c r="E401" s="10">
        <v>80</v>
      </c>
      <c r="F401" s="10">
        <v>6</v>
      </c>
      <c r="G401" s="10">
        <v>80049</v>
      </c>
      <c r="H401" s="10" t="s">
        <v>427</v>
      </c>
      <c r="I401" s="10">
        <v>1</v>
      </c>
      <c r="J401" s="10">
        <v>2</v>
      </c>
      <c r="K401" s="10">
        <v>50000</v>
      </c>
      <c r="S401" s="1" t="s">
        <v>427</v>
      </c>
    </row>
    <row r="402" spans="1:19" x14ac:dyDescent="0.2">
      <c r="A402" s="10">
        <v>197</v>
      </c>
      <c r="B402" s="10">
        <v>2</v>
      </c>
      <c r="C402" s="10">
        <v>7</v>
      </c>
      <c r="D402" s="10" t="s">
        <v>351</v>
      </c>
      <c r="E402" s="10">
        <v>80</v>
      </c>
      <c r="F402" s="10">
        <v>6</v>
      </c>
      <c r="G402" s="10">
        <v>80050</v>
      </c>
      <c r="H402" s="10" t="s">
        <v>428</v>
      </c>
      <c r="I402" s="10">
        <v>1</v>
      </c>
      <c r="J402" s="10">
        <v>2</v>
      </c>
      <c r="K402" s="10">
        <v>50000</v>
      </c>
      <c r="S402" s="1" t="s">
        <v>428</v>
      </c>
    </row>
    <row r="403" spans="1:19" x14ac:dyDescent="0.2">
      <c r="A403" s="10">
        <v>198</v>
      </c>
      <c r="B403" s="10">
        <v>2</v>
      </c>
      <c r="C403" s="10">
        <v>7</v>
      </c>
      <c r="D403" s="10" t="s">
        <v>351</v>
      </c>
      <c r="E403" s="10">
        <v>80</v>
      </c>
      <c r="F403" s="10">
        <v>6</v>
      </c>
      <c r="G403" s="10">
        <v>80051</v>
      </c>
      <c r="H403" s="10" t="s">
        <v>429</v>
      </c>
      <c r="I403" s="10">
        <v>1</v>
      </c>
      <c r="J403" s="10">
        <v>2</v>
      </c>
      <c r="K403" s="10">
        <v>50000</v>
      </c>
      <c r="S403" s="1" t="s">
        <v>429</v>
      </c>
    </row>
    <row r="404" spans="1:19" x14ac:dyDescent="0.2">
      <c r="A404" s="10">
        <v>199</v>
      </c>
      <c r="B404" s="10">
        <v>2</v>
      </c>
      <c r="C404" s="10">
        <v>7</v>
      </c>
      <c r="D404" s="10" t="s">
        <v>351</v>
      </c>
      <c r="E404" s="10">
        <v>80</v>
      </c>
      <c r="F404" s="10">
        <v>6</v>
      </c>
      <c r="G404" s="10">
        <v>80052</v>
      </c>
      <c r="H404" s="10" t="s">
        <v>430</v>
      </c>
      <c r="I404" s="10">
        <v>1</v>
      </c>
      <c r="J404" s="10">
        <v>2</v>
      </c>
      <c r="K404" s="10">
        <v>50000</v>
      </c>
      <c r="S404" s="1" t="s">
        <v>430</v>
      </c>
    </row>
    <row r="405" spans="1:19" x14ac:dyDescent="0.2">
      <c r="A405" s="10">
        <v>200</v>
      </c>
      <c r="B405" s="10">
        <v>2</v>
      </c>
      <c r="C405" s="10">
        <v>7</v>
      </c>
      <c r="D405" s="10" t="s">
        <v>351</v>
      </c>
      <c r="E405" s="10">
        <v>80</v>
      </c>
      <c r="F405" s="10">
        <v>6</v>
      </c>
      <c r="G405" s="10">
        <v>80057</v>
      </c>
      <c r="H405" s="10" t="s">
        <v>431</v>
      </c>
      <c r="I405" s="10">
        <v>1</v>
      </c>
      <c r="J405" s="10">
        <v>2</v>
      </c>
      <c r="K405" s="10">
        <v>50000</v>
      </c>
      <c r="S405" s="1" t="s">
        <v>431</v>
      </c>
    </row>
    <row r="406" spans="1:19" x14ac:dyDescent="0.2">
      <c r="A406" s="10">
        <v>201</v>
      </c>
      <c r="B406" s="10">
        <v>2</v>
      </c>
      <c r="C406" s="10">
        <v>7</v>
      </c>
      <c r="D406" s="10" t="s">
        <v>351</v>
      </c>
      <c r="E406" s="10">
        <v>80</v>
      </c>
      <c r="F406" s="10">
        <v>6</v>
      </c>
      <c r="G406" s="10">
        <v>80058</v>
      </c>
      <c r="H406" s="10" t="s">
        <v>432</v>
      </c>
      <c r="I406" s="10">
        <v>1</v>
      </c>
      <c r="J406" s="10">
        <v>2</v>
      </c>
      <c r="K406" s="10">
        <v>50000</v>
      </c>
      <c r="S406" s="1" t="s">
        <v>432</v>
      </c>
    </row>
    <row r="407" spans="1:19" x14ac:dyDescent="0.2">
      <c r="A407" s="10">
        <v>202</v>
      </c>
      <c r="B407" s="10">
        <v>2</v>
      </c>
      <c r="C407" s="10">
        <v>7</v>
      </c>
      <c r="D407" s="10" t="s">
        <v>351</v>
      </c>
      <c r="E407" s="10">
        <v>80</v>
      </c>
      <c r="F407" s="10">
        <v>6</v>
      </c>
      <c r="G407" s="10">
        <v>80068</v>
      </c>
      <c r="H407" s="10" t="s">
        <v>433</v>
      </c>
      <c r="I407" s="10">
        <v>1</v>
      </c>
      <c r="J407" s="10">
        <v>2</v>
      </c>
      <c r="K407" s="10">
        <v>50000</v>
      </c>
      <c r="S407" s="1" t="s">
        <v>433</v>
      </c>
    </row>
    <row r="408" spans="1:19" x14ac:dyDescent="0.2">
      <c r="A408" s="10">
        <v>203</v>
      </c>
      <c r="B408" s="10">
        <v>2</v>
      </c>
      <c r="C408" s="10">
        <v>7</v>
      </c>
      <c r="D408" s="10" t="s">
        <v>351</v>
      </c>
      <c r="E408" s="10">
        <v>80</v>
      </c>
      <c r="F408" s="10">
        <v>6</v>
      </c>
      <c r="G408" s="10">
        <v>80069</v>
      </c>
      <c r="H408" s="10" t="s">
        <v>434</v>
      </c>
      <c r="I408" s="10">
        <v>1</v>
      </c>
      <c r="J408" s="10">
        <v>2</v>
      </c>
      <c r="K408" s="10">
        <v>50000</v>
      </c>
      <c r="S408" s="1" t="s">
        <v>434</v>
      </c>
    </row>
    <row r="409" spans="1:19" x14ac:dyDescent="0.2">
      <c r="A409" s="10">
        <v>204</v>
      </c>
      <c r="B409" s="10">
        <v>2</v>
      </c>
      <c r="C409" s="10">
        <v>7</v>
      </c>
      <c r="D409" s="10" t="s">
        <v>351</v>
      </c>
      <c r="E409" s="10">
        <v>80</v>
      </c>
      <c r="F409" s="10">
        <v>6</v>
      </c>
      <c r="G409" s="10">
        <v>80070</v>
      </c>
      <c r="H409" s="10" t="s">
        <v>435</v>
      </c>
      <c r="I409" s="10">
        <v>1</v>
      </c>
      <c r="J409" s="10">
        <v>2</v>
      </c>
      <c r="K409" s="10">
        <v>50000</v>
      </c>
      <c r="S409" s="1" t="s">
        <v>435</v>
      </c>
    </row>
    <row r="410" spans="1:19" x14ac:dyDescent="0.2">
      <c r="A410" s="10">
        <v>205</v>
      </c>
      <c r="B410" s="10">
        <v>2</v>
      </c>
      <c r="C410" s="10">
        <v>7</v>
      </c>
      <c r="D410" s="10" t="s">
        <v>351</v>
      </c>
      <c r="E410" s="10">
        <v>80</v>
      </c>
      <c r="F410" s="10">
        <v>6</v>
      </c>
      <c r="G410" s="10">
        <v>80071</v>
      </c>
      <c r="H410" s="10" t="s">
        <v>436</v>
      </c>
      <c r="I410" s="10">
        <v>1</v>
      </c>
      <c r="J410" s="10">
        <v>2</v>
      </c>
      <c r="K410" s="10">
        <v>50000</v>
      </c>
      <c r="S410" s="1" t="s">
        <v>436</v>
      </c>
    </row>
    <row r="411" spans="1:19" x14ac:dyDescent="0.2">
      <c r="A411" s="10">
        <v>206</v>
      </c>
      <c r="B411" s="10">
        <v>2</v>
      </c>
      <c r="C411" s="10">
        <v>7</v>
      </c>
      <c r="D411" s="10" t="s">
        <v>351</v>
      </c>
      <c r="E411" s="10">
        <v>80</v>
      </c>
      <c r="F411" s="10">
        <v>6</v>
      </c>
      <c r="G411" s="10">
        <v>80072</v>
      </c>
      <c r="H411" s="10" t="s">
        <v>437</v>
      </c>
      <c r="I411" s="10">
        <v>1</v>
      </c>
      <c r="J411" s="10">
        <v>2</v>
      </c>
      <c r="K411" s="10">
        <v>50000</v>
      </c>
      <c r="S411" s="1" t="s">
        <v>437</v>
      </c>
    </row>
    <row r="412" spans="1:19" x14ac:dyDescent="0.2">
      <c r="A412" s="10">
        <v>207</v>
      </c>
      <c r="B412" s="10">
        <v>2</v>
      </c>
      <c r="C412" s="10">
        <v>7</v>
      </c>
      <c r="D412" s="10" t="s">
        <v>351</v>
      </c>
      <c r="E412" s="10">
        <v>80</v>
      </c>
      <c r="F412" s="10">
        <v>6</v>
      </c>
      <c r="G412" s="10">
        <v>80073</v>
      </c>
      <c r="H412" s="10" t="s">
        <v>438</v>
      </c>
      <c r="I412" s="10">
        <v>1</v>
      </c>
      <c r="J412" s="10">
        <v>2</v>
      </c>
      <c r="K412" s="10">
        <v>50000</v>
      </c>
      <c r="S412" s="1" t="s">
        <v>438</v>
      </c>
    </row>
    <row r="413" spans="1:19" x14ac:dyDescent="0.2">
      <c r="A413" s="10">
        <v>208</v>
      </c>
      <c r="B413" s="10">
        <v>2</v>
      </c>
      <c r="C413" s="10">
        <v>7</v>
      </c>
      <c r="D413" s="10" t="s">
        <v>351</v>
      </c>
      <c r="E413" s="10">
        <v>80</v>
      </c>
      <c r="F413" s="10">
        <v>6</v>
      </c>
      <c r="G413" s="10">
        <v>80078</v>
      </c>
      <c r="H413" s="10" t="s">
        <v>439</v>
      </c>
      <c r="I413" s="10">
        <v>1</v>
      </c>
      <c r="J413" s="10">
        <v>2</v>
      </c>
      <c r="K413" s="10">
        <v>50000</v>
      </c>
      <c r="S413" s="1" t="s">
        <v>439</v>
      </c>
    </row>
    <row r="414" spans="1:19" x14ac:dyDescent="0.2">
      <c r="A414" s="10">
        <v>209</v>
      </c>
      <c r="B414" s="10">
        <v>2</v>
      </c>
      <c r="C414" s="10">
        <v>7</v>
      </c>
      <c r="D414" s="10" t="s">
        <v>351</v>
      </c>
      <c r="E414" s="10">
        <v>80</v>
      </c>
      <c r="F414" s="10">
        <v>6</v>
      </c>
      <c r="G414" s="10">
        <v>80085</v>
      </c>
      <c r="H414" s="10" t="s">
        <v>440</v>
      </c>
      <c r="I414" s="10">
        <v>1</v>
      </c>
      <c r="J414" s="10">
        <v>2</v>
      </c>
      <c r="K414" s="10">
        <v>50000</v>
      </c>
      <c r="S414" s="1" t="s">
        <v>440</v>
      </c>
    </row>
    <row r="415" spans="1:19" x14ac:dyDescent="0.2">
      <c r="A415" s="10">
        <v>210</v>
      </c>
      <c r="B415" s="10">
        <v>2</v>
      </c>
      <c r="C415" s="10">
        <v>7</v>
      </c>
      <c r="D415" s="10" t="s">
        <v>351</v>
      </c>
      <c r="E415" s="10">
        <v>80</v>
      </c>
      <c r="F415" s="10">
        <v>6</v>
      </c>
      <c r="G415" s="10">
        <v>80086</v>
      </c>
      <c r="H415" s="10" t="s">
        <v>441</v>
      </c>
      <c r="I415" s="10">
        <v>1</v>
      </c>
      <c r="J415" s="10">
        <v>2</v>
      </c>
      <c r="K415" s="10">
        <v>50000</v>
      </c>
      <c r="S415" s="1" t="s">
        <v>441</v>
      </c>
    </row>
    <row r="416" spans="1:19" x14ac:dyDescent="0.2">
      <c r="A416" s="10">
        <v>211</v>
      </c>
      <c r="B416" s="10">
        <v>2</v>
      </c>
      <c r="C416" s="10">
        <v>7</v>
      </c>
      <c r="D416" s="10" t="s">
        <v>351</v>
      </c>
      <c r="E416" s="10">
        <v>80</v>
      </c>
      <c r="F416" s="10">
        <v>6</v>
      </c>
      <c r="G416" s="10">
        <v>80087</v>
      </c>
      <c r="H416" s="10" t="s">
        <v>442</v>
      </c>
      <c r="I416" s="10">
        <v>1</v>
      </c>
      <c r="J416" s="10">
        <v>2</v>
      </c>
      <c r="K416" s="10">
        <v>50000</v>
      </c>
      <c r="S416" s="1" t="s">
        <v>442</v>
      </c>
    </row>
    <row r="417" spans="1:19" x14ac:dyDescent="0.2">
      <c r="A417" s="10">
        <v>212</v>
      </c>
      <c r="B417" s="10">
        <v>2</v>
      </c>
      <c r="C417" s="10">
        <v>7</v>
      </c>
      <c r="D417" s="10" t="s">
        <v>351</v>
      </c>
      <c r="E417" s="10">
        <v>80</v>
      </c>
      <c r="F417" s="10">
        <v>6</v>
      </c>
      <c r="G417" s="10">
        <v>80090</v>
      </c>
      <c r="H417" s="10" t="s">
        <v>443</v>
      </c>
      <c r="I417" s="10">
        <v>1</v>
      </c>
      <c r="J417" s="10">
        <v>2</v>
      </c>
      <c r="K417" s="10">
        <v>50000</v>
      </c>
      <c r="S417" s="1" t="s">
        <v>443</v>
      </c>
    </row>
    <row r="418" spans="1:19" x14ac:dyDescent="0.2">
      <c r="A418" s="10">
        <v>213</v>
      </c>
      <c r="B418" s="10">
        <v>2</v>
      </c>
      <c r="C418" s="10">
        <v>7</v>
      </c>
      <c r="D418" s="10" t="s">
        <v>351</v>
      </c>
      <c r="E418" s="10">
        <v>80</v>
      </c>
      <c r="F418" s="10">
        <v>6</v>
      </c>
      <c r="G418" s="10">
        <v>80097</v>
      </c>
      <c r="H418" s="10" t="s">
        <v>444</v>
      </c>
      <c r="I418" s="10">
        <v>1</v>
      </c>
      <c r="J418" s="10">
        <v>2</v>
      </c>
      <c r="K418" s="10">
        <v>50000</v>
      </c>
      <c r="S418" s="1" t="s">
        <v>444</v>
      </c>
    </row>
    <row r="419" spans="1:19" x14ac:dyDescent="0.2">
      <c r="A419" s="10">
        <v>214</v>
      </c>
      <c r="B419" s="10">
        <v>2</v>
      </c>
      <c r="C419" s="10">
        <v>7</v>
      </c>
      <c r="D419" s="10" t="s">
        <v>351</v>
      </c>
      <c r="E419" s="10">
        <v>80</v>
      </c>
      <c r="F419" s="10">
        <v>6</v>
      </c>
      <c r="G419" s="10">
        <v>80098</v>
      </c>
      <c r="H419" s="10" t="s">
        <v>445</v>
      </c>
      <c r="I419" s="10">
        <v>1</v>
      </c>
      <c r="J419" s="10">
        <v>2</v>
      </c>
      <c r="K419" s="10">
        <v>50000</v>
      </c>
      <c r="S419" s="1" t="s">
        <v>445</v>
      </c>
    </row>
    <row r="420" spans="1:19" x14ac:dyDescent="0.2">
      <c r="A420" s="10">
        <v>215</v>
      </c>
      <c r="B420" s="10">
        <v>2</v>
      </c>
      <c r="C420" s="10">
        <v>7</v>
      </c>
      <c r="D420" s="10" t="s">
        <v>351</v>
      </c>
      <c r="E420" s="10">
        <v>80</v>
      </c>
      <c r="F420" s="10">
        <v>6</v>
      </c>
      <c r="G420" s="10">
        <v>80099</v>
      </c>
      <c r="H420" s="10" t="s">
        <v>446</v>
      </c>
      <c r="I420" s="10">
        <v>1</v>
      </c>
      <c r="J420" s="10">
        <v>2</v>
      </c>
      <c r="K420" s="10">
        <v>50000</v>
      </c>
      <c r="S420" s="1" t="s">
        <v>446</v>
      </c>
    </row>
    <row r="421" spans="1:19" x14ac:dyDescent="0.2">
      <c r="A421" s="10">
        <v>216</v>
      </c>
      <c r="B421" s="10">
        <v>2</v>
      </c>
      <c r="C421" s="10">
        <v>7</v>
      </c>
      <c r="D421" s="10" t="s">
        <v>351</v>
      </c>
      <c r="E421" s="10">
        <v>80</v>
      </c>
      <c r="F421" s="10">
        <v>6</v>
      </c>
      <c r="G421" s="10">
        <v>80101</v>
      </c>
      <c r="H421" s="10" t="s">
        <v>447</v>
      </c>
      <c r="I421" s="10">
        <v>1</v>
      </c>
      <c r="J421" s="10">
        <v>2</v>
      </c>
      <c r="K421" s="10">
        <v>50000</v>
      </c>
      <c r="S421" s="1" t="s">
        <v>447</v>
      </c>
    </row>
    <row r="422" spans="1:19" x14ac:dyDescent="0.2">
      <c r="A422" s="10">
        <v>217</v>
      </c>
      <c r="B422" s="10">
        <v>2</v>
      </c>
      <c r="C422" s="10">
        <v>7</v>
      </c>
      <c r="D422" s="10" t="s">
        <v>351</v>
      </c>
      <c r="E422" s="10">
        <v>80</v>
      </c>
      <c r="F422" s="10">
        <v>6</v>
      </c>
      <c r="G422" s="10">
        <v>80511</v>
      </c>
      <c r="H422" s="10" t="s">
        <v>448</v>
      </c>
      <c r="I422" s="10">
        <v>1</v>
      </c>
      <c r="J422" s="10">
        <v>2</v>
      </c>
      <c r="K422" s="10">
        <v>50000</v>
      </c>
      <c r="S422" s="1" t="s">
        <v>448</v>
      </c>
    </row>
    <row r="423" spans="1:19" x14ac:dyDescent="0.2">
      <c r="A423" s="10">
        <v>218</v>
      </c>
      <c r="B423" s="10">
        <v>2</v>
      </c>
      <c r="C423" s="10">
        <v>7</v>
      </c>
      <c r="D423" s="10" t="s">
        <v>351</v>
      </c>
      <c r="E423" s="10">
        <v>80</v>
      </c>
      <c r="F423" s="10">
        <v>6</v>
      </c>
      <c r="G423" s="10">
        <v>80512</v>
      </c>
      <c r="H423" s="10" t="s">
        <v>449</v>
      </c>
      <c r="I423" s="10">
        <v>1</v>
      </c>
      <c r="J423" s="10">
        <v>2</v>
      </c>
      <c r="K423" s="10">
        <v>50000</v>
      </c>
      <c r="S423" s="1" t="s">
        <v>449</v>
      </c>
    </row>
    <row r="424" spans="1:19" x14ac:dyDescent="0.2">
      <c r="A424" s="10">
        <v>219</v>
      </c>
      <c r="B424" s="10">
        <v>2</v>
      </c>
      <c r="C424" s="10">
        <v>7</v>
      </c>
      <c r="D424" s="10" t="s">
        <v>351</v>
      </c>
      <c r="E424" s="10">
        <v>80</v>
      </c>
      <c r="F424" s="10">
        <v>6</v>
      </c>
      <c r="G424" s="10">
        <v>80513</v>
      </c>
      <c r="H424" s="10" t="s">
        <v>450</v>
      </c>
      <c r="I424" s="10">
        <v>1</v>
      </c>
      <c r="J424" s="10">
        <v>2</v>
      </c>
      <c r="K424" s="10">
        <v>50000</v>
      </c>
      <c r="S424" s="1" t="s">
        <v>450</v>
      </c>
    </row>
    <row r="425" spans="1:19" x14ac:dyDescent="0.2">
      <c r="A425" s="10">
        <v>220</v>
      </c>
      <c r="B425" s="10">
        <v>2</v>
      </c>
      <c r="C425" s="10">
        <v>7</v>
      </c>
      <c r="D425" s="10" t="s">
        <v>351</v>
      </c>
      <c r="E425" s="10">
        <v>80</v>
      </c>
      <c r="F425" s="10">
        <v>6</v>
      </c>
      <c r="G425" s="10">
        <v>80514</v>
      </c>
      <c r="H425" s="10" t="s">
        <v>451</v>
      </c>
      <c r="I425" s="10">
        <v>1</v>
      </c>
      <c r="J425" s="10">
        <v>2</v>
      </c>
      <c r="K425" s="10">
        <v>50000</v>
      </c>
      <c r="S425" s="1" t="s">
        <v>451</v>
      </c>
    </row>
    <row r="426" spans="1:19" x14ac:dyDescent="0.2">
      <c r="A426" s="10">
        <v>221</v>
      </c>
      <c r="B426" s="10">
        <v>2</v>
      </c>
      <c r="C426" s="10">
        <v>7</v>
      </c>
      <c r="D426" s="10" t="s">
        <v>351</v>
      </c>
      <c r="E426" s="10">
        <v>80</v>
      </c>
      <c r="F426" s="10">
        <v>6</v>
      </c>
      <c r="G426" s="10">
        <v>80515</v>
      </c>
      <c r="H426" s="10" t="s">
        <v>452</v>
      </c>
      <c r="I426" s="10">
        <v>1</v>
      </c>
      <c r="J426" s="10">
        <v>2</v>
      </c>
      <c r="K426" s="10">
        <v>50000</v>
      </c>
      <c r="S426" s="1" t="s">
        <v>452</v>
      </c>
    </row>
    <row r="427" spans="1:19" x14ac:dyDescent="0.2">
      <c r="A427" s="10">
        <v>222</v>
      </c>
      <c r="B427" s="10">
        <v>2</v>
      </c>
      <c r="C427" s="10">
        <v>7</v>
      </c>
      <c r="D427" s="10" t="s">
        <v>351</v>
      </c>
      <c r="E427" s="10">
        <v>80</v>
      </c>
      <c r="F427" s="10">
        <v>6</v>
      </c>
      <c r="G427" s="10">
        <v>80516</v>
      </c>
      <c r="H427" s="10" t="s">
        <v>453</v>
      </c>
      <c r="I427" s="10">
        <v>1</v>
      </c>
      <c r="J427" s="10">
        <v>2</v>
      </c>
      <c r="K427" s="10">
        <v>50000</v>
      </c>
      <c r="S427" s="1" t="s">
        <v>453</v>
      </c>
    </row>
    <row r="428" spans="1:19" x14ac:dyDescent="0.2">
      <c r="A428" s="10">
        <v>223</v>
      </c>
      <c r="B428" s="10">
        <v>2</v>
      </c>
      <c r="C428" s="10">
        <v>7</v>
      </c>
      <c r="D428" s="10" t="s">
        <v>351</v>
      </c>
      <c r="E428" s="10">
        <v>80</v>
      </c>
      <c r="F428" s="10">
        <v>6</v>
      </c>
      <c r="G428" s="10">
        <v>80517</v>
      </c>
      <c r="H428" s="10" t="s">
        <v>454</v>
      </c>
      <c r="I428" s="10">
        <v>1</v>
      </c>
      <c r="J428" s="10">
        <v>2</v>
      </c>
      <c r="K428" s="10">
        <v>50000</v>
      </c>
      <c r="S428" s="1" t="s">
        <v>454</v>
      </c>
    </row>
    <row r="429" spans="1:19" x14ac:dyDescent="0.2">
      <c r="A429" s="10">
        <v>224</v>
      </c>
      <c r="B429" s="10">
        <v>2</v>
      </c>
      <c r="C429" s="10">
        <v>7</v>
      </c>
      <c r="D429" s="10" t="s">
        <v>351</v>
      </c>
      <c r="E429" s="10">
        <v>80</v>
      </c>
      <c r="F429" s="10">
        <v>6</v>
      </c>
      <c r="G429" s="10">
        <v>80518</v>
      </c>
      <c r="H429" s="10" t="s">
        <v>455</v>
      </c>
      <c r="I429" s="10">
        <v>1</v>
      </c>
      <c r="J429" s="10">
        <v>2</v>
      </c>
      <c r="K429" s="10">
        <v>50000</v>
      </c>
      <c r="S429" s="1" t="s">
        <v>455</v>
      </c>
    </row>
    <row r="430" spans="1:19" x14ac:dyDescent="0.2">
      <c r="A430" s="10">
        <v>225</v>
      </c>
      <c r="B430" s="10">
        <v>2</v>
      </c>
      <c r="C430" s="10">
        <v>7</v>
      </c>
      <c r="D430" s="10" t="s">
        <v>351</v>
      </c>
      <c r="E430" s="10">
        <v>80</v>
      </c>
      <c r="F430" s="10">
        <v>6</v>
      </c>
      <c r="G430" s="10">
        <v>80519</v>
      </c>
      <c r="H430" s="10" t="s">
        <v>456</v>
      </c>
      <c r="I430" s="10">
        <v>1</v>
      </c>
      <c r="J430" s="10">
        <v>2</v>
      </c>
      <c r="K430" s="10">
        <v>50000</v>
      </c>
      <c r="S430" s="1" t="s">
        <v>456</v>
      </c>
    </row>
    <row r="431" spans="1:19" x14ac:dyDescent="0.2">
      <c r="A431" s="10">
        <v>226</v>
      </c>
      <c r="B431" s="10">
        <v>2</v>
      </c>
      <c r="C431" s="10">
        <v>7</v>
      </c>
      <c r="D431" s="10" t="s">
        <v>351</v>
      </c>
      <c r="E431" s="10">
        <v>80</v>
      </c>
      <c r="F431" s="10">
        <v>6</v>
      </c>
      <c r="G431" s="10">
        <v>80520</v>
      </c>
      <c r="H431" s="10" t="s">
        <v>457</v>
      </c>
      <c r="I431" s="10">
        <v>1</v>
      </c>
      <c r="J431" s="10">
        <v>2</v>
      </c>
      <c r="K431" s="10">
        <v>50000</v>
      </c>
      <c r="S431" s="1" t="s">
        <v>457</v>
      </c>
    </row>
    <row r="432" spans="1:19" x14ac:dyDescent="0.2">
      <c r="A432" s="10">
        <v>227</v>
      </c>
      <c r="B432" s="10">
        <v>2</v>
      </c>
      <c r="C432" s="10">
        <v>7</v>
      </c>
      <c r="D432" s="10" t="s">
        <v>351</v>
      </c>
      <c r="E432" s="10">
        <v>80</v>
      </c>
      <c r="F432" s="10">
        <v>6</v>
      </c>
      <c r="G432" s="10">
        <v>81011</v>
      </c>
      <c r="H432" s="10" t="s">
        <v>458</v>
      </c>
      <c r="I432" s="10">
        <v>1</v>
      </c>
      <c r="J432" s="10">
        <v>2</v>
      </c>
      <c r="K432" s="10">
        <v>50000</v>
      </c>
      <c r="S432" s="1" t="s">
        <v>458</v>
      </c>
    </row>
    <row r="433" spans="1:19" x14ac:dyDescent="0.2">
      <c r="A433" s="10">
        <v>228</v>
      </c>
      <c r="B433" s="10">
        <v>2</v>
      </c>
      <c r="C433" s="10">
        <v>7</v>
      </c>
      <c r="D433" s="10" t="s">
        <v>351</v>
      </c>
      <c r="E433" s="10">
        <v>80</v>
      </c>
      <c r="F433" s="10">
        <v>6</v>
      </c>
      <c r="G433" s="10">
        <v>81012</v>
      </c>
      <c r="H433" s="10" t="s">
        <v>459</v>
      </c>
      <c r="I433" s="10">
        <v>1</v>
      </c>
      <c r="J433" s="10">
        <v>2</v>
      </c>
      <c r="K433" s="10">
        <v>50000</v>
      </c>
      <c r="S433" s="1" t="s">
        <v>459</v>
      </c>
    </row>
    <row r="434" spans="1:19" x14ac:dyDescent="0.2">
      <c r="A434" s="10">
        <v>229</v>
      </c>
      <c r="B434" s="10">
        <v>2</v>
      </c>
      <c r="C434" s="10">
        <v>7</v>
      </c>
      <c r="D434" s="10" t="s">
        <v>351</v>
      </c>
      <c r="E434" s="10">
        <v>80</v>
      </c>
      <c r="F434" s="10">
        <v>6</v>
      </c>
      <c r="G434" s="10">
        <v>81013</v>
      </c>
      <c r="H434" s="10" t="s">
        <v>460</v>
      </c>
      <c r="I434" s="10">
        <v>1</v>
      </c>
      <c r="J434" s="10">
        <v>2</v>
      </c>
      <c r="K434" s="10">
        <v>50000</v>
      </c>
      <c r="S434" s="1" t="s">
        <v>460</v>
      </c>
    </row>
    <row r="435" spans="1:19" x14ac:dyDescent="0.2">
      <c r="A435" s="10">
        <v>230</v>
      </c>
      <c r="B435" s="10">
        <v>2</v>
      </c>
      <c r="C435" s="10">
        <v>7</v>
      </c>
      <c r="D435" s="10" t="s">
        <v>351</v>
      </c>
      <c r="E435" s="10">
        <v>80</v>
      </c>
      <c r="F435" s="10">
        <v>6</v>
      </c>
      <c r="G435" s="10">
        <v>81014</v>
      </c>
      <c r="H435" s="10" t="s">
        <v>461</v>
      </c>
      <c r="I435" s="10">
        <v>1</v>
      </c>
      <c r="J435" s="10">
        <v>2</v>
      </c>
      <c r="K435" s="10">
        <v>50000</v>
      </c>
      <c r="S435" s="1" t="s">
        <v>461</v>
      </c>
    </row>
    <row r="436" spans="1:19" x14ac:dyDescent="0.2">
      <c r="A436" s="10">
        <v>231</v>
      </c>
      <c r="B436" s="10">
        <v>2</v>
      </c>
      <c r="C436" s="10">
        <v>7</v>
      </c>
      <c r="D436" s="10" t="s">
        <v>351</v>
      </c>
      <c r="E436" s="10">
        <v>80</v>
      </c>
      <c r="F436" s="10">
        <v>6</v>
      </c>
      <c r="G436" s="10">
        <v>81015</v>
      </c>
      <c r="H436" s="10" t="s">
        <v>462</v>
      </c>
      <c r="I436" s="10">
        <v>1</v>
      </c>
      <c r="J436" s="10">
        <v>2</v>
      </c>
      <c r="K436" s="10">
        <v>50000</v>
      </c>
      <c r="S436" s="1" t="s">
        <v>462</v>
      </c>
    </row>
    <row r="437" spans="1:19" x14ac:dyDescent="0.2">
      <c r="A437" s="10">
        <v>232</v>
      </c>
      <c r="B437" s="10">
        <v>2</v>
      </c>
      <c r="C437" s="10">
        <v>7</v>
      </c>
      <c r="D437" s="10" t="s">
        <v>351</v>
      </c>
      <c r="E437" s="10">
        <v>80</v>
      </c>
      <c r="F437" s="10">
        <v>6</v>
      </c>
      <c r="G437" s="10">
        <v>81016</v>
      </c>
      <c r="H437" s="10" t="s">
        <v>463</v>
      </c>
      <c r="I437" s="10">
        <v>1</v>
      </c>
      <c r="J437" s="10">
        <v>2</v>
      </c>
      <c r="K437" s="10">
        <v>50000</v>
      </c>
      <c r="S437" s="1" t="s">
        <v>463</v>
      </c>
    </row>
    <row r="438" spans="1:19" x14ac:dyDescent="0.2">
      <c r="A438" s="10">
        <v>233</v>
      </c>
      <c r="B438" s="10">
        <v>2</v>
      </c>
      <c r="C438" s="10">
        <v>7</v>
      </c>
      <c r="D438" s="10" t="s">
        <v>351</v>
      </c>
      <c r="E438" s="10">
        <v>80</v>
      </c>
      <c r="F438" s="10">
        <v>6</v>
      </c>
      <c r="G438" s="10">
        <v>81017</v>
      </c>
      <c r="H438" s="10" t="s">
        <v>464</v>
      </c>
      <c r="I438" s="10">
        <v>1</v>
      </c>
      <c r="J438" s="10">
        <v>2</v>
      </c>
      <c r="K438" s="10">
        <v>50000</v>
      </c>
      <c r="S438" s="1" t="s">
        <v>464</v>
      </c>
    </row>
    <row r="439" spans="1:19" x14ac:dyDescent="0.2">
      <c r="A439" s="10">
        <v>234</v>
      </c>
      <c r="B439" s="10">
        <v>2</v>
      </c>
      <c r="C439" s="10">
        <v>7</v>
      </c>
      <c r="D439" s="10" t="s">
        <v>351</v>
      </c>
      <c r="E439" s="10">
        <v>80</v>
      </c>
      <c r="F439" s="10">
        <v>6</v>
      </c>
      <c r="G439" s="10">
        <v>81018</v>
      </c>
      <c r="H439" s="10" t="s">
        <v>465</v>
      </c>
      <c r="I439" s="10">
        <v>1</v>
      </c>
      <c r="J439" s="10">
        <v>2</v>
      </c>
      <c r="K439" s="10">
        <v>50000</v>
      </c>
      <c r="S439" s="1" t="s">
        <v>465</v>
      </c>
    </row>
    <row r="440" spans="1:19" x14ac:dyDescent="0.2">
      <c r="A440" s="10">
        <v>235</v>
      </c>
      <c r="B440" s="10">
        <v>2</v>
      </c>
      <c r="C440" s="10">
        <v>7</v>
      </c>
      <c r="D440" s="10" t="s">
        <v>351</v>
      </c>
      <c r="E440" s="10">
        <v>80</v>
      </c>
      <c r="F440" s="10">
        <v>6</v>
      </c>
      <c r="G440" s="10">
        <v>81019</v>
      </c>
      <c r="H440" s="10" t="s">
        <v>466</v>
      </c>
      <c r="I440" s="10">
        <v>1</v>
      </c>
      <c r="J440" s="10">
        <v>2</v>
      </c>
      <c r="K440" s="10">
        <v>50000</v>
      </c>
      <c r="S440" s="1" t="s">
        <v>466</v>
      </c>
    </row>
    <row r="441" spans="1:19" x14ac:dyDescent="0.2">
      <c r="A441" s="10">
        <v>236</v>
      </c>
      <c r="B441" s="10">
        <v>2</v>
      </c>
      <c r="C441" s="10">
        <v>7</v>
      </c>
      <c r="D441" s="10" t="s">
        <v>351</v>
      </c>
      <c r="E441" s="10">
        <v>80</v>
      </c>
      <c r="F441" s="10">
        <v>6</v>
      </c>
      <c r="G441" s="10">
        <v>81020</v>
      </c>
      <c r="H441" s="10" t="s">
        <v>467</v>
      </c>
      <c r="I441" s="10">
        <v>1</v>
      </c>
      <c r="J441" s="10">
        <v>2</v>
      </c>
      <c r="K441" s="10">
        <v>50000</v>
      </c>
      <c r="S441" s="1" t="s">
        <v>467</v>
      </c>
    </row>
    <row r="442" spans="1:19" x14ac:dyDescent="0.2">
      <c r="A442" s="10">
        <v>237</v>
      </c>
      <c r="B442" s="10">
        <v>2</v>
      </c>
      <c r="C442" s="10">
        <v>7</v>
      </c>
      <c r="D442" s="10" t="s">
        <v>351</v>
      </c>
      <c r="E442" s="10">
        <v>80</v>
      </c>
      <c r="F442" s="10">
        <v>6</v>
      </c>
      <c r="G442" s="10">
        <v>81505</v>
      </c>
      <c r="H442" s="10" t="s">
        <v>468</v>
      </c>
      <c r="I442" s="10">
        <v>1</v>
      </c>
      <c r="J442" s="10">
        <v>2</v>
      </c>
      <c r="K442" s="10">
        <v>50000</v>
      </c>
      <c r="S442" s="1" t="s">
        <v>468</v>
      </c>
    </row>
    <row r="443" spans="1:19" x14ac:dyDescent="0.2">
      <c r="A443" s="10">
        <v>238</v>
      </c>
      <c r="B443" s="10">
        <v>2</v>
      </c>
      <c r="C443" s="10">
        <v>7</v>
      </c>
      <c r="D443" s="10" t="s">
        <v>351</v>
      </c>
      <c r="E443" s="10">
        <v>80</v>
      </c>
      <c r="F443" s="10">
        <v>6</v>
      </c>
      <c r="G443" s="10">
        <v>81506</v>
      </c>
      <c r="H443" s="10" t="s">
        <v>469</v>
      </c>
      <c r="I443" s="10">
        <v>1</v>
      </c>
      <c r="J443" s="10">
        <v>2</v>
      </c>
      <c r="K443" s="10">
        <v>50000</v>
      </c>
      <c r="S443" s="1" t="s">
        <v>469</v>
      </c>
    </row>
    <row r="444" spans="1:19" x14ac:dyDescent="0.2">
      <c r="A444" s="10">
        <v>239</v>
      </c>
      <c r="B444" s="10">
        <v>2</v>
      </c>
      <c r="C444" s="10">
        <v>7</v>
      </c>
      <c r="D444" s="10" t="s">
        <v>351</v>
      </c>
      <c r="E444" s="10">
        <v>80</v>
      </c>
      <c r="F444" s="10">
        <v>6</v>
      </c>
      <c r="G444" s="10">
        <v>81507</v>
      </c>
      <c r="H444" s="10" t="s">
        <v>470</v>
      </c>
      <c r="I444" s="10">
        <v>1</v>
      </c>
      <c r="J444" s="10">
        <v>2</v>
      </c>
      <c r="K444" s="10">
        <v>50000</v>
      </c>
      <c r="S444" s="1" t="s">
        <v>470</v>
      </c>
    </row>
    <row r="445" spans="1:19" x14ac:dyDescent="0.2">
      <c r="A445" s="10">
        <v>240</v>
      </c>
      <c r="B445" s="10">
        <v>2</v>
      </c>
      <c r="C445" s="10">
        <v>7</v>
      </c>
      <c r="D445" s="10" t="s">
        <v>351</v>
      </c>
      <c r="E445" s="10">
        <v>80</v>
      </c>
      <c r="F445" s="10">
        <v>6</v>
      </c>
      <c r="G445" s="10">
        <v>81508</v>
      </c>
      <c r="H445" s="10" t="s">
        <v>471</v>
      </c>
      <c r="I445" s="10">
        <v>1</v>
      </c>
      <c r="J445" s="10">
        <v>2</v>
      </c>
      <c r="K445" s="10">
        <v>50000</v>
      </c>
      <c r="S445" s="1" t="s">
        <v>471</v>
      </c>
    </row>
    <row r="446" spans="1:19" x14ac:dyDescent="0.2">
      <c r="A446" s="10">
        <v>241</v>
      </c>
      <c r="B446" s="10">
        <v>2</v>
      </c>
      <c r="C446" s="10">
        <v>7</v>
      </c>
      <c r="D446" s="10" t="s">
        <v>351</v>
      </c>
      <c r="E446" s="10">
        <v>80</v>
      </c>
      <c r="F446" s="10">
        <v>6</v>
      </c>
      <c r="G446" s="10">
        <v>81509</v>
      </c>
      <c r="H446" s="10" t="s">
        <v>472</v>
      </c>
      <c r="I446" s="10">
        <v>1</v>
      </c>
      <c r="J446" s="10">
        <v>2</v>
      </c>
      <c r="K446" s="10">
        <v>50000</v>
      </c>
      <c r="S446" s="1" t="s">
        <v>472</v>
      </c>
    </row>
    <row r="447" spans="1:19" x14ac:dyDescent="0.2">
      <c r="A447" s="10">
        <v>242</v>
      </c>
      <c r="B447" s="10">
        <v>2</v>
      </c>
      <c r="C447" s="10">
        <v>7</v>
      </c>
      <c r="D447" s="10" t="s">
        <v>351</v>
      </c>
      <c r="E447" s="10">
        <v>80</v>
      </c>
      <c r="F447" s="10">
        <v>6</v>
      </c>
      <c r="G447" s="10">
        <v>81510</v>
      </c>
      <c r="H447" s="10" t="s">
        <v>473</v>
      </c>
      <c r="I447" s="10">
        <v>1</v>
      </c>
      <c r="J447" s="10">
        <v>2</v>
      </c>
      <c r="K447" s="10">
        <v>50000</v>
      </c>
      <c r="S447" s="1" t="s">
        <v>473</v>
      </c>
    </row>
    <row r="448" spans="1:19" x14ac:dyDescent="0.2">
      <c r="A448" s="10">
        <v>243</v>
      </c>
      <c r="B448" s="10">
        <v>2</v>
      </c>
      <c r="C448" s="10">
        <v>7</v>
      </c>
      <c r="D448" s="10" t="s">
        <v>351</v>
      </c>
      <c r="E448" s="10">
        <v>80</v>
      </c>
      <c r="F448" s="10">
        <v>6</v>
      </c>
      <c r="G448" s="10">
        <v>82005</v>
      </c>
      <c r="H448" s="10" t="s">
        <v>474</v>
      </c>
      <c r="I448" s="10">
        <v>1</v>
      </c>
      <c r="J448" s="10">
        <v>2</v>
      </c>
      <c r="K448" s="10">
        <v>50000</v>
      </c>
      <c r="S448" s="1" t="s">
        <v>474</v>
      </c>
    </row>
    <row r="449" spans="1:19" x14ac:dyDescent="0.2">
      <c r="A449" s="10">
        <v>244</v>
      </c>
      <c r="B449" s="10">
        <v>2</v>
      </c>
      <c r="C449" s="10">
        <v>7</v>
      </c>
      <c r="D449" s="10" t="s">
        <v>351</v>
      </c>
      <c r="E449" s="10">
        <v>80</v>
      </c>
      <c r="F449" s="10">
        <v>6</v>
      </c>
      <c r="G449" s="10">
        <v>82006</v>
      </c>
      <c r="H449" s="10" t="s">
        <v>475</v>
      </c>
      <c r="I449" s="10">
        <v>1</v>
      </c>
      <c r="J449" s="10">
        <v>2</v>
      </c>
      <c r="K449" s="10">
        <v>50000</v>
      </c>
      <c r="S449" s="1" t="s">
        <v>475</v>
      </c>
    </row>
    <row r="450" spans="1:19" x14ac:dyDescent="0.2">
      <c r="A450" s="10">
        <v>245</v>
      </c>
      <c r="B450" s="10">
        <v>2</v>
      </c>
      <c r="C450" s="10">
        <v>7</v>
      </c>
      <c r="D450" s="10" t="s">
        <v>351</v>
      </c>
      <c r="E450" s="10">
        <v>80</v>
      </c>
      <c r="F450" s="10">
        <v>6</v>
      </c>
      <c r="G450" s="10">
        <v>82007</v>
      </c>
      <c r="H450" s="10" t="s">
        <v>476</v>
      </c>
      <c r="I450" s="10">
        <v>1</v>
      </c>
      <c r="J450" s="10">
        <v>2</v>
      </c>
      <c r="K450" s="10">
        <v>50000</v>
      </c>
      <c r="S450" s="1" t="s">
        <v>476</v>
      </c>
    </row>
    <row r="451" spans="1:19" x14ac:dyDescent="0.2">
      <c r="A451" s="10">
        <v>246</v>
      </c>
      <c r="B451" s="10">
        <v>2</v>
      </c>
      <c r="C451" s="10">
        <v>7</v>
      </c>
      <c r="D451" s="10" t="s">
        <v>351</v>
      </c>
      <c r="E451" s="10">
        <v>80</v>
      </c>
      <c r="F451" s="10">
        <v>6</v>
      </c>
      <c r="G451" s="10">
        <v>82008</v>
      </c>
      <c r="H451" s="10" t="s">
        <v>477</v>
      </c>
      <c r="I451" s="10">
        <v>1</v>
      </c>
      <c r="J451" s="10">
        <v>2</v>
      </c>
      <c r="K451" s="10">
        <v>50000</v>
      </c>
      <c r="S451" s="1" t="s">
        <v>477</v>
      </c>
    </row>
    <row r="452" spans="1:19" x14ac:dyDescent="0.2">
      <c r="A452" s="10">
        <v>247</v>
      </c>
      <c r="B452" s="10">
        <v>2</v>
      </c>
      <c r="C452" s="10">
        <v>7</v>
      </c>
      <c r="D452" s="10" t="s">
        <v>351</v>
      </c>
      <c r="E452" s="10">
        <v>80</v>
      </c>
      <c r="F452" s="10">
        <v>6</v>
      </c>
      <c r="G452" s="10">
        <v>82009</v>
      </c>
      <c r="H452" s="10" t="s">
        <v>478</v>
      </c>
      <c r="I452" s="10">
        <v>1</v>
      </c>
      <c r="J452" s="10">
        <v>2</v>
      </c>
      <c r="K452" s="10">
        <v>50000</v>
      </c>
      <c r="S452" s="1" t="s">
        <v>478</v>
      </c>
    </row>
    <row r="453" spans="1:19" x14ac:dyDescent="0.2">
      <c r="A453" s="10">
        <v>248</v>
      </c>
      <c r="B453" s="10">
        <v>2</v>
      </c>
      <c r="C453" s="10">
        <v>7</v>
      </c>
      <c r="D453" s="10" t="s">
        <v>351</v>
      </c>
      <c r="E453" s="10">
        <v>80</v>
      </c>
      <c r="F453" s="10">
        <v>6</v>
      </c>
      <c r="G453" s="10">
        <v>82010</v>
      </c>
      <c r="H453" s="10" t="s">
        <v>479</v>
      </c>
      <c r="I453" s="10">
        <v>1</v>
      </c>
      <c r="J453" s="10">
        <v>2</v>
      </c>
      <c r="K453" s="10">
        <v>50000</v>
      </c>
      <c r="S453" s="1" t="s">
        <v>479</v>
      </c>
    </row>
    <row r="454" spans="1:19" x14ac:dyDescent="0.2">
      <c r="A454" s="10">
        <v>249</v>
      </c>
      <c r="B454" s="10">
        <v>2</v>
      </c>
      <c r="C454" s="10">
        <v>7</v>
      </c>
      <c r="D454" s="10" t="s">
        <v>351</v>
      </c>
      <c r="E454" s="10">
        <v>80</v>
      </c>
      <c r="F454" s="10">
        <v>6</v>
      </c>
      <c r="G454" s="10">
        <v>82505</v>
      </c>
      <c r="H454" s="10" t="s">
        <v>480</v>
      </c>
      <c r="I454" s="10">
        <v>1</v>
      </c>
      <c r="J454" s="10">
        <v>2</v>
      </c>
      <c r="K454" s="10">
        <v>50000</v>
      </c>
      <c r="S454" s="1" t="s">
        <v>480</v>
      </c>
    </row>
    <row r="455" spans="1:19" x14ac:dyDescent="0.2">
      <c r="A455" s="10">
        <v>250</v>
      </c>
      <c r="B455" s="10">
        <v>2</v>
      </c>
      <c r="C455" s="10">
        <v>7</v>
      </c>
      <c r="D455" s="10" t="s">
        <v>351</v>
      </c>
      <c r="E455" s="10">
        <v>80</v>
      </c>
      <c r="F455" s="10">
        <v>6</v>
      </c>
      <c r="G455" s="10">
        <v>82506</v>
      </c>
      <c r="H455" s="10" t="s">
        <v>481</v>
      </c>
      <c r="I455" s="10">
        <v>1</v>
      </c>
      <c r="J455" s="10">
        <v>2</v>
      </c>
      <c r="K455" s="10">
        <v>50000</v>
      </c>
      <c r="S455" s="1" t="s">
        <v>481</v>
      </c>
    </row>
    <row r="456" spans="1:19" x14ac:dyDescent="0.2">
      <c r="A456" s="10">
        <v>251</v>
      </c>
      <c r="B456" s="10">
        <v>2</v>
      </c>
      <c r="C456" s="10">
        <v>7</v>
      </c>
      <c r="D456" s="10" t="s">
        <v>351</v>
      </c>
      <c r="E456" s="10">
        <v>80</v>
      </c>
      <c r="F456" s="10">
        <v>6</v>
      </c>
      <c r="G456" s="10">
        <v>82507</v>
      </c>
      <c r="H456" s="10" t="s">
        <v>482</v>
      </c>
      <c r="I456" s="10">
        <v>1</v>
      </c>
      <c r="J456" s="10">
        <v>2</v>
      </c>
      <c r="K456" s="10">
        <v>50000</v>
      </c>
      <c r="S456" s="1" t="s">
        <v>482</v>
      </c>
    </row>
    <row r="457" spans="1:19" x14ac:dyDescent="0.2">
      <c r="A457" s="10">
        <v>252</v>
      </c>
      <c r="B457" s="10">
        <v>2</v>
      </c>
      <c r="C457" s="10">
        <v>7</v>
      </c>
      <c r="D457" s="10" t="s">
        <v>351</v>
      </c>
      <c r="E457" s="10">
        <v>80</v>
      </c>
      <c r="F457" s="10">
        <v>6</v>
      </c>
      <c r="G457" s="10">
        <v>82508</v>
      </c>
      <c r="H457" s="10" t="s">
        <v>483</v>
      </c>
      <c r="I457" s="10">
        <v>1</v>
      </c>
      <c r="J457" s="10">
        <v>2</v>
      </c>
      <c r="K457" s="10">
        <v>50000</v>
      </c>
      <c r="S457" s="1" t="s">
        <v>483</v>
      </c>
    </row>
    <row r="458" spans="1:19" x14ac:dyDescent="0.2">
      <c r="A458" s="10">
        <v>253</v>
      </c>
      <c r="B458" s="10">
        <v>2</v>
      </c>
      <c r="C458" s="10">
        <v>7</v>
      </c>
      <c r="D458" s="10" t="s">
        <v>351</v>
      </c>
      <c r="E458" s="10">
        <v>80</v>
      </c>
      <c r="F458" s="10">
        <v>6</v>
      </c>
      <c r="G458" s="10">
        <v>82509</v>
      </c>
      <c r="H458" s="10" t="s">
        <v>484</v>
      </c>
      <c r="I458" s="10">
        <v>1</v>
      </c>
      <c r="J458" s="10">
        <v>2</v>
      </c>
      <c r="K458" s="10">
        <v>50000</v>
      </c>
      <c r="S458" s="1" t="s">
        <v>484</v>
      </c>
    </row>
    <row r="459" spans="1:19" x14ac:dyDescent="0.2">
      <c r="A459" s="10">
        <v>254</v>
      </c>
      <c r="B459" s="10">
        <v>2</v>
      </c>
      <c r="C459" s="10">
        <v>7</v>
      </c>
      <c r="D459" s="10" t="s">
        <v>351</v>
      </c>
      <c r="E459" s="10">
        <v>80</v>
      </c>
      <c r="F459" s="10">
        <v>6</v>
      </c>
      <c r="G459" s="10">
        <v>82510</v>
      </c>
      <c r="H459" s="10" t="s">
        <v>485</v>
      </c>
      <c r="I459" s="10">
        <v>1</v>
      </c>
      <c r="J459" s="10">
        <v>2</v>
      </c>
      <c r="K459" s="10">
        <v>50000</v>
      </c>
      <c r="S459" s="1" t="s">
        <v>485</v>
      </c>
    </row>
    <row r="460" spans="1:19" x14ac:dyDescent="0.2">
      <c r="A460" s="10">
        <v>255</v>
      </c>
      <c r="B460" s="10">
        <v>2</v>
      </c>
      <c r="C460" s="10">
        <v>10</v>
      </c>
      <c r="D460" s="10" t="s">
        <v>351</v>
      </c>
      <c r="E460" s="10">
        <v>1501</v>
      </c>
      <c r="F460" s="10">
        <v>6</v>
      </c>
      <c r="G460" s="10">
        <v>94005</v>
      </c>
      <c r="H460" s="10" t="s">
        <v>486</v>
      </c>
      <c r="I460" s="10">
        <v>10</v>
      </c>
      <c r="J460" s="10">
        <v>2</v>
      </c>
      <c r="K460" s="10">
        <v>3000</v>
      </c>
      <c r="Q460" s="1" t="s">
        <v>487</v>
      </c>
      <c r="S460" s="1" t="s">
        <v>130</v>
      </c>
    </row>
    <row r="461" spans="1:19" x14ac:dyDescent="0.2">
      <c r="A461" s="10">
        <v>256</v>
      </c>
      <c r="B461" s="10">
        <v>2</v>
      </c>
      <c r="C461" s="10">
        <v>10</v>
      </c>
      <c r="D461" s="10" t="s">
        <v>351</v>
      </c>
      <c r="E461" s="10">
        <v>1501</v>
      </c>
      <c r="F461" s="10">
        <v>6</v>
      </c>
      <c r="G461" s="10">
        <v>94005</v>
      </c>
      <c r="H461" s="10" t="s">
        <v>486</v>
      </c>
      <c r="I461" s="10">
        <v>20</v>
      </c>
      <c r="J461" s="10">
        <v>2</v>
      </c>
      <c r="K461" s="10">
        <v>5000</v>
      </c>
      <c r="S461" s="1" t="s">
        <v>130</v>
      </c>
    </row>
    <row r="462" spans="1:19" x14ac:dyDescent="0.2">
      <c r="A462" s="10">
        <v>257</v>
      </c>
      <c r="B462" s="10">
        <v>2</v>
      </c>
      <c r="C462" s="10">
        <v>10</v>
      </c>
      <c r="D462" s="10" t="s">
        <v>351</v>
      </c>
      <c r="E462" s="10">
        <v>1501</v>
      </c>
      <c r="F462" s="10">
        <v>6</v>
      </c>
      <c r="G462" s="10">
        <v>94005</v>
      </c>
      <c r="H462" s="10" t="s">
        <v>486</v>
      </c>
      <c r="I462" s="10">
        <v>30</v>
      </c>
      <c r="J462" s="10">
        <v>2</v>
      </c>
      <c r="K462" s="10">
        <v>7000</v>
      </c>
      <c r="S462" s="1" t="s">
        <v>130</v>
      </c>
    </row>
    <row r="463" spans="1:19" x14ac:dyDescent="0.2">
      <c r="A463" s="10">
        <v>258</v>
      </c>
      <c r="B463" s="10">
        <v>2</v>
      </c>
      <c r="C463" s="10">
        <v>10</v>
      </c>
      <c r="D463" s="10" t="s">
        <v>351</v>
      </c>
      <c r="E463" s="10">
        <v>1501</v>
      </c>
      <c r="F463" s="10">
        <v>6</v>
      </c>
      <c r="G463" s="10">
        <v>94006</v>
      </c>
      <c r="H463" s="10" t="s">
        <v>486</v>
      </c>
      <c r="I463" s="10">
        <v>10</v>
      </c>
      <c r="J463" s="10">
        <v>2</v>
      </c>
      <c r="K463" s="10">
        <v>3000</v>
      </c>
      <c r="S463" s="1" t="s">
        <v>488</v>
      </c>
    </row>
    <row r="464" spans="1:19" x14ac:dyDescent="0.2">
      <c r="A464" s="10">
        <v>259</v>
      </c>
      <c r="B464" s="10">
        <v>2</v>
      </c>
      <c r="C464" s="10">
        <v>10</v>
      </c>
      <c r="D464" s="10" t="s">
        <v>351</v>
      </c>
      <c r="E464" s="10">
        <v>1501</v>
      </c>
      <c r="F464" s="10">
        <v>6</v>
      </c>
      <c r="G464" s="10">
        <v>94006</v>
      </c>
      <c r="H464" s="10" t="s">
        <v>486</v>
      </c>
      <c r="I464" s="10">
        <v>20</v>
      </c>
      <c r="J464" s="10">
        <v>2</v>
      </c>
      <c r="K464" s="10">
        <v>5000</v>
      </c>
      <c r="S464" s="1" t="s">
        <v>488</v>
      </c>
    </row>
    <row r="465" spans="1:19" x14ac:dyDescent="0.2">
      <c r="A465" s="10">
        <v>260</v>
      </c>
      <c r="B465" s="10">
        <v>2</v>
      </c>
      <c r="C465" s="10">
        <v>10</v>
      </c>
      <c r="D465" s="10" t="s">
        <v>351</v>
      </c>
      <c r="E465" s="10">
        <v>1501</v>
      </c>
      <c r="F465" s="10">
        <v>6</v>
      </c>
      <c r="G465" s="10">
        <v>94006</v>
      </c>
      <c r="H465" s="10" t="s">
        <v>486</v>
      </c>
      <c r="I465" s="10">
        <v>30</v>
      </c>
      <c r="J465" s="10">
        <v>2</v>
      </c>
      <c r="K465" s="10">
        <v>7000</v>
      </c>
      <c r="S465" s="1" t="s">
        <v>488</v>
      </c>
    </row>
    <row r="466" spans="1:19" x14ac:dyDescent="0.2">
      <c r="A466" s="10">
        <v>261</v>
      </c>
      <c r="B466" s="10">
        <v>2</v>
      </c>
      <c r="C466" s="10">
        <v>10</v>
      </c>
      <c r="D466" s="10" t="s">
        <v>351</v>
      </c>
      <c r="E466" s="10">
        <v>1501</v>
      </c>
      <c r="F466" s="10">
        <v>6</v>
      </c>
      <c r="G466" s="10">
        <v>94013</v>
      </c>
      <c r="H466" s="10" t="s">
        <v>486</v>
      </c>
      <c r="I466" s="10">
        <v>10</v>
      </c>
      <c r="J466" s="10">
        <v>2</v>
      </c>
      <c r="K466" s="10">
        <v>3000</v>
      </c>
      <c r="S466" s="1" t="s">
        <v>489</v>
      </c>
    </row>
    <row r="467" spans="1:19" x14ac:dyDescent="0.2">
      <c r="A467" s="10">
        <v>262</v>
      </c>
      <c r="B467" s="10">
        <v>2</v>
      </c>
      <c r="C467" s="10">
        <v>10</v>
      </c>
      <c r="D467" s="10" t="s">
        <v>351</v>
      </c>
      <c r="E467" s="10">
        <v>1501</v>
      </c>
      <c r="F467" s="10">
        <v>6</v>
      </c>
      <c r="G467" s="10">
        <v>94013</v>
      </c>
      <c r="H467" s="10" t="s">
        <v>486</v>
      </c>
      <c r="I467" s="10">
        <v>20</v>
      </c>
      <c r="J467" s="10">
        <v>2</v>
      </c>
      <c r="K467" s="10">
        <v>5000</v>
      </c>
      <c r="S467" s="1" t="s">
        <v>489</v>
      </c>
    </row>
    <row r="468" spans="1:19" x14ac:dyDescent="0.2">
      <c r="A468" s="10">
        <v>263</v>
      </c>
      <c r="B468" s="10">
        <v>2</v>
      </c>
      <c r="C468" s="10">
        <v>10</v>
      </c>
      <c r="D468" s="10" t="s">
        <v>351</v>
      </c>
      <c r="E468" s="10">
        <v>1501</v>
      </c>
      <c r="F468" s="10">
        <v>6</v>
      </c>
      <c r="G468" s="10">
        <v>94013</v>
      </c>
      <c r="H468" s="10" t="s">
        <v>486</v>
      </c>
      <c r="I468" s="10">
        <v>30</v>
      </c>
      <c r="J468" s="10">
        <v>2</v>
      </c>
      <c r="K468" s="10">
        <v>7000</v>
      </c>
      <c r="S468" s="1" t="s">
        <v>489</v>
      </c>
    </row>
    <row r="469" spans="1:19" x14ac:dyDescent="0.2">
      <c r="A469" s="10">
        <v>264</v>
      </c>
      <c r="B469" s="10">
        <v>2</v>
      </c>
      <c r="C469" s="10">
        <v>10</v>
      </c>
      <c r="D469" s="10" t="s">
        <v>351</v>
      </c>
      <c r="E469" s="10">
        <v>1501</v>
      </c>
      <c r="F469" s="10">
        <v>6</v>
      </c>
      <c r="G469" s="10">
        <v>94015</v>
      </c>
      <c r="H469" s="10" t="s">
        <v>486</v>
      </c>
      <c r="I469" s="10">
        <v>10</v>
      </c>
      <c r="J469" s="10">
        <v>2</v>
      </c>
      <c r="K469" s="10">
        <v>3000</v>
      </c>
      <c r="S469" s="1" t="s">
        <v>261</v>
      </c>
    </row>
    <row r="470" spans="1:19" x14ac:dyDescent="0.2">
      <c r="A470" s="10">
        <v>265</v>
      </c>
      <c r="B470" s="10">
        <v>2</v>
      </c>
      <c r="C470" s="10">
        <v>10</v>
      </c>
      <c r="D470" s="10" t="s">
        <v>351</v>
      </c>
      <c r="E470" s="10">
        <v>1501</v>
      </c>
      <c r="F470" s="10">
        <v>6</v>
      </c>
      <c r="G470" s="10">
        <v>94015</v>
      </c>
      <c r="H470" s="10" t="s">
        <v>486</v>
      </c>
      <c r="I470" s="10">
        <v>20</v>
      </c>
      <c r="J470" s="10">
        <v>2</v>
      </c>
      <c r="K470" s="10">
        <v>5000</v>
      </c>
      <c r="S470" s="1" t="s">
        <v>261</v>
      </c>
    </row>
    <row r="471" spans="1:19" x14ac:dyDescent="0.2">
      <c r="A471" s="10">
        <v>266</v>
      </c>
      <c r="B471" s="10">
        <v>2</v>
      </c>
      <c r="C471" s="10">
        <v>10</v>
      </c>
      <c r="D471" s="10" t="s">
        <v>351</v>
      </c>
      <c r="E471" s="10">
        <v>1501</v>
      </c>
      <c r="F471" s="10">
        <v>6</v>
      </c>
      <c r="G471" s="10">
        <v>94015</v>
      </c>
      <c r="H471" s="10" t="s">
        <v>486</v>
      </c>
      <c r="I471" s="10">
        <v>30</v>
      </c>
      <c r="J471" s="10">
        <v>2</v>
      </c>
      <c r="K471" s="10">
        <v>7000</v>
      </c>
      <c r="S471" s="1" t="s">
        <v>261</v>
      </c>
    </row>
    <row r="472" spans="1:19" x14ac:dyDescent="0.2">
      <c r="A472" s="10">
        <v>267</v>
      </c>
      <c r="B472" s="10">
        <v>2</v>
      </c>
      <c r="C472" s="10">
        <v>10</v>
      </c>
      <c r="D472" s="10" t="s">
        <v>351</v>
      </c>
      <c r="E472" s="10">
        <v>3000</v>
      </c>
      <c r="F472" s="10">
        <v>6</v>
      </c>
      <c r="G472" s="10">
        <v>94025</v>
      </c>
      <c r="H472" s="10" t="s">
        <v>74</v>
      </c>
      <c r="I472" s="10">
        <v>10</v>
      </c>
      <c r="J472" s="10">
        <v>1</v>
      </c>
      <c r="K472" s="10">
        <v>15</v>
      </c>
      <c r="S472" s="1" t="s">
        <v>74</v>
      </c>
    </row>
    <row r="473" spans="1:19" x14ac:dyDescent="0.2">
      <c r="A473" s="10">
        <v>268</v>
      </c>
      <c r="B473" s="10">
        <v>2</v>
      </c>
      <c r="C473" s="10">
        <v>10</v>
      </c>
      <c r="D473" s="10" t="s">
        <v>351</v>
      </c>
      <c r="E473" s="10">
        <v>3000</v>
      </c>
      <c r="F473" s="10">
        <v>6</v>
      </c>
      <c r="G473" s="10">
        <v>94025</v>
      </c>
      <c r="H473" s="10" t="s">
        <v>74</v>
      </c>
      <c r="I473" s="10">
        <v>20</v>
      </c>
      <c r="J473" s="10">
        <v>1</v>
      </c>
      <c r="K473" s="10">
        <v>30</v>
      </c>
      <c r="S473" s="1" t="s">
        <v>74</v>
      </c>
    </row>
    <row r="474" spans="1:19" x14ac:dyDescent="0.2">
      <c r="A474" s="10">
        <v>269</v>
      </c>
      <c r="B474" s="10">
        <v>2</v>
      </c>
      <c r="C474" s="10">
        <v>10</v>
      </c>
      <c r="D474" s="10" t="s">
        <v>351</v>
      </c>
      <c r="E474" s="10">
        <v>5000</v>
      </c>
      <c r="F474" s="10">
        <v>6</v>
      </c>
      <c r="G474" s="10">
        <v>94027</v>
      </c>
      <c r="H474" s="10" t="s">
        <v>76</v>
      </c>
      <c r="I474" s="10">
        <v>10</v>
      </c>
      <c r="J474" s="10">
        <v>1</v>
      </c>
      <c r="K474" s="10">
        <v>15</v>
      </c>
      <c r="S474" s="1" t="s">
        <v>76</v>
      </c>
    </row>
    <row r="475" spans="1:19" x14ac:dyDescent="0.2">
      <c r="A475" s="10">
        <v>270</v>
      </c>
      <c r="B475" s="10">
        <v>2</v>
      </c>
      <c r="C475" s="10">
        <v>10</v>
      </c>
      <c r="D475" s="10" t="s">
        <v>351</v>
      </c>
      <c r="E475" s="10">
        <v>4000</v>
      </c>
      <c r="F475" s="10">
        <v>6</v>
      </c>
      <c r="G475" s="10">
        <v>94027</v>
      </c>
      <c r="H475" s="10" t="s">
        <v>76</v>
      </c>
      <c r="I475" s="10">
        <v>20</v>
      </c>
      <c r="J475" s="10">
        <v>1</v>
      </c>
      <c r="K475" s="10">
        <v>30</v>
      </c>
      <c r="S475" s="1" t="s">
        <v>76</v>
      </c>
    </row>
    <row r="476" spans="1:19" x14ac:dyDescent="0.2">
      <c r="A476" s="10">
        <v>271</v>
      </c>
      <c r="B476" s="10">
        <v>2</v>
      </c>
      <c r="C476" s="10">
        <v>10</v>
      </c>
      <c r="D476" s="10" t="s">
        <v>351</v>
      </c>
      <c r="E476" s="10">
        <v>3000</v>
      </c>
      <c r="F476" s="10">
        <v>6</v>
      </c>
      <c r="G476" s="10">
        <v>94031</v>
      </c>
      <c r="H476" s="10" t="s">
        <v>490</v>
      </c>
      <c r="I476" s="10">
        <v>1</v>
      </c>
      <c r="J476" s="10">
        <v>1</v>
      </c>
      <c r="K476" s="10">
        <v>10</v>
      </c>
      <c r="S476" s="1" t="s">
        <v>490</v>
      </c>
    </row>
    <row r="477" spans="1:19" x14ac:dyDescent="0.2">
      <c r="A477" s="10">
        <v>272</v>
      </c>
      <c r="B477" s="10">
        <v>2</v>
      </c>
      <c r="C477" s="10">
        <v>10</v>
      </c>
      <c r="D477" s="10" t="s">
        <v>351</v>
      </c>
      <c r="E477" s="10">
        <v>1500</v>
      </c>
      <c r="F477" s="10">
        <v>6</v>
      </c>
      <c r="G477" s="10">
        <v>94017</v>
      </c>
      <c r="H477" s="10" t="s">
        <v>491</v>
      </c>
      <c r="I477" s="10">
        <v>5</v>
      </c>
      <c r="J477" s="10">
        <v>2</v>
      </c>
      <c r="K477" s="10">
        <v>6000</v>
      </c>
      <c r="S477" s="1" t="s">
        <v>252</v>
      </c>
    </row>
    <row r="478" spans="1:19" x14ac:dyDescent="0.2">
      <c r="A478" s="10">
        <v>273</v>
      </c>
      <c r="B478" s="10">
        <v>2</v>
      </c>
      <c r="C478" s="10">
        <v>10</v>
      </c>
      <c r="D478" s="10" t="s">
        <v>351</v>
      </c>
      <c r="E478" s="10">
        <v>1500</v>
      </c>
      <c r="F478" s="10">
        <v>6</v>
      </c>
      <c r="G478" s="10">
        <v>94017</v>
      </c>
      <c r="H478" s="10" t="s">
        <v>491</v>
      </c>
      <c r="I478" s="10">
        <v>10</v>
      </c>
      <c r="J478" s="10">
        <v>2</v>
      </c>
      <c r="K478" s="10">
        <v>12000</v>
      </c>
      <c r="S478" s="1" t="s">
        <v>252</v>
      </c>
    </row>
    <row r="479" spans="1:19" x14ac:dyDescent="0.2">
      <c r="A479" s="10">
        <v>274</v>
      </c>
      <c r="B479" s="10">
        <v>2</v>
      </c>
      <c r="C479" s="10">
        <v>10</v>
      </c>
      <c r="D479" s="10" t="s">
        <v>351</v>
      </c>
      <c r="E479" s="10">
        <v>1500</v>
      </c>
      <c r="F479" s="10">
        <v>6</v>
      </c>
      <c r="G479" s="10">
        <v>94019</v>
      </c>
      <c r="H479" s="10" t="s">
        <v>491</v>
      </c>
      <c r="I479" s="10">
        <v>5</v>
      </c>
      <c r="J479" s="10">
        <v>2</v>
      </c>
      <c r="K479" s="10">
        <v>6000</v>
      </c>
      <c r="S479" s="1" t="s">
        <v>250</v>
      </c>
    </row>
    <row r="480" spans="1:19" x14ac:dyDescent="0.2">
      <c r="A480" s="10">
        <v>275</v>
      </c>
      <c r="B480" s="10">
        <v>2</v>
      </c>
      <c r="C480" s="10">
        <v>10</v>
      </c>
      <c r="D480" s="10" t="s">
        <v>351</v>
      </c>
      <c r="E480" s="10">
        <v>1500</v>
      </c>
      <c r="F480" s="10">
        <v>6</v>
      </c>
      <c r="G480" s="10">
        <v>94019</v>
      </c>
      <c r="H480" s="10" t="s">
        <v>491</v>
      </c>
      <c r="I480" s="10">
        <v>10</v>
      </c>
      <c r="J480" s="10">
        <v>2</v>
      </c>
      <c r="K480" s="10">
        <v>12000</v>
      </c>
      <c r="S480" s="1" t="s">
        <v>250</v>
      </c>
    </row>
    <row r="481" spans="1:19" x14ac:dyDescent="0.2">
      <c r="A481" s="10">
        <v>276</v>
      </c>
      <c r="B481" s="10">
        <v>2</v>
      </c>
      <c r="C481" s="10">
        <v>10</v>
      </c>
      <c r="D481" s="10" t="s">
        <v>351</v>
      </c>
      <c r="E481" s="10">
        <v>1500</v>
      </c>
      <c r="F481" s="10">
        <v>6</v>
      </c>
      <c r="G481" s="10">
        <v>94020</v>
      </c>
      <c r="H481" s="10" t="s">
        <v>491</v>
      </c>
      <c r="I481" s="10">
        <v>5</v>
      </c>
      <c r="J481" s="10">
        <v>2</v>
      </c>
      <c r="K481" s="10">
        <v>6000</v>
      </c>
      <c r="S481" s="1" t="s">
        <v>248</v>
      </c>
    </row>
    <row r="482" spans="1:19" x14ac:dyDescent="0.2">
      <c r="A482" s="10">
        <v>277</v>
      </c>
      <c r="B482" s="10">
        <v>2</v>
      </c>
      <c r="C482" s="10">
        <v>10</v>
      </c>
      <c r="D482" s="10" t="s">
        <v>351</v>
      </c>
      <c r="E482" s="10">
        <v>1500</v>
      </c>
      <c r="F482" s="10">
        <v>6</v>
      </c>
      <c r="G482" s="10">
        <v>94020</v>
      </c>
      <c r="H482" s="10" t="s">
        <v>491</v>
      </c>
      <c r="I482" s="10">
        <v>10</v>
      </c>
      <c r="J482" s="10">
        <v>2</v>
      </c>
      <c r="K482" s="10">
        <v>12000</v>
      </c>
      <c r="S482" s="1" t="s">
        <v>248</v>
      </c>
    </row>
    <row r="483" spans="1:19" x14ac:dyDescent="0.2">
      <c r="A483" s="10">
        <v>278</v>
      </c>
      <c r="B483" s="10">
        <v>2</v>
      </c>
      <c r="C483" s="10">
        <v>10</v>
      </c>
      <c r="D483" s="10" t="s">
        <v>351</v>
      </c>
      <c r="E483" s="10">
        <v>1500</v>
      </c>
      <c r="F483" s="10">
        <v>6</v>
      </c>
      <c r="G483" s="10">
        <v>94021</v>
      </c>
      <c r="H483" s="10" t="s">
        <v>491</v>
      </c>
      <c r="I483" s="10">
        <v>5</v>
      </c>
      <c r="J483" s="10">
        <v>2</v>
      </c>
      <c r="K483" s="10">
        <v>6000</v>
      </c>
      <c r="S483" s="1" t="s">
        <v>244</v>
      </c>
    </row>
    <row r="484" spans="1:19" x14ac:dyDescent="0.2">
      <c r="A484" s="10">
        <v>279</v>
      </c>
      <c r="B484" s="10">
        <v>2</v>
      </c>
      <c r="C484" s="10">
        <v>10</v>
      </c>
      <c r="D484" s="10" t="s">
        <v>351</v>
      </c>
      <c r="E484" s="10">
        <v>1500</v>
      </c>
      <c r="F484" s="10">
        <v>6</v>
      </c>
      <c r="G484" s="10">
        <v>94021</v>
      </c>
      <c r="H484" s="10" t="s">
        <v>491</v>
      </c>
      <c r="I484" s="10">
        <v>10</v>
      </c>
      <c r="J484" s="10">
        <v>2</v>
      </c>
      <c r="K484" s="10">
        <v>12000</v>
      </c>
      <c r="S484" s="1" t="s">
        <v>244</v>
      </c>
    </row>
    <row r="485" spans="1:19" x14ac:dyDescent="0.2">
      <c r="A485" s="10">
        <v>280</v>
      </c>
      <c r="B485" s="10">
        <v>2</v>
      </c>
      <c r="C485" s="10">
        <v>10</v>
      </c>
      <c r="D485" s="10" t="s">
        <v>351</v>
      </c>
      <c r="E485" s="10">
        <v>1500</v>
      </c>
      <c r="F485" s="10">
        <v>6</v>
      </c>
      <c r="G485" s="10">
        <v>94016</v>
      </c>
      <c r="H485" s="10" t="s">
        <v>491</v>
      </c>
      <c r="I485" s="10">
        <v>5</v>
      </c>
      <c r="J485" s="10">
        <v>2</v>
      </c>
      <c r="K485" s="10">
        <v>6000</v>
      </c>
      <c r="S485" s="1" t="s">
        <v>258</v>
      </c>
    </row>
    <row r="486" spans="1:19" x14ac:dyDescent="0.2">
      <c r="A486" s="10">
        <v>281</v>
      </c>
      <c r="B486" s="10">
        <v>2</v>
      </c>
      <c r="C486" s="10">
        <v>10</v>
      </c>
      <c r="D486" s="10" t="s">
        <v>351</v>
      </c>
      <c r="E486" s="10">
        <v>1500</v>
      </c>
      <c r="F486" s="10">
        <v>6</v>
      </c>
      <c r="G486" s="10">
        <v>94016</v>
      </c>
      <c r="H486" s="10" t="s">
        <v>491</v>
      </c>
      <c r="I486" s="10">
        <v>10</v>
      </c>
      <c r="J486" s="10">
        <v>2</v>
      </c>
      <c r="K486" s="10">
        <v>12000</v>
      </c>
      <c r="S486" s="1" t="s">
        <v>258</v>
      </c>
    </row>
    <row r="487" spans="1:19" x14ac:dyDescent="0.2">
      <c r="A487" s="10">
        <v>282</v>
      </c>
      <c r="B487" s="10">
        <v>2</v>
      </c>
      <c r="C487" s="10">
        <v>10</v>
      </c>
      <c r="D487" s="10" t="s">
        <v>351</v>
      </c>
      <c r="E487" s="10">
        <v>1500</v>
      </c>
      <c r="F487" s="10">
        <v>6</v>
      </c>
      <c r="G487" s="10">
        <v>94018</v>
      </c>
      <c r="H487" s="10" t="s">
        <v>491</v>
      </c>
      <c r="I487" s="10">
        <v>5</v>
      </c>
      <c r="J487" s="10">
        <v>2</v>
      </c>
      <c r="K487" s="10">
        <v>6000</v>
      </c>
      <c r="S487" s="1" t="s">
        <v>242</v>
      </c>
    </row>
    <row r="488" spans="1:19" x14ac:dyDescent="0.2">
      <c r="A488" s="10">
        <v>283</v>
      </c>
      <c r="B488" s="10">
        <v>2</v>
      </c>
      <c r="C488" s="10">
        <v>10</v>
      </c>
      <c r="D488" s="10" t="s">
        <v>351</v>
      </c>
      <c r="E488" s="10">
        <v>1500</v>
      </c>
      <c r="F488" s="10">
        <v>6</v>
      </c>
      <c r="G488" s="10">
        <v>94018</v>
      </c>
      <c r="H488" s="10" t="s">
        <v>491</v>
      </c>
      <c r="I488" s="10">
        <v>10</v>
      </c>
      <c r="J488" s="10">
        <v>2</v>
      </c>
      <c r="K488" s="10">
        <v>12000</v>
      </c>
      <c r="S488" s="1" t="s">
        <v>242</v>
      </c>
    </row>
    <row r="489" spans="1:19" x14ac:dyDescent="0.2">
      <c r="A489" s="10">
        <v>284</v>
      </c>
      <c r="B489" s="10">
        <v>2</v>
      </c>
      <c r="C489" s="10">
        <v>10</v>
      </c>
      <c r="D489" s="10" t="s">
        <v>351</v>
      </c>
      <c r="E489" s="10">
        <v>1000</v>
      </c>
      <c r="F489" s="10">
        <v>6</v>
      </c>
      <c r="G489" s="10">
        <v>94023</v>
      </c>
      <c r="H489" s="10" t="s">
        <v>492</v>
      </c>
      <c r="I489" s="10">
        <v>5</v>
      </c>
      <c r="J489" s="10">
        <v>2</v>
      </c>
      <c r="K489" s="10">
        <v>6000</v>
      </c>
      <c r="S489" s="1" t="s">
        <v>265</v>
      </c>
    </row>
    <row r="490" spans="1:19" x14ac:dyDescent="0.2">
      <c r="A490" s="10">
        <v>285</v>
      </c>
      <c r="B490" s="10">
        <v>2</v>
      </c>
      <c r="C490" s="10">
        <v>10</v>
      </c>
      <c r="D490" s="10" t="s">
        <v>351</v>
      </c>
      <c r="E490" s="10">
        <v>1000</v>
      </c>
      <c r="F490" s="10">
        <v>6</v>
      </c>
      <c r="G490" s="10">
        <v>94023</v>
      </c>
      <c r="H490" s="10" t="s">
        <v>492</v>
      </c>
      <c r="I490" s="10">
        <v>10</v>
      </c>
      <c r="J490" s="10">
        <v>2</v>
      </c>
      <c r="K490" s="10">
        <v>12000</v>
      </c>
      <c r="S490" s="1" t="s">
        <v>265</v>
      </c>
    </row>
    <row r="491" spans="1:19" x14ac:dyDescent="0.2">
      <c r="A491" s="10">
        <v>286</v>
      </c>
      <c r="B491" s="10">
        <v>2</v>
      </c>
      <c r="C491" s="10">
        <v>10</v>
      </c>
      <c r="D491" s="10" t="s">
        <v>351</v>
      </c>
      <c r="E491" s="10">
        <v>1000</v>
      </c>
      <c r="F491" s="10">
        <v>6</v>
      </c>
      <c r="G491" s="10">
        <v>94024</v>
      </c>
      <c r="H491" s="10" t="s">
        <v>492</v>
      </c>
      <c r="I491" s="10">
        <v>5</v>
      </c>
      <c r="J491" s="10">
        <v>2</v>
      </c>
      <c r="K491" s="10">
        <v>6000</v>
      </c>
      <c r="S491" s="1" t="s">
        <v>238</v>
      </c>
    </row>
    <row r="492" spans="1:19" x14ac:dyDescent="0.2">
      <c r="A492" s="10">
        <v>287</v>
      </c>
      <c r="B492" s="10">
        <v>2</v>
      </c>
      <c r="C492" s="10">
        <v>10</v>
      </c>
      <c r="D492" s="10" t="s">
        <v>351</v>
      </c>
      <c r="E492" s="10">
        <v>1000</v>
      </c>
      <c r="F492" s="10">
        <v>6</v>
      </c>
      <c r="G492" s="10">
        <v>94024</v>
      </c>
      <c r="H492" s="10" t="s">
        <v>492</v>
      </c>
      <c r="I492" s="10">
        <v>10</v>
      </c>
      <c r="J492" s="10">
        <v>2</v>
      </c>
      <c r="K492" s="10">
        <v>12000</v>
      </c>
      <c r="S492" s="1" t="s">
        <v>238</v>
      </c>
    </row>
    <row r="493" spans="1:19" x14ac:dyDescent="0.2">
      <c r="A493" s="10">
        <v>288</v>
      </c>
      <c r="B493" s="10">
        <v>2</v>
      </c>
      <c r="C493" s="10">
        <v>10</v>
      </c>
      <c r="D493" s="10" t="s">
        <v>351</v>
      </c>
      <c r="E493" s="10">
        <v>1000</v>
      </c>
      <c r="F493" s="10">
        <v>6</v>
      </c>
      <c r="G493" s="10">
        <v>94022</v>
      </c>
      <c r="H493" s="10" t="s">
        <v>492</v>
      </c>
      <c r="I493" s="10">
        <v>5</v>
      </c>
      <c r="J493" s="10">
        <v>2</v>
      </c>
      <c r="K493" s="10">
        <v>6000</v>
      </c>
      <c r="S493" s="1" t="s">
        <v>255</v>
      </c>
    </row>
    <row r="494" spans="1:19" x14ac:dyDescent="0.2">
      <c r="A494" s="10">
        <v>289</v>
      </c>
      <c r="B494" s="10">
        <v>2</v>
      </c>
      <c r="C494" s="10">
        <v>10</v>
      </c>
      <c r="D494" s="10" t="s">
        <v>351</v>
      </c>
      <c r="E494" s="10">
        <v>1000</v>
      </c>
      <c r="F494" s="10">
        <v>6</v>
      </c>
      <c r="G494" s="10">
        <v>94022</v>
      </c>
      <c r="H494" s="10" t="s">
        <v>492</v>
      </c>
      <c r="I494" s="10">
        <v>10</v>
      </c>
      <c r="J494" s="10">
        <v>2</v>
      </c>
      <c r="K494" s="10">
        <v>12000</v>
      </c>
      <c r="S494" s="1" t="s">
        <v>255</v>
      </c>
    </row>
    <row r="495" spans="1:19" x14ac:dyDescent="0.2">
      <c r="A495" s="10">
        <v>290</v>
      </c>
      <c r="B495" s="10">
        <v>2</v>
      </c>
      <c r="C495" s="10">
        <v>10</v>
      </c>
      <c r="D495" s="10" t="s">
        <v>351</v>
      </c>
      <c r="E495" s="10">
        <v>4000</v>
      </c>
      <c r="F495" s="10">
        <v>6</v>
      </c>
      <c r="G495" s="10">
        <v>85000</v>
      </c>
      <c r="H495" s="10" t="s">
        <v>493</v>
      </c>
      <c r="I495" s="10">
        <v>1</v>
      </c>
      <c r="J495" s="10">
        <v>2</v>
      </c>
      <c r="K495" s="10">
        <v>5000</v>
      </c>
      <c r="S495" s="1" t="s">
        <v>300</v>
      </c>
    </row>
    <row r="496" spans="1:19" x14ac:dyDescent="0.2">
      <c r="A496" s="10">
        <v>291</v>
      </c>
      <c r="B496" s="10">
        <v>2</v>
      </c>
      <c r="C496" s="10">
        <v>10</v>
      </c>
      <c r="D496" s="10" t="s">
        <v>351</v>
      </c>
      <c r="E496" s="10">
        <v>2000</v>
      </c>
      <c r="F496" s="10">
        <v>6</v>
      </c>
      <c r="G496" s="10">
        <v>85001</v>
      </c>
      <c r="H496" s="10" t="s">
        <v>494</v>
      </c>
      <c r="I496" s="10">
        <v>1</v>
      </c>
      <c r="J496" s="10">
        <v>2</v>
      </c>
      <c r="K496" s="10">
        <v>40000</v>
      </c>
      <c r="S496" s="1" t="s">
        <v>301</v>
      </c>
    </row>
    <row r="497" spans="1:19" x14ac:dyDescent="0.2">
      <c r="A497" s="10">
        <v>292</v>
      </c>
      <c r="B497" s="10">
        <v>2</v>
      </c>
      <c r="C497" s="10">
        <v>10</v>
      </c>
      <c r="D497" s="10" t="s">
        <v>351</v>
      </c>
      <c r="E497" s="10">
        <v>100</v>
      </c>
      <c r="F497" s="10">
        <v>6</v>
      </c>
      <c r="G497" s="10">
        <v>84000</v>
      </c>
      <c r="H497" s="10" t="s">
        <v>495</v>
      </c>
      <c r="I497" s="10">
        <v>1</v>
      </c>
      <c r="J497" s="10">
        <v>2</v>
      </c>
      <c r="K497" s="10">
        <v>10000</v>
      </c>
      <c r="S497" s="1" t="s">
        <v>496</v>
      </c>
    </row>
    <row r="498" spans="1:19" x14ac:dyDescent="0.2">
      <c r="A498" s="10">
        <v>293</v>
      </c>
      <c r="B498" s="10">
        <v>2</v>
      </c>
      <c r="C498" s="10">
        <v>10</v>
      </c>
      <c r="D498" s="10" t="s">
        <v>351</v>
      </c>
      <c r="E498" s="10">
        <v>100</v>
      </c>
      <c r="F498" s="10">
        <v>6</v>
      </c>
      <c r="G498" s="10">
        <v>84001</v>
      </c>
      <c r="H498" s="10" t="s">
        <v>495</v>
      </c>
      <c r="I498" s="10">
        <v>1</v>
      </c>
      <c r="J498" s="10">
        <v>2</v>
      </c>
      <c r="K498" s="10">
        <v>10000</v>
      </c>
      <c r="S498" s="1" t="s">
        <v>497</v>
      </c>
    </row>
    <row r="499" spans="1:19" x14ac:dyDescent="0.2">
      <c r="A499" s="10">
        <v>294</v>
      </c>
      <c r="B499" s="10">
        <v>2</v>
      </c>
      <c r="C499" s="10">
        <v>10</v>
      </c>
      <c r="D499" s="10" t="s">
        <v>351</v>
      </c>
      <c r="E499" s="10">
        <v>100</v>
      </c>
      <c r="F499" s="10">
        <v>6</v>
      </c>
      <c r="G499" s="10">
        <v>84002</v>
      </c>
      <c r="H499" s="10" t="s">
        <v>495</v>
      </c>
      <c r="I499" s="10">
        <v>1</v>
      </c>
      <c r="J499" s="10">
        <v>2</v>
      </c>
      <c r="K499" s="10">
        <v>10000</v>
      </c>
      <c r="S499" s="1" t="s">
        <v>498</v>
      </c>
    </row>
    <row r="500" spans="1:19" x14ac:dyDescent="0.2">
      <c r="A500" s="10">
        <v>295</v>
      </c>
      <c r="B500" s="10">
        <v>2</v>
      </c>
      <c r="C500" s="10">
        <v>10</v>
      </c>
      <c r="D500" s="10" t="s">
        <v>351</v>
      </c>
      <c r="E500" s="10">
        <v>100</v>
      </c>
      <c r="F500" s="10">
        <v>6</v>
      </c>
      <c r="G500" s="10">
        <v>84003</v>
      </c>
      <c r="H500" s="10" t="s">
        <v>495</v>
      </c>
      <c r="I500" s="10">
        <v>1</v>
      </c>
      <c r="J500" s="10">
        <v>2</v>
      </c>
      <c r="K500" s="10">
        <v>10000</v>
      </c>
      <c r="S500" s="1" t="s">
        <v>499</v>
      </c>
    </row>
    <row r="501" spans="1:19" x14ac:dyDescent="0.2">
      <c r="A501" s="10">
        <v>296</v>
      </c>
      <c r="B501" s="10">
        <v>2</v>
      </c>
      <c r="C501" s="10">
        <v>10</v>
      </c>
      <c r="D501" s="10" t="s">
        <v>351</v>
      </c>
      <c r="E501" s="10">
        <v>100</v>
      </c>
      <c r="F501" s="10">
        <v>6</v>
      </c>
      <c r="G501" s="10">
        <v>84004</v>
      </c>
      <c r="H501" s="10" t="s">
        <v>495</v>
      </c>
      <c r="I501" s="10">
        <v>1</v>
      </c>
      <c r="J501" s="10">
        <v>2</v>
      </c>
      <c r="K501" s="10">
        <v>10000</v>
      </c>
      <c r="S501" s="1" t="s">
        <v>500</v>
      </c>
    </row>
    <row r="502" spans="1:19" x14ac:dyDescent="0.2">
      <c r="A502" s="10">
        <v>297</v>
      </c>
      <c r="B502" s="10">
        <v>2</v>
      </c>
      <c r="C502" s="10">
        <v>10</v>
      </c>
      <c r="D502" s="10" t="s">
        <v>351</v>
      </c>
      <c r="E502" s="10">
        <v>100</v>
      </c>
      <c r="F502" s="10">
        <v>6</v>
      </c>
      <c r="G502" s="10">
        <v>84005</v>
      </c>
      <c r="H502" s="10" t="s">
        <v>495</v>
      </c>
      <c r="I502" s="10">
        <v>1</v>
      </c>
      <c r="J502" s="10">
        <v>2</v>
      </c>
      <c r="K502" s="10">
        <v>10000</v>
      </c>
      <c r="S502" s="1" t="s">
        <v>501</v>
      </c>
    </row>
    <row r="503" spans="1:19" x14ac:dyDescent="0.2">
      <c r="A503" s="10">
        <v>298</v>
      </c>
      <c r="B503" s="10">
        <v>2</v>
      </c>
      <c r="C503" s="10">
        <v>10</v>
      </c>
      <c r="D503" s="10" t="s">
        <v>351</v>
      </c>
      <c r="E503" s="10">
        <v>100</v>
      </c>
      <c r="F503" s="10">
        <v>6</v>
      </c>
      <c r="G503" s="10">
        <v>84006</v>
      </c>
      <c r="H503" s="10" t="s">
        <v>495</v>
      </c>
      <c r="I503" s="10">
        <v>1</v>
      </c>
      <c r="J503" s="10">
        <v>2</v>
      </c>
      <c r="K503" s="10">
        <v>10000</v>
      </c>
      <c r="S503" s="1" t="s">
        <v>502</v>
      </c>
    </row>
    <row r="504" spans="1:19" x14ac:dyDescent="0.2">
      <c r="A504" s="10">
        <v>299</v>
      </c>
      <c r="B504" s="10">
        <v>2</v>
      </c>
      <c r="C504" s="10">
        <v>10</v>
      </c>
      <c r="D504" s="10" t="s">
        <v>351</v>
      </c>
      <c r="E504" s="10">
        <v>100</v>
      </c>
      <c r="F504" s="10">
        <v>6</v>
      </c>
      <c r="G504" s="10">
        <v>84007</v>
      </c>
      <c r="H504" s="10" t="s">
        <v>495</v>
      </c>
      <c r="I504" s="10">
        <v>1</v>
      </c>
      <c r="J504" s="10">
        <v>2</v>
      </c>
      <c r="K504" s="10">
        <v>10000</v>
      </c>
      <c r="S504" s="1" t="s">
        <v>503</v>
      </c>
    </row>
    <row r="505" spans="1:19" x14ac:dyDescent="0.2">
      <c r="A505" s="10">
        <v>300</v>
      </c>
      <c r="B505" s="10">
        <v>2</v>
      </c>
      <c r="C505" s="10">
        <v>10</v>
      </c>
      <c r="D505" s="10" t="s">
        <v>351</v>
      </c>
      <c r="E505" s="10">
        <v>100</v>
      </c>
      <c r="F505" s="10">
        <v>6</v>
      </c>
      <c r="G505" s="10">
        <v>84008</v>
      </c>
      <c r="H505" s="10" t="s">
        <v>495</v>
      </c>
      <c r="I505" s="10">
        <v>1</v>
      </c>
      <c r="J505" s="10">
        <v>2</v>
      </c>
      <c r="K505" s="10">
        <v>10000</v>
      </c>
      <c r="S505" s="1" t="s">
        <v>504</v>
      </c>
    </row>
    <row r="506" spans="1:19" x14ac:dyDescent="0.2">
      <c r="A506" s="10">
        <v>301</v>
      </c>
      <c r="B506" s="10">
        <v>2</v>
      </c>
      <c r="C506" s="10">
        <v>10</v>
      </c>
      <c r="D506" s="10" t="s">
        <v>351</v>
      </c>
      <c r="E506" s="10">
        <v>100</v>
      </c>
      <c r="F506" s="10">
        <v>6</v>
      </c>
      <c r="G506" s="10">
        <v>84009</v>
      </c>
      <c r="H506" s="10" t="s">
        <v>495</v>
      </c>
      <c r="I506" s="10">
        <v>1</v>
      </c>
      <c r="J506" s="10">
        <v>2</v>
      </c>
      <c r="K506" s="10">
        <v>10000</v>
      </c>
      <c r="S506" s="1" t="s">
        <v>505</v>
      </c>
    </row>
    <row r="507" spans="1:19" x14ac:dyDescent="0.2">
      <c r="A507" s="10">
        <v>302</v>
      </c>
      <c r="B507" s="10">
        <v>2</v>
      </c>
      <c r="C507" s="10">
        <v>10</v>
      </c>
      <c r="D507" s="10" t="s">
        <v>351</v>
      </c>
      <c r="E507" s="10">
        <v>100</v>
      </c>
      <c r="F507" s="10">
        <v>6</v>
      </c>
      <c r="G507" s="10">
        <v>84010</v>
      </c>
      <c r="H507" s="10" t="s">
        <v>495</v>
      </c>
      <c r="I507" s="10">
        <v>1</v>
      </c>
      <c r="J507" s="10">
        <v>2</v>
      </c>
      <c r="K507" s="10">
        <v>10000</v>
      </c>
      <c r="S507" s="1" t="s">
        <v>506</v>
      </c>
    </row>
    <row r="508" spans="1:19" x14ac:dyDescent="0.2">
      <c r="A508" s="10">
        <v>303</v>
      </c>
      <c r="B508" s="10">
        <v>2</v>
      </c>
      <c r="C508" s="10">
        <v>10</v>
      </c>
      <c r="D508" s="10" t="s">
        <v>351</v>
      </c>
      <c r="E508" s="10">
        <v>100</v>
      </c>
      <c r="F508" s="10">
        <v>6</v>
      </c>
      <c r="G508" s="10">
        <v>84011</v>
      </c>
      <c r="H508" s="10" t="s">
        <v>495</v>
      </c>
      <c r="I508" s="10">
        <v>1</v>
      </c>
      <c r="J508" s="10">
        <v>2</v>
      </c>
      <c r="K508" s="10">
        <v>10000</v>
      </c>
      <c r="S508" s="1" t="s">
        <v>507</v>
      </c>
    </row>
    <row r="509" spans="1:19" x14ac:dyDescent="0.2">
      <c r="A509" s="10">
        <v>304</v>
      </c>
      <c r="B509" s="10">
        <v>2</v>
      </c>
      <c r="C509" s="10">
        <v>10</v>
      </c>
      <c r="D509" s="10" t="s">
        <v>351</v>
      </c>
      <c r="E509" s="10">
        <v>100</v>
      </c>
      <c r="F509" s="10">
        <v>6</v>
      </c>
      <c r="G509" s="10">
        <v>84012</v>
      </c>
      <c r="H509" s="10" t="s">
        <v>495</v>
      </c>
      <c r="I509" s="10">
        <v>1</v>
      </c>
      <c r="J509" s="10">
        <v>2</v>
      </c>
      <c r="K509" s="10">
        <v>10000</v>
      </c>
      <c r="S509" s="1" t="s">
        <v>508</v>
      </c>
    </row>
    <row r="510" spans="1:19" x14ac:dyDescent="0.2">
      <c r="A510" s="10">
        <v>305</v>
      </c>
      <c r="B510" s="10">
        <v>2</v>
      </c>
      <c r="C510" s="10">
        <v>10</v>
      </c>
      <c r="D510" s="10" t="s">
        <v>351</v>
      </c>
      <c r="E510" s="10">
        <v>100</v>
      </c>
      <c r="F510" s="10">
        <v>6</v>
      </c>
      <c r="G510" s="10">
        <v>84013</v>
      </c>
      <c r="H510" s="10" t="s">
        <v>495</v>
      </c>
      <c r="I510" s="10">
        <v>1</v>
      </c>
      <c r="J510" s="10">
        <v>2</v>
      </c>
      <c r="K510" s="10">
        <v>10000</v>
      </c>
      <c r="S510" s="1" t="s">
        <v>509</v>
      </c>
    </row>
    <row r="511" spans="1:19" x14ac:dyDescent="0.2">
      <c r="A511" s="10">
        <v>306</v>
      </c>
      <c r="B511" s="10">
        <v>2</v>
      </c>
      <c r="C511" s="10">
        <v>10</v>
      </c>
      <c r="D511" s="10" t="s">
        <v>351</v>
      </c>
      <c r="E511" s="10">
        <v>100</v>
      </c>
      <c r="F511" s="10">
        <v>6</v>
      </c>
      <c r="G511" s="10">
        <v>84014</v>
      </c>
      <c r="H511" s="10" t="s">
        <v>495</v>
      </c>
      <c r="I511" s="10">
        <v>1</v>
      </c>
      <c r="J511" s="10">
        <v>2</v>
      </c>
      <c r="K511" s="10">
        <v>10000</v>
      </c>
      <c r="S511" s="1" t="s">
        <v>510</v>
      </c>
    </row>
    <row r="512" spans="1:19" x14ac:dyDescent="0.2">
      <c r="A512" s="10">
        <v>307</v>
      </c>
      <c r="B512" s="10">
        <v>2</v>
      </c>
      <c r="C512" s="10">
        <v>10</v>
      </c>
      <c r="D512" s="10" t="s">
        <v>351</v>
      </c>
      <c r="E512" s="10">
        <v>100</v>
      </c>
      <c r="F512" s="10">
        <v>6</v>
      </c>
      <c r="G512" s="10">
        <v>84015</v>
      </c>
      <c r="H512" s="10" t="s">
        <v>495</v>
      </c>
      <c r="I512" s="10">
        <v>1</v>
      </c>
      <c r="J512" s="10">
        <v>2</v>
      </c>
      <c r="K512" s="10">
        <v>10000</v>
      </c>
      <c r="S512" s="1" t="s">
        <v>511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FEC23-16FD-4B12-852A-5829F59F8602}">
  <sheetPr codeName="Sheet6">
    <tabColor rgb="FFFFFF00"/>
  </sheetPr>
  <dimension ref="A1:V103"/>
  <sheetViews>
    <sheetView workbookViewId="0">
      <selection activeCell="G42" sqref="G42"/>
    </sheetView>
  </sheetViews>
  <sheetFormatPr defaultRowHeight="12" x14ac:dyDescent="0.2"/>
  <cols>
    <col min="1" max="5" width="9" style="2"/>
    <col min="6" max="6" width="9" style="53"/>
    <col min="7" max="8" width="9" style="2"/>
    <col min="9" max="9" width="9" style="53"/>
    <col min="10" max="11" width="9" style="2"/>
    <col min="12" max="12" width="9" style="53"/>
    <col min="13" max="18" width="9" style="2"/>
    <col min="19" max="19" width="8.875" style="80" customWidth="1"/>
    <col min="20" max="20" width="9" style="76"/>
    <col min="21" max="21" width="9" style="1"/>
    <col min="22" max="22" width="9" style="76"/>
    <col min="23" max="16384" width="9" style="1"/>
  </cols>
  <sheetData>
    <row r="1" spans="1:17" x14ac:dyDescent="0.2">
      <c r="A1" s="79" t="s">
        <v>572</v>
      </c>
      <c r="F1" s="2"/>
      <c r="I1" s="2"/>
      <c r="L1" s="2"/>
      <c r="N1" s="83" t="s">
        <v>578</v>
      </c>
    </row>
    <row r="2" spans="1:17" x14ac:dyDescent="0.2">
      <c r="A2" s="3" t="s">
        <v>579</v>
      </c>
      <c r="B2" s="3">
        <v>80</v>
      </c>
      <c r="D2" s="4">
        <f>VLOOKUP($B$2,$D$4:$L$103,COLUMN()-3)</f>
        <v>80</v>
      </c>
      <c r="E2" s="4">
        <f t="shared" ref="E2:L2" si="0">VLOOKUP($B$2,$D$4:$L$103,COLUMN()-3)</f>
        <v>1</v>
      </c>
      <c r="F2" s="84">
        <f t="shared" si="0"/>
        <v>1316</v>
      </c>
      <c r="G2" s="4">
        <f t="shared" si="0"/>
        <v>80</v>
      </c>
      <c r="H2" s="4">
        <f t="shared" si="0"/>
        <v>36</v>
      </c>
      <c r="I2" s="84">
        <f t="shared" si="0"/>
        <v>47376</v>
      </c>
      <c r="J2" s="4">
        <f t="shared" si="0"/>
        <v>80</v>
      </c>
      <c r="K2" s="4">
        <f t="shared" si="0"/>
        <v>72</v>
      </c>
      <c r="L2" s="84">
        <f t="shared" si="0"/>
        <v>94752</v>
      </c>
      <c r="N2" s="2" t="s">
        <v>576</v>
      </c>
    </row>
    <row r="3" spans="1:17" x14ac:dyDescent="0.2">
      <c r="A3" s="3">
        <v>152</v>
      </c>
      <c r="B3" s="81">
        <v>10150</v>
      </c>
      <c r="C3" s="80"/>
      <c r="D3" s="82" t="s">
        <v>570</v>
      </c>
      <c r="E3" s="82" t="s">
        <v>571</v>
      </c>
      <c r="F3" s="82" t="s">
        <v>573</v>
      </c>
      <c r="G3" s="82" t="s">
        <v>570</v>
      </c>
      <c r="H3" s="82" t="s">
        <v>571</v>
      </c>
      <c r="I3" s="82" t="s">
        <v>573</v>
      </c>
      <c r="J3" s="82" t="s">
        <v>570</v>
      </c>
      <c r="K3" s="82" t="s">
        <v>571</v>
      </c>
      <c r="L3" s="82" t="s">
        <v>573</v>
      </c>
      <c r="N3" s="82" t="s">
        <v>574</v>
      </c>
      <c r="O3" s="82" t="s">
        <v>577</v>
      </c>
      <c r="Q3" s="82" t="s">
        <v>575</v>
      </c>
    </row>
    <row r="4" spans="1:17" x14ac:dyDescent="0.2">
      <c r="A4" s="3">
        <v>153</v>
      </c>
      <c r="B4" s="81">
        <v>400</v>
      </c>
      <c r="C4" s="80"/>
      <c r="D4" s="77">
        <v>1</v>
      </c>
      <c r="E4" s="77">
        <v>1</v>
      </c>
      <c r="F4" s="78">
        <f t="shared" ref="F4:F35" si="1">ROUND((($B$4*ROUND(($B$3*0.0001)^D4,2))*E4),)</f>
        <v>408</v>
      </c>
      <c r="G4" s="77">
        <v>1</v>
      </c>
      <c r="H4" s="77">
        <v>36</v>
      </c>
      <c r="I4" s="78">
        <f t="shared" ref="I4:I35" si="2">ROUND((($B$4*ROUND(($B$3*0.0001)^G4,2))*H4),)</f>
        <v>14688</v>
      </c>
      <c r="J4" s="77">
        <v>1</v>
      </c>
      <c r="K4" s="77">
        <v>72</v>
      </c>
      <c r="L4" s="78">
        <f t="shared" ref="L4:L35" si="3">ROUND((($B$4*ROUND(($B$3*0.0001)^J4,2))*K4),)</f>
        <v>29376</v>
      </c>
      <c r="N4" s="77">
        <v>8</v>
      </c>
      <c r="O4" s="77">
        <f t="shared" ref="O4:O35" si="4">ROUND(N4/4,)</f>
        <v>2</v>
      </c>
      <c r="Q4" s="77">
        <v>200</v>
      </c>
    </row>
    <row r="5" spans="1:17" x14ac:dyDescent="0.2">
      <c r="A5" s="80"/>
      <c r="B5" s="80"/>
      <c r="C5" s="80"/>
      <c r="D5" s="77">
        <v>2</v>
      </c>
      <c r="E5" s="77">
        <v>1</v>
      </c>
      <c r="F5" s="78">
        <f t="shared" si="1"/>
        <v>412</v>
      </c>
      <c r="G5" s="77">
        <v>2</v>
      </c>
      <c r="H5" s="77">
        <v>36</v>
      </c>
      <c r="I5" s="78">
        <f t="shared" si="2"/>
        <v>14832</v>
      </c>
      <c r="J5" s="77">
        <v>2</v>
      </c>
      <c r="K5" s="77">
        <v>72</v>
      </c>
      <c r="L5" s="78">
        <f t="shared" si="3"/>
        <v>29664</v>
      </c>
      <c r="N5" s="77">
        <v>8</v>
      </c>
      <c r="O5" s="77">
        <f t="shared" si="4"/>
        <v>2</v>
      </c>
      <c r="Q5" s="77">
        <v>201</v>
      </c>
    </row>
    <row r="6" spans="1:17" x14ac:dyDescent="0.2">
      <c r="A6" s="80"/>
      <c r="B6" s="80"/>
      <c r="C6" s="80"/>
      <c r="D6" s="77">
        <v>3</v>
      </c>
      <c r="E6" s="77">
        <v>1</v>
      </c>
      <c r="F6" s="78">
        <f t="shared" si="1"/>
        <v>420</v>
      </c>
      <c r="G6" s="77">
        <v>3</v>
      </c>
      <c r="H6" s="77">
        <v>36</v>
      </c>
      <c r="I6" s="78">
        <f t="shared" si="2"/>
        <v>15120</v>
      </c>
      <c r="J6" s="77">
        <v>3</v>
      </c>
      <c r="K6" s="77">
        <v>72</v>
      </c>
      <c r="L6" s="78">
        <f t="shared" si="3"/>
        <v>30240</v>
      </c>
      <c r="N6" s="77">
        <v>8</v>
      </c>
      <c r="O6" s="77">
        <f t="shared" si="4"/>
        <v>2</v>
      </c>
      <c r="Q6" s="77">
        <v>202</v>
      </c>
    </row>
    <row r="7" spans="1:17" x14ac:dyDescent="0.2">
      <c r="A7" s="80"/>
      <c r="B7" s="80"/>
      <c r="C7" s="80"/>
      <c r="D7" s="77">
        <v>4</v>
      </c>
      <c r="E7" s="77">
        <v>1</v>
      </c>
      <c r="F7" s="78">
        <f t="shared" si="1"/>
        <v>424</v>
      </c>
      <c r="G7" s="77">
        <v>4</v>
      </c>
      <c r="H7" s="77">
        <v>36</v>
      </c>
      <c r="I7" s="78">
        <f t="shared" si="2"/>
        <v>15264</v>
      </c>
      <c r="J7" s="77">
        <v>4</v>
      </c>
      <c r="K7" s="77">
        <v>72</v>
      </c>
      <c r="L7" s="78">
        <f t="shared" si="3"/>
        <v>30528</v>
      </c>
      <c r="N7" s="77">
        <v>8</v>
      </c>
      <c r="O7" s="77">
        <f t="shared" si="4"/>
        <v>2</v>
      </c>
      <c r="Q7" s="77">
        <v>202</v>
      </c>
    </row>
    <row r="8" spans="1:17" x14ac:dyDescent="0.2">
      <c r="A8" s="80"/>
      <c r="B8" s="80"/>
      <c r="C8" s="80"/>
      <c r="D8" s="77">
        <v>5</v>
      </c>
      <c r="E8" s="77">
        <v>1</v>
      </c>
      <c r="F8" s="78">
        <f t="shared" si="1"/>
        <v>432</v>
      </c>
      <c r="G8" s="77">
        <v>5</v>
      </c>
      <c r="H8" s="77">
        <v>36</v>
      </c>
      <c r="I8" s="78">
        <f t="shared" si="2"/>
        <v>15552</v>
      </c>
      <c r="J8" s="77">
        <v>5</v>
      </c>
      <c r="K8" s="77">
        <v>72</v>
      </c>
      <c r="L8" s="78">
        <f t="shared" si="3"/>
        <v>31104</v>
      </c>
      <c r="N8" s="77">
        <v>8</v>
      </c>
      <c r="O8" s="77">
        <f t="shared" si="4"/>
        <v>2</v>
      </c>
      <c r="Q8" s="77">
        <v>203</v>
      </c>
    </row>
    <row r="9" spans="1:17" x14ac:dyDescent="0.2">
      <c r="A9" s="80"/>
      <c r="B9" s="80"/>
      <c r="C9" s="80"/>
      <c r="D9" s="77">
        <v>6</v>
      </c>
      <c r="E9" s="77">
        <v>1</v>
      </c>
      <c r="F9" s="78">
        <f t="shared" si="1"/>
        <v>436</v>
      </c>
      <c r="G9" s="77">
        <v>6</v>
      </c>
      <c r="H9" s="77">
        <v>36</v>
      </c>
      <c r="I9" s="78">
        <f t="shared" si="2"/>
        <v>15696</v>
      </c>
      <c r="J9" s="77">
        <v>6</v>
      </c>
      <c r="K9" s="77">
        <v>72</v>
      </c>
      <c r="L9" s="78">
        <f t="shared" si="3"/>
        <v>31392</v>
      </c>
      <c r="N9" s="77">
        <v>8</v>
      </c>
      <c r="O9" s="77">
        <f t="shared" si="4"/>
        <v>2</v>
      </c>
      <c r="Q9" s="77">
        <v>203</v>
      </c>
    </row>
    <row r="10" spans="1:17" x14ac:dyDescent="0.2">
      <c r="A10" s="80"/>
      <c r="B10" s="80"/>
      <c r="C10" s="80"/>
      <c r="D10" s="77">
        <v>7</v>
      </c>
      <c r="E10" s="77">
        <v>1</v>
      </c>
      <c r="F10" s="78">
        <f t="shared" si="1"/>
        <v>444</v>
      </c>
      <c r="G10" s="77">
        <v>7</v>
      </c>
      <c r="H10" s="77">
        <v>36</v>
      </c>
      <c r="I10" s="78">
        <f t="shared" si="2"/>
        <v>15984</v>
      </c>
      <c r="J10" s="77">
        <v>7</v>
      </c>
      <c r="K10" s="77">
        <v>72</v>
      </c>
      <c r="L10" s="78">
        <f t="shared" si="3"/>
        <v>31968</v>
      </c>
      <c r="N10" s="77">
        <v>12</v>
      </c>
      <c r="O10" s="77">
        <f t="shared" si="4"/>
        <v>3</v>
      </c>
      <c r="Q10" s="77">
        <v>304</v>
      </c>
    </row>
    <row r="11" spans="1:17" x14ac:dyDescent="0.2">
      <c r="A11" s="80"/>
      <c r="B11" s="80"/>
      <c r="C11" s="80"/>
      <c r="D11" s="77">
        <v>8</v>
      </c>
      <c r="E11" s="77">
        <v>1</v>
      </c>
      <c r="F11" s="78">
        <f t="shared" si="1"/>
        <v>452</v>
      </c>
      <c r="G11" s="77">
        <v>8</v>
      </c>
      <c r="H11" s="77">
        <v>36</v>
      </c>
      <c r="I11" s="78">
        <f t="shared" si="2"/>
        <v>16272</v>
      </c>
      <c r="J11" s="77">
        <v>8</v>
      </c>
      <c r="K11" s="77">
        <v>72</v>
      </c>
      <c r="L11" s="78">
        <f t="shared" si="3"/>
        <v>32544</v>
      </c>
      <c r="N11" s="77">
        <v>12</v>
      </c>
      <c r="O11" s="77">
        <f t="shared" si="4"/>
        <v>3</v>
      </c>
      <c r="Q11" s="77">
        <v>304</v>
      </c>
    </row>
    <row r="12" spans="1:17" x14ac:dyDescent="0.2">
      <c r="A12" s="80"/>
      <c r="B12" s="80"/>
      <c r="C12" s="80"/>
      <c r="D12" s="77">
        <v>9</v>
      </c>
      <c r="E12" s="77">
        <v>1</v>
      </c>
      <c r="F12" s="78">
        <f t="shared" si="1"/>
        <v>456</v>
      </c>
      <c r="G12" s="77">
        <v>9</v>
      </c>
      <c r="H12" s="77">
        <v>36</v>
      </c>
      <c r="I12" s="78">
        <f t="shared" si="2"/>
        <v>16416</v>
      </c>
      <c r="J12" s="77">
        <v>9</v>
      </c>
      <c r="K12" s="77">
        <v>72</v>
      </c>
      <c r="L12" s="78">
        <f t="shared" si="3"/>
        <v>32832</v>
      </c>
      <c r="N12" s="77">
        <v>12</v>
      </c>
      <c r="O12" s="77">
        <f t="shared" si="4"/>
        <v>3</v>
      </c>
      <c r="Q12" s="77">
        <v>305</v>
      </c>
    </row>
    <row r="13" spans="1:17" x14ac:dyDescent="0.2">
      <c r="A13" s="80"/>
      <c r="B13" s="80"/>
      <c r="C13" s="80"/>
      <c r="D13" s="77">
        <v>10</v>
      </c>
      <c r="E13" s="77">
        <v>1</v>
      </c>
      <c r="F13" s="78">
        <f t="shared" si="1"/>
        <v>464</v>
      </c>
      <c r="G13" s="77">
        <v>10</v>
      </c>
      <c r="H13" s="77">
        <v>36</v>
      </c>
      <c r="I13" s="78">
        <f t="shared" si="2"/>
        <v>16704</v>
      </c>
      <c r="J13" s="77">
        <v>10</v>
      </c>
      <c r="K13" s="77">
        <v>72</v>
      </c>
      <c r="L13" s="78">
        <f t="shared" si="3"/>
        <v>33408</v>
      </c>
      <c r="N13" s="77">
        <v>12</v>
      </c>
      <c r="O13" s="77">
        <f t="shared" si="4"/>
        <v>3</v>
      </c>
      <c r="Q13" s="77">
        <v>305</v>
      </c>
    </row>
    <row r="14" spans="1:17" x14ac:dyDescent="0.2">
      <c r="A14" s="80"/>
      <c r="B14" s="80"/>
      <c r="C14" s="80"/>
      <c r="D14" s="77">
        <v>11</v>
      </c>
      <c r="E14" s="77">
        <v>1</v>
      </c>
      <c r="F14" s="78">
        <f t="shared" si="1"/>
        <v>472</v>
      </c>
      <c r="G14" s="77">
        <v>11</v>
      </c>
      <c r="H14" s="77">
        <v>36</v>
      </c>
      <c r="I14" s="78">
        <f t="shared" si="2"/>
        <v>16992</v>
      </c>
      <c r="J14" s="77">
        <v>11</v>
      </c>
      <c r="K14" s="77">
        <v>72</v>
      </c>
      <c r="L14" s="78">
        <f t="shared" si="3"/>
        <v>33984</v>
      </c>
      <c r="N14" s="77">
        <v>12</v>
      </c>
      <c r="O14" s="77">
        <f t="shared" si="4"/>
        <v>3</v>
      </c>
      <c r="Q14" s="77">
        <v>306</v>
      </c>
    </row>
    <row r="15" spans="1:17" x14ac:dyDescent="0.2">
      <c r="A15" s="80"/>
      <c r="B15" s="80"/>
      <c r="C15" s="80"/>
      <c r="D15" s="77">
        <v>12</v>
      </c>
      <c r="E15" s="77">
        <v>1</v>
      </c>
      <c r="F15" s="78">
        <f t="shared" si="1"/>
        <v>480</v>
      </c>
      <c r="G15" s="77">
        <v>12</v>
      </c>
      <c r="H15" s="77">
        <v>36</v>
      </c>
      <c r="I15" s="78">
        <f t="shared" si="2"/>
        <v>17280</v>
      </c>
      <c r="J15" s="77">
        <v>12</v>
      </c>
      <c r="K15" s="77">
        <v>72</v>
      </c>
      <c r="L15" s="78">
        <f t="shared" si="3"/>
        <v>34560</v>
      </c>
      <c r="N15" s="77">
        <v>12</v>
      </c>
      <c r="O15" s="77">
        <f t="shared" si="4"/>
        <v>3</v>
      </c>
      <c r="Q15" s="77">
        <v>306</v>
      </c>
    </row>
    <row r="16" spans="1:17" x14ac:dyDescent="0.2">
      <c r="A16" s="80"/>
      <c r="B16" s="80"/>
      <c r="C16" s="80"/>
      <c r="D16" s="77">
        <v>13</v>
      </c>
      <c r="E16" s="77">
        <v>1</v>
      </c>
      <c r="F16" s="78">
        <f t="shared" si="1"/>
        <v>484</v>
      </c>
      <c r="G16" s="77">
        <v>13</v>
      </c>
      <c r="H16" s="77">
        <v>36</v>
      </c>
      <c r="I16" s="78">
        <f t="shared" si="2"/>
        <v>17424</v>
      </c>
      <c r="J16" s="77">
        <v>13</v>
      </c>
      <c r="K16" s="77">
        <v>72</v>
      </c>
      <c r="L16" s="78">
        <f t="shared" si="3"/>
        <v>34848</v>
      </c>
      <c r="N16" s="77">
        <v>16</v>
      </c>
      <c r="O16" s="77">
        <f t="shared" si="4"/>
        <v>4</v>
      </c>
      <c r="Q16" s="77">
        <v>407</v>
      </c>
    </row>
    <row r="17" spans="1:17" x14ac:dyDescent="0.2">
      <c r="A17" s="80"/>
      <c r="B17" s="80"/>
      <c r="C17" s="80"/>
      <c r="D17" s="77">
        <v>14</v>
      </c>
      <c r="E17" s="77">
        <v>1</v>
      </c>
      <c r="F17" s="78">
        <f t="shared" si="1"/>
        <v>492</v>
      </c>
      <c r="G17" s="77">
        <v>14</v>
      </c>
      <c r="H17" s="77">
        <v>36</v>
      </c>
      <c r="I17" s="78">
        <f t="shared" si="2"/>
        <v>17712</v>
      </c>
      <c r="J17" s="77">
        <v>14</v>
      </c>
      <c r="K17" s="77">
        <v>72</v>
      </c>
      <c r="L17" s="78">
        <f t="shared" si="3"/>
        <v>35424</v>
      </c>
      <c r="N17" s="77">
        <v>16</v>
      </c>
      <c r="O17" s="77">
        <f t="shared" si="4"/>
        <v>4</v>
      </c>
      <c r="Q17" s="77">
        <v>407</v>
      </c>
    </row>
    <row r="18" spans="1:17" x14ac:dyDescent="0.2">
      <c r="A18" s="80"/>
      <c r="B18" s="80"/>
      <c r="C18" s="80"/>
      <c r="D18" s="77">
        <v>15</v>
      </c>
      <c r="E18" s="77">
        <v>1</v>
      </c>
      <c r="F18" s="78">
        <f t="shared" si="1"/>
        <v>500</v>
      </c>
      <c r="G18" s="77">
        <v>15</v>
      </c>
      <c r="H18" s="77">
        <v>36</v>
      </c>
      <c r="I18" s="78">
        <f t="shared" si="2"/>
        <v>18000</v>
      </c>
      <c r="J18" s="77">
        <v>15</v>
      </c>
      <c r="K18" s="77">
        <v>72</v>
      </c>
      <c r="L18" s="78">
        <f t="shared" si="3"/>
        <v>36000</v>
      </c>
      <c r="N18" s="77">
        <v>16</v>
      </c>
      <c r="O18" s="77">
        <f t="shared" si="4"/>
        <v>4</v>
      </c>
      <c r="Q18" s="77">
        <v>408</v>
      </c>
    </row>
    <row r="19" spans="1:17" x14ac:dyDescent="0.2">
      <c r="A19" s="80"/>
      <c r="B19" s="80"/>
      <c r="C19" s="80"/>
      <c r="D19" s="77">
        <v>16</v>
      </c>
      <c r="E19" s="77">
        <v>1</v>
      </c>
      <c r="F19" s="78">
        <f t="shared" si="1"/>
        <v>508</v>
      </c>
      <c r="G19" s="77">
        <v>16</v>
      </c>
      <c r="H19" s="77">
        <v>36</v>
      </c>
      <c r="I19" s="78">
        <f t="shared" si="2"/>
        <v>18288</v>
      </c>
      <c r="J19" s="77">
        <v>16</v>
      </c>
      <c r="K19" s="77">
        <v>72</v>
      </c>
      <c r="L19" s="78">
        <f t="shared" si="3"/>
        <v>36576</v>
      </c>
      <c r="N19" s="77">
        <v>16</v>
      </c>
      <c r="O19" s="77">
        <f t="shared" si="4"/>
        <v>4</v>
      </c>
      <c r="Q19" s="77">
        <v>408</v>
      </c>
    </row>
    <row r="20" spans="1:17" x14ac:dyDescent="0.2">
      <c r="A20" s="80"/>
      <c r="B20" s="80"/>
      <c r="C20" s="80"/>
      <c r="D20" s="77">
        <v>17</v>
      </c>
      <c r="E20" s="77">
        <v>1</v>
      </c>
      <c r="F20" s="78">
        <f t="shared" si="1"/>
        <v>516</v>
      </c>
      <c r="G20" s="77">
        <v>17</v>
      </c>
      <c r="H20" s="77">
        <v>36</v>
      </c>
      <c r="I20" s="78">
        <f t="shared" si="2"/>
        <v>18576</v>
      </c>
      <c r="J20" s="77">
        <v>17</v>
      </c>
      <c r="K20" s="77">
        <v>72</v>
      </c>
      <c r="L20" s="78">
        <f t="shared" si="3"/>
        <v>37152</v>
      </c>
      <c r="N20" s="77">
        <v>16</v>
      </c>
      <c r="O20" s="77">
        <f t="shared" si="4"/>
        <v>4</v>
      </c>
      <c r="Q20" s="77">
        <v>409</v>
      </c>
    </row>
    <row r="21" spans="1:17" x14ac:dyDescent="0.2">
      <c r="A21" s="80"/>
      <c r="B21" s="80"/>
      <c r="C21" s="80"/>
      <c r="D21" s="77">
        <v>18</v>
      </c>
      <c r="E21" s="77">
        <v>1</v>
      </c>
      <c r="F21" s="78">
        <f t="shared" si="1"/>
        <v>524</v>
      </c>
      <c r="G21" s="77">
        <v>18</v>
      </c>
      <c r="H21" s="77">
        <v>36</v>
      </c>
      <c r="I21" s="78">
        <f t="shared" si="2"/>
        <v>18864</v>
      </c>
      <c r="J21" s="77">
        <v>18</v>
      </c>
      <c r="K21" s="77">
        <v>72</v>
      </c>
      <c r="L21" s="78">
        <f t="shared" si="3"/>
        <v>37728</v>
      </c>
      <c r="N21" s="77">
        <v>16</v>
      </c>
      <c r="O21" s="77">
        <f t="shared" si="4"/>
        <v>4</v>
      </c>
      <c r="Q21" s="77">
        <v>409</v>
      </c>
    </row>
    <row r="22" spans="1:17" x14ac:dyDescent="0.2">
      <c r="A22" s="80"/>
      <c r="B22" s="80"/>
      <c r="C22" s="80"/>
      <c r="D22" s="77">
        <v>19</v>
      </c>
      <c r="E22" s="77">
        <v>1</v>
      </c>
      <c r="F22" s="78">
        <f t="shared" si="1"/>
        <v>532</v>
      </c>
      <c r="G22" s="77">
        <v>19</v>
      </c>
      <c r="H22" s="77">
        <v>36</v>
      </c>
      <c r="I22" s="78">
        <f t="shared" si="2"/>
        <v>19152</v>
      </c>
      <c r="J22" s="77">
        <v>19</v>
      </c>
      <c r="K22" s="77">
        <v>72</v>
      </c>
      <c r="L22" s="78">
        <f t="shared" si="3"/>
        <v>38304</v>
      </c>
      <c r="N22" s="77">
        <v>20</v>
      </c>
      <c r="O22" s="77">
        <f t="shared" si="4"/>
        <v>5</v>
      </c>
      <c r="Q22" s="77">
        <v>510</v>
      </c>
    </row>
    <row r="23" spans="1:17" x14ac:dyDescent="0.2">
      <c r="A23" s="80"/>
      <c r="B23" s="80"/>
      <c r="C23" s="80"/>
      <c r="D23" s="77">
        <v>20</v>
      </c>
      <c r="E23" s="77">
        <v>1</v>
      </c>
      <c r="F23" s="78">
        <f t="shared" si="1"/>
        <v>540</v>
      </c>
      <c r="G23" s="77">
        <v>20</v>
      </c>
      <c r="H23" s="77">
        <v>36</v>
      </c>
      <c r="I23" s="78">
        <f t="shared" si="2"/>
        <v>19440</v>
      </c>
      <c r="J23" s="77">
        <v>20</v>
      </c>
      <c r="K23" s="77">
        <v>72</v>
      </c>
      <c r="L23" s="78">
        <f t="shared" si="3"/>
        <v>38880</v>
      </c>
      <c r="N23" s="77">
        <v>20</v>
      </c>
      <c r="O23" s="77">
        <f t="shared" si="4"/>
        <v>5</v>
      </c>
      <c r="Q23" s="77">
        <v>510</v>
      </c>
    </row>
    <row r="24" spans="1:17" x14ac:dyDescent="0.2">
      <c r="A24" s="80"/>
      <c r="B24" s="80"/>
      <c r="C24" s="80"/>
      <c r="D24" s="77">
        <v>21</v>
      </c>
      <c r="E24" s="77">
        <v>1</v>
      </c>
      <c r="F24" s="78">
        <f t="shared" si="1"/>
        <v>548</v>
      </c>
      <c r="G24" s="77">
        <v>21</v>
      </c>
      <c r="H24" s="77">
        <v>36</v>
      </c>
      <c r="I24" s="78">
        <f t="shared" si="2"/>
        <v>19728</v>
      </c>
      <c r="J24" s="77">
        <v>21</v>
      </c>
      <c r="K24" s="77">
        <v>72</v>
      </c>
      <c r="L24" s="78">
        <f t="shared" si="3"/>
        <v>39456</v>
      </c>
      <c r="N24" s="77">
        <v>20</v>
      </c>
      <c r="O24" s="77">
        <f t="shared" si="4"/>
        <v>5</v>
      </c>
      <c r="Q24" s="77">
        <v>511</v>
      </c>
    </row>
    <row r="25" spans="1:17" x14ac:dyDescent="0.2">
      <c r="A25" s="80"/>
      <c r="B25" s="80"/>
      <c r="C25" s="80"/>
      <c r="D25" s="77">
        <v>22</v>
      </c>
      <c r="E25" s="77">
        <v>1</v>
      </c>
      <c r="F25" s="78">
        <f t="shared" si="1"/>
        <v>556</v>
      </c>
      <c r="G25" s="77">
        <v>22</v>
      </c>
      <c r="H25" s="77">
        <v>36</v>
      </c>
      <c r="I25" s="78">
        <f t="shared" si="2"/>
        <v>20016</v>
      </c>
      <c r="J25" s="77">
        <v>22</v>
      </c>
      <c r="K25" s="77">
        <v>72</v>
      </c>
      <c r="L25" s="78">
        <f t="shared" si="3"/>
        <v>40032</v>
      </c>
      <c r="N25" s="77">
        <v>20</v>
      </c>
      <c r="O25" s="77">
        <f t="shared" si="4"/>
        <v>5</v>
      </c>
      <c r="Q25" s="77">
        <v>511</v>
      </c>
    </row>
    <row r="26" spans="1:17" x14ac:dyDescent="0.2">
      <c r="A26" s="80"/>
      <c r="B26" s="80"/>
      <c r="C26" s="80"/>
      <c r="D26" s="77">
        <v>23</v>
      </c>
      <c r="E26" s="77">
        <v>1</v>
      </c>
      <c r="F26" s="78">
        <f t="shared" si="1"/>
        <v>564</v>
      </c>
      <c r="G26" s="77">
        <v>23</v>
      </c>
      <c r="H26" s="77">
        <v>36</v>
      </c>
      <c r="I26" s="78">
        <f t="shared" si="2"/>
        <v>20304</v>
      </c>
      <c r="J26" s="77">
        <v>23</v>
      </c>
      <c r="K26" s="77">
        <v>72</v>
      </c>
      <c r="L26" s="78">
        <f t="shared" si="3"/>
        <v>40608</v>
      </c>
      <c r="N26" s="77">
        <v>20</v>
      </c>
      <c r="O26" s="77">
        <f t="shared" si="4"/>
        <v>5</v>
      </c>
      <c r="Q26" s="77">
        <v>512</v>
      </c>
    </row>
    <row r="27" spans="1:17" x14ac:dyDescent="0.2">
      <c r="A27" s="80"/>
      <c r="B27" s="80"/>
      <c r="C27" s="80"/>
      <c r="D27" s="77">
        <v>24</v>
      </c>
      <c r="E27" s="77">
        <v>1</v>
      </c>
      <c r="F27" s="78">
        <f t="shared" si="1"/>
        <v>572</v>
      </c>
      <c r="G27" s="77">
        <v>24</v>
      </c>
      <c r="H27" s="77">
        <v>36</v>
      </c>
      <c r="I27" s="78">
        <f t="shared" si="2"/>
        <v>20592</v>
      </c>
      <c r="J27" s="77">
        <v>24</v>
      </c>
      <c r="K27" s="77">
        <v>72</v>
      </c>
      <c r="L27" s="78">
        <f t="shared" si="3"/>
        <v>41184</v>
      </c>
      <c r="N27" s="77">
        <v>20</v>
      </c>
      <c r="O27" s="77">
        <f t="shared" si="4"/>
        <v>5</v>
      </c>
      <c r="Q27" s="77">
        <v>512</v>
      </c>
    </row>
    <row r="28" spans="1:17" x14ac:dyDescent="0.2">
      <c r="A28" s="80"/>
      <c r="B28" s="80"/>
      <c r="C28" s="80"/>
      <c r="D28" s="77">
        <v>25</v>
      </c>
      <c r="E28" s="77">
        <v>1</v>
      </c>
      <c r="F28" s="78">
        <f t="shared" si="1"/>
        <v>580</v>
      </c>
      <c r="G28" s="77">
        <v>25</v>
      </c>
      <c r="H28" s="77">
        <v>36</v>
      </c>
      <c r="I28" s="78">
        <f t="shared" si="2"/>
        <v>20880</v>
      </c>
      <c r="J28" s="77">
        <v>25</v>
      </c>
      <c r="K28" s="77">
        <v>72</v>
      </c>
      <c r="L28" s="78">
        <f t="shared" si="3"/>
        <v>41760</v>
      </c>
      <c r="N28" s="77">
        <v>25</v>
      </c>
      <c r="O28" s="77">
        <f t="shared" si="4"/>
        <v>6</v>
      </c>
      <c r="Q28" s="77">
        <v>613</v>
      </c>
    </row>
    <row r="29" spans="1:17" x14ac:dyDescent="0.2">
      <c r="A29" s="80"/>
      <c r="B29" s="80"/>
      <c r="C29" s="80"/>
      <c r="D29" s="77">
        <v>26</v>
      </c>
      <c r="E29" s="77">
        <v>1</v>
      </c>
      <c r="F29" s="78">
        <f t="shared" si="1"/>
        <v>588</v>
      </c>
      <c r="G29" s="77">
        <v>26</v>
      </c>
      <c r="H29" s="77">
        <v>36</v>
      </c>
      <c r="I29" s="78">
        <f t="shared" si="2"/>
        <v>21168</v>
      </c>
      <c r="J29" s="77">
        <v>26</v>
      </c>
      <c r="K29" s="77">
        <v>72</v>
      </c>
      <c r="L29" s="78">
        <f t="shared" si="3"/>
        <v>42336</v>
      </c>
      <c r="N29" s="77">
        <v>25</v>
      </c>
      <c r="O29" s="77">
        <f t="shared" si="4"/>
        <v>6</v>
      </c>
      <c r="Q29" s="77">
        <v>613</v>
      </c>
    </row>
    <row r="30" spans="1:17" x14ac:dyDescent="0.2">
      <c r="A30" s="80"/>
      <c r="B30" s="80"/>
      <c r="C30" s="80"/>
      <c r="D30" s="77">
        <v>27</v>
      </c>
      <c r="E30" s="77">
        <v>1</v>
      </c>
      <c r="F30" s="78">
        <f t="shared" si="1"/>
        <v>596</v>
      </c>
      <c r="G30" s="77">
        <v>27</v>
      </c>
      <c r="H30" s="77">
        <v>36</v>
      </c>
      <c r="I30" s="78">
        <f t="shared" si="2"/>
        <v>21456</v>
      </c>
      <c r="J30" s="77">
        <v>27</v>
      </c>
      <c r="K30" s="77">
        <v>72</v>
      </c>
      <c r="L30" s="78">
        <f t="shared" si="3"/>
        <v>42912</v>
      </c>
      <c r="N30" s="77">
        <v>25</v>
      </c>
      <c r="O30" s="77">
        <f t="shared" si="4"/>
        <v>6</v>
      </c>
      <c r="Q30" s="77">
        <v>614</v>
      </c>
    </row>
    <row r="31" spans="1:17" x14ac:dyDescent="0.2">
      <c r="A31" s="80"/>
      <c r="B31" s="80"/>
      <c r="C31" s="80"/>
      <c r="D31" s="77">
        <v>28</v>
      </c>
      <c r="E31" s="77">
        <v>1</v>
      </c>
      <c r="F31" s="78">
        <f t="shared" si="1"/>
        <v>608</v>
      </c>
      <c r="G31" s="77">
        <v>28</v>
      </c>
      <c r="H31" s="77">
        <v>36</v>
      </c>
      <c r="I31" s="78">
        <f t="shared" si="2"/>
        <v>21888</v>
      </c>
      <c r="J31" s="77">
        <v>28</v>
      </c>
      <c r="K31" s="77">
        <v>72</v>
      </c>
      <c r="L31" s="78">
        <f t="shared" si="3"/>
        <v>43776</v>
      </c>
      <c r="N31" s="77">
        <v>25</v>
      </c>
      <c r="O31" s="77">
        <f t="shared" si="4"/>
        <v>6</v>
      </c>
      <c r="Q31" s="77">
        <v>614</v>
      </c>
    </row>
    <row r="32" spans="1:17" x14ac:dyDescent="0.2">
      <c r="A32" s="80"/>
      <c r="B32" s="80"/>
      <c r="C32" s="80"/>
      <c r="D32" s="77">
        <v>29</v>
      </c>
      <c r="E32" s="77">
        <v>1</v>
      </c>
      <c r="F32" s="78">
        <f t="shared" si="1"/>
        <v>616</v>
      </c>
      <c r="G32" s="77">
        <v>29</v>
      </c>
      <c r="H32" s="77">
        <v>36</v>
      </c>
      <c r="I32" s="78">
        <f t="shared" si="2"/>
        <v>22176</v>
      </c>
      <c r="J32" s="77">
        <v>29</v>
      </c>
      <c r="K32" s="77">
        <v>72</v>
      </c>
      <c r="L32" s="78">
        <f t="shared" si="3"/>
        <v>44352</v>
      </c>
      <c r="N32" s="77">
        <v>25</v>
      </c>
      <c r="O32" s="77">
        <f t="shared" si="4"/>
        <v>6</v>
      </c>
      <c r="Q32" s="77">
        <v>615</v>
      </c>
    </row>
    <row r="33" spans="1:17" x14ac:dyDescent="0.2">
      <c r="A33" s="80"/>
      <c r="B33" s="80"/>
      <c r="C33" s="80"/>
      <c r="D33" s="77">
        <v>30</v>
      </c>
      <c r="E33" s="77">
        <v>1</v>
      </c>
      <c r="F33" s="78">
        <f t="shared" si="1"/>
        <v>624</v>
      </c>
      <c r="G33" s="77">
        <v>30</v>
      </c>
      <c r="H33" s="77">
        <v>36</v>
      </c>
      <c r="I33" s="78">
        <f t="shared" si="2"/>
        <v>22464</v>
      </c>
      <c r="J33" s="77">
        <v>30</v>
      </c>
      <c r="K33" s="77">
        <v>72</v>
      </c>
      <c r="L33" s="78">
        <f t="shared" si="3"/>
        <v>44928</v>
      </c>
      <c r="N33" s="77">
        <v>25</v>
      </c>
      <c r="O33" s="77">
        <f t="shared" si="4"/>
        <v>6</v>
      </c>
      <c r="Q33" s="77">
        <v>615</v>
      </c>
    </row>
    <row r="34" spans="1:17" x14ac:dyDescent="0.2">
      <c r="A34" s="80"/>
      <c r="B34" s="80"/>
      <c r="C34" s="80"/>
      <c r="D34" s="77">
        <v>31</v>
      </c>
      <c r="E34" s="77">
        <v>1</v>
      </c>
      <c r="F34" s="78">
        <f t="shared" si="1"/>
        <v>636</v>
      </c>
      <c r="G34" s="77">
        <v>31</v>
      </c>
      <c r="H34" s="77">
        <v>36</v>
      </c>
      <c r="I34" s="78">
        <f t="shared" si="2"/>
        <v>22896</v>
      </c>
      <c r="J34" s="77">
        <v>31</v>
      </c>
      <c r="K34" s="77">
        <v>72</v>
      </c>
      <c r="L34" s="78">
        <f t="shared" si="3"/>
        <v>45792</v>
      </c>
      <c r="N34" s="77">
        <v>29</v>
      </c>
      <c r="O34" s="77">
        <f t="shared" si="4"/>
        <v>7</v>
      </c>
      <c r="Q34" s="77">
        <v>716</v>
      </c>
    </row>
    <row r="35" spans="1:17" x14ac:dyDescent="0.2">
      <c r="A35" s="80"/>
      <c r="B35" s="80"/>
      <c r="C35" s="80"/>
      <c r="D35" s="77">
        <v>32</v>
      </c>
      <c r="E35" s="77">
        <v>1</v>
      </c>
      <c r="F35" s="78">
        <f t="shared" si="1"/>
        <v>644</v>
      </c>
      <c r="G35" s="77">
        <v>32</v>
      </c>
      <c r="H35" s="77">
        <v>36</v>
      </c>
      <c r="I35" s="78">
        <f t="shared" si="2"/>
        <v>23184</v>
      </c>
      <c r="J35" s="77">
        <v>32</v>
      </c>
      <c r="K35" s="77">
        <v>72</v>
      </c>
      <c r="L35" s="78">
        <f t="shared" si="3"/>
        <v>46368</v>
      </c>
      <c r="N35" s="77">
        <v>29</v>
      </c>
      <c r="O35" s="77">
        <f t="shared" si="4"/>
        <v>7</v>
      </c>
      <c r="Q35" s="77">
        <v>716</v>
      </c>
    </row>
    <row r="36" spans="1:17" x14ac:dyDescent="0.2">
      <c r="A36" s="80"/>
      <c r="B36" s="80"/>
      <c r="C36" s="80"/>
      <c r="D36" s="77">
        <v>33</v>
      </c>
      <c r="E36" s="77">
        <v>1</v>
      </c>
      <c r="F36" s="78">
        <f t="shared" ref="F36:F67" si="5">ROUND((($B$4*ROUND(($B$3*0.0001)^D36,2))*E36),)</f>
        <v>652</v>
      </c>
      <c r="G36" s="77">
        <v>33</v>
      </c>
      <c r="H36" s="77">
        <v>36</v>
      </c>
      <c r="I36" s="78">
        <f t="shared" ref="I36:I67" si="6">ROUND((($B$4*ROUND(($B$3*0.0001)^G36,2))*H36),)</f>
        <v>23472</v>
      </c>
      <c r="J36" s="77">
        <v>33</v>
      </c>
      <c r="K36" s="77">
        <v>72</v>
      </c>
      <c r="L36" s="78">
        <f t="shared" ref="L36:L67" si="7">ROUND((($B$4*ROUND(($B$3*0.0001)^J36,2))*K36),)</f>
        <v>46944</v>
      </c>
      <c r="N36" s="77">
        <v>29</v>
      </c>
      <c r="O36" s="77">
        <f t="shared" ref="O36:O67" si="8">ROUND(N36/4,)</f>
        <v>7</v>
      </c>
      <c r="Q36" s="77">
        <v>717</v>
      </c>
    </row>
    <row r="37" spans="1:17" x14ac:dyDescent="0.2">
      <c r="A37" s="80"/>
      <c r="B37" s="80"/>
      <c r="C37" s="80"/>
      <c r="D37" s="77">
        <v>34</v>
      </c>
      <c r="E37" s="77">
        <v>1</v>
      </c>
      <c r="F37" s="78">
        <f t="shared" si="5"/>
        <v>664</v>
      </c>
      <c r="G37" s="77">
        <v>34</v>
      </c>
      <c r="H37" s="77">
        <v>36</v>
      </c>
      <c r="I37" s="78">
        <f t="shared" si="6"/>
        <v>23904</v>
      </c>
      <c r="J37" s="77">
        <v>34</v>
      </c>
      <c r="K37" s="77">
        <v>72</v>
      </c>
      <c r="L37" s="78">
        <f t="shared" si="7"/>
        <v>47808</v>
      </c>
      <c r="N37" s="77">
        <v>29</v>
      </c>
      <c r="O37" s="77">
        <f t="shared" si="8"/>
        <v>7</v>
      </c>
      <c r="Q37" s="77">
        <v>717</v>
      </c>
    </row>
    <row r="38" spans="1:17" x14ac:dyDescent="0.2">
      <c r="A38" s="80"/>
      <c r="B38" s="80"/>
      <c r="C38" s="80"/>
      <c r="D38" s="77">
        <v>35</v>
      </c>
      <c r="E38" s="77">
        <v>1</v>
      </c>
      <c r="F38" s="78">
        <f t="shared" si="5"/>
        <v>672</v>
      </c>
      <c r="G38" s="77">
        <v>35</v>
      </c>
      <c r="H38" s="77">
        <v>36</v>
      </c>
      <c r="I38" s="78">
        <f t="shared" si="6"/>
        <v>24192</v>
      </c>
      <c r="J38" s="77">
        <v>35</v>
      </c>
      <c r="K38" s="77">
        <v>72</v>
      </c>
      <c r="L38" s="78">
        <f t="shared" si="7"/>
        <v>48384</v>
      </c>
      <c r="N38" s="77">
        <v>29</v>
      </c>
      <c r="O38" s="77">
        <f t="shared" si="8"/>
        <v>7</v>
      </c>
      <c r="Q38" s="77">
        <v>718</v>
      </c>
    </row>
    <row r="39" spans="1:17" x14ac:dyDescent="0.2">
      <c r="A39" s="80"/>
      <c r="B39" s="80"/>
      <c r="C39" s="80"/>
      <c r="D39" s="77">
        <v>36</v>
      </c>
      <c r="E39" s="77">
        <v>1</v>
      </c>
      <c r="F39" s="78">
        <f t="shared" si="5"/>
        <v>684</v>
      </c>
      <c r="G39" s="77">
        <v>36</v>
      </c>
      <c r="H39" s="77">
        <v>36</v>
      </c>
      <c r="I39" s="78">
        <f t="shared" si="6"/>
        <v>24624</v>
      </c>
      <c r="J39" s="77">
        <v>36</v>
      </c>
      <c r="K39" s="77">
        <v>72</v>
      </c>
      <c r="L39" s="78">
        <f t="shared" si="7"/>
        <v>49248</v>
      </c>
      <c r="N39" s="77">
        <v>29</v>
      </c>
      <c r="O39" s="77">
        <f t="shared" si="8"/>
        <v>7</v>
      </c>
      <c r="Q39" s="77">
        <v>718</v>
      </c>
    </row>
    <row r="40" spans="1:17" x14ac:dyDescent="0.2">
      <c r="A40" s="80"/>
      <c r="B40" s="80"/>
      <c r="C40" s="80"/>
      <c r="D40" s="77">
        <v>37</v>
      </c>
      <c r="E40" s="77">
        <v>1</v>
      </c>
      <c r="F40" s="78">
        <f t="shared" si="5"/>
        <v>692</v>
      </c>
      <c r="G40" s="77">
        <v>37</v>
      </c>
      <c r="H40" s="77">
        <v>36</v>
      </c>
      <c r="I40" s="78">
        <f t="shared" si="6"/>
        <v>24912</v>
      </c>
      <c r="J40" s="77">
        <v>37</v>
      </c>
      <c r="K40" s="77">
        <v>72</v>
      </c>
      <c r="L40" s="78">
        <f t="shared" si="7"/>
        <v>49824</v>
      </c>
      <c r="N40" s="77">
        <v>33</v>
      </c>
      <c r="O40" s="77">
        <f t="shared" si="8"/>
        <v>8</v>
      </c>
      <c r="Q40" s="77">
        <v>819</v>
      </c>
    </row>
    <row r="41" spans="1:17" x14ac:dyDescent="0.2">
      <c r="A41" s="80"/>
      <c r="B41" s="80"/>
      <c r="C41" s="80"/>
      <c r="D41" s="77">
        <v>38</v>
      </c>
      <c r="E41" s="77">
        <v>1</v>
      </c>
      <c r="F41" s="78">
        <f t="shared" si="5"/>
        <v>704</v>
      </c>
      <c r="G41" s="77">
        <v>38</v>
      </c>
      <c r="H41" s="77">
        <v>36</v>
      </c>
      <c r="I41" s="78">
        <f t="shared" si="6"/>
        <v>25344</v>
      </c>
      <c r="J41" s="77">
        <v>38</v>
      </c>
      <c r="K41" s="77">
        <v>72</v>
      </c>
      <c r="L41" s="78">
        <f t="shared" si="7"/>
        <v>50688</v>
      </c>
      <c r="N41" s="77">
        <v>33</v>
      </c>
      <c r="O41" s="77">
        <f t="shared" si="8"/>
        <v>8</v>
      </c>
      <c r="Q41" s="77">
        <v>819</v>
      </c>
    </row>
    <row r="42" spans="1:17" x14ac:dyDescent="0.2">
      <c r="A42" s="80"/>
      <c r="B42" s="80"/>
      <c r="C42" s="80"/>
      <c r="D42" s="77">
        <v>39</v>
      </c>
      <c r="E42" s="77">
        <v>1</v>
      </c>
      <c r="F42" s="78">
        <f t="shared" si="5"/>
        <v>716</v>
      </c>
      <c r="G42" s="77">
        <v>39</v>
      </c>
      <c r="H42" s="77">
        <v>36</v>
      </c>
      <c r="I42" s="78">
        <f t="shared" si="6"/>
        <v>25776</v>
      </c>
      <c r="J42" s="77">
        <v>39</v>
      </c>
      <c r="K42" s="77">
        <v>72</v>
      </c>
      <c r="L42" s="78">
        <f t="shared" si="7"/>
        <v>51552</v>
      </c>
      <c r="N42" s="77">
        <v>33</v>
      </c>
      <c r="O42" s="77">
        <f t="shared" si="8"/>
        <v>8</v>
      </c>
      <c r="Q42" s="77">
        <v>820</v>
      </c>
    </row>
    <row r="43" spans="1:17" x14ac:dyDescent="0.2">
      <c r="A43" s="80"/>
      <c r="B43" s="80"/>
      <c r="C43" s="80"/>
      <c r="D43" s="77">
        <v>40</v>
      </c>
      <c r="E43" s="77">
        <v>1</v>
      </c>
      <c r="F43" s="78">
        <f t="shared" si="5"/>
        <v>724</v>
      </c>
      <c r="G43" s="77">
        <v>40</v>
      </c>
      <c r="H43" s="77">
        <v>36</v>
      </c>
      <c r="I43" s="78">
        <f t="shared" si="6"/>
        <v>26064</v>
      </c>
      <c r="J43" s="77">
        <v>40</v>
      </c>
      <c r="K43" s="77">
        <v>72</v>
      </c>
      <c r="L43" s="78">
        <f t="shared" si="7"/>
        <v>52128</v>
      </c>
      <c r="N43" s="77">
        <v>33</v>
      </c>
      <c r="O43" s="77">
        <f t="shared" si="8"/>
        <v>8</v>
      </c>
      <c r="Q43" s="77">
        <v>820</v>
      </c>
    </row>
    <row r="44" spans="1:17" x14ac:dyDescent="0.2">
      <c r="A44" s="80"/>
      <c r="B44" s="80"/>
      <c r="C44" s="80"/>
      <c r="D44" s="77">
        <v>41</v>
      </c>
      <c r="E44" s="77">
        <v>1</v>
      </c>
      <c r="F44" s="78">
        <f t="shared" si="5"/>
        <v>736</v>
      </c>
      <c r="G44" s="77">
        <v>41</v>
      </c>
      <c r="H44" s="77">
        <v>36</v>
      </c>
      <c r="I44" s="78">
        <f t="shared" si="6"/>
        <v>26496</v>
      </c>
      <c r="J44" s="77">
        <v>41</v>
      </c>
      <c r="K44" s="77">
        <v>72</v>
      </c>
      <c r="L44" s="78">
        <f t="shared" si="7"/>
        <v>52992</v>
      </c>
      <c r="N44" s="77">
        <v>33</v>
      </c>
      <c r="O44" s="77">
        <f t="shared" si="8"/>
        <v>8</v>
      </c>
      <c r="Q44" s="77">
        <v>821</v>
      </c>
    </row>
    <row r="45" spans="1:17" x14ac:dyDescent="0.2">
      <c r="A45" s="80"/>
      <c r="B45" s="80"/>
      <c r="C45" s="80"/>
      <c r="D45" s="77">
        <v>42</v>
      </c>
      <c r="E45" s="77">
        <v>1</v>
      </c>
      <c r="F45" s="78">
        <f t="shared" si="5"/>
        <v>748</v>
      </c>
      <c r="G45" s="77">
        <v>42</v>
      </c>
      <c r="H45" s="77">
        <v>36</v>
      </c>
      <c r="I45" s="78">
        <f t="shared" si="6"/>
        <v>26928</v>
      </c>
      <c r="J45" s="77">
        <v>42</v>
      </c>
      <c r="K45" s="77">
        <v>72</v>
      </c>
      <c r="L45" s="78">
        <f t="shared" si="7"/>
        <v>53856</v>
      </c>
      <c r="N45" s="77">
        <v>33</v>
      </c>
      <c r="O45" s="77">
        <f t="shared" si="8"/>
        <v>8</v>
      </c>
      <c r="Q45" s="77">
        <v>821</v>
      </c>
    </row>
    <row r="46" spans="1:17" x14ac:dyDescent="0.2">
      <c r="A46" s="80"/>
      <c r="B46" s="80"/>
      <c r="C46" s="80"/>
      <c r="D46" s="77">
        <v>43</v>
      </c>
      <c r="E46" s="77">
        <v>1</v>
      </c>
      <c r="F46" s="78">
        <f t="shared" si="5"/>
        <v>760</v>
      </c>
      <c r="G46" s="77">
        <v>43</v>
      </c>
      <c r="H46" s="77">
        <v>36</v>
      </c>
      <c r="I46" s="78">
        <f t="shared" si="6"/>
        <v>27360</v>
      </c>
      <c r="J46" s="77">
        <v>43</v>
      </c>
      <c r="K46" s="77">
        <v>72</v>
      </c>
      <c r="L46" s="78">
        <f t="shared" si="7"/>
        <v>54720</v>
      </c>
      <c r="N46" s="77">
        <v>37</v>
      </c>
      <c r="O46" s="77">
        <f t="shared" si="8"/>
        <v>9</v>
      </c>
      <c r="Q46" s="77">
        <v>922</v>
      </c>
    </row>
    <row r="47" spans="1:17" x14ac:dyDescent="0.2">
      <c r="A47" s="80"/>
      <c r="B47" s="80"/>
      <c r="C47" s="80"/>
      <c r="D47" s="77">
        <v>44</v>
      </c>
      <c r="E47" s="77">
        <v>1</v>
      </c>
      <c r="F47" s="78">
        <f t="shared" si="5"/>
        <v>772</v>
      </c>
      <c r="G47" s="77">
        <v>44</v>
      </c>
      <c r="H47" s="77">
        <v>36</v>
      </c>
      <c r="I47" s="78">
        <f t="shared" si="6"/>
        <v>27792</v>
      </c>
      <c r="J47" s="77">
        <v>44</v>
      </c>
      <c r="K47" s="77">
        <v>72</v>
      </c>
      <c r="L47" s="78">
        <f t="shared" si="7"/>
        <v>55584</v>
      </c>
      <c r="N47" s="77">
        <v>37</v>
      </c>
      <c r="O47" s="77">
        <f t="shared" si="8"/>
        <v>9</v>
      </c>
      <c r="Q47" s="77">
        <v>922</v>
      </c>
    </row>
    <row r="48" spans="1:17" x14ac:dyDescent="0.2">
      <c r="A48" s="80"/>
      <c r="B48" s="80"/>
      <c r="C48" s="80"/>
      <c r="D48" s="77">
        <v>45</v>
      </c>
      <c r="E48" s="77">
        <v>1</v>
      </c>
      <c r="F48" s="78">
        <f t="shared" si="5"/>
        <v>780</v>
      </c>
      <c r="G48" s="77">
        <v>45</v>
      </c>
      <c r="H48" s="77">
        <v>36</v>
      </c>
      <c r="I48" s="78">
        <f t="shared" si="6"/>
        <v>28080</v>
      </c>
      <c r="J48" s="77">
        <v>45</v>
      </c>
      <c r="K48" s="77">
        <v>72</v>
      </c>
      <c r="L48" s="78">
        <f t="shared" si="7"/>
        <v>56160</v>
      </c>
      <c r="N48" s="77">
        <v>37</v>
      </c>
      <c r="O48" s="77">
        <f t="shared" si="8"/>
        <v>9</v>
      </c>
      <c r="Q48" s="77">
        <v>923</v>
      </c>
    </row>
    <row r="49" spans="1:17" x14ac:dyDescent="0.2">
      <c r="A49" s="80"/>
      <c r="B49" s="80"/>
      <c r="C49" s="80"/>
      <c r="D49" s="77">
        <v>46</v>
      </c>
      <c r="E49" s="77">
        <v>1</v>
      </c>
      <c r="F49" s="78">
        <f t="shared" si="5"/>
        <v>792</v>
      </c>
      <c r="G49" s="77">
        <v>46</v>
      </c>
      <c r="H49" s="77">
        <v>36</v>
      </c>
      <c r="I49" s="78">
        <f t="shared" si="6"/>
        <v>28512</v>
      </c>
      <c r="J49" s="77">
        <v>46</v>
      </c>
      <c r="K49" s="77">
        <v>72</v>
      </c>
      <c r="L49" s="78">
        <f t="shared" si="7"/>
        <v>57024</v>
      </c>
      <c r="N49" s="77">
        <v>37</v>
      </c>
      <c r="O49" s="77">
        <f t="shared" si="8"/>
        <v>9</v>
      </c>
      <c r="Q49" s="77">
        <v>923</v>
      </c>
    </row>
    <row r="50" spans="1:17" x14ac:dyDescent="0.2">
      <c r="A50" s="80"/>
      <c r="B50" s="80"/>
      <c r="C50" s="80"/>
      <c r="D50" s="77">
        <v>47</v>
      </c>
      <c r="E50" s="77">
        <v>1</v>
      </c>
      <c r="F50" s="78">
        <f t="shared" si="5"/>
        <v>804</v>
      </c>
      <c r="G50" s="77">
        <v>47</v>
      </c>
      <c r="H50" s="77">
        <v>36</v>
      </c>
      <c r="I50" s="78">
        <f t="shared" si="6"/>
        <v>28944</v>
      </c>
      <c r="J50" s="77">
        <v>47</v>
      </c>
      <c r="K50" s="77">
        <v>72</v>
      </c>
      <c r="L50" s="78">
        <f t="shared" si="7"/>
        <v>57888</v>
      </c>
      <c r="N50" s="77">
        <v>37</v>
      </c>
      <c r="O50" s="77">
        <f t="shared" si="8"/>
        <v>9</v>
      </c>
      <c r="Q50" s="77">
        <v>924</v>
      </c>
    </row>
    <row r="51" spans="1:17" x14ac:dyDescent="0.2">
      <c r="A51" s="80"/>
      <c r="B51" s="80"/>
      <c r="C51" s="80"/>
      <c r="D51" s="77">
        <v>48</v>
      </c>
      <c r="E51" s="77">
        <v>1</v>
      </c>
      <c r="F51" s="78">
        <f t="shared" si="5"/>
        <v>816</v>
      </c>
      <c r="G51" s="77">
        <v>48</v>
      </c>
      <c r="H51" s="77">
        <v>36</v>
      </c>
      <c r="I51" s="78">
        <f t="shared" si="6"/>
        <v>29376</v>
      </c>
      <c r="J51" s="77">
        <v>48</v>
      </c>
      <c r="K51" s="77">
        <v>72</v>
      </c>
      <c r="L51" s="78">
        <f t="shared" si="7"/>
        <v>58752</v>
      </c>
      <c r="N51" s="77">
        <v>37</v>
      </c>
      <c r="O51" s="77">
        <f t="shared" si="8"/>
        <v>9</v>
      </c>
      <c r="Q51" s="77">
        <v>924</v>
      </c>
    </row>
    <row r="52" spans="1:17" x14ac:dyDescent="0.2">
      <c r="A52" s="80"/>
      <c r="B52" s="80"/>
      <c r="C52" s="80"/>
      <c r="D52" s="77">
        <v>49</v>
      </c>
      <c r="E52" s="77">
        <v>1</v>
      </c>
      <c r="F52" s="78">
        <f t="shared" si="5"/>
        <v>828</v>
      </c>
      <c r="G52" s="77">
        <v>49</v>
      </c>
      <c r="H52" s="77">
        <v>36</v>
      </c>
      <c r="I52" s="78">
        <f t="shared" si="6"/>
        <v>29808</v>
      </c>
      <c r="J52" s="77">
        <v>49</v>
      </c>
      <c r="K52" s="77">
        <v>72</v>
      </c>
      <c r="L52" s="78">
        <f t="shared" si="7"/>
        <v>59616</v>
      </c>
      <c r="N52" s="77">
        <v>41</v>
      </c>
      <c r="O52" s="77">
        <f t="shared" si="8"/>
        <v>10</v>
      </c>
      <c r="Q52" s="77">
        <v>1025</v>
      </c>
    </row>
    <row r="53" spans="1:17" x14ac:dyDescent="0.2">
      <c r="A53" s="80"/>
      <c r="B53" s="80"/>
      <c r="C53" s="80"/>
      <c r="D53" s="77">
        <v>50</v>
      </c>
      <c r="E53" s="77">
        <v>1</v>
      </c>
      <c r="F53" s="78">
        <f t="shared" si="5"/>
        <v>844</v>
      </c>
      <c r="G53" s="77">
        <v>50</v>
      </c>
      <c r="H53" s="77">
        <v>36</v>
      </c>
      <c r="I53" s="78">
        <f t="shared" si="6"/>
        <v>30384</v>
      </c>
      <c r="J53" s="77">
        <v>50</v>
      </c>
      <c r="K53" s="77">
        <v>72</v>
      </c>
      <c r="L53" s="78">
        <f t="shared" si="7"/>
        <v>60768</v>
      </c>
      <c r="N53" s="77">
        <v>41</v>
      </c>
      <c r="O53" s="77">
        <f t="shared" si="8"/>
        <v>10</v>
      </c>
      <c r="Q53" s="77">
        <v>1025</v>
      </c>
    </row>
    <row r="54" spans="1:17" x14ac:dyDescent="0.2">
      <c r="A54" s="80"/>
      <c r="B54" s="80"/>
      <c r="C54" s="80"/>
      <c r="D54" s="77">
        <v>51</v>
      </c>
      <c r="E54" s="77">
        <v>1</v>
      </c>
      <c r="F54" s="78">
        <f t="shared" si="5"/>
        <v>856</v>
      </c>
      <c r="G54" s="77">
        <v>51</v>
      </c>
      <c r="H54" s="77">
        <v>36</v>
      </c>
      <c r="I54" s="78">
        <f t="shared" si="6"/>
        <v>30816</v>
      </c>
      <c r="J54" s="77">
        <v>51</v>
      </c>
      <c r="K54" s="77">
        <v>72</v>
      </c>
      <c r="L54" s="78">
        <f t="shared" si="7"/>
        <v>61632</v>
      </c>
      <c r="N54" s="77">
        <v>41</v>
      </c>
      <c r="O54" s="77">
        <f t="shared" si="8"/>
        <v>10</v>
      </c>
      <c r="Q54" s="77">
        <v>1026</v>
      </c>
    </row>
    <row r="55" spans="1:17" x14ac:dyDescent="0.2">
      <c r="A55" s="80"/>
      <c r="B55" s="80"/>
      <c r="C55" s="80"/>
      <c r="D55" s="77">
        <v>52</v>
      </c>
      <c r="E55" s="77">
        <v>1</v>
      </c>
      <c r="F55" s="78">
        <f t="shared" si="5"/>
        <v>868</v>
      </c>
      <c r="G55" s="77">
        <v>52</v>
      </c>
      <c r="H55" s="77">
        <v>36</v>
      </c>
      <c r="I55" s="78">
        <f t="shared" si="6"/>
        <v>31248</v>
      </c>
      <c r="J55" s="77">
        <v>52</v>
      </c>
      <c r="K55" s="77">
        <v>72</v>
      </c>
      <c r="L55" s="78">
        <f t="shared" si="7"/>
        <v>62496</v>
      </c>
      <c r="N55" s="77">
        <v>41</v>
      </c>
      <c r="O55" s="77">
        <f t="shared" si="8"/>
        <v>10</v>
      </c>
      <c r="Q55" s="77">
        <v>1026</v>
      </c>
    </row>
    <row r="56" spans="1:17" x14ac:dyDescent="0.2">
      <c r="A56" s="80"/>
      <c r="B56" s="80"/>
      <c r="C56" s="80"/>
      <c r="D56" s="77">
        <v>53</v>
      </c>
      <c r="E56" s="77">
        <v>1</v>
      </c>
      <c r="F56" s="78">
        <f t="shared" si="5"/>
        <v>880</v>
      </c>
      <c r="G56" s="77">
        <v>53</v>
      </c>
      <c r="H56" s="77">
        <v>36</v>
      </c>
      <c r="I56" s="78">
        <f t="shared" si="6"/>
        <v>31680</v>
      </c>
      <c r="J56" s="77">
        <v>53</v>
      </c>
      <c r="K56" s="77">
        <v>72</v>
      </c>
      <c r="L56" s="78">
        <f t="shared" si="7"/>
        <v>63360</v>
      </c>
      <c r="N56" s="77">
        <v>41</v>
      </c>
      <c r="O56" s="77">
        <f t="shared" si="8"/>
        <v>10</v>
      </c>
      <c r="Q56" s="77">
        <v>1027</v>
      </c>
    </row>
    <row r="57" spans="1:17" x14ac:dyDescent="0.2">
      <c r="A57" s="80"/>
      <c r="B57" s="80"/>
      <c r="C57" s="80"/>
      <c r="D57" s="77">
        <v>54</v>
      </c>
      <c r="E57" s="77">
        <v>1</v>
      </c>
      <c r="F57" s="78">
        <f t="shared" si="5"/>
        <v>892</v>
      </c>
      <c r="G57" s="77">
        <v>54</v>
      </c>
      <c r="H57" s="77">
        <v>36</v>
      </c>
      <c r="I57" s="78">
        <f t="shared" si="6"/>
        <v>32112</v>
      </c>
      <c r="J57" s="77">
        <v>54</v>
      </c>
      <c r="K57" s="77">
        <v>72</v>
      </c>
      <c r="L57" s="78">
        <f t="shared" si="7"/>
        <v>64224</v>
      </c>
      <c r="N57" s="77">
        <v>41</v>
      </c>
      <c r="O57" s="77">
        <f t="shared" si="8"/>
        <v>10</v>
      </c>
      <c r="Q57" s="77">
        <v>1027</v>
      </c>
    </row>
    <row r="58" spans="1:17" x14ac:dyDescent="0.2">
      <c r="A58" s="80"/>
      <c r="B58" s="80"/>
      <c r="C58" s="80"/>
      <c r="D58" s="77">
        <v>55</v>
      </c>
      <c r="E58" s="77">
        <v>1</v>
      </c>
      <c r="F58" s="78">
        <f t="shared" si="5"/>
        <v>908</v>
      </c>
      <c r="G58" s="77">
        <v>55</v>
      </c>
      <c r="H58" s="77">
        <v>36</v>
      </c>
      <c r="I58" s="78">
        <f t="shared" si="6"/>
        <v>32688</v>
      </c>
      <c r="J58" s="77">
        <v>55</v>
      </c>
      <c r="K58" s="77">
        <v>72</v>
      </c>
      <c r="L58" s="78">
        <f t="shared" si="7"/>
        <v>65376</v>
      </c>
      <c r="N58" s="77">
        <v>45</v>
      </c>
      <c r="O58" s="77">
        <f t="shared" si="8"/>
        <v>11</v>
      </c>
      <c r="Q58" s="77">
        <v>1128</v>
      </c>
    </row>
    <row r="59" spans="1:17" x14ac:dyDescent="0.2">
      <c r="A59" s="80"/>
      <c r="B59" s="80"/>
      <c r="C59" s="80"/>
      <c r="D59" s="77">
        <v>56</v>
      </c>
      <c r="E59" s="77">
        <v>1</v>
      </c>
      <c r="F59" s="78">
        <f t="shared" si="5"/>
        <v>920</v>
      </c>
      <c r="G59" s="77">
        <v>56</v>
      </c>
      <c r="H59" s="77">
        <v>36</v>
      </c>
      <c r="I59" s="78">
        <f t="shared" si="6"/>
        <v>33120</v>
      </c>
      <c r="J59" s="77">
        <v>56</v>
      </c>
      <c r="K59" s="77">
        <v>72</v>
      </c>
      <c r="L59" s="78">
        <f t="shared" si="7"/>
        <v>66240</v>
      </c>
      <c r="N59" s="77">
        <v>45</v>
      </c>
      <c r="O59" s="77">
        <f t="shared" si="8"/>
        <v>11</v>
      </c>
      <c r="Q59" s="77">
        <v>1128</v>
      </c>
    </row>
    <row r="60" spans="1:17" x14ac:dyDescent="0.2">
      <c r="A60" s="80"/>
      <c r="B60" s="80"/>
      <c r="C60" s="80"/>
      <c r="D60" s="77">
        <v>57</v>
      </c>
      <c r="E60" s="77">
        <v>1</v>
      </c>
      <c r="F60" s="78">
        <f t="shared" si="5"/>
        <v>936</v>
      </c>
      <c r="G60" s="77">
        <v>57</v>
      </c>
      <c r="H60" s="77">
        <v>36</v>
      </c>
      <c r="I60" s="78">
        <f t="shared" si="6"/>
        <v>33696</v>
      </c>
      <c r="J60" s="77">
        <v>57</v>
      </c>
      <c r="K60" s="77">
        <v>72</v>
      </c>
      <c r="L60" s="78">
        <f t="shared" si="7"/>
        <v>67392</v>
      </c>
      <c r="N60" s="77">
        <v>45</v>
      </c>
      <c r="O60" s="77">
        <f t="shared" si="8"/>
        <v>11</v>
      </c>
      <c r="Q60" s="77">
        <v>1129</v>
      </c>
    </row>
    <row r="61" spans="1:17" x14ac:dyDescent="0.2">
      <c r="A61" s="80"/>
      <c r="B61" s="80"/>
      <c r="C61" s="80"/>
      <c r="D61" s="77">
        <v>58</v>
      </c>
      <c r="E61" s="77">
        <v>1</v>
      </c>
      <c r="F61" s="78">
        <f t="shared" si="5"/>
        <v>948</v>
      </c>
      <c r="G61" s="77">
        <v>58</v>
      </c>
      <c r="H61" s="77">
        <v>36</v>
      </c>
      <c r="I61" s="78">
        <f t="shared" si="6"/>
        <v>34128</v>
      </c>
      <c r="J61" s="77">
        <v>58</v>
      </c>
      <c r="K61" s="77">
        <v>72</v>
      </c>
      <c r="L61" s="78">
        <f t="shared" si="7"/>
        <v>68256</v>
      </c>
      <c r="N61" s="77">
        <v>45</v>
      </c>
      <c r="O61" s="77">
        <f t="shared" si="8"/>
        <v>11</v>
      </c>
      <c r="Q61" s="77">
        <v>1129</v>
      </c>
    </row>
    <row r="62" spans="1:17" x14ac:dyDescent="0.2">
      <c r="A62" s="80"/>
      <c r="B62" s="80"/>
      <c r="C62" s="80"/>
      <c r="D62" s="77">
        <v>59</v>
      </c>
      <c r="E62" s="77">
        <v>1</v>
      </c>
      <c r="F62" s="78">
        <f t="shared" si="5"/>
        <v>964</v>
      </c>
      <c r="G62" s="77">
        <v>59</v>
      </c>
      <c r="H62" s="77">
        <v>36</v>
      </c>
      <c r="I62" s="78">
        <f t="shared" si="6"/>
        <v>34704</v>
      </c>
      <c r="J62" s="77">
        <v>59</v>
      </c>
      <c r="K62" s="77">
        <v>72</v>
      </c>
      <c r="L62" s="78">
        <f t="shared" si="7"/>
        <v>69408</v>
      </c>
      <c r="N62" s="77">
        <v>45</v>
      </c>
      <c r="O62" s="77">
        <f t="shared" si="8"/>
        <v>11</v>
      </c>
      <c r="Q62" s="77">
        <v>1130</v>
      </c>
    </row>
    <row r="63" spans="1:17" x14ac:dyDescent="0.2">
      <c r="A63" s="80"/>
      <c r="B63" s="80"/>
      <c r="C63" s="80"/>
      <c r="D63" s="77">
        <v>60</v>
      </c>
      <c r="E63" s="77">
        <v>1</v>
      </c>
      <c r="F63" s="78">
        <f t="shared" si="5"/>
        <v>976</v>
      </c>
      <c r="G63" s="77">
        <v>60</v>
      </c>
      <c r="H63" s="77">
        <v>36</v>
      </c>
      <c r="I63" s="78">
        <f t="shared" si="6"/>
        <v>35136</v>
      </c>
      <c r="J63" s="77">
        <v>60</v>
      </c>
      <c r="K63" s="77">
        <v>72</v>
      </c>
      <c r="L63" s="78">
        <f t="shared" si="7"/>
        <v>70272</v>
      </c>
      <c r="N63" s="77">
        <v>45</v>
      </c>
      <c r="O63" s="77">
        <f t="shared" si="8"/>
        <v>11</v>
      </c>
      <c r="Q63" s="77">
        <v>1130</v>
      </c>
    </row>
    <row r="64" spans="1:17" x14ac:dyDescent="0.2">
      <c r="A64" s="80"/>
      <c r="B64" s="80"/>
      <c r="C64" s="80"/>
      <c r="D64" s="77">
        <v>61</v>
      </c>
      <c r="E64" s="77">
        <v>1</v>
      </c>
      <c r="F64" s="78">
        <f t="shared" si="5"/>
        <v>992</v>
      </c>
      <c r="G64" s="77">
        <v>61</v>
      </c>
      <c r="H64" s="77">
        <v>36</v>
      </c>
      <c r="I64" s="78">
        <f t="shared" si="6"/>
        <v>35712</v>
      </c>
      <c r="J64" s="77">
        <v>61</v>
      </c>
      <c r="K64" s="77">
        <v>72</v>
      </c>
      <c r="L64" s="78">
        <f t="shared" si="7"/>
        <v>71424</v>
      </c>
      <c r="N64" s="77">
        <v>49</v>
      </c>
      <c r="O64" s="77">
        <f t="shared" si="8"/>
        <v>12</v>
      </c>
      <c r="Q64" s="77">
        <v>1231</v>
      </c>
    </row>
    <row r="65" spans="1:17" x14ac:dyDescent="0.2">
      <c r="A65" s="80"/>
      <c r="B65" s="80"/>
      <c r="C65" s="80"/>
      <c r="D65" s="77">
        <v>62</v>
      </c>
      <c r="E65" s="77">
        <v>1</v>
      </c>
      <c r="F65" s="78">
        <f t="shared" si="5"/>
        <v>1008</v>
      </c>
      <c r="G65" s="77">
        <v>62</v>
      </c>
      <c r="H65" s="77">
        <v>36</v>
      </c>
      <c r="I65" s="78">
        <f t="shared" si="6"/>
        <v>36288</v>
      </c>
      <c r="J65" s="77">
        <v>62</v>
      </c>
      <c r="K65" s="77">
        <v>72</v>
      </c>
      <c r="L65" s="78">
        <f t="shared" si="7"/>
        <v>72576</v>
      </c>
      <c r="N65" s="77">
        <v>49</v>
      </c>
      <c r="O65" s="77">
        <f t="shared" si="8"/>
        <v>12</v>
      </c>
      <c r="Q65" s="77">
        <v>1231</v>
      </c>
    </row>
    <row r="66" spans="1:17" x14ac:dyDescent="0.2">
      <c r="A66" s="80"/>
      <c r="B66" s="80"/>
      <c r="C66" s="80"/>
      <c r="D66" s="77">
        <v>63</v>
      </c>
      <c r="E66" s="77">
        <v>1</v>
      </c>
      <c r="F66" s="78">
        <f t="shared" si="5"/>
        <v>1020</v>
      </c>
      <c r="G66" s="77">
        <v>63</v>
      </c>
      <c r="H66" s="77">
        <v>36</v>
      </c>
      <c r="I66" s="78">
        <f t="shared" si="6"/>
        <v>36720</v>
      </c>
      <c r="J66" s="77">
        <v>63</v>
      </c>
      <c r="K66" s="77">
        <v>72</v>
      </c>
      <c r="L66" s="78">
        <f t="shared" si="7"/>
        <v>73440</v>
      </c>
      <c r="N66" s="77">
        <v>49</v>
      </c>
      <c r="O66" s="77">
        <f t="shared" si="8"/>
        <v>12</v>
      </c>
      <c r="Q66" s="77">
        <v>1232</v>
      </c>
    </row>
    <row r="67" spans="1:17" x14ac:dyDescent="0.2">
      <c r="A67" s="80"/>
      <c r="B67" s="80"/>
      <c r="C67" s="80"/>
      <c r="D67" s="77">
        <v>64</v>
      </c>
      <c r="E67" s="77">
        <v>1</v>
      </c>
      <c r="F67" s="78">
        <f t="shared" si="5"/>
        <v>1036</v>
      </c>
      <c r="G67" s="77">
        <v>64</v>
      </c>
      <c r="H67" s="77">
        <v>36</v>
      </c>
      <c r="I67" s="78">
        <f t="shared" si="6"/>
        <v>37296</v>
      </c>
      <c r="J67" s="77">
        <v>64</v>
      </c>
      <c r="K67" s="77">
        <v>72</v>
      </c>
      <c r="L67" s="78">
        <f t="shared" si="7"/>
        <v>74592</v>
      </c>
      <c r="N67" s="77">
        <v>49</v>
      </c>
      <c r="O67" s="77">
        <f t="shared" si="8"/>
        <v>12</v>
      </c>
      <c r="Q67" s="77">
        <v>1232</v>
      </c>
    </row>
    <row r="68" spans="1:17" x14ac:dyDescent="0.2">
      <c r="A68" s="80"/>
      <c r="B68" s="80"/>
      <c r="C68" s="80"/>
      <c r="D68" s="77">
        <v>65</v>
      </c>
      <c r="E68" s="77">
        <v>1</v>
      </c>
      <c r="F68" s="78">
        <f t="shared" ref="F68:F99" si="9">ROUND((($B$4*ROUND(($B$3*0.0001)^D68,2))*E68),)</f>
        <v>1052</v>
      </c>
      <c r="G68" s="77">
        <v>65</v>
      </c>
      <c r="H68" s="77">
        <v>36</v>
      </c>
      <c r="I68" s="78">
        <f t="shared" ref="I68:I99" si="10">ROUND((($B$4*ROUND(($B$3*0.0001)^G68,2))*H68),)</f>
        <v>37872</v>
      </c>
      <c r="J68" s="77">
        <v>65</v>
      </c>
      <c r="K68" s="77">
        <v>72</v>
      </c>
      <c r="L68" s="78">
        <f t="shared" ref="L68:L99" si="11">ROUND((($B$4*ROUND(($B$3*0.0001)^J68,2))*K68),)</f>
        <v>75744</v>
      </c>
      <c r="N68" s="77">
        <v>49</v>
      </c>
      <c r="O68" s="77">
        <f t="shared" ref="O68:O75" si="12">ROUND(N68/4,)</f>
        <v>12</v>
      </c>
      <c r="Q68" s="77">
        <v>1233</v>
      </c>
    </row>
    <row r="69" spans="1:17" x14ac:dyDescent="0.2">
      <c r="A69" s="80"/>
      <c r="B69" s="80"/>
      <c r="C69" s="80"/>
      <c r="D69" s="77">
        <v>66</v>
      </c>
      <c r="E69" s="77">
        <v>1</v>
      </c>
      <c r="F69" s="78">
        <f t="shared" si="9"/>
        <v>1068</v>
      </c>
      <c r="G69" s="77">
        <v>66</v>
      </c>
      <c r="H69" s="77">
        <v>36</v>
      </c>
      <c r="I69" s="78">
        <f t="shared" si="10"/>
        <v>38448</v>
      </c>
      <c r="J69" s="77">
        <v>66</v>
      </c>
      <c r="K69" s="77">
        <v>72</v>
      </c>
      <c r="L69" s="78">
        <f t="shared" si="11"/>
        <v>76896</v>
      </c>
      <c r="N69" s="77">
        <v>49</v>
      </c>
      <c r="O69" s="77">
        <f t="shared" si="12"/>
        <v>12</v>
      </c>
      <c r="Q69" s="77">
        <v>1233</v>
      </c>
    </row>
    <row r="70" spans="1:17" x14ac:dyDescent="0.2">
      <c r="A70" s="80"/>
      <c r="B70" s="80"/>
      <c r="C70" s="80"/>
      <c r="D70" s="77">
        <v>67</v>
      </c>
      <c r="E70" s="77">
        <v>1</v>
      </c>
      <c r="F70" s="78">
        <f t="shared" si="9"/>
        <v>1084</v>
      </c>
      <c r="G70" s="77">
        <v>67</v>
      </c>
      <c r="H70" s="77">
        <v>36</v>
      </c>
      <c r="I70" s="78">
        <f t="shared" si="10"/>
        <v>39024</v>
      </c>
      <c r="J70" s="77">
        <v>67</v>
      </c>
      <c r="K70" s="77">
        <v>72</v>
      </c>
      <c r="L70" s="78">
        <f t="shared" si="11"/>
        <v>78048</v>
      </c>
      <c r="N70" s="77">
        <v>53</v>
      </c>
      <c r="O70" s="77">
        <f t="shared" si="12"/>
        <v>13</v>
      </c>
      <c r="Q70" s="77">
        <v>1334</v>
      </c>
    </row>
    <row r="71" spans="1:17" x14ac:dyDescent="0.2">
      <c r="A71" s="80"/>
      <c r="B71" s="80"/>
      <c r="C71" s="80"/>
      <c r="D71" s="77">
        <v>68</v>
      </c>
      <c r="E71" s="77">
        <v>1</v>
      </c>
      <c r="F71" s="78">
        <f t="shared" si="9"/>
        <v>1100</v>
      </c>
      <c r="G71" s="77">
        <v>68</v>
      </c>
      <c r="H71" s="77">
        <v>36</v>
      </c>
      <c r="I71" s="78">
        <f t="shared" si="10"/>
        <v>39600</v>
      </c>
      <c r="J71" s="77">
        <v>68</v>
      </c>
      <c r="K71" s="77">
        <v>72</v>
      </c>
      <c r="L71" s="78">
        <f t="shared" si="11"/>
        <v>79200</v>
      </c>
      <c r="N71" s="77">
        <v>53</v>
      </c>
      <c r="O71" s="77">
        <f t="shared" si="12"/>
        <v>13</v>
      </c>
      <c r="Q71" s="77">
        <v>1334</v>
      </c>
    </row>
    <row r="72" spans="1:17" x14ac:dyDescent="0.2">
      <c r="A72" s="80"/>
      <c r="B72" s="80"/>
      <c r="C72" s="80"/>
      <c r="D72" s="77">
        <v>69</v>
      </c>
      <c r="E72" s="77">
        <v>1</v>
      </c>
      <c r="F72" s="78">
        <f t="shared" si="9"/>
        <v>1116</v>
      </c>
      <c r="G72" s="77">
        <v>69</v>
      </c>
      <c r="H72" s="77">
        <v>36</v>
      </c>
      <c r="I72" s="78">
        <f t="shared" si="10"/>
        <v>40176</v>
      </c>
      <c r="J72" s="77">
        <v>69</v>
      </c>
      <c r="K72" s="77">
        <v>72</v>
      </c>
      <c r="L72" s="78">
        <f t="shared" si="11"/>
        <v>80352</v>
      </c>
      <c r="N72" s="77">
        <v>53</v>
      </c>
      <c r="O72" s="77">
        <f t="shared" si="12"/>
        <v>13</v>
      </c>
      <c r="Q72" s="77">
        <v>1335</v>
      </c>
    </row>
    <row r="73" spans="1:17" x14ac:dyDescent="0.2">
      <c r="A73" s="80"/>
      <c r="B73" s="80"/>
      <c r="C73" s="80"/>
      <c r="D73" s="77">
        <v>70</v>
      </c>
      <c r="E73" s="77">
        <v>1</v>
      </c>
      <c r="F73" s="78">
        <f t="shared" si="9"/>
        <v>1136</v>
      </c>
      <c r="G73" s="77">
        <v>70</v>
      </c>
      <c r="H73" s="77">
        <v>36</v>
      </c>
      <c r="I73" s="78">
        <f t="shared" si="10"/>
        <v>40896</v>
      </c>
      <c r="J73" s="77">
        <v>70</v>
      </c>
      <c r="K73" s="77">
        <v>72</v>
      </c>
      <c r="L73" s="78">
        <f t="shared" si="11"/>
        <v>81792</v>
      </c>
      <c r="N73" s="77">
        <v>53</v>
      </c>
      <c r="O73" s="77">
        <f t="shared" si="12"/>
        <v>13</v>
      </c>
      <c r="Q73" s="77">
        <v>1335</v>
      </c>
    </row>
    <row r="74" spans="1:17" x14ac:dyDescent="0.2">
      <c r="A74" s="80"/>
      <c r="B74" s="80"/>
      <c r="C74" s="80"/>
      <c r="D74" s="77">
        <v>71</v>
      </c>
      <c r="E74" s="77">
        <v>1</v>
      </c>
      <c r="F74" s="78">
        <f t="shared" si="9"/>
        <v>1152</v>
      </c>
      <c r="G74" s="77">
        <v>71</v>
      </c>
      <c r="H74" s="77">
        <v>36</v>
      </c>
      <c r="I74" s="78">
        <f t="shared" si="10"/>
        <v>41472</v>
      </c>
      <c r="J74" s="77">
        <v>71</v>
      </c>
      <c r="K74" s="77">
        <v>72</v>
      </c>
      <c r="L74" s="78">
        <f t="shared" si="11"/>
        <v>82944</v>
      </c>
      <c r="N74" s="77">
        <v>53</v>
      </c>
      <c r="O74" s="77">
        <f t="shared" si="12"/>
        <v>13</v>
      </c>
      <c r="Q74" s="77">
        <v>1336</v>
      </c>
    </row>
    <row r="75" spans="1:17" x14ac:dyDescent="0.2">
      <c r="A75" s="80"/>
      <c r="B75" s="80"/>
      <c r="C75" s="80"/>
      <c r="D75" s="77">
        <v>72</v>
      </c>
      <c r="E75" s="77">
        <v>1</v>
      </c>
      <c r="F75" s="78">
        <f t="shared" si="9"/>
        <v>1168</v>
      </c>
      <c r="G75" s="77">
        <v>72</v>
      </c>
      <c r="H75" s="77">
        <v>36</v>
      </c>
      <c r="I75" s="78">
        <f t="shared" si="10"/>
        <v>42048</v>
      </c>
      <c r="J75" s="77">
        <v>72</v>
      </c>
      <c r="K75" s="77">
        <v>72</v>
      </c>
      <c r="L75" s="78">
        <f t="shared" si="11"/>
        <v>84096</v>
      </c>
      <c r="N75" s="77">
        <v>53</v>
      </c>
      <c r="O75" s="77">
        <f t="shared" si="12"/>
        <v>13</v>
      </c>
      <c r="Q75" s="77">
        <v>1336</v>
      </c>
    </row>
    <row r="76" spans="1:17" x14ac:dyDescent="0.2">
      <c r="A76" s="80"/>
      <c r="B76" s="80"/>
      <c r="C76" s="80"/>
      <c r="D76" s="77">
        <v>73</v>
      </c>
      <c r="E76" s="77">
        <v>1</v>
      </c>
      <c r="F76" s="78">
        <f t="shared" si="9"/>
        <v>1184</v>
      </c>
      <c r="G76" s="77">
        <v>73</v>
      </c>
      <c r="H76" s="77">
        <v>36</v>
      </c>
      <c r="I76" s="78">
        <f t="shared" si="10"/>
        <v>42624</v>
      </c>
      <c r="J76" s="77">
        <v>73</v>
      </c>
      <c r="K76" s="77">
        <v>72</v>
      </c>
      <c r="L76" s="78">
        <f t="shared" si="11"/>
        <v>85248</v>
      </c>
    </row>
    <row r="77" spans="1:17" x14ac:dyDescent="0.2">
      <c r="A77" s="80"/>
      <c r="B77" s="80"/>
      <c r="C77" s="80"/>
      <c r="D77" s="77">
        <v>74</v>
      </c>
      <c r="E77" s="77">
        <v>1</v>
      </c>
      <c r="F77" s="78">
        <f t="shared" si="9"/>
        <v>1204</v>
      </c>
      <c r="G77" s="77">
        <v>74</v>
      </c>
      <c r="H77" s="77">
        <v>36</v>
      </c>
      <c r="I77" s="78">
        <f t="shared" si="10"/>
        <v>43344</v>
      </c>
      <c r="J77" s="77">
        <v>74</v>
      </c>
      <c r="K77" s="77">
        <v>72</v>
      </c>
      <c r="L77" s="78">
        <f t="shared" si="11"/>
        <v>86688</v>
      </c>
    </row>
    <row r="78" spans="1:17" x14ac:dyDescent="0.2">
      <c r="A78" s="80"/>
      <c r="B78" s="80"/>
      <c r="C78" s="80"/>
      <c r="D78" s="77">
        <v>75</v>
      </c>
      <c r="E78" s="77">
        <v>1</v>
      </c>
      <c r="F78" s="78">
        <f t="shared" si="9"/>
        <v>1220</v>
      </c>
      <c r="G78" s="77">
        <v>75</v>
      </c>
      <c r="H78" s="77">
        <v>36</v>
      </c>
      <c r="I78" s="78">
        <f t="shared" si="10"/>
        <v>43920</v>
      </c>
      <c r="J78" s="77">
        <v>75</v>
      </c>
      <c r="K78" s="77">
        <v>72</v>
      </c>
      <c r="L78" s="78">
        <f t="shared" si="11"/>
        <v>87840</v>
      </c>
    </row>
    <row r="79" spans="1:17" x14ac:dyDescent="0.2">
      <c r="A79" s="80"/>
      <c r="B79" s="80"/>
      <c r="C79" s="80"/>
      <c r="D79" s="77">
        <v>76</v>
      </c>
      <c r="E79" s="77">
        <v>1</v>
      </c>
      <c r="F79" s="78">
        <f t="shared" si="9"/>
        <v>1240</v>
      </c>
      <c r="G79" s="77">
        <v>76</v>
      </c>
      <c r="H79" s="77">
        <v>36</v>
      </c>
      <c r="I79" s="78">
        <f t="shared" si="10"/>
        <v>44640</v>
      </c>
      <c r="J79" s="77">
        <v>76</v>
      </c>
      <c r="K79" s="77">
        <v>72</v>
      </c>
      <c r="L79" s="78">
        <f t="shared" si="11"/>
        <v>89280</v>
      </c>
    </row>
    <row r="80" spans="1:17" x14ac:dyDescent="0.2">
      <c r="A80" s="80"/>
      <c r="B80" s="80"/>
      <c r="C80" s="80"/>
      <c r="D80" s="77">
        <v>77</v>
      </c>
      <c r="E80" s="77">
        <v>1</v>
      </c>
      <c r="F80" s="78">
        <f t="shared" si="9"/>
        <v>1260</v>
      </c>
      <c r="G80" s="77">
        <v>77</v>
      </c>
      <c r="H80" s="77">
        <v>36</v>
      </c>
      <c r="I80" s="78">
        <f t="shared" si="10"/>
        <v>45360</v>
      </c>
      <c r="J80" s="77">
        <v>77</v>
      </c>
      <c r="K80" s="77">
        <v>72</v>
      </c>
      <c r="L80" s="78">
        <f t="shared" si="11"/>
        <v>90720</v>
      </c>
    </row>
    <row r="81" spans="1:12" x14ac:dyDescent="0.2">
      <c r="A81" s="80"/>
      <c r="B81" s="80"/>
      <c r="C81" s="80"/>
      <c r="D81" s="77">
        <v>78</v>
      </c>
      <c r="E81" s="77">
        <v>1</v>
      </c>
      <c r="F81" s="78">
        <f t="shared" si="9"/>
        <v>1276</v>
      </c>
      <c r="G81" s="77">
        <v>78</v>
      </c>
      <c r="H81" s="77">
        <v>36</v>
      </c>
      <c r="I81" s="78">
        <f t="shared" si="10"/>
        <v>45936</v>
      </c>
      <c r="J81" s="77">
        <v>78</v>
      </c>
      <c r="K81" s="77">
        <v>72</v>
      </c>
      <c r="L81" s="78">
        <f t="shared" si="11"/>
        <v>91872</v>
      </c>
    </row>
    <row r="82" spans="1:12" x14ac:dyDescent="0.2">
      <c r="A82" s="80"/>
      <c r="B82" s="80"/>
      <c r="C82" s="80"/>
      <c r="D82" s="77">
        <v>79</v>
      </c>
      <c r="E82" s="77">
        <v>1</v>
      </c>
      <c r="F82" s="78">
        <f t="shared" si="9"/>
        <v>1296</v>
      </c>
      <c r="G82" s="77">
        <v>79</v>
      </c>
      <c r="H82" s="77">
        <v>36</v>
      </c>
      <c r="I82" s="78">
        <f t="shared" si="10"/>
        <v>46656</v>
      </c>
      <c r="J82" s="77">
        <v>79</v>
      </c>
      <c r="K82" s="77">
        <v>72</v>
      </c>
      <c r="L82" s="78">
        <f t="shared" si="11"/>
        <v>93312</v>
      </c>
    </row>
    <row r="83" spans="1:12" x14ac:dyDescent="0.2">
      <c r="A83" s="80"/>
      <c r="B83" s="80"/>
      <c r="C83" s="80"/>
      <c r="D83" s="77">
        <v>80</v>
      </c>
      <c r="E83" s="77">
        <v>1</v>
      </c>
      <c r="F83" s="78">
        <f t="shared" si="9"/>
        <v>1316</v>
      </c>
      <c r="G83" s="77">
        <v>80</v>
      </c>
      <c r="H83" s="77">
        <v>36</v>
      </c>
      <c r="I83" s="78">
        <f t="shared" si="10"/>
        <v>47376</v>
      </c>
      <c r="J83" s="77">
        <v>80</v>
      </c>
      <c r="K83" s="77">
        <v>72</v>
      </c>
      <c r="L83" s="78">
        <f t="shared" si="11"/>
        <v>94752</v>
      </c>
    </row>
    <row r="84" spans="1:12" x14ac:dyDescent="0.2">
      <c r="A84" s="80"/>
      <c r="B84" s="80"/>
      <c r="C84" s="80"/>
      <c r="D84" s="77">
        <v>81</v>
      </c>
      <c r="E84" s="77">
        <v>1</v>
      </c>
      <c r="F84" s="78">
        <f t="shared" si="9"/>
        <v>1336</v>
      </c>
      <c r="G84" s="77">
        <v>81</v>
      </c>
      <c r="H84" s="77">
        <v>36</v>
      </c>
      <c r="I84" s="78">
        <f t="shared" si="10"/>
        <v>48096</v>
      </c>
      <c r="J84" s="77">
        <v>81</v>
      </c>
      <c r="K84" s="77">
        <v>72</v>
      </c>
      <c r="L84" s="78">
        <f t="shared" si="11"/>
        <v>96192</v>
      </c>
    </row>
    <row r="85" spans="1:12" x14ac:dyDescent="0.2">
      <c r="A85" s="80"/>
      <c r="B85" s="80"/>
      <c r="C85" s="80"/>
      <c r="D85" s="77">
        <v>82</v>
      </c>
      <c r="E85" s="77">
        <v>1</v>
      </c>
      <c r="F85" s="78">
        <f t="shared" si="9"/>
        <v>1356</v>
      </c>
      <c r="G85" s="77">
        <v>82</v>
      </c>
      <c r="H85" s="77">
        <v>36</v>
      </c>
      <c r="I85" s="78">
        <f t="shared" si="10"/>
        <v>48816</v>
      </c>
      <c r="J85" s="77">
        <v>82</v>
      </c>
      <c r="K85" s="77">
        <v>72</v>
      </c>
      <c r="L85" s="78">
        <f t="shared" si="11"/>
        <v>97632</v>
      </c>
    </row>
    <row r="86" spans="1:12" x14ac:dyDescent="0.2">
      <c r="A86" s="80"/>
      <c r="B86" s="80"/>
      <c r="C86" s="80"/>
      <c r="D86" s="77">
        <v>83</v>
      </c>
      <c r="E86" s="77">
        <v>1</v>
      </c>
      <c r="F86" s="78">
        <f t="shared" si="9"/>
        <v>1376</v>
      </c>
      <c r="G86" s="77">
        <v>83</v>
      </c>
      <c r="H86" s="77">
        <v>36</v>
      </c>
      <c r="I86" s="78">
        <f t="shared" si="10"/>
        <v>49536</v>
      </c>
      <c r="J86" s="77">
        <v>83</v>
      </c>
      <c r="K86" s="77">
        <v>72</v>
      </c>
      <c r="L86" s="78">
        <f t="shared" si="11"/>
        <v>99072</v>
      </c>
    </row>
    <row r="87" spans="1:12" x14ac:dyDescent="0.2">
      <c r="A87" s="80"/>
      <c r="B87" s="80"/>
      <c r="C87" s="80"/>
      <c r="D87" s="77">
        <v>84</v>
      </c>
      <c r="E87" s="77">
        <v>1</v>
      </c>
      <c r="F87" s="78">
        <f t="shared" si="9"/>
        <v>1396</v>
      </c>
      <c r="G87" s="77">
        <v>84</v>
      </c>
      <c r="H87" s="77">
        <v>36</v>
      </c>
      <c r="I87" s="78">
        <f t="shared" si="10"/>
        <v>50256</v>
      </c>
      <c r="J87" s="77">
        <v>84</v>
      </c>
      <c r="K87" s="77">
        <v>72</v>
      </c>
      <c r="L87" s="78">
        <f t="shared" si="11"/>
        <v>100512</v>
      </c>
    </row>
    <row r="88" spans="1:12" x14ac:dyDescent="0.2">
      <c r="A88" s="80"/>
      <c r="B88" s="80"/>
      <c r="C88" s="80"/>
      <c r="D88" s="77">
        <v>85</v>
      </c>
      <c r="E88" s="77">
        <v>1</v>
      </c>
      <c r="F88" s="78">
        <f t="shared" si="9"/>
        <v>1416</v>
      </c>
      <c r="G88" s="77">
        <v>85</v>
      </c>
      <c r="H88" s="77">
        <v>36</v>
      </c>
      <c r="I88" s="78">
        <f t="shared" si="10"/>
        <v>50976</v>
      </c>
      <c r="J88" s="77">
        <v>85</v>
      </c>
      <c r="K88" s="77">
        <v>72</v>
      </c>
      <c r="L88" s="78">
        <f t="shared" si="11"/>
        <v>101952</v>
      </c>
    </row>
    <row r="89" spans="1:12" x14ac:dyDescent="0.2">
      <c r="A89" s="80"/>
      <c r="B89" s="80"/>
      <c r="C89" s="80"/>
      <c r="D89" s="77">
        <v>86</v>
      </c>
      <c r="E89" s="77">
        <v>1</v>
      </c>
      <c r="F89" s="78">
        <f t="shared" si="9"/>
        <v>1440</v>
      </c>
      <c r="G89" s="77">
        <v>86</v>
      </c>
      <c r="H89" s="77">
        <v>36</v>
      </c>
      <c r="I89" s="78">
        <f t="shared" si="10"/>
        <v>51840</v>
      </c>
      <c r="J89" s="77">
        <v>86</v>
      </c>
      <c r="K89" s="77">
        <v>72</v>
      </c>
      <c r="L89" s="78">
        <f t="shared" si="11"/>
        <v>103680</v>
      </c>
    </row>
    <row r="90" spans="1:12" x14ac:dyDescent="0.2">
      <c r="A90" s="80"/>
      <c r="B90" s="80"/>
      <c r="C90" s="80"/>
      <c r="D90" s="77">
        <v>87</v>
      </c>
      <c r="E90" s="77">
        <v>1</v>
      </c>
      <c r="F90" s="78">
        <f t="shared" si="9"/>
        <v>1460</v>
      </c>
      <c r="G90" s="77">
        <v>87</v>
      </c>
      <c r="H90" s="77">
        <v>36</v>
      </c>
      <c r="I90" s="78">
        <f t="shared" si="10"/>
        <v>52560</v>
      </c>
      <c r="J90" s="77">
        <v>87</v>
      </c>
      <c r="K90" s="77">
        <v>72</v>
      </c>
      <c r="L90" s="78">
        <f t="shared" si="11"/>
        <v>105120</v>
      </c>
    </row>
    <row r="91" spans="1:12" x14ac:dyDescent="0.2">
      <c r="A91" s="80"/>
      <c r="B91" s="80"/>
      <c r="C91" s="80"/>
      <c r="D91" s="77">
        <v>88</v>
      </c>
      <c r="E91" s="77">
        <v>1</v>
      </c>
      <c r="F91" s="78">
        <f t="shared" si="9"/>
        <v>1484</v>
      </c>
      <c r="G91" s="77">
        <v>88</v>
      </c>
      <c r="H91" s="77">
        <v>36</v>
      </c>
      <c r="I91" s="78">
        <f t="shared" si="10"/>
        <v>53424</v>
      </c>
      <c r="J91" s="77">
        <v>88</v>
      </c>
      <c r="K91" s="77">
        <v>72</v>
      </c>
      <c r="L91" s="78">
        <f t="shared" si="11"/>
        <v>106848</v>
      </c>
    </row>
    <row r="92" spans="1:12" x14ac:dyDescent="0.2">
      <c r="A92" s="80"/>
      <c r="B92" s="80"/>
      <c r="C92" s="80"/>
      <c r="D92" s="77">
        <v>89</v>
      </c>
      <c r="E92" s="77">
        <v>1</v>
      </c>
      <c r="F92" s="78">
        <f t="shared" si="9"/>
        <v>1504</v>
      </c>
      <c r="G92" s="77">
        <v>89</v>
      </c>
      <c r="H92" s="77">
        <v>36</v>
      </c>
      <c r="I92" s="78">
        <f t="shared" si="10"/>
        <v>54144</v>
      </c>
      <c r="J92" s="77">
        <v>89</v>
      </c>
      <c r="K92" s="77">
        <v>72</v>
      </c>
      <c r="L92" s="78">
        <f t="shared" si="11"/>
        <v>108288</v>
      </c>
    </row>
    <row r="93" spans="1:12" x14ac:dyDescent="0.2">
      <c r="A93" s="80"/>
      <c r="B93" s="80"/>
      <c r="C93" s="80"/>
      <c r="D93" s="77">
        <v>90</v>
      </c>
      <c r="E93" s="77">
        <v>1</v>
      </c>
      <c r="F93" s="78">
        <f t="shared" si="9"/>
        <v>1528</v>
      </c>
      <c r="G93" s="77">
        <v>90</v>
      </c>
      <c r="H93" s="77">
        <v>36</v>
      </c>
      <c r="I93" s="78">
        <f t="shared" si="10"/>
        <v>55008</v>
      </c>
      <c r="J93" s="77">
        <v>90</v>
      </c>
      <c r="K93" s="77">
        <v>72</v>
      </c>
      <c r="L93" s="78">
        <f t="shared" si="11"/>
        <v>110016</v>
      </c>
    </row>
    <row r="94" spans="1:12" x14ac:dyDescent="0.2">
      <c r="A94" s="80"/>
      <c r="B94" s="80"/>
      <c r="C94" s="80"/>
      <c r="D94" s="77">
        <v>91</v>
      </c>
      <c r="E94" s="77">
        <v>1</v>
      </c>
      <c r="F94" s="78">
        <f t="shared" si="9"/>
        <v>1552</v>
      </c>
      <c r="G94" s="77">
        <v>91</v>
      </c>
      <c r="H94" s="77">
        <v>36</v>
      </c>
      <c r="I94" s="78">
        <f t="shared" si="10"/>
        <v>55872</v>
      </c>
      <c r="J94" s="77">
        <v>91</v>
      </c>
      <c r="K94" s="77">
        <v>72</v>
      </c>
      <c r="L94" s="78">
        <f t="shared" si="11"/>
        <v>111744</v>
      </c>
    </row>
    <row r="95" spans="1:12" x14ac:dyDescent="0.2">
      <c r="A95" s="80"/>
      <c r="B95" s="80"/>
      <c r="C95" s="80"/>
      <c r="D95" s="77">
        <v>92</v>
      </c>
      <c r="E95" s="77">
        <v>1</v>
      </c>
      <c r="F95" s="78">
        <f t="shared" si="9"/>
        <v>1572</v>
      </c>
      <c r="G95" s="77">
        <v>92</v>
      </c>
      <c r="H95" s="77">
        <v>36</v>
      </c>
      <c r="I95" s="78">
        <f t="shared" si="10"/>
        <v>56592</v>
      </c>
      <c r="J95" s="77">
        <v>92</v>
      </c>
      <c r="K95" s="77">
        <v>72</v>
      </c>
      <c r="L95" s="78">
        <f t="shared" si="11"/>
        <v>113184</v>
      </c>
    </row>
    <row r="96" spans="1:12" x14ac:dyDescent="0.2">
      <c r="A96" s="80"/>
      <c r="B96" s="80"/>
      <c r="C96" s="80"/>
      <c r="D96" s="77">
        <v>93</v>
      </c>
      <c r="E96" s="77">
        <v>1</v>
      </c>
      <c r="F96" s="78">
        <f t="shared" si="9"/>
        <v>1596</v>
      </c>
      <c r="G96" s="77">
        <v>93</v>
      </c>
      <c r="H96" s="77">
        <v>36</v>
      </c>
      <c r="I96" s="78">
        <f t="shared" si="10"/>
        <v>57456</v>
      </c>
      <c r="J96" s="77">
        <v>93</v>
      </c>
      <c r="K96" s="77">
        <v>72</v>
      </c>
      <c r="L96" s="78">
        <f t="shared" si="11"/>
        <v>114912</v>
      </c>
    </row>
    <row r="97" spans="1:12" x14ac:dyDescent="0.2">
      <c r="A97" s="80"/>
      <c r="B97" s="80"/>
      <c r="C97" s="80"/>
      <c r="D97" s="77">
        <v>94</v>
      </c>
      <c r="E97" s="77">
        <v>1</v>
      </c>
      <c r="F97" s="78">
        <f t="shared" si="9"/>
        <v>1620</v>
      </c>
      <c r="G97" s="77">
        <v>94</v>
      </c>
      <c r="H97" s="77">
        <v>36</v>
      </c>
      <c r="I97" s="78">
        <f t="shared" si="10"/>
        <v>58320</v>
      </c>
      <c r="J97" s="77">
        <v>94</v>
      </c>
      <c r="K97" s="77">
        <v>72</v>
      </c>
      <c r="L97" s="78">
        <f t="shared" si="11"/>
        <v>116640</v>
      </c>
    </row>
    <row r="98" spans="1:12" x14ac:dyDescent="0.2">
      <c r="A98" s="80"/>
      <c r="B98" s="80"/>
      <c r="C98" s="80"/>
      <c r="D98" s="77">
        <v>95</v>
      </c>
      <c r="E98" s="77">
        <v>1</v>
      </c>
      <c r="F98" s="78">
        <f t="shared" si="9"/>
        <v>1644</v>
      </c>
      <c r="G98" s="77">
        <v>95</v>
      </c>
      <c r="H98" s="77">
        <v>36</v>
      </c>
      <c r="I98" s="78">
        <f t="shared" si="10"/>
        <v>59184</v>
      </c>
      <c r="J98" s="77">
        <v>95</v>
      </c>
      <c r="K98" s="77">
        <v>72</v>
      </c>
      <c r="L98" s="78">
        <f t="shared" si="11"/>
        <v>118368</v>
      </c>
    </row>
    <row r="99" spans="1:12" x14ac:dyDescent="0.2">
      <c r="A99" s="80"/>
      <c r="B99" s="80"/>
      <c r="C99" s="80"/>
      <c r="D99" s="77">
        <v>96</v>
      </c>
      <c r="E99" s="77">
        <v>1</v>
      </c>
      <c r="F99" s="78">
        <f t="shared" si="9"/>
        <v>1672</v>
      </c>
      <c r="G99" s="77">
        <v>96</v>
      </c>
      <c r="H99" s="77">
        <v>36</v>
      </c>
      <c r="I99" s="78">
        <f t="shared" si="10"/>
        <v>60192</v>
      </c>
      <c r="J99" s="77">
        <v>96</v>
      </c>
      <c r="K99" s="77">
        <v>72</v>
      </c>
      <c r="L99" s="78">
        <f t="shared" si="11"/>
        <v>120384</v>
      </c>
    </row>
    <row r="100" spans="1:12" x14ac:dyDescent="0.2">
      <c r="A100" s="80"/>
      <c r="B100" s="80"/>
      <c r="C100" s="80"/>
      <c r="D100" s="77">
        <v>97</v>
      </c>
      <c r="E100" s="77">
        <v>1</v>
      </c>
      <c r="F100" s="78">
        <f t="shared" ref="F100:F103" si="13">ROUND((($B$4*ROUND(($B$3*0.0001)^D100,2))*E100),)</f>
        <v>1696</v>
      </c>
      <c r="G100" s="77">
        <v>97</v>
      </c>
      <c r="H100" s="77">
        <v>36</v>
      </c>
      <c r="I100" s="78">
        <f t="shared" ref="I100:I103" si="14">ROUND((($B$4*ROUND(($B$3*0.0001)^G100,2))*H100),)</f>
        <v>61056</v>
      </c>
      <c r="J100" s="77">
        <v>97</v>
      </c>
      <c r="K100" s="77">
        <v>72</v>
      </c>
      <c r="L100" s="78">
        <f t="shared" ref="L100:L103" si="15">ROUND((($B$4*ROUND(($B$3*0.0001)^J100,2))*K100),)</f>
        <v>122112</v>
      </c>
    </row>
    <row r="101" spans="1:12" x14ac:dyDescent="0.2">
      <c r="A101" s="80"/>
      <c r="B101" s="80"/>
      <c r="C101" s="80"/>
      <c r="D101" s="77">
        <v>98</v>
      </c>
      <c r="E101" s="77">
        <v>1</v>
      </c>
      <c r="F101" s="78">
        <f t="shared" si="13"/>
        <v>1720</v>
      </c>
      <c r="G101" s="77">
        <v>98</v>
      </c>
      <c r="H101" s="77">
        <v>36</v>
      </c>
      <c r="I101" s="78">
        <f t="shared" si="14"/>
        <v>61920</v>
      </c>
      <c r="J101" s="77">
        <v>98</v>
      </c>
      <c r="K101" s="77">
        <v>72</v>
      </c>
      <c r="L101" s="78">
        <f t="shared" si="15"/>
        <v>123840</v>
      </c>
    </row>
    <row r="102" spans="1:12" x14ac:dyDescent="0.2">
      <c r="A102" s="80"/>
      <c r="B102" s="80"/>
      <c r="C102" s="80"/>
      <c r="D102" s="77">
        <v>99</v>
      </c>
      <c r="E102" s="77">
        <v>1</v>
      </c>
      <c r="F102" s="78">
        <f t="shared" si="13"/>
        <v>1748</v>
      </c>
      <c r="G102" s="77">
        <v>99</v>
      </c>
      <c r="H102" s="77">
        <v>36</v>
      </c>
      <c r="I102" s="78">
        <f t="shared" si="14"/>
        <v>62928</v>
      </c>
      <c r="J102" s="77">
        <v>99</v>
      </c>
      <c r="K102" s="77">
        <v>72</v>
      </c>
      <c r="L102" s="78">
        <f t="shared" si="15"/>
        <v>125856</v>
      </c>
    </row>
    <row r="103" spans="1:12" x14ac:dyDescent="0.2">
      <c r="A103" s="80"/>
      <c r="B103" s="80"/>
      <c r="C103" s="80"/>
      <c r="D103" s="77">
        <v>100</v>
      </c>
      <c r="E103" s="77">
        <v>1</v>
      </c>
      <c r="F103" s="78">
        <f t="shared" si="13"/>
        <v>1772</v>
      </c>
      <c r="G103" s="77">
        <v>100</v>
      </c>
      <c r="H103" s="77">
        <v>36</v>
      </c>
      <c r="I103" s="78">
        <f t="shared" si="14"/>
        <v>63792</v>
      </c>
      <c r="J103" s="77">
        <v>100</v>
      </c>
      <c r="K103" s="77">
        <v>72</v>
      </c>
      <c r="L103" s="78">
        <f t="shared" si="15"/>
        <v>127584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DB067-474D-4309-9A61-7A7CFAC41128}">
  <sheetPr codeName="Sheet7">
    <tabColor rgb="FFFFFF00"/>
  </sheetPr>
  <dimension ref="A1:X141"/>
  <sheetViews>
    <sheetView workbookViewId="0">
      <pane ySplit="1" topLeftCell="A2" activePane="bottomLeft" state="frozen"/>
      <selection pane="bottomLeft" activeCell="P29" sqref="P29"/>
    </sheetView>
  </sheetViews>
  <sheetFormatPr defaultRowHeight="12" x14ac:dyDescent="0.2"/>
  <cols>
    <col min="1" max="11" width="9" style="4"/>
    <col min="12" max="12" width="23" style="4" customWidth="1"/>
    <col min="13" max="13" width="31.5" style="4" customWidth="1"/>
    <col min="14" max="14" width="15.625" style="23" customWidth="1"/>
    <col min="15" max="15" width="9" style="2" customWidth="1"/>
    <col min="16" max="16" width="11.625" style="2" customWidth="1"/>
    <col min="17" max="17" width="9" style="2"/>
    <col min="18" max="18" width="5.125" style="2" bestFit="1" customWidth="1"/>
    <col min="19" max="19" width="29" style="2" bestFit="1" customWidth="1"/>
    <col min="20" max="20" width="15" style="2" bestFit="1" customWidth="1"/>
    <col min="21" max="21" width="10.5" style="2" bestFit="1" customWidth="1"/>
    <col min="22" max="22" width="19.375" style="2" bestFit="1" customWidth="1"/>
    <col min="23" max="24" width="9" style="2"/>
    <col min="25" max="16384" width="9" style="1"/>
  </cols>
  <sheetData>
    <row r="1" spans="1:22" x14ac:dyDescent="0.2">
      <c r="A1" s="3" t="s">
        <v>2457</v>
      </c>
      <c r="B1" s="3" t="s">
        <v>335</v>
      </c>
      <c r="C1" s="3" t="s">
        <v>580</v>
      </c>
      <c r="D1" s="3" t="s">
        <v>581</v>
      </c>
      <c r="E1" s="3" t="s">
        <v>582</v>
      </c>
      <c r="F1" s="3" t="s">
        <v>583</v>
      </c>
      <c r="G1" s="3" t="s">
        <v>584</v>
      </c>
      <c r="H1" s="3" t="s">
        <v>585</v>
      </c>
      <c r="I1" s="3" t="s">
        <v>586</v>
      </c>
      <c r="J1" s="3" t="s">
        <v>587</v>
      </c>
      <c r="K1" s="3" t="s">
        <v>588</v>
      </c>
      <c r="L1" s="3" t="s">
        <v>55</v>
      </c>
      <c r="M1" s="3" t="s">
        <v>2445</v>
      </c>
      <c r="N1" s="22"/>
    </row>
    <row r="2" spans="1:22" x14ac:dyDescent="0.2">
      <c r="A2" s="4">
        <v>1</v>
      </c>
      <c r="B2" s="4">
        <v>102</v>
      </c>
      <c r="C2" s="4">
        <v>3</v>
      </c>
      <c r="D2" s="4">
        <v>1</v>
      </c>
      <c r="E2" s="4">
        <v>1</v>
      </c>
      <c r="F2" s="4">
        <v>5000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 t="str">
        <f>IF(E2=6,INDEX(Ref!$A:$E,MATCH(F2,Ref!$A:$A,0),5),VLOOKUP(E2,$R$4:$S$28,2,FALSE))</f>
        <v>제니</v>
      </c>
      <c r="M2" s="84" t="s">
        <v>3</v>
      </c>
      <c r="N2" s="86" t="e">
        <f>INDEX(Ref!$A:$CQ,MATCH(출석보상!M2,Ref!$E:$E,0),1)</f>
        <v>#N/A</v>
      </c>
      <c r="O2" s="2">
        <v>5000</v>
      </c>
      <c r="P2" s="3" t="s">
        <v>2444</v>
      </c>
      <c r="R2" s="204" t="s">
        <v>582</v>
      </c>
      <c r="S2" s="204"/>
      <c r="T2" s="204"/>
      <c r="U2" s="204"/>
      <c r="V2" s="204"/>
    </row>
    <row r="3" spans="1:22" x14ac:dyDescent="0.2">
      <c r="A3" s="4">
        <v>2</v>
      </c>
      <c r="B3" s="4">
        <v>102</v>
      </c>
      <c r="C3" s="4">
        <v>3</v>
      </c>
      <c r="D3" s="4">
        <v>2</v>
      </c>
      <c r="E3" s="4">
        <v>6</v>
      </c>
      <c r="F3" s="4">
        <v>94027</v>
      </c>
      <c r="G3" s="4">
        <v>0</v>
      </c>
      <c r="H3" s="4">
        <v>100</v>
      </c>
      <c r="I3" s="4">
        <v>0</v>
      </c>
      <c r="J3" s="4">
        <v>0</v>
      </c>
      <c r="K3" s="4">
        <v>0</v>
      </c>
      <c r="L3" s="4" t="str">
        <f>IF(E3=6,INDEX(Ref!$A:$E,MATCH(F3,Ref!$A:$A,0),5),VLOOKUP(E3,$R$4:$S$28,2,FALSE))</f>
        <v>에르늄</v>
      </c>
      <c r="M3" s="84" t="s">
        <v>1</v>
      </c>
      <c r="N3" s="86">
        <f>INDEX(Ref!$A:$CQ,MATCH(출석보상!M3,Ref!$E:$E,0),1)</f>
        <v>94027</v>
      </c>
      <c r="O3" s="2">
        <v>50</v>
      </c>
      <c r="P3" s="3">
        <v>3</v>
      </c>
      <c r="R3" s="3" t="s">
        <v>562</v>
      </c>
      <c r="S3" s="3" t="s">
        <v>326</v>
      </c>
      <c r="T3" s="3" t="s">
        <v>342</v>
      </c>
      <c r="U3" s="3" t="s">
        <v>345</v>
      </c>
      <c r="V3" s="3" t="s">
        <v>2388</v>
      </c>
    </row>
    <row r="4" spans="1:22" x14ac:dyDescent="0.2">
      <c r="A4" s="4">
        <v>3</v>
      </c>
      <c r="B4" s="4">
        <v>102</v>
      </c>
      <c r="C4" s="4">
        <v>3</v>
      </c>
      <c r="D4" s="4">
        <v>3</v>
      </c>
      <c r="E4" s="4">
        <v>6</v>
      </c>
      <c r="F4" s="4">
        <v>85991</v>
      </c>
      <c r="G4" s="4">
        <v>0</v>
      </c>
      <c r="H4" s="4">
        <v>1</v>
      </c>
      <c r="I4" s="4">
        <v>0</v>
      </c>
      <c r="J4" s="4">
        <v>0</v>
      </c>
      <c r="K4" s="4">
        <v>0</v>
      </c>
      <c r="L4" s="4" t="e">
        <f>IF(E4=6,INDEX(Ref!$A:$E,MATCH(F4,Ref!$A:$A,0),5),VLOOKUP(E4,$R$4:$S$28,2,FALSE))</f>
        <v>#N/A</v>
      </c>
      <c r="M4" s="84" t="s">
        <v>2450</v>
      </c>
      <c r="N4" s="86">
        <f>INDEX(Ref!$A:$CQ,MATCH(출석보상!M4,Ref!$E:$E,0),1)</f>
        <v>85081</v>
      </c>
      <c r="O4" s="2">
        <v>1</v>
      </c>
      <c r="R4" s="4">
        <v>1</v>
      </c>
      <c r="S4" s="4" t="s">
        <v>546</v>
      </c>
      <c r="T4" s="4" t="s">
        <v>2389</v>
      </c>
      <c r="U4" s="4"/>
      <c r="V4" s="4"/>
    </row>
    <row r="5" spans="1:22" x14ac:dyDescent="0.2">
      <c r="A5" s="4">
        <v>4</v>
      </c>
      <c r="B5" s="4">
        <v>102</v>
      </c>
      <c r="C5" s="4">
        <v>3</v>
      </c>
      <c r="D5" s="4">
        <v>4</v>
      </c>
      <c r="E5" s="4">
        <v>3</v>
      </c>
      <c r="F5" s="4">
        <v>50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 t="str">
        <f>IF(E5=6,INDEX(Ref!$A:$E,MATCH(F5,Ref!$A:$A,0),5),VLOOKUP(E5,$R$4:$S$28,2,FALSE))</f>
        <v>무료 냥다래 열매(보상)</v>
      </c>
      <c r="M5" s="84" t="s">
        <v>7</v>
      </c>
      <c r="N5" s="86" t="e">
        <f>INDEX(Ref!$A:$CQ,MATCH(출석보상!M5,Ref!$E:$E,0),1)</f>
        <v>#N/A</v>
      </c>
      <c r="R5" s="4">
        <v>2</v>
      </c>
      <c r="S5" s="4" t="s">
        <v>2390</v>
      </c>
      <c r="T5" s="4" t="s">
        <v>2389</v>
      </c>
      <c r="U5" s="4"/>
      <c r="V5" s="4"/>
    </row>
    <row r="6" spans="1:22" x14ac:dyDescent="0.2">
      <c r="A6" s="4">
        <v>5</v>
      </c>
      <c r="B6" s="4">
        <v>102</v>
      </c>
      <c r="C6" s="4">
        <v>3</v>
      </c>
      <c r="D6" s="4">
        <v>5</v>
      </c>
      <c r="E6" s="4">
        <v>6</v>
      </c>
      <c r="F6" s="4">
        <v>85001</v>
      </c>
      <c r="G6" s="4">
        <v>0</v>
      </c>
      <c r="H6" s="4">
        <v>1</v>
      </c>
      <c r="I6" s="4">
        <v>0</v>
      </c>
      <c r="J6" s="4">
        <v>0</v>
      </c>
      <c r="K6" s="4">
        <v>0</v>
      </c>
      <c r="L6" s="4" t="str">
        <f>IF(E6=6,INDEX(Ref!$A:$E,MATCH(F6,Ref!$A:$A,0),5),VLOOKUP(E6,$R$4:$S$28,2,FALSE))</f>
        <v>중급 장비 상자</v>
      </c>
      <c r="M6" s="4" t="s">
        <v>2454</v>
      </c>
      <c r="N6" s="86">
        <f>INDEX(Ref!$A:$CQ,MATCH(출석보상!M6,Ref!$E:$E,0),1)</f>
        <v>85001</v>
      </c>
      <c r="O6" s="2">
        <v>1</v>
      </c>
      <c r="R6" s="4">
        <v>3</v>
      </c>
      <c r="S6" s="4" t="s">
        <v>2391</v>
      </c>
      <c r="T6" s="4" t="s">
        <v>2389</v>
      </c>
      <c r="U6" s="4"/>
      <c r="V6" s="4"/>
    </row>
    <row r="7" spans="1:22" x14ac:dyDescent="0.2">
      <c r="A7" s="4">
        <v>6</v>
      </c>
      <c r="B7" s="4">
        <v>102</v>
      </c>
      <c r="C7" s="4">
        <v>3</v>
      </c>
      <c r="D7" s="4">
        <v>6</v>
      </c>
      <c r="E7" s="4">
        <v>1</v>
      </c>
      <c r="F7" s="4">
        <v>30000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 t="str">
        <f>IF(E7=6,INDEX(Ref!$A:$E,MATCH(F7,Ref!$A:$A,0),5),VLOOKUP(E7,$R$4:$S$28,2,FALSE))</f>
        <v>제니</v>
      </c>
      <c r="M7" s="85" t="s">
        <v>3</v>
      </c>
      <c r="N7" s="86" t="e">
        <f>INDEX(Ref!$A:$CQ,MATCH(출석보상!M7,Ref!$E:$E,0),1)</f>
        <v>#N/A</v>
      </c>
      <c r="R7" s="4">
        <v>4</v>
      </c>
      <c r="S7" s="4" t="s">
        <v>2392</v>
      </c>
      <c r="T7" s="4" t="s">
        <v>2389</v>
      </c>
      <c r="U7" s="4"/>
      <c r="V7" s="4"/>
    </row>
    <row r="8" spans="1:22" x14ac:dyDescent="0.2">
      <c r="A8" s="4">
        <v>7</v>
      </c>
      <c r="B8" s="4">
        <v>102</v>
      </c>
      <c r="C8" s="4">
        <v>3</v>
      </c>
      <c r="D8" s="4">
        <v>7</v>
      </c>
      <c r="E8" s="4">
        <v>6</v>
      </c>
      <c r="F8" s="4">
        <v>94025</v>
      </c>
      <c r="G8" s="4">
        <v>0</v>
      </c>
      <c r="H8" s="4">
        <v>50</v>
      </c>
      <c r="I8" s="4">
        <v>0</v>
      </c>
      <c r="J8" s="4">
        <v>0</v>
      </c>
      <c r="K8" s="4">
        <v>0</v>
      </c>
      <c r="L8" s="4" t="str">
        <f>IF(E8=6,INDEX(Ref!$A:$E,MATCH(F8,Ref!$A:$A,0),5),VLOOKUP(E8,$R$4:$S$28,2,FALSE))</f>
        <v>오리데오콘</v>
      </c>
      <c r="M8" s="85" t="s">
        <v>0</v>
      </c>
      <c r="N8" s="86">
        <f>INDEX(Ref!$A:$CQ,MATCH(출석보상!M8,Ref!$E:$E,0),1)</f>
        <v>94025</v>
      </c>
      <c r="R8" s="4">
        <v>5</v>
      </c>
      <c r="S8" s="4" t="s">
        <v>2393</v>
      </c>
      <c r="T8" s="4" t="s">
        <v>2389</v>
      </c>
      <c r="U8" s="4"/>
      <c r="V8" s="4"/>
    </row>
    <row r="9" spans="1:22" x14ac:dyDescent="0.2">
      <c r="A9" s="4">
        <v>8</v>
      </c>
      <c r="B9" s="4">
        <v>102</v>
      </c>
      <c r="C9" s="4">
        <v>3</v>
      </c>
      <c r="D9" s="4">
        <v>8</v>
      </c>
      <c r="E9" s="4">
        <v>6</v>
      </c>
      <c r="F9" s="4">
        <v>85000</v>
      </c>
      <c r="G9" s="4">
        <v>0</v>
      </c>
      <c r="H9" s="4">
        <v>1</v>
      </c>
      <c r="I9" s="4">
        <v>0</v>
      </c>
      <c r="J9" s="4">
        <v>0</v>
      </c>
      <c r="K9" s="4">
        <v>0</v>
      </c>
      <c r="L9" s="4" t="str">
        <f>IF(E9=6,INDEX(Ref!$A:$E,MATCH(F9,Ref!$A:$A,0),5),VLOOKUP(E9,$R$4:$S$28,2,FALSE))</f>
        <v>하급 장비 상자</v>
      </c>
      <c r="M9" s="85" t="s">
        <v>2446</v>
      </c>
      <c r="N9" s="86">
        <f>INDEX(Ref!$A:$CQ,MATCH(출석보상!M9,Ref!$E:$E,0),1)</f>
        <v>85000</v>
      </c>
      <c r="R9" s="4">
        <v>6</v>
      </c>
      <c r="S9" s="4" t="s">
        <v>2394</v>
      </c>
      <c r="T9" s="4" t="s">
        <v>2395</v>
      </c>
      <c r="U9" s="4" t="s">
        <v>2396</v>
      </c>
      <c r="V9" s="4" t="s">
        <v>2397</v>
      </c>
    </row>
    <row r="10" spans="1:22" x14ac:dyDescent="0.2">
      <c r="A10" s="4">
        <v>9</v>
      </c>
      <c r="B10" s="4">
        <v>102</v>
      </c>
      <c r="C10" s="4">
        <v>3</v>
      </c>
      <c r="D10" s="4">
        <v>9</v>
      </c>
      <c r="E10" s="4">
        <v>3</v>
      </c>
      <c r="F10" s="4">
        <v>100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 t="str">
        <f>IF(E10=6,INDEX(Ref!$A:$E,MATCH(F10,Ref!$A:$A,0),5),VLOOKUP(E10,$R$4:$S$28,2,FALSE))</f>
        <v>무료 냥다래 열매(보상)</v>
      </c>
      <c r="M10" s="85" t="s">
        <v>7</v>
      </c>
      <c r="N10" s="86" t="e">
        <f>INDEX(Ref!$A:$CQ,MATCH(출석보상!M10,Ref!$E:$E,0),1)</f>
        <v>#N/A</v>
      </c>
      <c r="R10" s="4">
        <v>8</v>
      </c>
      <c r="S10" s="4" t="s">
        <v>2398</v>
      </c>
      <c r="T10" s="4" t="s">
        <v>2389</v>
      </c>
      <c r="U10" s="4"/>
      <c r="V10" s="4"/>
    </row>
    <row r="11" spans="1:22" x14ac:dyDescent="0.2">
      <c r="A11" s="4">
        <v>10</v>
      </c>
      <c r="B11" s="4">
        <v>102</v>
      </c>
      <c r="C11" s="4">
        <v>3</v>
      </c>
      <c r="D11" s="4">
        <v>10</v>
      </c>
      <c r="E11" s="4">
        <v>6</v>
      </c>
      <c r="F11" s="4">
        <v>85009</v>
      </c>
      <c r="G11" s="4">
        <v>0</v>
      </c>
      <c r="H11" s="4">
        <v>1</v>
      </c>
      <c r="I11" s="4">
        <v>0</v>
      </c>
      <c r="J11" s="4">
        <v>0</v>
      </c>
      <c r="K11" s="4">
        <v>0</v>
      </c>
      <c r="L11" s="4" t="str">
        <f>IF(E11=6,INDEX(Ref!$A:$E,MATCH(F11,Ref!$A:$A,0),5),VLOOKUP(E11,$R$4:$S$28,2,FALSE))</f>
        <v>중급 카드 상자</v>
      </c>
      <c r="M11" s="85" t="s">
        <v>2455</v>
      </c>
      <c r="N11" s="86">
        <f>INDEX(Ref!$A:$CQ,MATCH(출석보상!M11,Ref!$E:$E,0),1)</f>
        <v>85009</v>
      </c>
      <c r="O11" s="2" t="s">
        <v>2447</v>
      </c>
      <c r="R11" s="4">
        <v>9</v>
      </c>
      <c r="S11" s="4" t="s">
        <v>2399</v>
      </c>
      <c r="T11" s="4" t="s">
        <v>2389</v>
      </c>
      <c r="U11" s="4"/>
      <c r="V11" s="4"/>
    </row>
    <row r="12" spans="1:22" x14ac:dyDescent="0.2">
      <c r="A12" s="4">
        <v>11</v>
      </c>
      <c r="B12" s="4">
        <v>102</v>
      </c>
      <c r="C12" s="4">
        <v>3</v>
      </c>
      <c r="D12" s="4">
        <v>11</v>
      </c>
      <c r="E12" s="4">
        <v>1</v>
      </c>
      <c r="F12" s="4">
        <v>50000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 t="str">
        <f>IF(E12=6,INDEX(Ref!$A:$E,MATCH(F12,Ref!$A:$A,0),5),VLOOKUP(E12,$R$4:$S$28,2,FALSE))</f>
        <v>제니</v>
      </c>
      <c r="M12" s="4" t="s">
        <v>3</v>
      </c>
      <c r="N12" s="86" t="e">
        <f>INDEX(Ref!$A:$CQ,MATCH(출석보상!M12,Ref!$E:$E,0),1)</f>
        <v>#N/A</v>
      </c>
      <c r="R12" s="4">
        <v>10</v>
      </c>
      <c r="S12" s="4" t="s">
        <v>2400</v>
      </c>
      <c r="T12" s="4" t="s">
        <v>2389</v>
      </c>
      <c r="U12" s="4"/>
      <c r="V12" s="4"/>
    </row>
    <row r="13" spans="1:22" x14ac:dyDescent="0.2">
      <c r="A13" s="4">
        <v>12</v>
      </c>
      <c r="B13" s="4">
        <v>102</v>
      </c>
      <c r="C13" s="4">
        <v>3</v>
      </c>
      <c r="D13" s="4">
        <v>12</v>
      </c>
      <c r="E13" s="4">
        <v>6</v>
      </c>
      <c r="F13" s="86">
        <v>94027</v>
      </c>
      <c r="G13" s="4">
        <v>0</v>
      </c>
      <c r="H13" s="4">
        <v>100</v>
      </c>
      <c r="I13" s="4">
        <v>0</v>
      </c>
      <c r="J13" s="4">
        <v>0</v>
      </c>
      <c r="K13" s="4">
        <v>0</v>
      </c>
      <c r="L13" s="4" t="str">
        <f>IF(E13=6,INDEX(Ref!$A:$E,MATCH(F13,Ref!$A:$A,0),5),VLOOKUP(E13,$R$4:$S$28,2,FALSE))</f>
        <v>에르늄</v>
      </c>
      <c r="M13" s="4" t="s">
        <v>1</v>
      </c>
      <c r="N13" s="86">
        <f>INDEX(Ref!$A:$CQ,MATCH(출석보상!M13,Ref!$E:$E,0),1)</f>
        <v>94027</v>
      </c>
      <c r="R13" s="4">
        <v>11</v>
      </c>
      <c r="S13" s="4" t="s">
        <v>2401</v>
      </c>
      <c r="T13" s="4" t="s">
        <v>2389</v>
      </c>
      <c r="U13" s="4"/>
      <c r="V13" s="4"/>
    </row>
    <row r="14" spans="1:22" x14ac:dyDescent="0.2">
      <c r="A14" s="4">
        <v>13</v>
      </c>
      <c r="B14" s="4">
        <v>102</v>
      </c>
      <c r="C14" s="4">
        <v>3</v>
      </c>
      <c r="D14" s="4">
        <v>13</v>
      </c>
      <c r="E14" s="4">
        <v>6</v>
      </c>
      <c r="F14" s="86">
        <v>85008</v>
      </c>
      <c r="G14" s="4">
        <v>0</v>
      </c>
      <c r="H14" s="4">
        <v>1</v>
      </c>
      <c r="I14" s="4">
        <v>0</v>
      </c>
      <c r="J14" s="4">
        <v>0</v>
      </c>
      <c r="K14" s="4">
        <v>0</v>
      </c>
      <c r="L14" s="4" t="str">
        <f>IF(E14=6,INDEX(Ref!$A:$E,MATCH(F14,Ref!$A:$A,0),5),VLOOKUP(E14,$R$4:$S$28,2,FALSE))</f>
        <v>하급 카드 상자</v>
      </c>
      <c r="M14" s="4" t="s">
        <v>2453</v>
      </c>
      <c r="N14" s="86">
        <f>INDEX(Ref!$A:$CQ,MATCH(출석보상!M14,Ref!$E:$E,0),1)</f>
        <v>85008</v>
      </c>
      <c r="R14" s="4">
        <v>24</v>
      </c>
      <c r="S14" s="4" t="s">
        <v>2402</v>
      </c>
      <c r="T14" s="4" t="s">
        <v>2389</v>
      </c>
      <c r="U14" s="4"/>
      <c r="V14" s="4"/>
    </row>
    <row r="15" spans="1:22" x14ac:dyDescent="0.2">
      <c r="A15" s="4">
        <v>14</v>
      </c>
      <c r="B15" s="4">
        <v>102</v>
      </c>
      <c r="C15" s="4">
        <v>3</v>
      </c>
      <c r="D15" s="4">
        <v>14</v>
      </c>
      <c r="E15" s="4">
        <v>3</v>
      </c>
      <c r="F15" s="4">
        <v>100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 t="str">
        <f>IF(E15=6,INDEX(Ref!$A:$E,MATCH(F15,Ref!$A:$A,0),5),VLOOKUP(E15,$R$4:$S$28,2,FALSE))</f>
        <v>무료 냥다래 열매(보상)</v>
      </c>
      <c r="M15" s="4" t="s">
        <v>7</v>
      </c>
      <c r="N15" s="86" t="e">
        <f>INDEX(Ref!$A:$CQ,MATCH(출석보상!M15,Ref!$E:$E,0),1)</f>
        <v>#N/A</v>
      </c>
      <c r="R15" s="4">
        <v>25</v>
      </c>
      <c r="S15" s="4" t="s">
        <v>2403</v>
      </c>
      <c r="T15" s="4" t="s">
        <v>2389</v>
      </c>
      <c r="U15" s="4"/>
      <c r="V15" s="4"/>
    </row>
    <row r="16" spans="1:22" x14ac:dyDescent="0.2">
      <c r="A16" s="4">
        <v>15</v>
      </c>
      <c r="B16" s="4">
        <v>102</v>
      </c>
      <c r="C16" s="4">
        <v>3</v>
      </c>
      <c r="D16" s="4">
        <v>15</v>
      </c>
      <c r="E16" s="4">
        <v>6</v>
      </c>
      <c r="F16" s="4">
        <v>85992</v>
      </c>
      <c r="G16" s="4">
        <v>0</v>
      </c>
      <c r="H16" s="4">
        <v>1</v>
      </c>
      <c r="I16" s="4">
        <v>0</v>
      </c>
      <c r="J16" s="4">
        <v>0</v>
      </c>
      <c r="K16" s="4">
        <v>0</v>
      </c>
      <c r="L16" s="4" t="e">
        <f>IF(E16=6,INDEX(Ref!$A:$E,MATCH(F16,Ref!$A:$A,0),5),VLOOKUP(E16,$R$4:$S$28,2,FALSE))</f>
        <v>#N/A</v>
      </c>
      <c r="M16" s="4" t="s">
        <v>2456</v>
      </c>
      <c r="N16" s="86">
        <f>INDEX(Ref!$A:$CQ,MATCH(출석보상!M16,Ref!$E:$E,0),1)</f>
        <v>85082</v>
      </c>
      <c r="O16" s="2" t="s">
        <v>2448</v>
      </c>
      <c r="R16" s="4">
        <v>26</v>
      </c>
      <c r="S16" s="4" t="s">
        <v>2404</v>
      </c>
      <c r="T16" s="4" t="s">
        <v>2389</v>
      </c>
      <c r="U16" s="4"/>
      <c r="V16" s="4"/>
    </row>
    <row r="17" spans="1:22" x14ac:dyDescent="0.2">
      <c r="A17" s="4">
        <v>16</v>
      </c>
      <c r="B17" s="4">
        <v>102</v>
      </c>
      <c r="C17" s="4">
        <v>3</v>
      </c>
      <c r="D17" s="4">
        <v>16</v>
      </c>
      <c r="E17" s="4">
        <v>1</v>
      </c>
      <c r="F17" s="4">
        <v>50000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 t="str">
        <f>IF(E17=6,INDEX(Ref!$A:$E,MATCH(F17,Ref!$A:$A,0),5),VLOOKUP(E17,$R$4:$S$28,2,FALSE))</f>
        <v>제니</v>
      </c>
      <c r="M17" s="85" t="s">
        <v>3</v>
      </c>
      <c r="N17" s="86" t="e">
        <f>INDEX(Ref!$A:$CQ,MATCH(출석보상!M17,Ref!$E:$E,0),1)</f>
        <v>#N/A</v>
      </c>
      <c r="R17" s="4">
        <v>27</v>
      </c>
      <c r="S17" s="4" t="s">
        <v>2405</v>
      </c>
      <c r="T17" s="4" t="s">
        <v>2389</v>
      </c>
      <c r="U17" s="4"/>
      <c r="V17" s="4"/>
    </row>
    <row r="18" spans="1:22" x14ac:dyDescent="0.2">
      <c r="A18" s="4">
        <v>17</v>
      </c>
      <c r="B18" s="4">
        <v>102</v>
      </c>
      <c r="C18" s="4">
        <v>3</v>
      </c>
      <c r="D18" s="4">
        <v>17</v>
      </c>
      <c r="E18" s="4">
        <v>6</v>
      </c>
      <c r="F18" s="4">
        <v>94025</v>
      </c>
      <c r="G18" s="4">
        <v>0</v>
      </c>
      <c r="H18" s="4">
        <v>50</v>
      </c>
      <c r="I18" s="4">
        <v>0</v>
      </c>
      <c r="J18" s="4">
        <v>0</v>
      </c>
      <c r="K18" s="4">
        <v>0</v>
      </c>
      <c r="L18" s="4" t="str">
        <f>IF(E18=6,INDEX(Ref!$A:$E,MATCH(F18,Ref!$A:$A,0),5),VLOOKUP(E18,$R$4:$S$28,2,FALSE))</f>
        <v>오리데오콘</v>
      </c>
      <c r="M18" s="85" t="s">
        <v>0</v>
      </c>
      <c r="N18" s="86">
        <f>INDEX(Ref!$A:$CQ,MATCH(출석보상!M18,Ref!$E:$E,0),1)</f>
        <v>94025</v>
      </c>
      <c r="R18" s="4">
        <v>28</v>
      </c>
      <c r="S18" s="4" t="s">
        <v>2406</v>
      </c>
      <c r="T18" s="4" t="s">
        <v>2389</v>
      </c>
      <c r="U18" s="4"/>
      <c r="V18" s="4"/>
    </row>
    <row r="19" spans="1:22" x14ac:dyDescent="0.2">
      <c r="A19" s="4">
        <v>18</v>
      </c>
      <c r="B19" s="4">
        <v>102</v>
      </c>
      <c r="C19" s="4">
        <v>3</v>
      </c>
      <c r="D19" s="4">
        <v>18</v>
      </c>
      <c r="E19" s="4">
        <v>6</v>
      </c>
      <c r="F19" s="4">
        <v>85991</v>
      </c>
      <c r="G19" s="4">
        <v>0</v>
      </c>
      <c r="H19" s="4">
        <v>1</v>
      </c>
      <c r="I19" s="4">
        <v>0</v>
      </c>
      <c r="J19" s="4">
        <v>0</v>
      </c>
      <c r="K19" s="4">
        <v>0</v>
      </c>
      <c r="L19" s="4" t="e">
        <f>IF(E19=6,INDEX(Ref!$A:$E,MATCH(F19,Ref!$A:$A,0),5),VLOOKUP(E19,$R$4:$S$28,2,FALSE))</f>
        <v>#N/A</v>
      </c>
      <c r="M19" s="85" t="s">
        <v>2450</v>
      </c>
      <c r="N19" s="86">
        <f>INDEX(Ref!$A:$CQ,MATCH(출석보상!M19,Ref!$E:$E,0),1)</f>
        <v>85081</v>
      </c>
      <c r="R19" s="4">
        <v>29</v>
      </c>
      <c r="S19" s="4" t="s">
        <v>2407</v>
      </c>
      <c r="T19" s="4" t="s">
        <v>2389</v>
      </c>
      <c r="U19" s="4"/>
      <c r="V19" s="4"/>
    </row>
    <row r="20" spans="1:22" x14ac:dyDescent="0.2">
      <c r="A20" s="4">
        <v>19</v>
      </c>
      <c r="B20" s="4">
        <v>102</v>
      </c>
      <c r="C20" s="4">
        <v>3</v>
      </c>
      <c r="D20" s="4">
        <v>19</v>
      </c>
      <c r="E20" s="4">
        <v>3</v>
      </c>
      <c r="F20" s="4">
        <v>100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 t="str">
        <f>IF(E20=6,INDEX(Ref!$A:$E,MATCH(F20,Ref!$A:$A,0),5),VLOOKUP(E20,$R$4:$S$28,2,FALSE))</f>
        <v>무료 냥다래 열매(보상)</v>
      </c>
      <c r="M20" s="85" t="s">
        <v>7</v>
      </c>
      <c r="N20" s="86" t="e">
        <f>INDEX(Ref!$A:$CQ,MATCH(출석보상!M20,Ref!$E:$E,0),1)</f>
        <v>#N/A</v>
      </c>
      <c r="R20" s="4">
        <v>32</v>
      </c>
      <c r="S20" s="4" t="s">
        <v>2408</v>
      </c>
      <c r="T20" s="4" t="s">
        <v>2389</v>
      </c>
      <c r="U20" s="4"/>
      <c r="V20" s="4"/>
    </row>
    <row r="21" spans="1:22" x14ac:dyDescent="0.2">
      <c r="A21" s="4">
        <v>20</v>
      </c>
      <c r="B21" s="4">
        <v>102</v>
      </c>
      <c r="C21" s="4">
        <v>3</v>
      </c>
      <c r="D21" s="4">
        <v>20</v>
      </c>
      <c r="E21" s="4">
        <v>6</v>
      </c>
      <c r="F21" s="4">
        <v>85001</v>
      </c>
      <c r="G21" s="4">
        <v>0</v>
      </c>
      <c r="H21" s="4">
        <v>1</v>
      </c>
      <c r="I21" s="4">
        <v>0</v>
      </c>
      <c r="J21" s="4">
        <v>0</v>
      </c>
      <c r="K21" s="4">
        <v>0</v>
      </c>
      <c r="L21" s="4" t="str">
        <f>IF(E21=6,INDEX(Ref!$A:$E,MATCH(F21,Ref!$A:$A,0),5),VLOOKUP(E21,$R$4:$S$28,2,FALSE))</f>
        <v>중급 장비 상자</v>
      </c>
      <c r="M21" s="85" t="s">
        <v>2454</v>
      </c>
      <c r="N21" s="86">
        <f>INDEX(Ref!$A:$CQ,MATCH(출석보상!M21,Ref!$E:$E,0),1)</f>
        <v>85001</v>
      </c>
      <c r="R21" s="4">
        <v>33</v>
      </c>
      <c r="S21" s="4" t="s">
        <v>2409</v>
      </c>
      <c r="T21" s="4" t="s">
        <v>2410</v>
      </c>
      <c r="U21" s="4" t="s">
        <v>2396</v>
      </c>
      <c r="V21" s="4" t="s">
        <v>2411</v>
      </c>
    </row>
    <row r="22" spans="1:22" x14ac:dyDescent="0.2">
      <c r="A22" s="4">
        <v>21</v>
      </c>
      <c r="B22" s="4">
        <v>102</v>
      </c>
      <c r="C22" s="4">
        <v>3</v>
      </c>
      <c r="D22" s="4">
        <v>21</v>
      </c>
      <c r="E22" s="4">
        <v>1</v>
      </c>
      <c r="F22" s="4">
        <v>50000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 t="str">
        <f>IF(E22=6,INDEX(Ref!$A:$E,MATCH(F22,Ref!$A:$A,0),5),VLOOKUP(E22,$R$4:$S$28,2,FALSE))</f>
        <v>제니</v>
      </c>
      <c r="M22" s="4" t="s">
        <v>3</v>
      </c>
      <c r="N22" s="86" t="e">
        <f>INDEX(Ref!$A:$CQ,MATCH(출석보상!M22,Ref!$E:$E,0),1)</f>
        <v>#N/A</v>
      </c>
      <c r="R22" s="4">
        <v>34</v>
      </c>
      <c r="S22" s="4" t="s">
        <v>2412</v>
      </c>
      <c r="T22" s="4" t="s">
        <v>2389</v>
      </c>
      <c r="U22" s="4"/>
      <c r="V22" s="4"/>
    </row>
    <row r="23" spans="1:22" x14ac:dyDescent="0.2">
      <c r="A23" s="4">
        <v>22</v>
      </c>
      <c r="B23" s="4">
        <v>102</v>
      </c>
      <c r="C23" s="4">
        <v>3</v>
      </c>
      <c r="D23" s="4">
        <v>22</v>
      </c>
      <c r="E23" s="4">
        <v>6</v>
      </c>
      <c r="F23" s="4">
        <v>94027</v>
      </c>
      <c r="G23" s="4">
        <v>0</v>
      </c>
      <c r="H23" s="4">
        <v>100</v>
      </c>
      <c r="I23" s="4">
        <v>0</v>
      </c>
      <c r="J23" s="4">
        <v>0</v>
      </c>
      <c r="K23" s="4">
        <v>0</v>
      </c>
      <c r="L23" s="4" t="str">
        <f>IF(E23=6,INDEX(Ref!$A:$E,MATCH(F23,Ref!$A:$A,0),5),VLOOKUP(E23,$R$4:$S$28,2,FALSE))</f>
        <v>에르늄</v>
      </c>
      <c r="M23" s="4" t="s">
        <v>1</v>
      </c>
      <c r="N23" s="86">
        <f>INDEX(Ref!$A:$CQ,MATCH(출석보상!M23,Ref!$E:$E,0),1)</f>
        <v>94027</v>
      </c>
      <c r="R23" s="4">
        <v>35</v>
      </c>
      <c r="S23" s="4" t="s">
        <v>2413</v>
      </c>
      <c r="T23" s="4" t="s">
        <v>2389</v>
      </c>
      <c r="U23" s="4"/>
      <c r="V23" s="4"/>
    </row>
    <row r="24" spans="1:22" x14ac:dyDescent="0.2">
      <c r="A24" s="4">
        <v>23</v>
      </c>
      <c r="B24" s="4">
        <v>102</v>
      </c>
      <c r="C24" s="4">
        <v>3</v>
      </c>
      <c r="D24" s="4">
        <v>23</v>
      </c>
      <c r="E24" s="4">
        <v>6</v>
      </c>
      <c r="F24" s="4">
        <v>85000</v>
      </c>
      <c r="G24" s="4">
        <v>0</v>
      </c>
      <c r="H24" s="4">
        <v>1</v>
      </c>
      <c r="I24" s="4">
        <v>0</v>
      </c>
      <c r="J24" s="4">
        <v>0</v>
      </c>
      <c r="K24" s="4">
        <v>0</v>
      </c>
      <c r="L24" s="4" t="str">
        <f>IF(E24=6,INDEX(Ref!$A:$E,MATCH(F24,Ref!$A:$A,0),5),VLOOKUP(E24,$R$4:$S$28,2,FALSE))</f>
        <v>하급 장비 상자</v>
      </c>
      <c r="M24" s="4" t="s">
        <v>2446</v>
      </c>
      <c r="N24" s="86">
        <f>INDEX(Ref!$A:$CQ,MATCH(출석보상!M24,Ref!$E:$E,0),1)</f>
        <v>85000</v>
      </c>
      <c r="R24" s="4">
        <v>36</v>
      </c>
      <c r="S24" s="4" t="s">
        <v>2414</v>
      </c>
      <c r="T24" s="4" t="s">
        <v>2389</v>
      </c>
      <c r="U24" s="4"/>
      <c r="V24" s="4"/>
    </row>
    <row r="25" spans="1:22" x14ac:dyDescent="0.2">
      <c r="A25" s="4">
        <v>24</v>
      </c>
      <c r="B25" s="4">
        <v>102</v>
      </c>
      <c r="C25" s="4">
        <v>3</v>
      </c>
      <c r="D25" s="4">
        <v>24</v>
      </c>
      <c r="E25" s="4">
        <v>3</v>
      </c>
      <c r="F25" s="4">
        <v>100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 t="str">
        <f>IF(E25=6,INDEX(Ref!$A:$E,MATCH(F25,Ref!$A:$A,0),5),VLOOKUP(E25,$R$4:$S$28,2,FALSE))</f>
        <v>무료 냥다래 열매(보상)</v>
      </c>
      <c r="M25" s="4" t="s">
        <v>7</v>
      </c>
      <c r="N25" s="86" t="e">
        <f>INDEX(Ref!$A:$CQ,MATCH(출석보상!M25,Ref!$E:$E,0),1)</f>
        <v>#N/A</v>
      </c>
      <c r="R25" s="4">
        <v>37</v>
      </c>
      <c r="S25" s="4" t="s">
        <v>2415</v>
      </c>
      <c r="T25" s="4" t="s">
        <v>2389</v>
      </c>
      <c r="U25" s="4"/>
      <c r="V25" s="4"/>
    </row>
    <row r="26" spans="1:22" x14ac:dyDescent="0.2">
      <c r="A26" s="4">
        <v>25</v>
      </c>
      <c r="B26" s="4">
        <v>102</v>
      </c>
      <c r="C26" s="4">
        <v>3</v>
      </c>
      <c r="D26" s="4">
        <v>25</v>
      </c>
      <c r="E26" s="4">
        <v>6</v>
      </c>
      <c r="F26" s="4">
        <v>85009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 t="str">
        <f>IF(E26=6,INDEX(Ref!$A:$E,MATCH(F26,Ref!$A:$A,0),5),VLOOKUP(E26,$R$4:$S$28,2,FALSE))</f>
        <v>중급 카드 상자</v>
      </c>
      <c r="M26" s="4" t="s">
        <v>2455</v>
      </c>
      <c r="N26" s="86">
        <f>INDEX(Ref!$A:$CQ,MATCH(출석보상!M26,Ref!$E:$E,0),1)</f>
        <v>85009</v>
      </c>
      <c r="R26" s="4">
        <v>98</v>
      </c>
      <c r="S26" s="4" t="s">
        <v>2416</v>
      </c>
      <c r="T26" s="4" t="s">
        <v>335</v>
      </c>
      <c r="U26" s="4"/>
      <c r="V26" s="4" t="s">
        <v>2417</v>
      </c>
    </row>
    <row r="27" spans="1:22" x14ac:dyDescent="0.2">
      <c r="A27" s="4">
        <v>26</v>
      </c>
      <c r="B27" s="4">
        <v>102</v>
      </c>
      <c r="C27" s="4">
        <v>3</v>
      </c>
      <c r="D27" s="4">
        <v>26</v>
      </c>
      <c r="E27" s="4">
        <v>1</v>
      </c>
      <c r="F27" s="4">
        <v>50000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 t="str">
        <f>IF(E27=6,INDEX(Ref!$A:$E,MATCH(F27,Ref!$A:$A,0),5),VLOOKUP(E27,$R$4:$S$28,2,FALSE))</f>
        <v>제니</v>
      </c>
      <c r="M27" s="85" t="s">
        <v>3</v>
      </c>
      <c r="N27" s="86" t="e">
        <f>INDEX(Ref!$A:$CQ,MATCH(출석보상!M27,Ref!$E:$E,0),1)</f>
        <v>#N/A</v>
      </c>
      <c r="R27" s="4">
        <v>99</v>
      </c>
      <c r="S27" s="4" t="s">
        <v>2418</v>
      </c>
      <c r="T27" s="4" t="s">
        <v>335</v>
      </c>
      <c r="U27" s="4"/>
      <c r="V27" s="4" t="s">
        <v>2419</v>
      </c>
    </row>
    <row r="28" spans="1:22" x14ac:dyDescent="0.2">
      <c r="A28" s="4">
        <v>27</v>
      </c>
      <c r="B28" s="4">
        <v>102</v>
      </c>
      <c r="C28" s="4">
        <v>3</v>
      </c>
      <c r="D28" s="4">
        <v>27</v>
      </c>
      <c r="E28" s="4">
        <v>6</v>
      </c>
      <c r="F28" s="4">
        <v>94025</v>
      </c>
      <c r="G28" s="4">
        <v>0</v>
      </c>
      <c r="H28" s="4">
        <v>50</v>
      </c>
      <c r="I28" s="4">
        <v>0</v>
      </c>
      <c r="J28" s="4">
        <v>0</v>
      </c>
      <c r="K28" s="4">
        <v>0</v>
      </c>
      <c r="L28" s="4" t="str">
        <f>IF(E28=6,INDEX(Ref!$A:$E,MATCH(F28,Ref!$A:$A,0),5),VLOOKUP(E28,$R$4:$S$28,2,FALSE))</f>
        <v>오리데오콘</v>
      </c>
      <c r="M28" s="85" t="s">
        <v>0</v>
      </c>
      <c r="N28" s="86">
        <f>INDEX(Ref!$A:$CQ,MATCH(출석보상!M28,Ref!$E:$E,0),1)</f>
        <v>94025</v>
      </c>
      <c r="R28" s="4">
        <v>100</v>
      </c>
      <c r="S28" s="4" t="s">
        <v>2420</v>
      </c>
      <c r="T28" s="4" t="s">
        <v>335</v>
      </c>
      <c r="U28" s="4"/>
      <c r="V28" s="4" t="s">
        <v>2419</v>
      </c>
    </row>
    <row r="29" spans="1:22" x14ac:dyDescent="0.2">
      <c r="A29" s="4">
        <v>28</v>
      </c>
      <c r="B29" s="4">
        <v>102</v>
      </c>
      <c r="C29" s="4">
        <v>3</v>
      </c>
      <c r="D29" s="4">
        <v>28</v>
      </c>
      <c r="E29" s="4">
        <v>6</v>
      </c>
      <c r="F29" s="4">
        <v>85010</v>
      </c>
      <c r="G29" s="4">
        <v>0</v>
      </c>
      <c r="H29" s="4">
        <v>1</v>
      </c>
      <c r="I29" s="4">
        <v>0</v>
      </c>
      <c r="J29" s="4">
        <v>0</v>
      </c>
      <c r="K29" s="4">
        <v>0</v>
      </c>
      <c r="L29" s="4" t="str">
        <f>IF(E29=6,INDEX(Ref!$A:$E,MATCH(F29,Ref!$A:$A,0),5),VLOOKUP(E29,$R$4:$S$28,2,FALSE))</f>
        <v>상급 카드 상자</v>
      </c>
      <c r="M29" s="85" t="s">
        <v>2458</v>
      </c>
      <c r="N29" s="86">
        <f>INDEX(Ref!$A:$CQ,MATCH(출석보상!M29,Ref!$E:$E,0),1)</f>
        <v>85010</v>
      </c>
    </row>
    <row r="30" spans="1:22" x14ac:dyDescent="0.2">
      <c r="A30" s="4">
        <v>29</v>
      </c>
      <c r="B30" s="4">
        <v>203</v>
      </c>
      <c r="C30" s="4">
        <v>0</v>
      </c>
      <c r="D30" s="4">
        <v>1</v>
      </c>
      <c r="E30" s="84">
        <f>E2</f>
        <v>1</v>
      </c>
      <c r="F30" s="84">
        <f>F2</f>
        <v>5000</v>
      </c>
      <c r="G30" s="4">
        <v>0</v>
      </c>
      <c r="H30" s="84">
        <f>H2</f>
        <v>0</v>
      </c>
      <c r="I30" s="4">
        <v>0</v>
      </c>
      <c r="J30" s="4">
        <v>0</v>
      </c>
      <c r="K30" s="4">
        <v>0</v>
      </c>
      <c r="L30" s="4" t="str">
        <f>IF(E30=6,INDEX(Ref!$A:$E,MATCH(F30,Ref!$A:$A,0),5),VLOOKUP(E30,$R$4:$S$28,2,FALSE))</f>
        <v>제니</v>
      </c>
      <c r="M30" s="85"/>
      <c r="N30" s="87"/>
      <c r="R30" s="204" t="s">
        <v>2421</v>
      </c>
      <c r="S30" s="204"/>
      <c r="T30" s="204"/>
      <c r="U30" s="204"/>
    </row>
    <row r="31" spans="1:22" x14ac:dyDescent="0.2">
      <c r="A31" s="4">
        <v>30</v>
      </c>
      <c r="B31" s="4">
        <v>203</v>
      </c>
      <c r="C31" s="4">
        <v>0</v>
      </c>
      <c r="D31" s="4">
        <v>2</v>
      </c>
      <c r="E31" s="84">
        <f t="shared" ref="E31:F31" si="0">E3</f>
        <v>6</v>
      </c>
      <c r="F31" s="84">
        <f t="shared" si="0"/>
        <v>94027</v>
      </c>
      <c r="G31" s="4">
        <v>0</v>
      </c>
      <c r="H31" s="84">
        <f t="shared" ref="H31:H94" si="1">H3</f>
        <v>100</v>
      </c>
      <c r="I31" s="4">
        <v>0</v>
      </c>
      <c r="J31" s="4">
        <v>0</v>
      </c>
      <c r="K31" s="4">
        <v>0</v>
      </c>
      <c r="L31" s="4" t="str">
        <f>IF(E31=6,INDEX(Ref!$A:$E,MATCH(F31,Ref!$A:$A,0),5),VLOOKUP(E31,$R$4:$S$28,2,FALSE))</f>
        <v>에르늄</v>
      </c>
      <c r="M31" s="85"/>
      <c r="N31" s="87"/>
      <c r="R31" s="3" t="s">
        <v>562</v>
      </c>
      <c r="S31" s="3" t="s">
        <v>2443</v>
      </c>
      <c r="T31" s="3" t="s">
        <v>327</v>
      </c>
      <c r="U31" s="3"/>
    </row>
    <row r="32" spans="1:22" x14ac:dyDescent="0.2">
      <c r="A32" s="4">
        <v>31</v>
      </c>
      <c r="B32" s="4">
        <v>203</v>
      </c>
      <c r="C32" s="4">
        <v>0</v>
      </c>
      <c r="D32" s="4">
        <v>3</v>
      </c>
      <c r="E32" s="84">
        <f t="shared" ref="E32:F32" si="2">E4</f>
        <v>6</v>
      </c>
      <c r="F32" s="84">
        <f t="shared" si="2"/>
        <v>85991</v>
      </c>
      <c r="G32" s="4">
        <v>0</v>
      </c>
      <c r="H32" s="84">
        <f t="shared" si="1"/>
        <v>1</v>
      </c>
      <c r="I32" s="4">
        <v>0</v>
      </c>
      <c r="J32" s="4">
        <v>0</v>
      </c>
      <c r="K32" s="4">
        <v>0</v>
      </c>
      <c r="L32" s="4" t="e">
        <f>IF(E32=6,INDEX(Ref!$A:$E,MATCH(F32,Ref!$A:$A,0),5),VLOOKUP(E32,$R$4:$S$28,2,FALSE))</f>
        <v>#N/A</v>
      </c>
      <c r="R32" s="4">
        <v>1</v>
      </c>
      <c r="S32" s="4" t="s">
        <v>329</v>
      </c>
      <c r="T32" s="4" t="s">
        <v>331</v>
      </c>
      <c r="U32" s="4"/>
    </row>
    <row r="33" spans="1:21" x14ac:dyDescent="0.2">
      <c r="A33" s="4">
        <v>32</v>
      </c>
      <c r="B33" s="4">
        <v>203</v>
      </c>
      <c r="C33" s="4">
        <v>0</v>
      </c>
      <c r="D33" s="4">
        <v>4</v>
      </c>
      <c r="E33" s="84">
        <f t="shared" ref="E33:F33" si="3">E5</f>
        <v>3</v>
      </c>
      <c r="F33" s="84">
        <f t="shared" si="3"/>
        <v>50</v>
      </c>
      <c r="G33" s="4">
        <v>0</v>
      </c>
      <c r="H33" s="84">
        <f t="shared" si="1"/>
        <v>0</v>
      </c>
      <c r="I33" s="4">
        <v>0</v>
      </c>
      <c r="J33" s="4">
        <v>0</v>
      </c>
      <c r="K33" s="4">
        <v>0</v>
      </c>
      <c r="L33" s="4" t="str">
        <f>IF(E33=6,INDEX(Ref!$A:$E,MATCH(F33,Ref!$A:$A,0),5),VLOOKUP(E33,$R$4:$S$28,2,FALSE))</f>
        <v>무료 냥다래 열매(보상)</v>
      </c>
      <c r="R33" s="4">
        <v>2</v>
      </c>
      <c r="S33" s="4" t="s">
        <v>335</v>
      </c>
      <c r="T33" s="4" t="s">
        <v>2422</v>
      </c>
      <c r="U33" s="4"/>
    </row>
    <row r="34" spans="1:21" x14ac:dyDescent="0.2">
      <c r="A34" s="4">
        <v>33</v>
      </c>
      <c r="B34" s="4">
        <v>203</v>
      </c>
      <c r="C34" s="4">
        <v>0</v>
      </c>
      <c r="D34" s="4">
        <v>5</v>
      </c>
      <c r="E34" s="84">
        <f t="shared" ref="E34:F34" si="4">E6</f>
        <v>6</v>
      </c>
      <c r="F34" s="84">
        <f t="shared" si="4"/>
        <v>85001</v>
      </c>
      <c r="G34" s="4">
        <v>0</v>
      </c>
      <c r="H34" s="84">
        <f t="shared" si="1"/>
        <v>1</v>
      </c>
      <c r="I34" s="4">
        <v>0</v>
      </c>
      <c r="J34" s="4">
        <v>0</v>
      </c>
      <c r="K34" s="4">
        <v>0</v>
      </c>
      <c r="L34" s="4" t="str">
        <f>IF(E34=6,INDEX(Ref!$A:$E,MATCH(F34,Ref!$A:$A,0),5),VLOOKUP(E34,$R$4:$S$28,2,FALSE))</f>
        <v>중급 장비 상자</v>
      </c>
      <c r="R34" s="4">
        <v>3</v>
      </c>
      <c r="S34" s="4" t="s">
        <v>580</v>
      </c>
      <c r="T34" s="4" t="s">
        <v>2423</v>
      </c>
      <c r="U34" s="4"/>
    </row>
    <row r="35" spans="1:21" x14ac:dyDescent="0.2">
      <c r="A35" s="4">
        <v>34</v>
      </c>
      <c r="B35" s="4">
        <v>203</v>
      </c>
      <c r="C35" s="4">
        <v>0</v>
      </c>
      <c r="D35" s="4">
        <v>6</v>
      </c>
      <c r="E35" s="84">
        <f t="shared" ref="E35:F35" si="5">E7</f>
        <v>1</v>
      </c>
      <c r="F35" s="84">
        <f t="shared" si="5"/>
        <v>30000</v>
      </c>
      <c r="G35" s="4">
        <v>0</v>
      </c>
      <c r="H35" s="84">
        <f t="shared" si="1"/>
        <v>0</v>
      </c>
      <c r="I35" s="4">
        <v>0</v>
      </c>
      <c r="J35" s="4">
        <v>0</v>
      </c>
      <c r="K35" s="4">
        <v>0</v>
      </c>
      <c r="L35" s="4" t="str">
        <f>IF(E35=6,INDEX(Ref!$A:$E,MATCH(F35,Ref!$A:$A,0),5),VLOOKUP(E35,$R$4:$S$28,2,FALSE))</f>
        <v>제니</v>
      </c>
      <c r="R35" s="4">
        <v>4</v>
      </c>
      <c r="S35" s="4" t="s">
        <v>581</v>
      </c>
      <c r="T35" s="4" t="s">
        <v>2424</v>
      </c>
      <c r="U35" s="4"/>
    </row>
    <row r="36" spans="1:21" x14ac:dyDescent="0.2">
      <c r="A36" s="4">
        <v>35</v>
      </c>
      <c r="B36" s="4">
        <v>203</v>
      </c>
      <c r="C36" s="4">
        <v>0</v>
      </c>
      <c r="D36" s="4">
        <v>7</v>
      </c>
      <c r="E36" s="84">
        <f t="shared" ref="E36:F36" si="6">E8</f>
        <v>6</v>
      </c>
      <c r="F36" s="84">
        <f t="shared" si="6"/>
        <v>94025</v>
      </c>
      <c r="G36" s="4">
        <v>0</v>
      </c>
      <c r="H36" s="84">
        <f t="shared" si="1"/>
        <v>50</v>
      </c>
      <c r="I36" s="4">
        <v>0</v>
      </c>
      <c r="J36" s="4">
        <v>0</v>
      </c>
      <c r="K36" s="4">
        <v>0</v>
      </c>
      <c r="L36" s="4" t="str">
        <f>IF(E36=6,INDEX(Ref!$A:$E,MATCH(F36,Ref!$A:$A,0),5),VLOOKUP(E36,$R$4:$S$28,2,FALSE))</f>
        <v>오리데오콘</v>
      </c>
      <c r="R36" s="4">
        <v>5</v>
      </c>
      <c r="S36" s="4" t="s">
        <v>582</v>
      </c>
      <c r="T36" s="4" t="s">
        <v>2425</v>
      </c>
      <c r="U36" s="4"/>
    </row>
    <row r="37" spans="1:21" x14ac:dyDescent="0.2">
      <c r="A37" s="4">
        <v>36</v>
      </c>
      <c r="B37" s="4">
        <v>203</v>
      </c>
      <c r="C37" s="4">
        <v>0</v>
      </c>
      <c r="D37" s="4">
        <v>8</v>
      </c>
      <c r="E37" s="84">
        <f t="shared" ref="E37:F37" si="7">E9</f>
        <v>6</v>
      </c>
      <c r="F37" s="84">
        <f t="shared" si="7"/>
        <v>85000</v>
      </c>
      <c r="G37" s="4">
        <v>0</v>
      </c>
      <c r="H37" s="84">
        <f t="shared" si="1"/>
        <v>1</v>
      </c>
      <c r="I37" s="4">
        <v>0</v>
      </c>
      <c r="J37" s="4">
        <v>0</v>
      </c>
      <c r="K37" s="4">
        <v>0</v>
      </c>
      <c r="L37" s="4" t="str">
        <f>IF(E37=6,INDEX(Ref!$A:$E,MATCH(F37,Ref!$A:$A,0),5),VLOOKUP(E37,$R$4:$S$28,2,FALSE))</f>
        <v>하급 장비 상자</v>
      </c>
      <c r="R37" s="4">
        <v>6</v>
      </c>
      <c r="S37" s="4" t="s">
        <v>583</v>
      </c>
      <c r="T37" s="4" t="s">
        <v>2426</v>
      </c>
      <c r="U37" s="4"/>
    </row>
    <row r="38" spans="1:21" x14ac:dyDescent="0.2">
      <c r="A38" s="4">
        <v>37</v>
      </c>
      <c r="B38" s="4">
        <v>203</v>
      </c>
      <c r="C38" s="4">
        <v>0</v>
      </c>
      <c r="D38" s="4">
        <v>9</v>
      </c>
      <c r="E38" s="84">
        <f t="shared" ref="E38:F38" si="8">E10</f>
        <v>3</v>
      </c>
      <c r="F38" s="84">
        <f t="shared" si="8"/>
        <v>100</v>
      </c>
      <c r="G38" s="4">
        <v>0</v>
      </c>
      <c r="H38" s="84">
        <f t="shared" si="1"/>
        <v>0</v>
      </c>
      <c r="I38" s="4">
        <v>0</v>
      </c>
      <c r="J38" s="4">
        <v>0</v>
      </c>
      <c r="K38" s="4">
        <v>0</v>
      </c>
      <c r="L38" s="4" t="str">
        <f>IF(E38=6,INDEX(Ref!$A:$E,MATCH(F38,Ref!$A:$A,0),5),VLOOKUP(E38,$R$4:$S$28,2,FALSE))</f>
        <v>무료 냥다래 열매(보상)</v>
      </c>
      <c r="R38" s="4">
        <v>7</v>
      </c>
      <c r="S38" s="4" t="s">
        <v>584</v>
      </c>
      <c r="T38" s="4" t="s">
        <v>2427</v>
      </c>
      <c r="U38" s="4"/>
    </row>
    <row r="39" spans="1:21" x14ac:dyDescent="0.2">
      <c r="A39" s="4">
        <v>38</v>
      </c>
      <c r="B39" s="4">
        <v>203</v>
      </c>
      <c r="C39" s="4">
        <v>0</v>
      </c>
      <c r="D39" s="4">
        <v>10</v>
      </c>
      <c r="E39" s="84">
        <f t="shared" ref="E39:F39" si="9">E11</f>
        <v>6</v>
      </c>
      <c r="F39" s="84">
        <f t="shared" si="9"/>
        <v>85009</v>
      </c>
      <c r="G39" s="4">
        <v>0</v>
      </c>
      <c r="H39" s="84">
        <f t="shared" si="1"/>
        <v>1</v>
      </c>
      <c r="I39" s="4">
        <v>0</v>
      </c>
      <c r="J39" s="4">
        <v>0</v>
      </c>
      <c r="K39" s="4">
        <v>0</v>
      </c>
      <c r="L39" s="4" t="str">
        <f>IF(E39=6,INDEX(Ref!$A:$E,MATCH(F39,Ref!$A:$A,0),5),VLOOKUP(E39,$R$4:$S$28,2,FALSE))</f>
        <v>중급 카드 상자</v>
      </c>
      <c r="R39" s="4">
        <v>8</v>
      </c>
      <c r="S39" s="4" t="s">
        <v>585</v>
      </c>
      <c r="T39" s="4" t="s">
        <v>2428</v>
      </c>
      <c r="U39" s="4" t="s">
        <v>2429</v>
      </c>
    </row>
    <row r="40" spans="1:21" x14ac:dyDescent="0.2">
      <c r="A40" s="4">
        <v>39</v>
      </c>
      <c r="B40" s="4">
        <v>203</v>
      </c>
      <c r="C40" s="4">
        <v>0</v>
      </c>
      <c r="D40" s="4">
        <v>11</v>
      </c>
      <c r="E40" s="84">
        <f t="shared" ref="E40:F40" si="10">E12</f>
        <v>1</v>
      </c>
      <c r="F40" s="84">
        <f t="shared" si="10"/>
        <v>50000</v>
      </c>
      <c r="G40" s="4">
        <v>0</v>
      </c>
      <c r="H40" s="84">
        <f t="shared" si="1"/>
        <v>0</v>
      </c>
      <c r="I40" s="4">
        <v>0</v>
      </c>
      <c r="J40" s="4">
        <v>0</v>
      </c>
      <c r="K40" s="4">
        <v>0</v>
      </c>
      <c r="L40" s="4" t="str">
        <f>IF(E40=6,INDEX(Ref!$A:$E,MATCH(F40,Ref!$A:$A,0),5),VLOOKUP(E40,$R$4:$S$28,2,FALSE))</f>
        <v>제니</v>
      </c>
      <c r="R40" s="4">
        <v>9</v>
      </c>
      <c r="S40" s="4" t="s">
        <v>586</v>
      </c>
      <c r="T40" s="4" t="s">
        <v>2427</v>
      </c>
      <c r="U40" s="4"/>
    </row>
    <row r="41" spans="1:21" x14ac:dyDescent="0.2">
      <c r="A41" s="4">
        <v>40</v>
      </c>
      <c r="B41" s="4">
        <v>203</v>
      </c>
      <c r="C41" s="4">
        <v>0</v>
      </c>
      <c r="D41" s="4">
        <v>12</v>
      </c>
      <c r="E41" s="84">
        <f t="shared" ref="E41:F41" si="11">E13</f>
        <v>6</v>
      </c>
      <c r="F41" s="84">
        <f t="shared" si="11"/>
        <v>94027</v>
      </c>
      <c r="G41" s="4">
        <v>0</v>
      </c>
      <c r="H41" s="84">
        <f t="shared" si="1"/>
        <v>100</v>
      </c>
      <c r="I41" s="4">
        <v>0</v>
      </c>
      <c r="J41" s="4">
        <v>0</v>
      </c>
      <c r="K41" s="4">
        <v>0</v>
      </c>
      <c r="L41" s="4" t="str">
        <f>IF(E41=6,INDEX(Ref!$A:$E,MATCH(F41,Ref!$A:$A,0),5),VLOOKUP(E41,$R$4:$S$28,2,FALSE))</f>
        <v>에르늄</v>
      </c>
      <c r="R41" s="4">
        <v>10</v>
      </c>
      <c r="S41" s="4" t="s">
        <v>587</v>
      </c>
      <c r="T41" s="4" t="s">
        <v>2427</v>
      </c>
      <c r="U41" s="4"/>
    </row>
    <row r="42" spans="1:21" x14ac:dyDescent="0.2">
      <c r="A42" s="4">
        <v>41</v>
      </c>
      <c r="B42" s="4">
        <v>203</v>
      </c>
      <c r="C42" s="4">
        <v>0</v>
      </c>
      <c r="D42" s="4">
        <v>13</v>
      </c>
      <c r="E42" s="84">
        <f t="shared" ref="E42:F42" si="12">E14</f>
        <v>6</v>
      </c>
      <c r="F42" s="84">
        <f t="shared" si="12"/>
        <v>85008</v>
      </c>
      <c r="G42" s="4">
        <v>0</v>
      </c>
      <c r="H42" s="84">
        <f t="shared" si="1"/>
        <v>1</v>
      </c>
      <c r="I42" s="4">
        <v>0</v>
      </c>
      <c r="J42" s="4">
        <v>0</v>
      </c>
      <c r="K42" s="4">
        <v>0</v>
      </c>
      <c r="L42" s="4" t="str">
        <f>IF(E42=6,INDEX(Ref!$A:$E,MATCH(F42,Ref!$A:$A,0),5),VLOOKUP(E42,$R$4:$S$28,2,FALSE))</f>
        <v>하급 카드 상자</v>
      </c>
      <c r="R42" s="4">
        <v>11</v>
      </c>
      <c r="S42" s="4" t="s">
        <v>588</v>
      </c>
      <c r="T42" s="4" t="s">
        <v>2427</v>
      </c>
      <c r="U42" s="4"/>
    </row>
    <row r="43" spans="1:21" x14ac:dyDescent="0.2">
      <c r="A43" s="4">
        <v>42</v>
      </c>
      <c r="B43" s="4">
        <v>203</v>
      </c>
      <c r="C43" s="4">
        <v>0</v>
      </c>
      <c r="D43" s="4">
        <v>14</v>
      </c>
      <c r="E43" s="84">
        <f t="shared" ref="E43:F43" si="13">E15</f>
        <v>3</v>
      </c>
      <c r="F43" s="84">
        <f t="shared" si="13"/>
        <v>100</v>
      </c>
      <c r="G43" s="4">
        <v>0</v>
      </c>
      <c r="H43" s="84">
        <f t="shared" si="1"/>
        <v>0</v>
      </c>
      <c r="I43" s="4">
        <v>0</v>
      </c>
      <c r="J43" s="4">
        <v>0</v>
      </c>
      <c r="K43" s="4">
        <v>0</v>
      </c>
      <c r="L43" s="4" t="str">
        <f>IF(E43=6,INDEX(Ref!$A:$E,MATCH(F43,Ref!$A:$A,0),5),VLOOKUP(E43,$R$4:$S$28,2,FALSE))</f>
        <v>무료 냥다래 열매(보상)</v>
      </c>
    </row>
    <row r="44" spans="1:21" x14ac:dyDescent="0.2">
      <c r="A44" s="4">
        <v>43</v>
      </c>
      <c r="B44" s="4">
        <v>203</v>
      </c>
      <c r="C44" s="4">
        <v>0</v>
      </c>
      <c r="D44" s="4">
        <v>15</v>
      </c>
      <c r="E44" s="84">
        <f t="shared" ref="E44:F44" si="14">E16</f>
        <v>6</v>
      </c>
      <c r="F44" s="84">
        <f t="shared" si="14"/>
        <v>85992</v>
      </c>
      <c r="G44" s="4">
        <v>0</v>
      </c>
      <c r="H44" s="84">
        <f t="shared" si="1"/>
        <v>1</v>
      </c>
      <c r="I44" s="4">
        <v>0</v>
      </c>
      <c r="J44" s="4">
        <v>0</v>
      </c>
      <c r="K44" s="4">
        <v>0</v>
      </c>
      <c r="L44" s="4" t="e">
        <f>IF(E44=6,INDEX(Ref!$A:$E,MATCH(F44,Ref!$A:$A,0),5),VLOOKUP(E44,$R$4:$S$28,2,FALSE))</f>
        <v>#N/A</v>
      </c>
    </row>
    <row r="45" spans="1:21" x14ac:dyDescent="0.2">
      <c r="A45" s="4">
        <v>44</v>
      </c>
      <c r="B45" s="4">
        <v>203</v>
      </c>
      <c r="C45" s="4">
        <v>0</v>
      </c>
      <c r="D45" s="4">
        <v>16</v>
      </c>
      <c r="E45" s="84">
        <f t="shared" ref="E45:F45" si="15">E17</f>
        <v>1</v>
      </c>
      <c r="F45" s="84">
        <f t="shared" si="15"/>
        <v>50000</v>
      </c>
      <c r="G45" s="4">
        <v>0</v>
      </c>
      <c r="H45" s="84">
        <f t="shared" si="1"/>
        <v>0</v>
      </c>
      <c r="I45" s="4">
        <v>0</v>
      </c>
      <c r="J45" s="4">
        <v>0</v>
      </c>
      <c r="K45" s="4">
        <v>0</v>
      </c>
      <c r="L45" s="4" t="str">
        <f>IF(E45=6,INDEX(Ref!$A:$E,MATCH(F45,Ref!$A:$A,0),5),VLOOKUP(E45,$R$4:$S$28,2,FALSE))</f>
        <v>제니</v>
      </c>
      <c r="R45" s="204" t="s">
        <v>580</v>
      </c>
      <c r="S45" s="204"/>
      <c r="T45" s="204"/>
    </row>
    <row r="46" spans="1:21" x14ac:dyDescent="0.2">
      <c r="A46" s="4">
        <v>45</v>
      </c>
      <c r="B46" s="4">
        <v>203</v>
      </c>
      <c r="C46" s="4">
        <v>0</v>
      </c>
      <c r="D46" s="4">
        <v>17</v>
      </c>
      <c r="E46" s="84">
        <f t="shared" ref="E46:F46" si="16">E18</f>
        <v>6</v>
      </c>
      <c r="F46" s="84">
        <f t="shared" si="16"/>
        <v>94025</v>
      </c>
      <c r="G46" s="4">
        <v>0</v>
      </c>
      <c r="H46" s="84">
        <f t="shared" si="1"/>
        <v>50</v>
      </c>
      <c r="I46" s="4">
        <v>0</v>
      </c>
      <c r="J46" s="4">
        <v>0</v>
      </c>
      <c r="K46" s="4">
        <v>0</v>
      </c>
      <c r="L46" s="4" t="str">
        <f>IF(E46=6,INDEX(Ref!$A:$E,MATCH(F46,Ref!$A:$A,0),5),VLOOKUP(E46,$R$4:$S$28,2,FALSE))</f>
        <v>오리데오콘</v>
      </c>
      <c r="R46" s="3" t="s">
        <v>562</v>
      </c>
      <c r="S46" s="3" t="s">
        <v>326</v>
      </c>
      <c r="T46" s="3" t="s">
        <v>327</v>
      </c>
    </row>
    <row r="47" spans="1:21" x14ac:dyDescent="0.2">
      <c r="A47" s="4">
        <v>46</v>
      </c>
      <c r="B47" s="4">
        <v>203</v>
      </c>
      <c r="C47" s="4">
        <v>0</v>
      </c>
      <c r="D47" s="4">
        <v>18</v>
      </c>
      <c r="E47" s="84">
        <f t="shared" ref="E47:F47" si="17">E19</f>
        <v>6</v>
      </c>
      <c r="F47" s="84">
        <f t="shared" si="17"/>
        <v>85991</v>
      </c>
      <c r="G47" s="4">
        <v>0</v>
      </c>
      <c r="H47" s="84">
        <f t="shared" si="1"/>
        <v>1</v>
      </c>
      <c r="I47" s="4">
        <v>0</v>
      </c>
      <c r="J47" s="4">
        <v>0</v>
      </c>
      <c r="K47" s="4">
        <v>0</v>
      </c>
      <c r="L47" s="4" t="e">
        <f>IF(E47=6,INDEX(Ref!$A:$E,MATCH(F47,Ref!$A:$A,0),5),VLOOKUP(E47,$R$4:$S$28,2,FALSE))</f>
        <v>#N/A</v>
      </c>
      <c r="R47" s="4">
        <v>1</v>
      </c>
      <c r="S47" s="4" t="s">
        <v>2430</v>
      </c>
      <c r="T47" s="4"/>
    </row>
    <row r="48" spans="1:21" x14ac:dyDescent="0.2">
      <c r="A48" s="4">
        <v>47</v>
      </c>
      <c r="B48" s="4">
        <v>203</v>
      </c>
      <c r="C48" s="4">
        <v>0</v>
      </c>
      <c r="D48" s="4">
        <v>19</v>
      </c>
      <c r="E48" s="84">
        <f t="shared" ref="E48:F48" si="18">E20</f>
        <v>3</v>
      </c>
      <c r="F48" s="84">
        <f t="shared" si="18"/>
        <v>100</v>
      </c>
      <c r="G48" s="4">
        <v>0</v>
      </c>
      <c r="H48" s="84">
        <f t="shared" si="1"/>
        <v>0</v>
      </c>
      <c r="I48" s="4">
        <v>0</v>
      </c>
      <c r="J48" s="4">
        <v>0</v>
      </c>
      <c r="K48" s="4">
        <v>0</v>
      </c>
      <c r="L48" s="4" t="str">
        <f>IF(E48=6,INDEX(Ref!$A:$E,MATCH(F48,Ref!$A:$A,0),5),VLOOKUP(E48,$R$4:$S$28,2,FALSE))</f>
        <v>무료 냥다래 열매(보상)</v>
      </c>
      <c r="R48" s="4">
        <v>2</v>
      </c>
      <c r="S48" s="4" t="s">
        <v>2431</v>
      </c>
      <c r="T48" s="4"/>
    </row>
    <row r="49" spans="1:20" x14ac:dyDescent="0.2">
      <c r="A49" s="4">
        <v>48</v>
      </c>
      <c r="B49" s="4">
        <v>203</v>
      </c>
      <c r="C49" s="4">
        <v>0</v>
      </c>
      <c r="D49" s="4">
        <v>20</v>
      </c>
      <c r="E49" s="84">
        <f t="shared" ref="E49:F49" si="19">E21</f>
        <v>6</v>
      </c>
      <c r="F49" s="84">
        <f t="shared" si="19"/>
        <v>85001</v>
      </c>
      <c r="G49" s="4">
        <v>0</v>
      </c>
      <c r="H49" s="84">
        <f t="shared" si="1"/>
        <v>1</v>
      </c>
      <c r="I49" s="4">
        <v>0</v>
      </c>
      <c r="J49" s="4">
        <v>0</v>
      </c>
      <c r="K49" s="4">
        <v>0</v>
      </c>
      <c r="L49" s="4" t="str">
        <f>IF(E49=6,INDEX(Ref!$A:$E,MATCH(F49,Ref!$A:$A,0),5),VLOOKUP(E49,$R$4:$S$28,2,FALSE))</f>
        <v>중급 장비 상자</v>
      </c>
      <c r="R49" s="4">
        <v>3</v>
      </c>
      <c r="S49" s="4" t="s">
        <v>2432</v>
      </c>
      <c r="T49" s="4"/>
    </row>
    <row r="50" spans="1:20" x14ac:dyDescent="0.2">
      <c r="A50" s="4">
        <v>49</v>
      </c>
      <c r="B50" s="4">
        <v>203</v>
      </c>
      <c r="C50" s="4">
        <v>0</v>
      </c>
      <c r="D50" s="4">
        <v>21</v>
      </c>
      <c r="E50" s="84">
        <f t="shared" ref="E50:F50" si="20">E22</f>
        <v>1</v>
      </c>
      <c r="F50" s="84">
        <f t="shared" si="20"/>
        <v>50000</v>
      </c>
      <c r="G50" s="4">
        <v>0</v>
      </c>
      <c r="H50" s="84">
        <f t="shared" si="1"/>
        <v>0</v>
      </c>
      <c r="I50" s="4">
        <v>0</v>
      </c>
      <c r="J50" s="4">
        <v>0</v>
      </c>
      <c r="K50" s="4">
        <v>0</v>
      </c>
      <c r="L50" s="4" t="str">
        <f>IF(E50=6,INDEX(Ref!$A:$E,MATCH(F50,Ref!$A:$A,0),5),VLOOKUP(E50,$R$4:$S$28,2,FALSE))</f>
        <v>제니</v>
      </c>
      <c r="R50" s="4">
        <v>0</v>
      </c>
      <c r="S50" s="4" t="s">
        <v>2433</v>
      </c>
      <c r="T50" s="4"/>
    </row>
    <row r="51" spans="1:20" x14ac:dyDescent="0.2">
      <c r="A51" s="4">
        <v>50</v>
      </c>
      <c r="B51" s="4">
        <v>203</v>
      </c>
      <c r="C51" s="4">
        <v>0</v>
      </c>
      <c r="D51" s="4">
        <v>22</v>
      </c>
      <c r="E51" s="84">
        <f t="shared" ref="E51:F51" si="21">E23</f>
        <v>6</v>
      </c>
      <c r="F51" s="84">
        <f t="shared" si="21"/>
        <v>94027</v>
      </c>
      <c r="G51" s="4">
        <v>0</v>
      </c>
      <c r="H51" s="84">
        <f t="shared" si="1"/>
        <v>100</v>
      </c>
      <c r="I51" s="4">
        <v>0</v>
      </c>
      <c r="J51" s="4">
        <v>0</v>
      </c>
      <c r="K51" s="4">
        <v>0</v>
      </c>
      <c r="L51" s="4" t="str">
        <f>IF(E51=6,INDEX(Ref!$A:$E,MATCH(F51,Ref!$A:$A,0),5),VLOOKUP(E51,$R$4:$S$28,2,FALSE))</f>
        <v>에르늄</v>
      </c>
    </row>
    <row r="52" spans="1:20" x14ac:dyDescent="0.2">
      <c r="A52" s="4">
        <v>51</v>
      </c>
      <c r="B52" s="4">
        <v>203</v>
      </c>
      <c r="C52" s="4">
        <v>0</v>
      </c>
      <c r="D52" s="4">
        <v>23</v>
      </c>
      <c r="E52" s="84">
        <f t="shared" ref="E52:F52" si="22">E24</f>
        <v>6</v>
      </c>
      <c r="F52" s="84">
        <f t="shared" si="22"/>
        <v>85000</v>
      </c>
      <c r="G52" s="4">
        <v>0</v>
      </c>
      <c r="H52" s="84">
        <f t="shared" si="1"/>
        <v>1</v>
      </c>
      <c r="I52" s="4">
        <v>0</v>
      </c>
      <c r="J52" s="4">
        <v>0</v>
      </c>
      <c r="K52" s="4">
        <v>0</v>
      </c>
      <c r="L52" s="4" t="str">
        <f>IF(E52=6,INDEX(Ref!$A:$E,MATCH(F52,Ref!$A:$A,0),5),VLOOKUP(E52,$R$4:$S$28,2,FALSE))</f>
        <v>하급 장비 상자</v>
      </c>
    </row>
    <row r="53" spans="1:20" x14ac:dyDescent="0.2">
      <c r="A53" s="4">
        <v>52</v>
      </c>
      <c r="B53" s="4">
        <v>203</v>
      </c>
      <c r="C53" s="4">
        <v>0</v>
      </c>
      <c r="D53" s="4">
        <v>24</v>
      </c>
      <c r="E53" s="84">
        <f t="shared" ref="E53:F53" si="23">E25</f>
        <v>3</v>
      </c>
      <c r="F53" s="84">
        <f t="shared" si="23"/>
        <v>100</v>
      </c>
      <c r="G53" s="4">
        <v>0</v>
      </c>
      <c r="H53" s="84">
        <f t="shared" si="1"/>
        <v>0</v>
      </c>
      <c r="I53" s="4">
        <v>0</v>
      </c>
      <c r="J53" s="4">
        <v>0</v>
      </c>
      <c r="K53" s="4">
        <v>0</v>
      </c>
      <c r="L53" s="4" t="str">
        <f>IF(E53=6,INDEX(Ref!$A:$E,MATCH(F53,Ref!$A:$A,0),5),VLOOKUP(E53,$R$4:$S$28,2,FALSE))</f>
        <v>무료 냥다래 열매(보상)</v>
      </c>
      <c r="R53" s="83" t="s">
        <v>2434</v>
      </c>
    </row>
    <row r="54" spans="1:20" x14ac:dyDescent="0.2">
      <c r="A54" s="4">
        <v>53</v>
      </c>
      <c r="B54" s="4">
        <v>203</v>
      </c>
      <c r="C54" s="4">
        <v>0</v>
      </c>
      <c r="D54" s="4">
        <v>25</v>
      </c>
      <c r="E54" s="84">
        <f t="shared" ref="E54:F54" si="24">E26</f>
        <v>6</v>
      </c>
      <c r="F54" s="84">
        <f t="shared" si="24"/>
        <v>85009</v>
      </c>
      <c r="G54" s="4">
        <v>0</v>
      </c>
      <c r="H54" s="84">
        <f t="shared" si="1"/>
        <v>1</v>
      </c>
      <c r="I54" s="4">
        <v>0</v>
      </c>
      <c r="J54" s="4">
        <v>0</v>
      </c>
      <c r="K54" s="4">
        <v>0</v>
      </c>
      <c r="L54" s="4" t="str">
        <f>IF(E54=6,INDEX(Ref!$A:$E,MATCH(F54,Ref!$A:$A,0),5),VLOOKUP(E54,$R$4:$S$28,2,FALSE))</f>
        <v>중급 카드 상자</v>
      </c>
      <c r="R54" s="83" t="s">
        <v>2435</v>
      </c>
    </row>
    <row r="55" spans="1:20" x14ac:dyDescent="0.2">
      <c r="A55" s="4">
        <v>54</v>
      </c>
      <c r="B55" s="4">
        <v>203</v>
      </c>
      <c r="C55" s="4">
        <v>0</v>
      </c>
      <c r="D55" s="4">
        <v>26</v>
      </c>
      <c r="E55" s="84">
        <f t="shared" ref="E55:F55" si="25">E27</f>
        <v>1</v>
      </c>
      <c r="F55" s="84">
        <f t="shared" si="25"/>
        <v>50000</v>
      </c>
      <c r="G55" s="4">
        <v>0</v>
      </c>
      <c r="H55" s="84">
        <f t="shared" si="1"/>
        <v>0</v>
      </c>
      <c r="I55" s="4">
        <v>0</v>
      </c>
      <c r="J55" s="4">
        <v>0</v>
      </c>
      <c r="K55" s="4">
        <v>0</v>
      </c>
      <c r="L55" s="4" t="str">
        <f>IF(E55=6,INDEX(Ref!$A:$E,MATCH(F55,Ref!$A:$A,0),5),VLOOKUP(E55,$R$4:$S$28,2,FALSE))</f>
        <v>제니</v>
      </c>
      <c r="R55" s="2" t="s">
        <v>2436</v>
      </c>
    </row>
    <row r="56" spans="1:20" x14ac:dyDescent="0.2">
      <c r="A56" s="4">
        <v>55</v>
      </c>
      <c r="B56" s="4">
        <v>203</v>
      </c>
      <c r="C56" s="4">
        <v>0</v>
      </c>
      <c r="D56" s="4">
        <v>27</v>
      </c>
      <c r="E56" s="84">
        <f t="shared" ref="E56:F56" si="26">E28</f>
        <v>6</v>
      </c>
      <c r="F56" s="84">
        <f t="shared" si="26"/>
        <v>94025</v>
      </c>
      <c r="G56" s="4">
        <v>0</v>
      </c>
      <c r="H56" s="84">
        <f t="shared" si="1"/>
        <v>50</v>
      </c>
      <c r="I56" s="4">
        <v>0</v>
      </c>
      <c r="J56" s="4">
        <v>0</v>
      </c>
      <c r="K56" s="4">
        <v>0</v>
      </c>
      <c r="L56" s="4" t="str">
        <f>IF(E56=6,INDEX(Ref!$A:$E,MATCH(F56,Ref!$A:$A,0),5),VLOOKUP(E56,$R$4:$S$28,2,FALSE))</f>
        <v>오리데오콘</v>
      </c>
      <c r="R56" s="2" t="s">
        <v>2437</v>
      </c>
    </row>
    <row r="57" spans="1:20" x14ac:dyDescent="0.2">
      <c r="A57" s="4">
        <v>56</v>
      </c>
      <c r="B57" s="4">
        <v>203</v>
      </c>
      <c r="C57" s="4">
        <v>0</v>
      </c>
      <c r="D57" s="4">
        <v>28</v>
      </c>
      <c r="E57" s="84">
        <f t="shared" ref="E57:F57" si="27">E29</f>
        <v>6</v>
      </c>
      <c r="F57" s="84">
        <f t="shared" si="27"/>
        <v>85010</v>
      </c>
      <c r="G57" s="4">
        <v>0</v>
      </c>
      <c r="H57" s="84">
        <f t="shared" si="1"/>
        <v>1</v>
      </c>
      <c r="I57" s="4">
        <v>0</v>
      </c>
      <c r="J57" s="4">
        <v>0</v>
      </c>
      <c r="K57" s="4">
        <v>0</v>
      </c>
      <c r="L57" s="4" t="str">
        <f>IF(E57=6,INDEX(Ref!$A:$E,MATCH(F57,Ref!$A:$A,0),5),VLOOKUP(E57,$R$4:$S$28,2,FALSE))</f>
        <v>상급 카드 상자</v>
      </c>
      <c r="R57" s="2" t="s">
        <v>2438</v>
      </c>
    </row>
    <row r="58" spans="1:20" x14ac:dyDescent="0.2">
      <c r="A58" s="4">
        <v>57</v>
      </c>
      <c r="B58" s="4">
        <v>302</v>
      </c>
      <c r="C58" s="4">
        <v>0</v>
      </c>
      <c r="D58" s="4">
        <v>1</v>
      </c>
      <c r="E58" s="84">
        <f t="shared" ref="E58:F58" si="28">E30</f>
        <v>1</v>
      </c>
      <c r="F58" s="84">
        <f t="shared" si="28"/>
        <v>5000</v>
      </c>
      <c r="G58" s="4">
        <v>0</v>
      </c>
      <c r="H58" s="84">
        <f t="shared" si="1"/>
        <v>0</v>
      </c>
      <c r="I58" s="4">
        <v>0</v>
      </c>
      <c r="J58" s="4">
        <v>0</v>
      </c>
      <c r="K58" s="4">
        <v>0</v>
      </c>
      <c r="L58" s="4" t="str">
        <f>IF(E58=6,INDEX(Ref!$A:$E,MATCH(F58,Ref!$A:$A,0),5),VLOOKUP(E58,$R$4:$S$28,2,FALSE))</f>
        <v>제니</v>
      </c>
      <c r="R58" s="83" t="s">
        <v>2439</v>
      </c>
    </row>
    <row r="59" spans="1:20" x14ac:dyDescent="0.2">
      <c r="A59" s="4">
        <v>58</v>
      </c>
      <c r="B59" s="4">
        <v>302</v>
      </c>
      <c r="C59" s="4">
        <v>0</v>
      </c>
      <c r="D59" s="4">
        <v>2</v>
      </c>
      <c r="E59" s="84">
        <f t="shared" ref="E59:F59" si="29">E31</f>
        <v>6</v>
      </c>
      <c r="F59" s="84">
        <f t="shared" si="29"/>
        <v>94027</v>
      </c>
      <c r="G59" s="4">
        <v>0</v>
      </c>
      <c r="H59" s="84">
        <f t="shared" si="1"/>
        <v>100</v>
      </c>
      <c r="I59" s="4">
        <v>0</v>
      </c>
      <c r="J59" s="4">
        <v>0</v>
      </c>
      <c r="K59" s="4">
        <v>0</v>
      </c>
      <c r="L59" s="4" t="str">
        <f>IF(E59=6,INDEX(Ref!$A:$E,MATCH(F59,Ref!$A:$A,0),5),VLOOKUP(E59,$R$4:$S$28,2,FALSE))</f>
        <v>에르늄</v>
      </c>
      <c r="R59" s="2" t="s">
        <v>2440</v>
      </c>
    </row>
    <row r="60" spans="1:20" x14ac:dyDescent="0.2">
      <c r="A60" s="4">
        <v>59</v>
      </c>
      <c r="B60" s="4">
        <v>302</v>
      </c>
      <c r="C60" s="4">
        <v>0</v>
      </c>
      <c r="D60" s="4">
        <v>3</v>
      </c>
      <c r="E60" s="84">
        <f t="shared" ref="E60:F60" si="30">E32</f>
        <v>6</v>
      </c>
      <c r="F60" s="84">
        <f t="shared" si="30"/>
        <v>85991</v>
      </c>
      <c r="G60" s="4">
        <v>0</v>
      </c>
      <c r="H60" s="84">
        <f t="shared" si="1"/>
        <v>1</v>
      </c>
      <c r="I60" s="4">
        <v>0</v>
      </c>
      <c r="J60" s="4">
        <v>0</v>
      </c>
      <c r="K60" s="4">
        <v>0</v>
      </c>
      <c r="L60" s="4" t="e">
        <f>IF(E60=6,INDEX(Ref!$A:$E,MATCH(F60,Ref!$A:$A,0),5),VLOOKUP(E60,$R$4:$S$28,2,FALSE))</f>
        <v>#N/A</v>
      </c>
      <c r="R60" s="83" t="s">
        <v>2441</v>
      </c>
    </row>
    <row r="61" spans="1:20" x14ac:dyDescent="0.2">
      <c r="A61" s="4">
        <v>60</v>
      </c>
      <c r="B61" s="4">
        <v>302</v>
      </c>
      <c r="C61" s="4">
        <v>0</v>
      </c>
      <c r="D61" s="4">
        <v>4</v>
      </c>
      <c r="E61" s="84">
        <f t="shared" ref="E61:F61" si="31">E33</f>
        <v>3</v>
      </c>
      <c r="F61" s="84">
        <f t="shared" si="31"/>
        <v>50</v>
      </c>
      <c r="G61" s="4">
        <v>0</v>
      </c>
      <c r="H61" s="84">
        <f t="shared" si="1"/>
        <v>0</v>
      </c>
      <c r="I61" s="4">
        <v>0</v>
      </c>
      <c r="J61" s="4">
        <v>0</v>
      </c>
      <c r="K61" s="4">
        <v>0</v>
      </c>
      <c r="L61" s="4" t="str">
        <f>IF(E61=6,INDEX(Ref!$A:$E,MATCH(F61,Ref!$A:$A,0),5),VLOOKUP(E61,$R$4:$S$28,2,FALSE))</f>
        <v>무료 냥다래 열매(보상)</v>
      </c>
      <c r="R61" s="2" t="s">
        <v>2442</v>
      </c>
    </row>
    <row r="62" spans="1:20" x14ac:dyDescent="0.2">
      <c r="A62" s="4">
        <v>61</v>
      </c>
      <c r="B62" s="4">
        <v>302</v>
      </c>
      <c r="C62" s="4">
        <v>0</v>
      </c>
      <c r="D62" s="4">
        <v>5</v>
      </c>
      <c r="E62" s="84">
        <f t="shared" ref="E62:F62" si="32">E34</f>
        <v>6</v>
      </c>
      <c r="F62" s="84">
        <f t="shared" si="32"/>
        <v>85001</v>
      </c>
      <c r="G62" s="4">
        <v>0</v>
      </c>
      <c r="H62" s="84">
        <f t="shared" si="1"/>
        <v>1</v>
      </c>
      <c r="I62" s="4">
        <v>0</v>
      </c>
      <c r="J62" s="4">
        <v>0</v>
      </c>
      <c r="K62" s="4">
        <v>0</v>
      </c>
      <c r="L62" s="4" t="str">
        <f>IF(E62=6,INDEX(Ref!$A:$E,MATCH(F62,Ref!$A:$A,0),5),VLOOKUP(E62,$R$4:$S$28,2,FALSE))</f>
        <v>중급 장비 상자</v>
      </c>
    </row>
    <row r="63" spans="1:20" x14ac:dyDescent="0.2">
      <c r="A63" s="4">
        <v>62</v>
      </c>
      <c r="B63" s="4">
        <v>302</v>
      </c>
      <c r="C63" s="4">
        <v>0</v>
      </c>
      <c r="D63" s="4">
        <v>6</v>
      </c>
      <c r="E63" s="84">
        <f t="shared" ref="E63:F63" si="33">E35</f>
        <v>1</v>
      </c>
      <c r="F63" s="84">
        <f t="shared" si="33"/>
        <v>30000</v>
      </c>
      <c r="G63" s="4">
        <v>0</v>
      </c>
      <c r="H63" s="84">
        <f t="shared" si="1"/>
        <v>0</v>
      </c>
      <c r="I63" s="4">
        <v>0</v>
      </c>
      <c r="J63" s="4">
        <v>0</v>
      </c>
      <c r="K63" s="4">
        <v>0</v>
      </c>
      <c r="L63" s="4" t="str">
        <f>IF(E63=6,INDEX(Ref!$A:$E,MATCH(F63,Ref!$A:$A,0),5),VLOOKUP(E63,$R$4:$S$28,2,FALSE))</f>
        <v>제니</v>
      </c>
    </row>
    <row r="64" spans="1:20" x14ac:dyDescent="0.2">
      <c r="A64" s="4">
        <v>63</v>
      </c>
      <c r="B64" s="4">
        <v>302</v>
      </c>
      <c r="C64" s="4">
        <v>0</v>
      </c>
      <c r="D64" s="4">
        <v>7</v>
      </c>
      <c r="E64" s="84">
        <f t="shared" ref="E64:F64" si="34">E36</f>
        <v>6</v>
      </c>
      <c r="F64" s="84">
        <f t="shared" si="34"/>
        <v>94025</v>
      </c>
      <c r="G64" s="4">
        <v>0</v>
      </c>
      <c r="H64" s="84">
        <f t="shared" si="1"/>
        <v>50</v>
      </c>
      <c r="I64" s="4">
        <v>0</v>
      </c>
      <c r="J64" s="4">
        <v>0</v>
      </c>
      <c r="K64" s="4">
        <v>0</v>
      </c>
      <c r="L64" s="4" t="str">
        <f>IF(E64=6,INDEX(Ref!$A:$E,MATCH(F64,Ref!$A:$A,0),5),VLOOKUP(E64,$R$4:$S$28,2,FALSE))</f>
        <v>오리데오콘</v>
      </c>
    </row>
    <row r="65" spans="1:12" x14ac:dyDescent="0.2">
      <c r="A65" s="4">
        <v>64</v>
      </c>
      <c r="B65" s="4">
        <v>302</v>
      </c>
      <c r="C65" s="4">
        <v>0</v>
      </c>
      <c r="D65" s="4">
        <v>8</v>
      </c>
      <c r="E65" s="84">
        <f t="shared" ref="E65:F65" si="35">E37</f>
        <v>6</v>
      </c>
      <c r="F65" s="84">
        <f t="shared" si="35"/>
        <v>85000</v>
      </c>
      <c r="G65" s="4">
        <v>0</v>
      </c>
      <c r="H65" s="84">
        <f t="shared" si="1"/>
        <v>1</v>
      </c>
      <c r="I65" s="4">
        <v>0</v>
      </c>
      <c r="J65" s="4">
        <v>0</v>
      </c>
      <c r="K65" s="4">
        <v>0</v>
      </c>
      <c r="L65" s="4" t="str">
        <f>IF(E65=6,INDEX(Ref!$A:$E,MATCH(F65,Ref!$A:$A,0),5),VLOOKUP(E65,$R$4:$S$28,2,FALSE))</f>
        <v>하급 장비 상자</v>
      </c>
    </row>
    <row r="66" spans="1:12" x14ac:dyDescent="0.2">
      <c r="A66" s="4">
        <v>65</v>
      </c>
      <c r="B66" s="4">
        <v>302</v>
      </c>
      <c r="C66" s="4">
        <v>0</v>
      </c>
      <c r="D66" s="4">
        <v>9</v>
      </c>
      <c r="E66" s="84">
        <f t="shared" ref="E66:F66" si="36">E38</f>
        <v>3</v>
      </c>
      <c r="F66" s="84">
        <f t="shared" si="36"/>
        <v>100</v>
      </c>
      <c r="G66" s="4">
        <v>0</v>
      </c>
      <c r="H66" s="84">
        <f t="shared" si="1"/>
        <v>0</v>
      </c>
      <c r="I66" s="4">
        <v>0</v>
      </c>
      <c r="J66" s="4">
        <v>0</v>
      </c>
      <c r="K66" s="4">
        <v>0</v>
      </c>
      <c r="L66" s="4" t="str">
        <f>IF(E66=6,INDEX(Ref!$A:$E,MATCH(F66,Ref!$A:$A,0),5),VLOOKUP(E66,$R$4:$S$28,2,FALSE))</f>
        <v>무료 냥다래 열매(보상)</v>
      </c>
    </row>
    <row r="67" spans="1:12" x14ac:dyDescent="0.2">
      <c r="A67" s="4">
        <v>66</v>
      </c>
      <c r="B67" s="4">
        <v>302</v>
      </c>
      <c r="C67" s="4">
        <v>0</v>
      </c>
      <c r="D67" s="4">
        <v>10</v>
      </c>
      <c r="E67" s="84">
        <f t="shared" ref="E67:F67" si="37">E39</f>
        <v>6</v>
      </c>
      <c r="F67" s="84">
        <f t="shared" si="37"/>
        <v>85009</v>
      </c>
      <c r="G67" s="4">
        <v>0</v>
      </c>
      <c r="H67" s="84">
        <f t="shared" si="1"/>
        <v>1</v>
      </c>
      <c r="I67" s="4">
        <v>0</v>
      </c>
      <c r="J67" s="4">
        <v>0</v>
      </c>
      <c r="K67" s="4">
        <v>0</v>
      </c>
      <c r="L67" s="4" t="str">
        <f>IF(E67=6,INDEX(Ref!$A:$E,MATCH(F67,Ref!$A:$A,0),5),VLOOKUP(E67,$R$4:$S$28,2,FALSE))</f>
        <v>중급 카드 상자</v>
      </c>
    </row>
    <row r="68" spans="1:12" x14ac:dyDescent="0.2">
      <c r="A68" s="4">
        <v>67</v>
      </c>
      <c r="B68" s="4">
        <v>302</v>
      </c>
      <c r="C68" s="4">
        <v>0</v>
      </c>
      <c r="D68" s="4">
        <v>11</v>
      </c>
      <c r="E68" s="84">
        <f t="shared" ref="E68:F68" si="38">E40</f>
        <v>1</v>
      </c>
      <c r="F68" s="84">
        <f t="shared" si="38"/>
        <v>50000</v>
      </c>
      <c r="G68" s="4">
        <v>0</v>
      </c>
      <c r="H68" s="84">
        <f t="shared" si="1"/>
        <v>0</v>
      </c>
      <c r="I68" s="4">
        <v>0</v>
      </c>
      <c r="J68" s="4">
        <v>0</v>
      </c>
      <c r="K68" s="4">
        <v>0</v>
      </c>
      <c r="L68" s="4" t="str">
        <f>IF(E68=6,INDEX(Ref!$A:$E,MATCH(F68,Ref!$A:$A,0),5),VLOOKUP(E68,$R$4:$S$28,2,FALSE))</f>
        <v>제니</v>
      </c>
    </row>
    <row r="69" spans="1:12" x14ac:dyDescent="0.2">
      <c r="A69" s="4">
        <v>68</v>
      </c>
      <c r="B69" s="4">
        <v>302</v>
      </c>
      <c r="C69" s="4">
        <v>0</v>
      </c>
      <c r="D69" s="4">
        <v>12</v>
      </c>
      <c r="E69" s="84">
        <f t="shared" ref="E69:F69" si="39">E41</f>
        <v>6</v>
      </c>
      <c r="F69" s="84">
        <f t="shared" si="39"/>
        <v>94027</v>
      </c>
      <c r="G69" s="4">
        <v>0</v>
      </c>
      <c r="H69" s="84">
        <f t="shared" si="1"/>
        <v>100</v>
      </c>
      <c r="I69" s="4">
        <v>0</v>
      </c>
      <c r="J69" s="4">
        <v>0</v>
      </c>
      <c r="K69" s="4">
        <v>0</v>
      </c>
      <c r="L69" s="4" t="str">
        <f>IF(E69=6,INDEX(Ref!$A:$E,MATCH(F69,Ref!$A:$A,0),5),VLOOKUP(E69,$R$4:$S$28,2,FALSE))</f>
        <v>에르늄</v>
      </c>
    </row>
    <row r="70" spans="1:12" x14ac:dyDescent="0.2">
      <c r="A70" s="4">
        <v>69</v>
      </c>
      <c r="B70" s="4">
        <v>302</v>
      </c>
      <c r="C70" s="4">
        <v>0</v>
      </c>
      <c r="D70" s="4">
        <v>13</v>
      </c>
      <c r="E70" s="84">
        <f t="shared" ref="E70:F70" si="40">E42</f>
        <v>6</v>
      </c>
      <c r="F70" s="84">
        <f t="shared" si="40"/>
        <v>85008</v>
      </c>
      <c r="G70" s="4">
        <v>0</v>
      </c>
      <c r="H70" s="84">
        <f t="shared" si="1"/>
        <v>1</v>
      </c>
      <c r="I70" s="4">
        <v>0</v>
      </c>
      <c r="J70" s="4">
        <v>0</v>
      </c>
      <c r="K70" s="4">
        <v>0</v>
      </c>
      <c r="L70" s="4" t="str">
        <f>IF(E70=6,INDEX(Ref!$A:$E,MATCH(F70,Ref!$A:$A,0),5),VLOOKUP(E70,$R$4:$S$28,2,FALSE))</f>
        <v>하급 카드 상자</v>
      </c>
    </row>
    <row r="71" spans="1:12" x14ac:dyDescent="0.2">
      <c r="A71" s="4">
        <v>70</v>
      </c>
      <c r="B71" s="4">
        <v>302</v>
      </c>
      <c r="C71" s="4">
        <v>0</v>
      </c>
      <c r="D71" s="4">
        <v>14</v>
      </c>
      <c r="E71" s="84">
        <f t="shared" ref="E71:F71" si="41">E43</f>
        <v>3</v>
      </c>
      <c r="F71" s="84">
        <f t="shared" si="41"/>
        <v>100</v>
      </c>
      <c r="G71" s="4">
        <v>0</v>
      </c>
      <c r="H71" s="84">
        <f t="shared" si="1"/>
        <v>0</v>
      </c>
      <c r="I71" s="4">
        <v>0</v>
      </c>
      <c r="J71" s="4">
        <v>0</v>
      </c>
      <c r="K71" s="4">
        <v>0</v>
      </c>
      <c r="L71" s="4" t="str">
        <f>IF(E71=6,INDEX(Ref!$A:$E,MATCH(F71,Ref!$A:$A,0),5),VLOOKUP(E71,$R$4:$S$28,2,FALSE))</f>
        <v>무료 냥다래 열매(보상)</v>
      </c>
    </row>
    <row r="72" spans="1:12" x14ac:dyDescent="0.2">
      <c r="A72" s="4">
        <v>71</v>
      </c>
      <c r="B72" s="4">
        <v>302</v>
      </c>
      <c r="C72" s="4">
        <v>0</v>
      </c>
      <c r="D72" s="4">
        <v>15</v>
      </c>
      <c r="E72" s="84">
        <f t="shared" ref="E72:F72" si="42">E44</f>
        <v>6</v>
      </c>
      <c r="F72" s="84">
        <f t="shared" si="42"/>
        <v>85992</v>
      </c>
      <c r="G72" s="4">
        <v>0</v>
      </c>
      <c r="H72" s="84">
        <f t="shared" si="1"/>
        <v>1</v>
      </c>
      <c r="I72" s="4">
        <v>0</v>
      </c>
      <c r="J72" s="4">
        <v>0</v>
      </c>
      <c r="K72" s="4">
        <v>0</v>
      </c>
      <c r="L72" s="4" t="e">
        <f>IF(E72=6,INDEX(Ref!$A:$E,MATCH(F72,Ref!$A:$A,0),5),VLOOKUP(E72,$R$4:$S$28,2,FALSE))</f>
        <v>#N/A</v>
      </c>
    </row>
    <row r="73" spans="1:12" x14ac:dyDescent="0.2">
      <c r="A73" s="4">
        <v>72</v>
      </c>
      <c r="B73" s="4">
        <v>302</v>
      </c>
      <c r="C73" s="4">
        <v>0</v>
      </c>
      <c r="D73" s="4">
        <v>16</v>
      </c>
      <c r="E73" s="84">
        <f t="shared" ref="E73:F73" si="43">E45</f>
        <v>1</v>
      </c>
      <c r="F73" s="84">
        <f t="shared" si="43"/>
        <v>50000</v>
      </c>
      <c r="G73" s="4">
        <v>0</v>
      </c>
      <c r="H73" s="84">
        <f t="shared" si="1"/>
        <v>0</v>
      </c>
      <c r="I73" s="4">
        <v>0</v>
      </c>
      <c r="J73" s="4">
        <v>0</v>
      </c>
      <c r="K73" s="4">
        <v>0</v>
      </c>
      <c r="L73" s="4" t="str">
        <f>IF(E73=6,INDEX(Ref!$A:$E,MATCH(F73,Ref!$A:$A,0),5),VLOOKUP(E73,$R$4:$S$28,2,FALSE))</f>
        <v>제니</v>
      </c>
    </row>
    <row r="74" spans="1:12" x14ac:dyDescent="0.2">
      <c r="A74" s="4">
        <v>73</v>
      </c>
      <c r="B74" s="4">
        <v>302</v>
      </c>
      <c r="C74" s="4">
        <v>0</v>
      </c>
      <c r="D74" s="4">
        <v>17</v>
      </c>
      <c r="E74" s="84">
        <f t="shared" ref="E74:F74" si="44">E46</f>
        <v>6</v>
      </c>
      <c r="F74" s="84">
        <f t="shared" si="44"/>
        <v>94025</v>
      </c>
      <c r="G74" s="4">
        <v>0</v>
      </c>
      <c r="H74" s="84">
        <f t="shared" si="1"/>
        <v>50</v>
      </c>
      <c r="I74" s="4">
        <v>0</v>
      </c>
      <c r="J74" s="4">
        <v>0</v>
      </c>
      <c r="K74" s="4">
        <v>0</v>
      </c>
      <c r="L74" s="4" t="str">
        <f>IF(E74=6,INDEX(Ref!$A:$E,MATCH(F74,Ref!$A:$A,0),5),VLOOKUP(E74,$R$4:$S$28,2,FALSE))</f>
        <v>오리데오콘</v>
      </c>
    </row>
    <row r="75" spans="1:12" x14ac:dyDescent="0.2">
      <c r="A75" s="4">
        <v>74</v>
      </c>
      <c r="B75" s="4">
        <v>302</v>
      </c>
      <c r="C75" s="4">
        <v>0</v>
      </c>
      <c r="D75" s="4">
        <v>18</v>
      </c>
      <c r="E75" s="84">
        <f t="shared" ref="E75:F75" si="45">E47</f>
        <v>6</v>
      </c>
      <c r="F75" s="84">
        <f t="shared" si="45"/>
        <v>85991</v>
      </c>
      <c r="G75" s="4">
        <v>0</v>
      </c>
      <c r="H75" s="84">
        <f t="shared" si="1"/>
        <v>1</v>
      </c>
      <c r="I75" s="4">
        <v>0</v>
      </c>
      <c r="J75" s="4">
        <v>0</v>
      </c>
      <c r="K75" s="4">
        <v>0</v>
      </c>
      <c r="L75" s="4" t="e">
        <f>IF(E75=6,INDEX(Ref!$A:$E,MATCH(F75,Ref!$A:$A,0),5),VLOOKUP(E75,$R$4:$S$28,2,FALSE))</f>
        <v>#N/A</v>
      </c>
    </row>
    <row r="76" spans="1:12" x14ac:dyDescent="0.2">
      <c r="A76" s="4">
        <v>75</v>
      </c>
      <c r="B76" s="4">
        <v>302</v>
      </c>
      <c r="C76" s="4">
        <v>0</v>
      </c>
      <c r="D76" s="4">
        <v>19</v>
      </c>
      <c r="E76" s="84">
        <f t="shared" ref="E76:F76" si="46">E48</f>
        <v>3</v>
      </c>
      <c r="F76" s="84">
        <f t="shared" si="46"/>
        <v>100</v>
      </c>
      <c r="G76" s="4">
        <v>0</v>
      </c>
      <c r="H76" s="84">
        <f t="shared" si="1"/>
        <v>0</v>
      </c>
      <c r="I76" s="4">
        <v>0</v>
      </c>
      <c r="J76" s="4">
        <v>0</v>
      </c>
      <c r="K76" s="4">
        <v>0</v>
      </c>
      <c r="L76" s="4" t="str">
        <f>IF(E76=6,INDEX(Ref!$A:$E,MATCH(F76,Ref!$A:$A,0),5),VLOOKUP(E76,$R$4:$S$28,2,FALSE))</f>
        <v>무료 냥다래 열매(보상)</v>
      </c>
    </row>
    <row r="77" spans="1:12" x14ac:dyDescent="0.2">
      <c r="A77" s="4">
        <v>76</v>
      </c>
      <c r="B77" s="4">
        <v>302</v>
      </c>
      <c r="C77" s="4">
        <v>0</v>
      </c>
      <c r="D77" s="4">
        <v>20</v>
      </c>
      <c r="E77" s="84">
        <f t="shared" ref="E77:F77" si="47">E49</f>
        <v>6</v>
      </c>
      <c r="F77" s="84">
        <f t="shared" si="47"/>
        <v>85001</v>
      </c>
      <c r="G77" s="4">
        <v>0</v>
      </c>
      <c r="H77" s="84">
        <f t="shared" si="1"/>
        <v>1</v>
      </c>
      <c r="I77" s="4">
        <v>0</v>
      </c>
      <c r="J77" s="4">
        <v>0</v>
      </c>
      <c r="K77" s="4">
        <v>0</v>
      </c>
      <c r="L77" s="4" t="str">
        <f>IF(E77=6,INDEX(Ref!$A:$E,MATCH(F77,Ref!$A:$A,0),5),VLOOKUP(E77,$R$4:$S$28,2,FALSE))</f>
        <v>중급 장비 상자</v>
      </c>
    </row>
    <row r="78" spans="1:12" x14ac:dyDescent="0.2">
      <c r="A78" s="4">
        <v>77</v>
      </c>
      <c r="B78" s="4">
        <v>302</v>
      </c>
      <c r="C78" s="4">
        <v>0</v>
      </c>
      <c r="D78" s="4">
        <v>21</v>
      </c>
      <c r="E78" s="84">
        <f t="shared" ref="E78:F78" si="48">E50</f>
        <v>1</v>
      </c>
      <c r="F78" s="84">
        <f t="shared" si="48"/>
        <v>50000</v>
      </c>
      <c r="G78" s="4">
        <v>0</v>
      </c>
      <c r="H78" s="84">
        <f t="shared" si="1"/>
        <v>0</v>
      </c>
      <c r="I78" s="4">
        <v>0</v>
      </c>
      <c r="J78" s="4">
        <v>0</v>
      </c>
      <c r="K78" s="4">
        <v>0</v>
      </c>
      <c r="L78" s="4" t="str">
        <f>IF(E78=6,INDEX(Ref!$A:$E,MATCH(F78,Ref!$A:$A,0),5),VLOOKUP(E78,$R$4:$S$28,2,FALSE))</f>
        <v>제니</v>
      </c>
    </row>
    <row r="79" spans="1:12" x14ac:dyDescent="0.2">
      <c r="A79" s="4">
        <v>78</v>
      </c>
      <c r="B79" s="4">
        <v>302</v>
      </c>
      <c r="C79" s="4">
        <v>0</v>
      </c>
      <c r="D79" s="4">
        <v>22</v>
      </c>
      <c r="E79" s="84">
        <f t="shared" ref="E79:F79" si="49">E51</f>
        <v>6</v>
      </c>
      <c r="F79" s="84">
        <f t="shared" si="49"/>
        <v>94027</v>
      </c>
      <c r="G79" s="4">
        <v>0</v>
      </c>
      <c r="H79" s="84">
        <f t="shared" si="1"/>
        <v>100</v>
      </c>
      <c r="I79" s="4">
        <v>0</v>
      </c>
      <c r="J79" s="4">
        <v>0</v>
      </c>
      <c r="K79" s="4">
        <v>0</v>
      </c>
      <c r="L79" s="4" t="str">
        <f>IF(E79=6,INDEX(Ref!$A:$E,MATCH(F79,Ref!$A:$A,0),5),VLOOKUP(E79,$R$4:$S$28,2,FALSE))</f>
        <v>에르늄</v>
      </c>
    </row>
    <row r="80" spans="1:12" x14ac:dyDescent="0.2">
      <c r="A80" s="4">
        <v>79</v>
      </c>
      <c r="B80" s="4">
        <v>302</v>
      </c>
      <c r="C80" s="4">
        <v>0</v>
      </c>
      <c r="D80" s="4">
        <v>23</v>
      </c>
      <c r="E80" s="84">
        <f t="shared" ref="E80:F80" si="50">E52</f>
        <v>6</v>
      </c>
      <c r="F80" s="84">
        <f t="shared" si="50"/>
        <v>85000</v>
      </c>
      <c r="G80" s="4">
        <v>0</v>
      </c>
      <c r="H80" s="84">
        <f t="shared" si="1"/>
        <v>1</v>
      </c>
      <c r="I80" s="4">
        <v>0</v>
      </c>
      <c r="J80" s="4">
        <v>0</v>
      </c>
      <c r="K80" s="4">
        <v>0</v>
      </c>
      <c r="L80" s="4" t="str">
        <f>IF(E80=6,INDEX(Ref!$A:$E,MATCH(F80,Ref!$A:$A,0),5),VLOOKUP(E80,$R$4:$S$28,2,FALSE))</f>
        <v>하급 장비 상자</v>
      </c>
    </row>
    <row r="81" spans="1:12" x14ac:dyDescent="0.2">
      <c r="A81" s="4">
        <v>80</v>
      </c>
      <c r="B81" s="4">
        <v>302</v>
      </c>
      <c r="C81" s="4">
        <v>0</v>
      </c>
      <c r="D81" s="4">
        <v>24</v>
      </c>
      <c r="E81" s="84">
        <f t="shared" ref="E81:F81" si="51">E53</f>
        <v>3</v>
      </c>
      <c r="F81" s="84">
        <f t="shared" si="51"/>
        <v>100</v>
      </c>
      <c r="G81" s="4">
        <v>0</v>
      </c>
      <c r="H81" s="84">
        <f t="shared" si="1"/>
        <v>0</v>
      </c>
      <c r="I81" s="4">
        <v>0</v>
      </c>
      <c r="J81" s="4">
        <v>0</v>
      </c>
      <c r="K81" s="4">
        <v>0</v>
      </c>
      <c r="L81" s="4" t="str">
        <f>IF(E81=6,INDEX(Ref!$A:$E,MATCH(F81,Ref!$A:$A,0),5),VLOOKUP(E81,$R$4:$S$28,2,FALSE))</f>
        <v>무료 냥다래 열매(보상)</v>
      </c>
    </row>
    <row r="82" spans="1:12" x14ac:dyDescent="0.2">
      <c r="A82" s="4">
        <v>81</v>
      </c>
      <c r="B82" s="4">
        <v>302</v>
      </c>
      <c r="C82" s="4">
        <v>0</v>
      </c>
      <c r="D82" s="4">
        <v>25</v>
      </c>
      <c r="E82" s="84">
        <f t="shared" ref="E82:F82" si="52">E54</f>
        <v>6</v>
      </c>
      <c r="F82" s="84">
        <f t="shared" si="52"/>
        <v>85009</v>
      </c>
      <c r="G82" s="4">
        <v>0</v>
      </c>
      <c r="H82" s="84">
        <f t="shared" si="1"/>
        <v>1</v>
      </c>
      <c r="I82" s="4">
        <v>0</v>
      </c>
      <c r="J82" s="4">
        <v>0</v>
      </c>
      <c r="K82" s="4">
        <v>0</v>
      </c>
      <c r="L82" s="4" t="str">
        <f>IF(E82=6,INDEX(Ref!$A:$E,MATCH(F82,Ref!$A:$A,0),5),VLOOKUP(E82,$R$4:$S$28,2,FALSE))</f>
        <v>중급 카드 상자</v>
      </c>
    </row>
    <row r="83" spans="1:12" x14ac:dyDescent="0.2">
      <c r="A83" s="4">
        <v>82</v>
      </c>
      <c r="B83" s="4">
        <v>302</v>
      </c>
      <c r="C83" s="4">
        <v>0</v>
      </c>
      <c r="D83" s="4">
        <v>26</v>
      </c>
      <c r="E83" s="84">
        <f t="shared" ref="E83:F83" si="53">E55</f>
        <v>1</v>
      </c>
      <c r="F83" s="84">
        <f t="shared" si="53"/>
        <v>50000</v>
      </c>
      <c r="G83" s="4">
        <v>0</v>
      </c>
      <c r="H83" s="84">
        <f t="shared" si="1"/>
        <v>0</v>
      </c>
      <c r="I83" s="4">
        <v>0</v>
      </c>
      <c r="J83" s="4">
        <v>0</v>
      </c>
      <c r="K83" s="4">
        <v>0</v>
      </c>
      <c r="L83" s="4" t="str">
        <f>IF(E83=6,INDEX(Ref!$A:$E,MATCH(F83,Ref!$A:$A,0),5),VLOOKUP(E83,$R$4:$S$28,2,FALSE))</f>
        <v>제니</v>
      </c>
    </row>
    <row r="84" spans="1:12" x14ac:dyDescent="0.2">
      <c r="A84" s="4">
        <v>83</v>
      </c>
      <c r="B84" s="4">
        <v>302</v>
      </c>
      <c r="C84" s="4">
        <v>0</v>
      </c>
      <c r="D84" s="4">
        <v>27</v>
      </c>
      <c r="E84" s="84">
        <f t="shared" ref="E84:F84" si="54">E56</f>
        <v>6</v>
      </c>
      <c r="F84" s="84">
        <f t="shared" si="54"/>
        <v>94025</v>
      </c>
      <c r="G84" s="4">
        <v>0</v>
      </c>
      <c r="H84" s="84">
        <f t="shared" si="1"/>
        <v>50</v>
      </c>
      <c r="I84" s="4">
        <v>0</v>
      </c>
      <c r="J84" s="4">
        <v>0</v>
      </c>
      <c r="K84" s="4">
        <v>0</v>
      </c>
      <c r="L84" s="4" t="str">
        <f>IF(E84=6,INDEX(Ref!$A:$E,MATCH(F84,Ref!$A:$A,0),5),VLOOKUP(E84,$R$4:$S$28,2,FALSE))</f>
        <v>오리데오콘</v>
      </c>
    </row>
    <row r="85" spans="1:12" x14ac:dyDescent="0.2">
      <c r="A85" s="4">
        <v>84</v>
      </c>
      <c r="B85" s="4">
        <v>302</v>
      </c>
      <c r="C85" s="4">
        <v>0</v>
      </c>
      <c r="D85" s="4">
        <v>28</v>
      </c>
      <c r="E85" s="84">
        <f t="shared" ref="E85:F85" si="55">E57</f>
        <v>6</v>
      </c>
      <c r="F85" s="84">
        <f t="shared" si="55"/>
        <v>85010</v>
      </c>
      <c r="G85" s="4">
        <v>0</v>
      </c>
      <c r="H85" s="84">
        <f t="shared" si="1"/>
        <v>1</v>
      </c>
      <c r="I85" s="4">
        <v>0</v>
      </c>
      <c r="J85" s="4">
        <v>0</v>
      </c>
      <c r="K85" s="4">
        <v>0</v>
      </c>
      <c r="L85" s="4" t="str">
        <f>IF(E85=6,INDEX(Ref!$A:$E,MATCH(F85,Ref!$A:$A,0),5),VLOOKUP(E85,$R$4:$S$28,2,FALSE))</f>
        <v>상급 카드 상자</v>
      </c>
    </row>
    <row r="86" spans="1:12" x14ac:dyDescent="0.2">
      <c r="A86" s="4">
        <v>85</v>
      </c>
      <c r="B86" s="4">
        <v>1</v>
      </c>
      <c r="C86" s="4">
        <v>1</v>
      </c>
      <c r="D86" s="4">
        <v>1</v>
      </c>
      <c r="E86" s="84">
        <f t="shared" ref="E86:F86" si="56">E58</f>
        <v>1</v>
      </c>
      <c r="F86" s="84">
        <f t="shared" si="56"/>
        <v>5000</v>
      </c>
      <c r="G86" s="4">
        <v>0</v>
      </c>
      <c r="H86" s="84">
        <f t="shared" si="1"/>
        <v>0</v>
      </c>
      <c r="I86" s="4">
        <v>0</v>
      </c>
      <c r="J86" s="4">
        <v>0</v>
      </c>
      <c r="K86" s="4">
        <v>0</v>
      </c>
      <c r="L86" s="4" t="str">
        <f>IF(E86=6,INDEX(Ref!$A:$E,MATCH(F86,Ref!$A:$A,0),5),VLOOKUP(E86,$R$4:$S$28,2,FALSE))</f>
        <v>제니</v>
      </c>
    </row>
    <row r="87" spans="1:12" x14ac:dyDescent="0.2">
      <c r="A87" s="4">
        <v>86</v>
      </c>
      <c r="B87" s="4">
        <v>1</v>
      </c>
      <c r="C87" s="4">
        <v>1</v>
      </c>
      <c r="D87" s="4">
        <v>2</v>
      </c>
      <c r="E87" s="84">
        <f t="shared" ref="E87:F87" si="57">E59</f>
        <v>6</v>
      </c>
      <c r="F87" s="84">
        <f t="shared" si="57"/>
        <v>94027</v>
      </c>
      <c r="G87" s="4">
        <v>0</v>
      </c>
      <c r="H87" s="84">
        <f t="shared" si="1"/>
        <v>100</v>
      </c>
      <c r="I87" s="4">
        <v>0</v>
      </c>
      <c r="J87" s="4">
        <v>0</v>
      </c>
      <c r="K87" s="4">
        <v>0</v>
      </c>
      <c r="L87" s="4" t="str">
        <f>IF(E87=6,INDEX(Ref!$A:$E,MATCH(F87,Ref!$A:$A,0),5),VLOOKUP(E87,$R$4:$S$28,2,FALSE))</f>
        <v>에르늄</v>
      </c>
    </row>
    <row r="88" spans="1:12" x14ac:dyDescent="0.2">
      <c r="A88" s="4">
        <v>87</v>
      </c>
      <c r="B88" s="4">
        <v>1</v>
      </c>
      <c r="C88" s="4">
        <v>1</v>
      </c>
      <c r="D88" s="4">
        <v>3</v>
      </c>
      <c r="E88" s="84">
        <f t="shared" ref="E88:F88" si="58">E60</f>
        <v>6</v>
      </c>
      <c r="F88" s="84">
        <f t="shared" si="58"/>
        <v>85991</v>
      </c>
      <c r="G88" s="4">
        <v>0</v>
      </c>
      <c r="H88" s="84">
        <f t="shared" si="1"/>
        <v>1</v>
      </c>
      <c r="I88" s="4">
        <v>0</v>
      </c>
      <c r="J88" s="4">
        <v>0</v>
      </c>
      <c r="K88" s="4">
        <v>0</v>
      </c>
      <c r="L88" s="4" t="e">
        <f>IF(E88=6,INDEX(Ref!$A:$E,MATCH(F88,Ref!$A:$A,0),5),VLOOKUP(E88,$R$4:$S$28,2,FALSE))</f>
        <v>#N/A</v>
      </c>
    </row>
    <row r="89" spans="1:12" x14ac:dyDescent="0.2">
      <c r="A89" s="4">
        <v>88</v>
      </c>
      <c r="B89" s="4">
        <v>1</v>
      </c>
      <c r="C89" s="4">
        <v>1</v>
      </c>
      <c r="D89" s="4">
        <v>4</v>
      </c>
      <c r="E89" s="84">
        <f t="shared" ref="E89:F89" si="59">E61</f>
        <v>3</v>
      </c>
      <c r="F89" s="84">
        <f t="shared" si="59"/>
        <v>50</v>
      </c>
      <c r="G89" s="4">
        <v>0</v>
      </c>
      <c r="H89" s="84">
        <f t="shared" si="1"/>
        <v>0</v>
      </c>
      <c r="I89" s="4">
        <v>0</v>
      </c>
      <c r="J89" s="4">
        <v>0</v>
      </c>
      <c r="K89" s="4">
        <v>0</v>
      </c>
      <c r="L89" s="4" t="str">
        <f>IF(E89=6,INDEX(Ref!$A:$E,MATCH(F89,Ref!$A:$A,0),5),VLOOKUP(E89,$R$4:$S$28,2,FALSE))</f>
        <v>무료 냥다래 열매(보상)</v>
      </c>
    </row>
    <row r="90" spans="1:12" x14ac:dyDescent="0.2">
      <c r="A90" s="4">
        <v>89</v>
      </c>
      <c r="B90" s="4">
        <v>1</v>
      </c>
      <c r="C90" s="4">
        <v>1</v>
      </c>
      <c r="D90" s="4">
        <v>5</v>
      </c>
      <c r="E90" s="84">
        <f t="shared" ref="E90:F90" si="60">E62</f>
        <v>6</v>
      </c>
      <c r="F90" s="84">
        <f t="shared" si="60"/>
        <v>85001</v>
      </c>
      <c r="G90" s="4">
        <v>0</v>
      </c>
      <c r="H90" s="84">
        <f t="shared" si="1"/>
        <v>1</v>
      </c>
      <c r="I90" s="4">
        <v>0</v>
      </c>
      <c r="J90" s="4">
        <v>0</v>
      </c>
      <c r="K90" s="4">
        <v>0</v>
      </c>
      <c r="L90" s="4" t="str">
        <f>IF(E90=6,INDEX(Ref!$A:$E,MATCH(F90,Ref!$A:$A,0),5),VLOOKUP(E90,$R$4:$S$28,2,FALSE))</f>
        <v>중급 장비 상자</v>
      </c>
    </row>
    <row r="91" spans="1:12" x14ac:dyDescent="0.2">
      <c r="A91" s="4">
        <v>90</v>
      </c>
      <c r="B91" s="4">
        <v>1</v>
      </c>
      <c r="C91" s="4">
        <v>1</v>
      </c>
      <c r="D91" s="4">
        <v>6</v>
      </c>
      <c r="E91" s="84">
        <f t="shared" ref="E91:F91" si="61">E63</f>
        <v>1</v>
      </c>
      <c r="F91" s="84">
        <f t="shared" si="61"/>
        <v>30000</v>
      </c>
      <c r="G91" s="4">
        <v>0</v>
      </c>
      <c r="H91" s="84">
        <f t="shared" si="1"/>
        <v>0</v>
      </c>
      <c r="I91" s="4">
        <v>0</v>
      </c>
      <c r="J91" s="4">
        <v>0</v>
      </c>
      <c r="K91" s="4">
        <v>0</v>
      </c>
      <c r="L91" s="4" t="str">
        <f>IF(E91=6,INDEX(Ref!$A:$E,MATCH(F91,Ref!$A:$A,0),5),VLOOKUP(E91,$R$4:$S$28,2,FALSE))</f>
        <v>제니</v>
      </c>
    </row>
    <row r="92" spans="1:12" x14ac:dyDescent="0.2">
      <c r="A92" s="4">
        <v>91</v>
      </c>
      <c r="B92" s="4">
        <v>1</v>
      </c>
      <c r="C92" s="4">
        <v>1</v>
      </c>
      <c r="D92" s="4">
        <v>7</v>
      </c>
      <c r="E92" s="84">
        <f t="shared" ref="E92:F92" si="62">E64</f>
        <v>6</v>
      </c>
      <c r="F92" s="84">
        <f t="shared" si="62"/>
        <v>94025</v>
      </c>
      <c r="G92" s="4">
        <v>0</v>
      </c>
      <c r="H92" s="84">
        <f t="shared" si="1"/>
        <v>50</v>
      </c>
      <c r="I92" s="4">
        <v>0</v>
      </c>
      <c r="J92" s="4">
        <v>0</v>
      </c>
      <c r="K92" s="4">
        <v>0</v>
      </c>
      <c r="L92" s="4" t="str">
        <f>IF(E92=6,INDEX(Ref!$A:$E,MATCH(F92,Ref!$A:$A,0),5),VLOOKUP(E92,$R$4:$S$28,2,FALSE))</f>
        <v>오리데오콘</v>
      </c>
    </row>
    <row r="93" spans="1:12" x14ac:dyDescent="0.2">
      <c r="A93" s="4">
        <v>92</v>
      </c>
      <c r="B93" s="4">
        <v>1</v>
      </c>
      <c r="C93" s="4">
        <v>1</v>
      </c>
      <c r="D93" s="4">
        <v>8</v>
      </c>
      <c r="E93" s="84">
        <f t="shared" ref="E93:F93" si="63">E65</f>
        <v>6</v>
      </c>
      <c r="F93" s="84">
        <f t="shared" si="63"/>
        <v>85000</v>
      </c>
      <c r="G93" s="4">
        <v>0</v>
      </c>
      <c r="H93" s="84">
        <f t="shared" si="1"/>
        <v>1</v>
      </c>
      <c r="I93" s="4">
        <v>0</v>
      </c>
      <c r="J93" s="4">
        <v>0</v>
      </c>
      <c r="K93" s="4">
        <v>0</v>
      </c>
      <c r="L93" s="4" t="str">
        <f>IF(E93=6,INDEX(Ref!$A:$E,MATCH(F93,Ref!$A:$A,0),5),VLOOKUP(E93,$R$4:$S$28,2,FALSE))</f>
        <v>하급 장비 상자</v>
      </c>
    </row>
    <row r="94" spans="1:12" x14ac:dyDescent="0.2">
      <c r="A94" s="4">
        <v>93</v>
      </c>
      <c r="B94" s="4">
        <v>1</v>
      </c>
      <c r="C94" s="4">
        <v>1</v>
      </c>
      <c r="D94" s="4">
        <v>9</v>
      </c>
      <c r="E94" s="84">
        <f t="shared" ref="E94:F94" si="64">E66</f>
        <v>3</v>
      </c>
      <c r="F94" s="84">
        <f t="shared" si="64"/>
        <v>100</v>
      </c>
      <c r="G94" s="4">
        <v>0</v>
      </c>
      <c r="H94" s="84">
        <f t="shared" si="1"/>
        <v>0</v>
      </c>
      <c r="I94" s="4">
        <v>0</v>
      </c>
      <c r="J94" s="4">
        <v>0</v>
      </c>
      <c r="K94" s="4">
        <v>0</v>
      </c>
      <c r="L94" s="4" t="str">
        <f>IF(E94=6,INDEX(Ref!$A:$E,MATCH(F94,Ref!$A:$A,0),5),VLOOKUP(E94,$R$4:$S$28,2,FALSE))</f>
        <v>무료 냥다래 열매(보상)</v>
      </c>
    </row>
    <row r="95" spans="1:12" x14ac:dyDescent="0.2">
      <c r="A95" s="4">
        <v>94</v>
      </c>
      <c r="B95" s="4">
        <v>1</v>
      </c>
      <c r="C95" s="4">
        <v>1</v>
      </c>
      <c r="D95" s="4">
        <v>10</v>
      </c>
      <c r="E95" s="84">
        <f t="shared" ref="E95:F95" si="65">E67</f>
        <v>6</v>
      </c>
      <c r="F95" s="84">
        <f t="shared" si="65"/>
        <v>85009</v>
      </c>
      <c r="G95" s="4">
        <v>0</v>
      </c>
      <c r="H95" s="84">
        <f t="shared" ref="H95:H141" si="66">H67</f>
        <v>1</v>
      </c>
      <c r="I95" s="4">
        <v>0</v>
      </c>
      <c r="J95" s="4">
        <v>0</v>
      </c>
      <c r="K95" s="4">
        <v>0</v>
      </c>
      <c r="L95" s="4" t="str">
        <f>IF(E95=6,INDEX(Ref!$A:$E,MATCH(F95,Ref!$A:$A,0),5),VLOOKUP(E95,$R$4:$S$28,2,FALSE))</f>
        <v>중급 카드 상자</v>
      </c>
    </row>
    <row r="96" spans="1:12" x14ac:dyDescent="0.2">
      <c r="A96" s="4">
        <v>95</v>
      </c>
      <c r="B96" s="4">
        <v>1</v>
      </c>
      <c r="C96" s="4">
        <v>1</v>
      </c>
      <c r="D96" s="4">
        <v>11</v>
      </c>
      <c r="E96" s="84">
        <f t="shared" ref="E96:F96" si="67">E68</f>
        <v>1</v>
      </c>
      <c r="F96" s="84">
        <f t="shared" si="67"/>
        <v>50000</v>
      </c>
      <c r="G96" s="4">
        <v>0</v>
      </c>
      <c r="H96" s="84">
        <f t="shared" si="66"/>
        <v>0</v>
      </c>
      <c r="I96" s="4">
        <v>0</v>
      </c>
      <c r="J96" s="4">
        <v>0</v>
      </c>
      <c r="K96" s="4">
        <v>0</v>
      </c>
      <c r="L96" s="4" t="str">
        <f>IF(E96=6,INDEX(Ref!$A:$E,MATCH(F96,Ref!$A:$A,0),5),VLOOKUP(E96,$R$4:$S$28,2,FALSE))</f>
        <v>제니</v>
      </c>
    </row>
    <row r="97" spans="1:12" x14ac:dyDescent="0.2">
      <c r="A97" s="4">
        <v>96</v>
      </c>
      <c r="B97" s="4">
        <v>1</v>
      </c>
      <c r="C97" s="4">
        <v>1</v>
      </c>
      <c r="D97" s="4">
        <v>12</v>
      </c>
      <c r="E97" s="84">
        <f t="shared" ref="E97:F97" si="68">E69</f>
        <v>6</v>
      </c>
      <c r="F97" s="84">
        <f t="shared" si="68"/>
        <v>94027</v>
      </c>
      <c r="G97" s="4">
        <v>0</v>
      </c>
      <c r="H97" s="84">
        <f t="shared" si="66"/>
        <v>100</v>
      </c>
      <c r="I97" s="4">
        <v>0</v>
      </c>
      <c r="J97" s="4">
        <v>0</v>
      </c>
      <c r="K97" s="4">
        <v>0</v>
      </c>
      <c r="L97" s="4" t="str">
        <f>IF(E97=6,INDEX(Ref!$A:$E,MATCH(F97,Ref!$A:$A,0),5),VLOOKUP(E97,$R$4:$S$28,2,FALSE))</f>
        <v>에르늄</v>
      </c>
    </row>
    <row r="98" spans="1:12" x14ac:dyDescent="0.2">
      <c r="A98" s="4">
        <v>97</v>
      </c>
      <c r="B98" s="4">
        <v>1</v>
      </c>
      <c r="C98" s="4">
        <v>1</v>
      </c>
      <c r="D98" s="4">
        <v>13</v>
      </c>
      <c r="E98" s="84">
        <f t="shared" ref="E98:F98" si="69">E70</f>
        <v>6</v>
      </c>
      <c r="F98" s="84">
        <f t="shared" si="69"/>
        <v>85008</v>
      </c>
      <c r="G98" s="4">
        <v>0</v>
      </c>
      <c r="H98" s="84">
        <f t="shared" si="66"/>
        <v>1</v>
      </c>
      <c r="I98" s="4">
        <v>0</v>
      </c>
      <c r="J98" s="4">
        <v>0</v>
      </c>
      <c r="K98" s="4">
        <v>0</v>
      </c>
      <c r="L98" s="4" t="str">
        <f>IF(E98=6,INDEX(Ref!$A:$E,MATCH(F98,Ref!$A:$A,0),5),VLOOKUP(E98,$R$4:$S$28,2,FALSE))</f>
        <v>하급 카드 상자</v>
      </c>
    </row>
    <row r="99" spans="1:12" x14ac:dyDescent="0.2">
      <c r="A99" s="4">
        <v>98</v>
      </c>
      <c r="B99" s="4">
        <v>1</v>
      </c>
      <c r="C99" s="4">
        <v>1</v>
      </c>
      <c r="D99" s="4">
        <v>14</v>
      </c>
      <c r="E99" s="84">
        <f t="shared" ref="E99:F99" si="70">E71</f>
        <v>3</v>
      </c>
      <c r="F99" s="84">
        <f t="shared" si="70"/>
        <v>100</v>
      </c>
      <c r="G99" s="4">
        <v>0</v>
      </c>
      <c r="H99" s="84">
        <f t="shared" si="66"/>
        <v>0</v>
      </c>
      <c r="I99" s="4">
        <v>0</v>
      </c>
      <c r="J99" s="4">
        <v>0</v>
      </c>
      <c r="K99" s="4">
        <v>0</v>
      </c>
      <c r="L99" s="4" t="str">
        <f>IF(E99=6,INDEX(Ref!$A:$E,MATCH(F99,Ref!$A:$A,0),5),VLOOKUP(E99,$R$4:$S$28,2,FALSE))</f>
        <v>무료 냥다래 열매(보상)</v>
      </c>
    </row>
    <row r="100" spans="1:12" x14ac:dyDescent="0.2">
      <c r="A100" s="4">
        <v>99</v>
      </c>
      <c r="B100" s="4">
        <v>1</v>
      </c>
      <c r="C100" s="4">
        <v>1</v>
      </c>
      <c r="D100" s="4">
        <v>15</v>
      </c>
      <c r="E100" s="84">
        <f t="shared" ref="E100:F100" si="71">E72</f>
        <v>6</v>
      </c>
      <c r="F100" s="84">
        <f t="shared" si="71"/>
        <v>85992</v>
      </c>
      <c r="G100" s="4">
        <v>0</v>
      </c>
      <c r="H100" s="84">
        <f t="shared" si="66"/>
        <v>1</v>
      </c>
      <c r="I100" s="4">
        <v>0</v>
      </c>
      <c r="J100" s="4">
        <v>0</v>
      </c>
      <c r="K100" s="4">
        <v>0</v>
      </c>
      <c r="L100" s="4" t="e">
        <f>IF(E100=6,INDEX(Ref!$A:$E,MATCH(F100,Ref!$A:$A,0),5),VLOOKUP(E100,$R$4:$S$28,2,FALSE))</f>
        <v>#N/A</v>
      </c>
    </row>
    <row r="101" spans="1:12" x14ac:dyDescent="0.2">
      <c r="A101" s="4">
        <v>100</v>
      </c>
      <c r="B101" s="4">
        <v>1</v>
      </c>
      <c r="C101" s="4">
        <v>1</v>
      </c>
      <c r="D101" s="4">
        <v>16</v>
      </c>
      <c r="E101" s="84">
        <f t="shared" ref="E101:F101" si="72">E73</f>
        <v>1</v>
      </c>
      <c r="F101" s="84">
        <f t="shared" si="72"/>
        <v>50000</v>
      </c>
      <c r="G101" s="4">
        <v>0</v>
      </c>
      <c r="H101" s="84">
        <f t="shared" si="66"/>
        <v>0</v>
      </c>
      <c r="I101" s="4">
        <v>0</v>
      </c>
      <c r="J101" s="4">
        <v>0</v>
      </c>
      <c r="K101" s="4">
        <v>0</v>
      </c>
      <c r="L101" s="4" t="str">
        <f>IF(E101=6,INDEX(Ref!$A:$E,MATCH(F101,Ref!$A:$A,0),5),VLOOKUP(E101,$R$4:$S$28,2,FALSE))</f>
        <v>제니</v>
      </c>
    </row>
    <row r="102" spans="1:12" x14ac:dyDescent="0.2">
      <c r="A102" s="4">
        <v>101</v>
      </c>
      <c r="B102" s="4">
        <v>1</v>
      </c>
      <c r="C102" s="4">
        <v>1</v>
      </c>
      <c r="D102" s="4">
        <v>17</v>
      </c>
      <c r="E102" s="84">
        <f t="shared" ref="E102:F102" si="73">E74</f>
        <v>6</v>
      </c>
      <c r="F102" s="84">
        <f t="shared" si="73"/>
        <v>94025</v>
      </c>
      <c r="G102" s="4">
        <v>0</v>
      </c>
      <c r="H102" s="84">
        <f t="shared" si="66"/>
        <v>50</v>
      </c>
      <c r="I102" s="4">
        <v>0</v>
      </c>
      <c r="J102" s="4">
        <v>0</v>
      </c>
      <c r="K102" s="4">
        <v>0</v>
      </c>
      <c r="L102" s="4" t="str">
        <f>IF(E102=6,INDEX(Ref!$A:$E,MATCH(F102,Ref!$A:$A,0),5),VLOOKUP(E102,$R$4:$S$28,2,FALSE))</f>
        <v>오리데오콘</v>
      </c>
    </row>
    <row r="103" spans="1:12" x14ac:dyDescent="0.2">
      <c r="A103" s="4">
        <v>102</v>
      </c>
      <c r="B103" s="4">
        <v>1</v>
      </c>
      <c r="C103" s="4">
        <v>1</v>
      </c>
      <c r="D103" s="4">
        <v>18</v>
      </c>
      <c r="E103" s="84">
        <f t="shared" ref="E103:F103" si="74">E75</f>
        <v>6</v>
      </c>
      <c r="F103" s="84">
        <f t="shared" si="74"/>
        <v>85991</v>
      </c>
      <c r="G103" s="4">
        <v>0</v>
      </c>
      <c r="H103" s="84">
        <f t="shared" si="66"/>
        <v>1</v>
      </c>
      <c r="I103" s="4">
        <v>0</v>
      </c>
      <c r="J103" s="4">
        <v>0</v>
      </c>
      <c r="K103" s="4">
        <v>0</v>
      </c>
      <c r="L103" s="4" t="e">
        <f>IF(E103=6,INDEX(Ref!$A:$E,MATCH(F103,Ref!$A:$A,0),5),VLOOKUP(E103,$R$4:$S$28,2,FALSE))</f>
        <v>#N/A</v>
      </c>
    </row>
    <row r="104" spans="1:12" x14ac:dyDescent="0.2">
      <c r="A104" s="4">
        <v>103</v>
      </c>
      <c r="B104" s="4">
        <v>1</v>
      </c>
      <c r="C104" s="4">
        <v>1</v>
      </c>
      <c r="D104" s="4">
        <v>19</v>
      </c>
      <c r="E104" s="84">
        <f t="shared" ref="E104:F104" si="75">E76</f>
        <v>3</v>
      </c>
      <c r="F104" s="84">
        <f t="shared" si="75"/>
        <v>100</v>
      </c>
      <c r="G104" s="4">
        <v>0</v>
      </c>
      <c r="H104" s="84">
        <f t="shared" si="66"/>
        <v>0</v>
      </c>
      <c r="I104" s="4">
        <v>0</v>
      </c>
      <c r="J104" s="4">
        <v>0</v>
      </c>
      <c r="K104" s="4">
        <v>0</v>
      </c>
      <c r="L104" s="4" t="str">
        <f>IF(E104=6,INDEX(Ref!$A:$E,MATCH(F104,Ref!$A:$A,0),5),VLOOKUP(E104,$R$4:$S$28,2,FALSE))</f>
        <v>무료 냥다래 열매(보상)</v>
      </c>
    </row>
    <row r="105" spans="1:12" x14ac:dyDescent="0.2">
      <c r="A105" s="4">
        <v>104</v>
      </c>
      <c r="B105" s="4">
        <v>1</v>
      </c>
      <c r="C105" s="4">
        <v>1</v>
      </c>
      <c r="D105" s="4">
        <v>20</v>
      </c>
      <c r="E105" s="84">
        <f t="shared" ref="E105:F105" si="76">E77</f>
        <v>6</v>
      </c>
      <c r="F105" s="84">
        <f t="shared" si="76"/>
        <v>85001</v>
      </c>
      <c r="G105" s="4">
        <v>0</v>
      </c>
      <c r="H105" s="84">
        <f t="shared" si="66"/>
        <v>1</v>
      </c>
      <c r="I105" s="4">
        <v>0</v>
      </c>
      <c r="J105" s="4">
        <v>0</v>
      </c>
      <c r="K105" s="4">
        <v>0</v>
      </c>
      <c r="L105" s="4" t="str">
        <f>IF(E105=6,INDEX(Ref!$A:$E,MATCH(F105,Ref!$A:$A,0),5),VLOOKUP(E105,$R$4:$S$28,2,FALSE))</f>
        <v>중급 장비 상자</v>
      </c>
    </row>
    <row r="106" spans="1:12" x14ac:dyDescent="0.2">
      <c r="A106" s="4">
        <v>105</v>
      </c>
      <c r="B106" s="4">
        <v>1</v>
      </c>
      <c r="C106" s="4">
        <v>1</v>
      </c>
      <c r="D106" s="4">
        <v>21</v>
      </c>
      <c r="E106" s="84">
        <f t="shared" ref="E106:F106" si="77">E78</f>
        <v>1</v>
      </c>
      <c r="F106" s="84">
        <f t="shared" si="77"/>
        <v>50000</v>
      </c>
      <c r="G106" s="4">
        <v>0</v>
      </c>
      <c r="H106" s="84">
        <f t="shared" si="66"/>
        <v>0</v>
      </c>
      <c r="I106" s="4">
        <v>0</v>
      </c>
      <c r="J106" s="4">
        <v>0</v>
      </c>
      <c r="K106" s="4">
        <v>0</v>
      </c>
      <c r="L106" s="4" t="str">
        <f>IF(E106=6,INDEX(Ref!$A:$E,MATCH(F106,Ref!$A:$A,0),5),VLOOKUP(E106,$R$4:$S$28,2,FALSE))</f>
        <v>제니</v>
      </c>
    </row>
    <row r="107" spans="1:12" x14ac:dyDescent="0.2">
      <c r="A107" s="4">
        <v>106</v>
      </c>
      <c r="B107" s="4">
        <v>1</v>
      </c>
      <c r="C107" s="4">
        <v>1</v>
      </c>
      <c r="D107" s="4">
        <v>22</v>
      </c>
      <c r="E107" s="84">
        <f t="shared" ref="E107:F107" si="78">E79</f>
        <v>6</v>
      </c>
      <c r="F107" s="84">
        <f t="shared" si="78"/>
        <v>94027</v>
      </c>
      <c r="G107" s="4">
        <v>0</v>
      </c>
      <c r="H107" s="84">
        <f t="shared" si="66"/>
        <v>100</v>
      </c>
      <c r="I107" s="4">
        <v>0</v>
      </c>
      <c r="J107" s="4">
        <v>0</v>
      </c>
      <c r="K107" s="4">
        <v>0</v>
      </c>
      <c r="L107" s="4" t="str">
        <f>IF(E107=6,INDEX(Ref!$A:$E,MATCH(F107,Ref!$A:$A,0),5),VLOOKUP(E107,$R$4:$S$28,2,FALSE))</f>
        <v>에르늄</v>
      </c>
    </row>
    <row r="108" spans="1:12" x14ac:dyDescent="0.2">
      <c r="A108" s="4">
        <v>107</v>
      </c>
      <c r="B108" s="4">
        <v>1</v>
      </c>
      <c r="C108" s="4">
        <v>1</v>
      </c>
      <c r="D108" s="4">
        <v>23</v>
      </c>
      <c r="E108" s="84">
        <f t="shared" ref="E108:F108" si="79">E80</f>
        <v>6</v>
      </c>
      <c r="F108" s="84">
        <f t="shared" si="79"/>
        <v>85000</v>
      </c>
      <c r="G108" s="4">
        <v>0</v>
      </c>
      <c r="H108" s="84">
        <f t="shared" si="66"/>
        <v>1</v>
      </c>
      <c r="I108" s="4">
        <v>0</v>
      </c>
      <c r="J108" s="4">
        <v>0</v>
      </c>
      <c r="K108" s="4">
        <v>0</v>
      </c>
      <c r="L108" s="4" t="str">
        <f>IF(E108=6,INDEX(Ref!$A:$E,MATCH(F108,Ref!$A:$A,0),5),VLOOKUP(E108,$R$4:$S$28,2,FALSE))</f>
        <v>하급 장비 상자</v>
      </c>
    </row>
    <row r="109" spans="1:12" x14ac:dyDescent="0.2">
      <c r="A109" s="4">
        <v>108</v>
      </c>
      <c r="B109" s="4">
        <v>1</v>
      </c>
      <c r="C109" s="4">
        <v>1</v>
      </c>
      <c r="D109" s="4">
        <v>24</v>
      </c>
      <c r="E109" s="84">
        <f t="shared" ref="E109:F109" si="80">E81</f>
        <v>3</v>
      </c>
      <c r="F109" s="84">
        <f t="shared" si="80"/>
        <v>100</v>
      </c>
      <c r="G109" s="4">
        <v>0</v>
      </c>
      <c r="H109" s="84">
        <f t="shared" si="66"/>
        <v>0</v>
      </c>
      <c r="I109" s="4">
        <v>0</v>
      </c>
      <c r="J109" s="4">
        <v>0</v>
      </c>
      <c r="K109" s="4">
        <v>0</v>
      </c>
      <c r="L109" s="4" t="str">
        <f>IF(E109=6,INDEX(Ref!$A:$E,MATCH(F109,Ref!$A:$A,0),5),VLOOKUP(E109,$R$4:$S$28,2,FALSE))</f>
        <v>무료 냥다래 열매(보상)</v>
      </c>
    </row>
    <row r="110" spans="1:12" x14ac:dyDescent="0.2">
      <c r="A110" s="4">
        <v>109</v>
      </c>
      <c r="B110" s="4">
        <v>1</v>
      </c>
      <c r="C110" s="4">
        <v>1</v>
      </c>
      <c r="D110" s="4">
        <v>25</v>
      </c>
      <c r="E110" s="84">
        <f t="shared" ref="E110:F110" si="81">E82</f>
        <v>6</v>
      </c>
      <c r="F110" s="84">
        <f t="shared" si="81"/>
        <v>85009</v>
      </c>
      <c r="G110" s="4">
        <v>0</v>
      </c>
      <c r="H110" s="84">
        <f t="shared" si="66"/>
        <v>1</v>
      </c>
      <c r="I110" s="4">
        <v>0</v>
      </c>
      <c r="J110" s="4">
        <v>0</v>
      </c>
      <c r="K110" s="4">
        <v>0</v>
      </c>
      <c r="L110" s="4" t="str">
        <f>IF(E110=6,INDEX(Ref!$A:$E,MATCH(F110,Ref!$A:$A,0),5),VLOOKUP(E110,$R$4:$S$28,2,FALSE))</f>
        <v>중급 카드 상자</v>
      </c>
    </row>
    <row r="111" spans="1:12" x14ac:dyDescent="0.2">
      <c r="A111" s="4">
        <v>110</v>
      </c>
      <c r="B111" s="4">
        <v>1</v>
      </c>
      <c r="C111" s="4">
        <v>1</v>
      </c>
      <c r="D111" s="4">
        <v>26</v>
      </c>
      <c r="E111" s="84">
        <f t="shared" ref="E111:F111" si="82">E83</f>
        <v>1</v>
      </c>
      <c r="F111" s="84">
        <f t="shared" si="82"/>
        <v>50000</v>
      </c>
      <c r="G111" s="4">
        <v>0</v>
      </c>
      <c r="H111" s="84">
        <f t="shared" si="66"/>
        <v>0</v>
      </c>
      <c r="I111" s="4">
        <v>0</v>
      </c>
      <c r="J111" s="4">
        <v>0</v>
      </c>
      <c r="K111" s="4">
        <v>0</v>
      </c>
      <c r="L111" s="4" t="str">
        <f>IF(E111=6,INDEX(Ref!$A:$E,MATCH(F111,Ref!$A:$A,0),5),VLOOKUP(E111,$R$4:$S$28,2,FALSE))</f>
        <v>제니</v>
      </c>
    </row>
    <row r="112" spans="1:12" x14ac:dyDescent="0.2">
      <c r="A112" s="4">
        <v>111</v>
      </c>
      <c r="B112" s="4">
        <v>1</v>
      </c>
      <c r="C112" s="4">
        <v>1</v>
      </c>
      <c r="D112" s="4">
        <v>27</v>
      </c>
      <c r="E112" s="84">
        <f t="shared" ref="E112:F112" si="83">E84</f>
        <v>6</v>
      </c>
      <c r="F112" s="84">
        <f t="shared" si="83"/>
        <v>94025</v>
      </c>
      <c r="G112" s="4">
        <v>0</v>
      </c>
      <c r="H112" s="84">
        <f t="shared" si="66"/>
        <v>50</v>
      </c>
      <c r="I112" s="4">
        <v>0</v>
      </c>
      <c r="J112" s="4">
        <v>0</v>
      </c>
      <c r="K112" s="4">
        <v>0</v>
      </c>
      <c r="L112" s="4" t="str">
        <f>IF(E112=6,INDEX(Ref!$A:$E,MATCH(F112,Ref!$A:$A,0),5),VLOOKUP(E112,$R$4:$S$28,2,FALSE))</f>
        <v>오리데오콘</v>
      </c>
    </row>
    <row r="113" spans="1:12" x14ac:dyDescent="0.2">
      <c r="A113" s="4">
        <v>112</v>
      </c>
      <c r="B113" s="4">
        <v>1</v>
      </c>
      <c r="C113" s="4">
        <v>1</v>
      </c>
      <c r="D113" s="4">
        <v>28</v>
      </c>
      <c r="E113" s="84">
        <f t="shared" ref="E113:F113" si="84">E85</f>
        <v>6</v>
      </c>
      <c r="F113" s="84">
        <f t="shared" si="84"/>
        <v>85010</v>
      </c>
      <c r="G113" s="4">
        <v>0</v>
      </c>
      <c r="H113" s="84">
        <f t="shared" si="66"/>
        <v>1</v>
      </c>
      <c r="I113" s="4">
        <v>0</v>
      </c>
      <c r="J113" s="4">
        <v>0</v>
      </c>
      <c r="K113" s="4">
        <v>0</v>
      </c>
      <c r="L113" s="4" t="str">
        <f>IF(E113=6,INDEX(Ref!$A:$E,MATCH(F113,Ref!$A:$A,0),5),VLOOKUP(E113,$R$4:$S$28,2,FALSE))</f>
        <v>상급 카드 상자</v>
      </c>
    </row>
    <row r="114" spans="1:12" x14ac:dyDescent="0.2">
      <c r="A114" s="4">
        <v>113</v>
      </c>
      <c r="B114" s="4">
        <v>2</v>
      </c>
      <c r="C114" s="4">
        <v>2</v>
      </c>
      <c r="D114" s="4">
        <v>1</v>
      </c>
      <c r="E114" s="84">
        <f t="shared" ref="E114:F114" si="85">E86</f>
        <v>1</v>
      </c>
      <c r="F114" s="84">
        <f t="shared" si="85"/>
        <v>5000</v>
      </c>
      <c r="G114" s="4">
        <v>0</v>
      </c>
      <c r="H114" s="84">
        <f t="shared" si="66"/>
        <v>0</v>
      </c>
      <c r="I114" s="4">
        <v>0</v>
      </c>
      <c r="J114" s="4">
        <v>0</v>
      </c>
      <c r="K114" s="4">
        <v>0</v>
      </c>
      <c r="L114" s="4" t="str">
        <f>IF(E114=6,INDEX(Ref!$A:$E,MATCH(F114,Ref!$A:$A,0),5),VLOOKUP(E114,$R$4:$S$28,2,FALSE))</f>
        <v>제니</v>
      </c>
    </row>
    <row r="115" spans="1:12" x14ac:dyDescent="0.2">
      <c r="A115" s="4">
        <v>114</v>
      </c>
      <c r="B115" s="4">
        <v>2</v>
      </c>
      <c r="C115" s="4">
        <v>2</v>
      </c>
      <c r="D115" s="4">
        <v>2</v>
      </c>
      <c r="E115" s="84">
        <f t="shared" ref="E115:F115" si="86">E87</f>
        <v>6</v>
      </c>
      <c r="F115" s="84">
        <f t="shared" si="86"/>
        <v>94027</v>
      </c>
      <c r="G115" s="4">
        <v>0</v>
      </c>
      <c r="H115" s="84">
        <f t="shared" si="66"/>
        <v>100</v>
      </c>
      <c r="I115" s="4">
        <v>0</v>
      </c>
      <c r="J115" s="4">
        <v>0</v>
      </c>
      <c r="K115" s="4">
        <v>0</v>
      </c>
      <c r="L115" s="4" t="str">
        <f>IF(E115=6,INDEX(Ref!$A:$E,MATCH(F115,Ref!$A:$A,0),5),VLOOKUP(E115,$R$4:$S$28,2,FALSE))</f>
        <v>에르늄</v>
      </c>
    </row>
    <row r="116" spans="1:12" x14ac:dyDescent="0.2">
      <c r="A116" s="4">
        <v>115</v>
      </c>
      <c r="B116" s="4">
        <v>2</v>
      </c>
      <c r="C116" s="4">
        <v>2</v>
      </c>
      <c r="D116" s="4">
        <v>3</v>
      </c>
      <c r="E116" s="84">
        <f t="shared" ref="E116:F116" si="87">E88</f>
        <v>6</v>
      </c>
      <c r="F116" s="84">
        <f t="shared" si="87"/>
        <v>85991</v>
      </c>
      <c r="G116" s="4">
        <v>0</v>
      </c>
      <c r="H116" s="84">
        <f t="shared" si="66"/>
        <v>1</v>
      </c>
      <c r="I116" s="4">
        <v>0</v>
      </c>
      <c r="J116" s="4">
        <v>0</v>
      </c>
      <c r="K116" s="4">
        <v>0</v>
      </c>
      <c r="L116" s="4" t="e">
        <f>IF(E116=6,INDEX(Ref!$A:$E,MATCH(F116,Ref!$A:$A,0),5),VLOOKUP(E116,$R$4:$S$28,2,FALSE))</f>
        <v>#N/A</v>
      </c>
    </row>
    <row r="117" spans="1:12" x14ac:dyDescent="0.2">
      <c r="A117" s="4">
        <v>116</v>
      </c>
      <c r="B117" s="4">
        <v>2</v>
      </c>
      <c r="C117" s="4">
        <v>2</v>
      </c>
      <c r="D117" s="4">
        <v>4</v>
      </c>
      <c r="E117" s="84">
        <f t="shared" ref="E117:F117" si="88">E89</f>
        <v>3</v>
      </c>
      <c r="F117" s="84">
        <f t="shared" si="88"/>
        <v>50</v>
      </c>
      <c r="G117" s="4">
        <v>0</v>
      </c>
      <c r="H117" s="84">
        <f t="shared" si="66"/>
        <v>0</v>
      </c>
      <c r="I117" s="4">
        <v>0</v>
      </c>
      <c r="J117" s="4">
        <v>0</v>
      </c>
      <c r="K117" s="4">
        <v>0</v>
      </c>
      <c r="L117" s="4" t="str">
        <f>IF(E117=6,INDEX(Ref!$A:$E,MATCH(F117,Ref!$A:$A,0),5),VLOOKUP(E117,$R$4:$S$28,2,FALSE))</f>
        <v>무료 냥다래 열매(보상)</v>
      </c>
    </row>
    <row r="118" spans="1:12" x14ac:dyDescent="0.2">
      <c r="A118" s="4">
        <v>117</v>
      </c>
      <c r="B118" s="4">
        <v>2</v>
      </c>
      <c r="C118" s="4">
        <v>2</v>
      </c>
      <c r="D118" s="4">
        <v>5</v>
      </c>
      <c r="E118" s="84">
        <f t="shared" ref="E118:F118" si="89">E90</f>
        <v>6</v>
      </c>
      <c r="F118" s="84">
        <f t="shared" si="89"/>
        <v>85001</v>
      </c>
      <c r="G118" s="4">
        <v>0</v>
      </c>
      <c r="H118" s="84">
        <f t="shared" si="66"/>
        <v>1</v>
      </c>
      <c r="I118" s="4">
        <v>0</v>
      </c>
      <c r="J118" s="4">
        <v>0</v>
      </c>
      <c r="K118" s="4">
        <v>0</v>
      </c>
      <c r="L118" s="4" t="str">
        <f>IF(E118=6,INDEX(Ref!$A:$E,MATCH(F118,Ref!$A:$A,0),5),VLOOKUP(E118,$R$4:$S$28,2,FALSE))</f>
        <v>중급 장비 상자</v>
      </c>
    </row>
    <row r="119" spans="1:12" x14ac:dyDescent="0.2">
      <c r="A119" s="4">
        <v>118</v>
      </c>
      <c r="B119" s="4">
        <v>2</v>
      </c>
      <c r="C119" s="4">
        <v>2</v>
      </c>
      <c r="D119" s="4">
        <v>6</v>
      </c>
      <c r="E119" s="84">
        <f t="shared" ref="E119:F119" si="90">E91</f>
        <v>1</v>
      </c>
      <c r="F119" s="84">
        <f t="shared" si="90"/>
        <v>30000</v>
      </c>
      <c r="G119" s="4">
        <v>0</v>
      </c>
      <c r="H119" s="84">
        <f t="shared" si="66"/>
        <v>0</v>
      </c>
      <c r="I119" s="4">
        <v>0</v>
      </c>
      <c r="J119" s="4">
        <v>0</v>
      </c>
      <c r="K119" s="4">
        <v>0</v>
      </c>
      <c r="L119" s="4" t="str">
        <f>IF(E119=6,INDEX(Ref!$A:$E,MATCH(F119,Ref!$A:$A,0),5),VLOOKUP(E119,$R$4:$S$28,2,FALSE))</f>
        <v>제니</v>
      </c>
    </row>
    <row r="120" spans="1:12" x14ac:dyDescent="0.2">
      <c r="A120" s="4">
        <v>119</v>
      </c>
      <c r="B120" s="4">
        <v>2</v>
      </c>
      <c r="C120" s="4">
        <v>2</v>
      </c>
      <c r="D120" s="4">
        <v>7</v>
      </c>
      <c r="E120" s="84">
        <f t="shared" ref="E120:F120" si="91">E92</f>
        <v>6</v>
      </c>
      <c r="F120" s="84">
        <f t="shared" si="91"/>
        <v>94025</v>
      </c>
      <c r="G120" s="4">
        <v>0</v>
      </c>
      <c r="H120" s="84">
        <f t="shared" si="66"/>
        <v>50</v>
      </c>
      <c r="I120" s="4">
        <v>0</v>
      </c>
      <c r="J120" s="4">
        <v>0</v>
      </c>
      <c r="K120" s="4">
        <v>0</v>
      </c>
      <c r="L120" s="4" t="str">
        <f>IF(E120=6,INDEX(Ref!$A:$E,MATCH(F120,Ref!$A:$A,0),5),VLOOKUP(E120,$R$4:$S$28,2,FALSE))</f>
        <v>오리데오콘</v>
      </c>
    </row>
    <row r="121" spans="1:12" x14ac:dyDescent="0.2">
      <c r="A121" s="4">
        <v>120</v>
      </c>
      <c r="B121" s="4">
        <v>2</v>
      </c>
      <c r="C121" s="4">
        <v>2</v>
      </c>
      <c r="D121" s="4">
        <v>8</v>
      </c>
      <c r="E121" s="84">
        <f t="shared" ref="E121:F121" si="92">E93</f>
        <v>6</v>
      </c>
      <c r="F121" s="84">
        <f t="shared" si="92"/>
        <v>85000</v>
      </c>
      <c r="G121" s="4">
        <v>0</v>
      </c>
      <c r="H121" s="84">
        <f t="shared" si="66"/>
        <v>1</v>
      </c>
      <c r="I121" s="4">
        <v>0</v>
      </c>
      <c r="J121" s="4">
        <v>0</v>
      </c>
      <c r="K121" s="4">
        <v>0</v>
      </c>
      <c r="L121" s="4" t="str">
        <f>IF(E121=6,INDEX(Ref!$A:$E,MATCH(F121,Ref!$A:$A,0),5),VLOOKUP(E121,$R$4:$S$28,2,FALSE))</f>
        <v>하급 장비 상자</v>
      </c>
    </row>
    <row r="122" spans="1:12" x14ac:dyDescent="0.2">
      <c r="A122" s="4">
        <v>121</v>
      </c>
      <c r="B122" s="4">
        <v>2</v>
      </c>
      <c r="C122" s="4">
        <v>2</v>
      </c>
      <c r="D122" s="4">
        <v>9</v>
      </c>
      <c r="E122" s="84">
        <f t="shared" ref="E122:F122" si="93">E94</f>
        <v>3</v>
      </c>
      <c r="F122" s="84">
        <f t="shared" si="93"/>
        <v>100</v>
      </c>
      <c r="G122" s="4">
        <v>0</v>
      </c>
      <c r="H122" s="84">
        <f t="shared" si="66"/>
        <v>0</v>
      </c>
      <c r="I122" s="4">
        <v>0</v>
      </c>
      <c r="J122" s="4">
        <v>0</v>
      </c>
      <c r="K122" s="4">
        <v>0</v>
      </c>
      <c r="L122" s="4" t="str">
        <f>IF(E122=6,INDEX(Ref!$A:$E,MATCH(F122,Ref!$A:$A,0),5),VLOOKUP(E122,$R$4:$S$28,2,FALSE))</f>
        <v>무료 냥다래 열매(보상)</v>
      </c>
    </row>
    <row r="123" spans="1:12" x14ac:dyDescent="0.2">
      <c r="A123" s="4">
        <v>122</v>
      </c>
      <c r="B123" s="4">
        <v>2</v>
      </c>
      <c r="C123" s="4">
        <v>2</v>
      </c>
      <c r="D123" s="4">
        <v>10</v>
      </c>
      <c r="E123" s="84">
        <f t="shared" ref="E123:F123" si="94">E95</f>
        <v>6</v>
      </c>
      <c r="F123" s="84">
        <f t="shared" si="94"/>
        <v>85009</v>
      </c>
      <c r="G123" s="4">
        <v>0</v>
      </c>
      <c r="H123" s="84">
        <f t="shared" si="66"/>
        <v>1</v>
      </c>
      <c r="I123" s="4">
        <v>0</v>
      </c>
      <c r="J123" s="4">
        <v>0</v>
      </c>
      <c r="K123" s="4">
        <v>0</v>
      </c>
      <c r="L123" s="4" t="str">
        <f>IF(E123=6,INDEX(Ref!$A:$E,MATCH(F123,Ref!$A:$A,0),5),VLOOKUP(E123,$R$4:$S$28,2,FALSE))</f>
        <v>중급 카드 상자</v>
      </c>
    </row>
    <row r="124" spans="1:12" x14ac:dyDescent="0.2">
      <c r="A124" s="4">
        <v>123</v>
      </c>
      <c r="B124" s="4">
        <v>2</v>
      </c>
      <c r="C124" s="4">
        <v>2</v>
      </c>
      <c r="D124" s="4">
        <v>11</v>
      </c>
      <c r="E124" s="84">
        <f t="shared" ref="E124:F124" si="95">E96</f>
        <v>1</v>
      </c>
      <c r="F124" s="84">
        <f t="shared" si="95"/>
        <v>50000</v>
      </c>
      <c r="G124" s="4">
        <v>0</v>
      </c>
      <c r="H124" s="84">
        <f t="shared" si="66"/>
        <v>0</v>
      </c>
      <c r="I124" s="4">
        <v>0</v>
      </c>
      <c r="J124" s="4">
        <v>0</v>
      </c>
      <c r="K124" s="4">
        <v>0</v>
      </c>
      <c r="L124" s="4" t="str">
        <f>IF(E124=6,INDEX(Ref!$A:$E,MATCH(F124,Ref!$A:$A,0),5),VLOOKUP(E124,$R$4:$S$28,2,FALSE))</f>
        <v>제니</v>
      </c>
    </row>
    <row r="125" spans="1:12" x14ac:dyDescent="0.2">
      <c r="A125" s="4">
        <v>124</v>
      </c>
      <c r="B125" s="4">
        <v>2</v>
      </c>
      <c r="C125" s="4">
        <v>2</v>
      </c>
      <c r="D125" s="4">
        <v>12</v>
      </c>
      <c r="E125" s="84">
        <f t="shared" ref="E125:F125" si="96">E97</f>
        <v>6</v>
      </c>
      <c r="F125" s="84">
        <f t="shared" si="96"/>
        <v>94027</v>
      </c>
      <c r="G125" s="4">
        <v>0</v>
      </c>
      <c r="H125" s="84">
        <f t="shared" si="66"/>
        <v>100</v>
      </c>
      <c r="I125" s="4">
        <v>0</v>
      </c>
      <c r="J125" s="4">
        <v>0</v>
      </c>
      <c r="K125" s="4">
        <v>0</v>
      </c>
      <c r="L125" s="4" t="str">
        <f>IF(E125=6,INDEX(Ref!$A:$E,MATCH(F125,Ref!$A:$A,0),5),VLOOKUP(E125,$R$4:$S$28,2,FALSE))</f>
        <v>에르늄</v>
      </c>
    </row>
    <row r="126" spans="1:12" x14ac:dyDescent="0.2">
      <c r="A126" s="4">
        <v>125</v>
      </c>
      <c r="B126" s="4">
        <v>2</v>
      </c>
      <c r="C126" s="4">
        <v>2</v>
      </c>
      <c r="D126" s="4">
        <v>13</v>
      </c>
      <c r="E126" s="84">
        <f t="shared" ref="E126:F126" si="97">E98</f>
        <v>6</v>
      </c>
      <c r="F126" s="84">
        <f t="shared" si="97"/>
        <v>85008</v>
      </c>
      <c r="G126" s="4">
        <v>0</v>
      </c>
      <c r="H126" s="84">
        <f t="shared" si="66"/>
        <v>1</v>
      </c>
      <c r="I126" s="4">
        <v>0</v>
      </c>
      <c r="J126" s="4">
        <v>0</v>
      </c>
      <c r="K126" s="4">
        <v>0</v>
      </c>
      <c r="L126" s="4" t="str">
        <f>IF(E126=6,INDEX(Ref!$A:$E,MATCH(F126,Ref!$A:$A,0),5),VLOOKUP(E126,$R$4:$S$28,2,FALSE))</f>
        <v>하급 카드 상자</v>
      </c>
    </row>
    <row r="127" spans="1:12" x14ac:dyDescent="0.2">
      <c r="A127" s="4">
        <v>126</v>
      </c>
      <c r="B127" s="4">
        <v>2</v>
      </c>
      <c r="C127" s="4">
        <v>2</v>
      </c>
      <c r="D127" s="4">
        <v>14</v>
      </c>
      <c r="E127" s="84">
        <f t="shared" ref="E127:F127" si="98">E99</f>
        <v>3</v>
      </c>
      <c r="F127" s="84">
        <f t="shared" si="98"/>
        <v>100</v>
      </c>
      <c r="G127" s="4">
        <v>0</v>
      </c>
      <c r="H127" s="84">
        <f t="shared" si="66"/>
        <v>0</v>
      </c>
      <c r="I127" s="4">
        <v>0</v>
      </c>
      <c r="J127" s="4">
        <v>0</v>
      </c>
      <c r="K127" s="4">
        <v>0</v>
      </c>
      <c r="L127" s="4" t="str">
        <f>IF(E127=6,INDEX(Ref!$A:$E,MATCH(F127,Ref!$A:$A,0),5),VLOOKUP(E127,$R$4:$S$28,2,FALSE))</f>
        <v>무료 냥다래 열매(보상)</v>
      </c>
    </row>
    <row r="128" spans="1:12" x14ac:dyDescent="0.2">
      <c r="A128" s="4">
        <v>127</v>
      </c>
      <c r="B128" s="4">
        <v>2</v>
      </c>
      <c r="C128" s="4">
        <v>2</v>
      </c>
      <c r="D128" s="4">
        <v>15</v>
      </c>
      <c r="E128" s="84">
        <f t="shared" ref="E128:F128" si="99">E100</f>
        <v>6</v>
      </c>
      <c r="F128" s="84">
        <f t="shared" si="99"/>
        <v>85992</v>
      </c>
      <c r="G128" s="4">
        <v>0</v>
      </c>
      <c r="H128" s="84">
        <f t="shared" si="66"/>
        <v>1</v>
      </c>
      <c r="I128" s="4">
        <v>0</v>
      </c>
      <c r="J128" s="4">
        <v>0</v>
      </c>
      <c r="K128" s="4">
        <v>0</v>
      </c>
      <c r="L128" s="4" t="e">
        <f>IF(E128=6,INDEX(Ref!$A:$E,MATCH(F128,Ref!$A:$A,0),5),VLOOKUP(E128,$R$4:$S$28,2,FALSE))</f>
        <v>#N/A</v>
      </c>
    </row>
    <row r="129" spans="1:12" x14ac:dyDescent="0.2">
      <c r="A129" s="4">
        <v>128</v>
      </c>
      <c r="B129" s="4">
        <v>2</v>
      </c>
      <c r="C129" s="4">
        <v>2</v>
      </c>
      <c r="D129" s="4">
        <v>16</v>
      </c>
      <c r="E129" s="84">
        <f t="shared" ref="E129:F129" si="100">E101</f>
        <v>1</v>
      </c>
      <c r="F129" s="84">
        <f t="shared" si="100"/>
        <v>50000</v>
      </c>
      <c r="G129" s="4">
        <v>0</v>
      </c>
      <c r="H129" s="84">
        <f t="shared" si="66"/>
        <v>0</v>
      </c>
      <c r="I129" s="4">
        <v>0</v>
      </c>
      <c r="J129" s="4">
        <v>0</v>
      </c>
      <c r="K129" s="4">
        <v>0</v>
      </c>
      <c r="L129" s="4" t="str">
        <f>IF(E129=6,INDEX(Ref!$A:$E,MATCH(F129,Ref!$A:$A,0),5),VLOOKUP(E129,$R$4:$S$28,2,FALSE))</f>
        <v>제니</v>
      </c>
    </row>
    <row r="130" spans="1:12" x14ac:dyDescent="0.2">
      <c r="A130" s="4">
        <v>129</v>
      </c>
      <c r="B130" s="4">
        <v>2</v>
      </c>
      <c r="C130" s="4">
        <v>2</v>
      </c>
      <c r="D130" s="4">
        <v>17</v>
      </c>
      <c r="E130" s="84">
        <f t="shared" ref="E130:F130" si="101">E102</f>
        <v>6</v>
      </c>
      <c r="F130" s="84">
        <f t="shared" si="101"/>
        <v>94025</v>
      </c>
      <c r="G130" s="4">
        <v>0</v>
      </c>
      <c r="H130" s="84">
        <f t="shared" si="66"/>
        <v>50</v>
      </c>
      <c r="I130" s="4">
        <v>0</v>
      </c>
      <c r="J130" s="4">
        <v>0</v>
      </c>
      <c r="K130" s="4">
        <v>0</v>
      </c>
      <c r="L130" s="4" t="str">
        <f>IF(E130=6,INDEX(Ref!$A:$E,MATCH(F130,Ref!$A:$A,0),5),VLOOKUP(E130,$R$4:$S$28,2,FALSE))</f>
        <v>오리데오콘</v>
      </c>
    </row>
    <row r="131" spans="1:12" x14ac:dyDescent="0.2">
      <c r="A131" s="4">
        <v>130</v>
      </c>
      <c r="B131" s="4">
        <v>2</v>
      </c>
      <c r="C131" s="4">
        <v>2</v>
      </c>
      <c r="D131" s="4">
        <v>18</v>
      </c>
      <c r="E131" s="84">
        <f t="shared" ref="E131:F131" si="102">E103</f>
        <v>6</v>
      </c>
      <c r="F131" s="84">
        <f t="shared" si="102"/>
        <v>85991</v>
      </c>
      <c r="G131" s="4">
        <v>0</v>
      </c>
      <c r="H131" s="84">
        <f t="shared" si="66"/>
        <v>1</v>
      </c>
      <c r="I131" s="4">
        <v>0</v>
      </c>
      <c r="J131" s="4">
        <v>0</v>
      </c>
      <c r="K131" s="4">
        <v>0</v>
      </c>
      <c r="L131" s="4" t="e">
        <f>IF(E131=6,INDEX(Ref!$A:$E,MATCH(F131,Ref!$A:$A,0),5),VLOOKUP(E131,$R$4:$S$28,2,FALSE))</f>
        <v>#N/A</v>
      </c>
    </row>
    <row r="132" spans="1:12" x14ac:dyDescent="0.2">
      <c r="A132" s="4">
        <v>131</v>
      </c>
      <c r="B132" s="4">
        <v>2</v>
      </c>
      <c r="C132" s="4">
        <v>2</v>
      </c>
      <c r="D132" s="4">
        <v>19</v>
      </c>
      <c r="E132" s="84">
        <f t="shared" ref="E132:F132" si="103">E104</f>
        <v>3</v>
      </c>
      <c r="F132" s="84">
        <f t="shared" si="103"/>
        <v>100</v>
      </c>
      <c r="G132" s="4">
        <v>0</v>
      </c>
      <c r="H132" s="84">
        <f t="shared" si="66"/>
        <v>0</v>
      </c>
      <c r="I132" s="4">
        <v>0</v>
      </c>
      <c r="J132" s="4">
        <v>0</v>
      </c>
      <c r="K132" s="4">
        <v>0</v>
      </c>
      <c r="L132" s="4" t="str">
        <f>IF(E132=6,INDEX(Ref!$A:$E,MATCH(F132,Ref!$A:$A,0),5),VLOOKUP(E132,$R$4:$S$28,2,FALSE))</f>
        <v>무료 냥다래 열매(보상)</v>
      </c>
    </row>
    <row r="133" spans="1:12" x14ac:dyDescent="0.2">
      <c r="A133" s="4">
        <v>132</v>
      </c>
      <c r="B133" s="4">
        <v>2</v>
      </c>
      <c r="C133" s="4">
        <v>2</v>
      </c>
      <c r="D133" s="4">
        <v>20</v>
      </c>
      <c r="E133" s="84">
        <f t="shared" ref="E133:F133" si="104">E105</f>
        <v>6</v>
      </c>
      <c r="F133" s="84">
        <f t="shared" si="104"/>
        <v>85001</v>
      </c>
      <c r="G133" s="4">
        <v>0</v>
      </c>
      <c r="H133" s="84">
        <f t="shared" si="66"/>
        <v>1</v>
      </c>
      <c r="I133" s="4">
        <v>0</v>
      </c>
      <c r="J133" s="4">
        <v>0</v>
      </c>
      <c r="K133" s="4">
        <v>0</v>
      </c>
      <c r="L133" s="4" t="str">
        <f>IF(E133=6,INDEX(Ref!$A:$E,MATCH(F133,Ref!$A:$A,0),5),VLOOKUP(E133,$R$4:$S$28,2,FALSE))</f>
        <v>중급 장비 상자</v>
      </c>
    </row>
    <row r="134" spans="1:12" x14ac:dyDescent="0.2">
      <c r="A134" s="4">
        <v>133</v>
      </c>
      <c r="B134" s="4">
        <v>2</v>
      </c>
      <c r="C134" s="4">
        <v>2</v>
      </c>
      <c r="D134" s="4">
        <v>21</v>
      </c>
      <c r="E134" s="84">
        <f t="shared" ref="E134:F134" si="105">E106</f>
        <v>1</v>
      </c>
      <c r="F134" s="84">
        <f t="shared" si="105"/>
        <v>50000</v>
      </c>
      <c r="G134" s="4">
        <v>0</v>
      </c>
      <c r="H134" s="84">
        <f t="shared" si="66"/>
        <v>0</v>
      </c>
      <c r="I134" s="4">
        <v>0</v>
      </c>
      <c r="J134" s="4">
        <v>0</v>
      </c>
      <c r="K134" s="4">
        <v>0</v>
      </c>
      <c r="L134" s="4" t="str">
        <f>IF(E134=6,INDEX(Ref!$A:$E,MATCH(F134,Ref!$A:$A,0),5),VLOOKUP(E134,$R$4:$S$28,2,FALSE))</f>
        <v>제니</v>
      </c>
    </row>
    <row r="135" spans="1:12" x14ac:dyDescent="0.2">
      <c r="A135" s="4">
        <v>134</v>
      </c>
      <c r="B135" s="4">
        <v>2</v>
      </c>
      <c r="C135" s="4">
        <v>2</v>
      </c>
      <c r="D135" s="4">
        <v>22</v>
      </c>
      <c r="E135" s="84">
        <f t="shared" ref="E135:F135" si="106">E107</f>
        <v>6</v>
      </c>
      <c r="F135" s="84">
        <f t="shared" si="106"/>
        <v>94027</v>
      </c>
      <c r="G135" s="4">
        <v>0</v>
      </c>
      <c r="H135" s="84">
        <f t="shared" si="66"/>
        <v>100</v>
      </c>
      <c r="I135" s="4">
        <v>0</v>
      </c>
      <c r="J135" s="4">
        <v>0</v>
      </c>
      <c r="K135" s="4">
        <v>0</v>
      </c>
      <c r="L135" s="4" t="str">
        <f>IF(E135=6,INDEX(Ref!$A:$E,MATCH(F135,Ref!$A:$A,0),5),VLOOKUP(E135,$R$4:$S$28,2,FALSE))</f>
        <v>에르늄</v>
      </c>
    </row>
    <row r="136" spans="1:12" x14ac:dyDescent="0.2">
      <c r="A136" s="4">
        <v>135</v>
      </c>
      <c r="B136" s="4">
        <v>2</v>
      </c>
      <c r="C136" s="4">
        <v>2</v>
      </c>
      <c r="D136" s="4">
        <v>23</v>
      </c>
      <c r="E136" s="84">
        <f t="shared" ref="E136:F136" si="107">E108</f>
        <v>6</v>
      </c>
      <c r="F136" s="84">
        <f t="shared" si="107"/>
        <v>85000</v>
      </c>
      <c r="G136" s="4">
        <v>0</v>
      </c>
      <c r="H136" s="84">
        <f t="shared" si="66"/>
        <v>1</v>
      </c>
      <c r="I136" s="4">
        <v>0</v>
      </c>
      <c r="J136" s="4">
        <v>0</v>
      </c>
      <c r="K136" s="4">
        <v>0</v>
      </c>
      <c r="L136" s="4" t="str">
        <f>IF(E136=6,INDEX(Ref!$A:$E,MATCH(F136,Ref!$A:$A,0),5),VLOOKUP(E136,$R$4:$S$28,2,FALSE))</f>
        <v>하급 장비 상자</v>
      </c>
    </row>
    <row r="137" spans="1:12" x14ac:dyDescent="0.2">
      <c r="A137" s="4">
        <v>136</v>
      </c>
      <c r="B137" s="4">
        <v>2</v>
      </c>
      <c r="C137" s="4">
        <v>2</v>
      </c>
      <c r="D137" s="4">
        <v>24</v>
      </c>
      <c r="E137" s="84">
        <f t="shared" ref="E137:F137" si="108">E109</f>
        <v>3</v>
      </c>
      <c r="F137" s="84">
        <f t="shared" si="108"/>
        <v>100</v>
      </c>
      <c r="G137" s="4">
        <v>0</v>
      </c>
      <c r="H137" s="84">
        <f t="shared" si="66"/>
        <v>0</v>
      </c>
      <c r="I137" s="4">
        <v>0</v>
      </c>
      <c r="J137" s="4">
        <v>0</v>
      </c>
      <c r="K137" s="4">
        <v>0</v>
      </c>
      <c r="L137" s="4" t="str">
        <f>IF(E137=6,INDEX(Ref!$A:$E,MATCH(F137,Ref!$A:$A,0),5),VLOOKUP(E137,$R$4:$S$28,2,FALSE))</f>
        <v>무료 냥다래 열매(보상)</v>
      </c>
    </row>
    <row r="138" spans="1:12" x14ac:dyDescent="0.2">
      <c r="A138" s="4">
        <v>137</v>
      </c>
      <c r="B138" s="4">
        <v>2</v>
      </c>
      <c r="C138" s="4">
        <v>2</v>
      </c>
      <c r="D138" s="4">
        <v>25</v>
      </c>
      <c r="E138" s="84">
        <f t="shared" ref="E138:F138" si="109">E110</f>
        <v>6</v>
      </c>
      <c r="F138" s="84">
        <f t="shared" si="109"/>
        <v>85009</v>
      </c>
      <c r="G138" s="4">
        <v>0</v>
      </c>
      <c r="H138" s="84">
        <f t="shared" si="66"/>
        <v>1</v>
      </c>
      <c r="I138" s="4">
        <v>0</v>
      </c>
      <c r="J138" s="4">
        <v>0</v>
      </c>
      <c r="K138" s="4">
        <v>0</v>
      </c>
      <c r="L138" s="4" t="str">
        <f>IF(E138=6,INDEX(Ref!$A:$E,MATCH(F138,Ref!$A:$A,0),5),VLOOKUP(E138,$R$4:$S$28,2,FALSE))</f>
        <v>중급 카드 상자</v>
      </c>
    </row>
    <row r="139" spans="1:12" x14ac:dyDescent="0.2">
      <c r="A139" s="4">
        <v>138</v>
      </c>
      <c r="B139" s="4">
        <v>2</v>
      </c>
      <c r="C139" s="4">
        <v>2</v>
      </c>
      <c r="D139" s="4">
        <v>26</v>
      </c>
      <c r="E139" s="84">
        <f t="shared" ref="E139:F139" si="110">E111</f>
        <v>1</v>
      </c>
      <c r="F139" s="84">
        <f t="shared" si="110"/>
        <v>50000</v>
      </c>
      <c r="G139" s="4">
        <v>0</v>
      </c>
      <c r="H139" s="84">
        <f t="shared" si="66"/>
        <v>0</v>
      </c>
      <c r="I139" s="4">
        <v>0</v>
      </c>
      <c r="J139" s="4">
        <v>0</v>
      </c>
      <c r="K139" s="4">
        <v>0</v>
      </c>
      <c r="L139" s="4" t="str">
        <f>IF(E139=6,INDEX(Ref!$A:$E,MATCH(F139,Ref!$A:$A,0),5),VLOOKUP(E139,$R$4:$S$28,2,FALSE))</f>
        <v>제니</v>
      </c>
    </row>
    <row r="140" spans="1:12" x14ac:dyDescent="0.2">
      <c r="A140" s="4">
        <v>139</v>
      </c>
      <c r="B140" s="4">
        <v>2</v>
      </c>
      <c r="C140" s="4">
        <v>2</v>
      </c>
      <c r="D140" s="4">
        <v>27</v>
      </c>
      <c r="E140" s="84">
        <f t="shared" ref="E140:F140" si="111">E112</f>
        <v>6</v>
      </c>
      <c r="F140" s="84">
        <f t="shared" si="111"/>
        <v>94025</v>
      </c>
      <c r="G140" s="4">
        <v>0</v>
      </c>
      <c r="H140" s="84">
        <f t="shared" si="66"/>
        <v>50</v>
      </c>
      <c r="I140" s="4">
        <v>0</v>
      </c>
      <c r="J140" s="4">
        <v>0</v>
      </c>
      <c r="K140" s="4">
        <v>0</v>
      </c>
      <c r="L140" s="4" t="str">
        <f>IF(E140=6,INDEX(Ref!$A:$E,MATCH(F140,Ref!$A:$A,0),5),VLOOKUP(E140,$R$4:$S$28,2,FALSE))</f>
        <v>오리데오콘</v>
      </c>
    </row>
    <row r="141" spans="1:12" x14ac:dyDescent="0.2">
      <c r="A141" s="4">
        <v>140</v>
      </c>
      <c r="B141" s="4">
        <v>2</v>
      </c>
      <c r="C141" s="4">
        <v>2</v>
      </c>
      <c r="D141" s="4">
        <v>28</v>
      </c>
      <c r="E141" s="84">
        <f t="shared" ref="E141:F141" si="112">E113</f>
        <v>6</v>
      </c>
      <c r="F141" s="84">
        <f t="shared" si="112"/>
        <v>85010</v>
      </c>
      <c r="G141" s="4">
        <v>0</v>
      </c>
      <c r="H141" s="84">
        <f t="shared" si="66"/>
        <v>1</v>
      </c>
      <c r="I141" s="4">
        <v>0</v>
      </c>
      <c r="J141" s="4">
        <v>0</v>
      </c>
      <c r="K141" s="4">
        <v>0</v>
      </c>
      <c r="L141" s="4" t="str">
        <f>IF(E141=6,INDEX(Ref!$A:$E,MATCH(F141,Ref!$A:$A,0),5),VLOOKUP(E141,$R$4:$S$28,2,FALSE))</f>
        <v>상급 카드 상자</v>
      </c>
    </row>
  </sheetData>
  <mergeCells count="3">
    <mergeCell ref="R2:V2"/>
    <mergeCell ref="R45:T45"/>
    <mergeCell ref="R30:U30"/>
  </mergeCells>
  <phoneticPr fontId="4" type="noConversion"/>
  <conditionalFormatting sqref="A1:L12 A13:E14 G13:L14 A15:L1048576">
    <cfRule type="expression" dxfId="9" priority="1">
      <formula>IF(AND($E1=6,$C1=$P$3),TRUE,FALSE)</formula>
    </cfRule>
    <cfRule type="expression" dxfId="8" priority="2">
      <formula>IF($C1=$P$3,TRUE,FALSE)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04695-989E-484E-AB84-E2428E22B4E5}">
  <sheetPr codeName="Sheet2">
    <tabColor rgb="FFC00000"/>
  </sheetPr>
  <dimension ref="A1:AQ97"/>
  <sheetViews>
    <sheetView topLeftCell="F1" workbookViewId="0">
      <pane ySplit="16" topLeftCell="A17" activePane="bottomLeft" state="frozen"/>
      <selection activeCell="E1" sqref="E1"/>
      <selection pane="bottomLeft" activeCell="S45" sqref="S45"/>
    </sheetView>
  </sheetViews>
  <sheetFormatPr defaultRowHeight="12" x14ac:dyDescent="0.2"/>
  <cols>
    <col min="1" max="1" width="2" style="115" customWidth="1"/>
    <col min="2" max="2" width="13.125" style="115" bestFit="1" customWidth="1"/>
    <col min="3" max="3" width="20.75" style="115" customWidth="1"/>
    <col min="4" max="4" width="1.875" style="115" customWidth="1"/>
    <col min="5" max="5" width="13.625" style="115" bestFit="1" customWidth="1"/>
    <col min="6" max="6" width="20.75" style="115" customWidth="1"/>
    <col min="7" max="7" width="2" style="115" customWidth="1"/>
    <col min="8" max="8" width="12.25" style="118" customWidth="1"/>
    <col min="9" max="9" width="10" style="118" bestFit="1" customWidth="1"/>
    <col min="10" max="10" width="4.375" style="118" hidden="1" customWidth="1"/>
    <col min="11" max="11" width="4.5" style="118" customWidth="1"/>
    <col min="12" max="12" width="3.125" style="118" hidden="1" customWidth="1"/>
    <col min="13" max="13" width="5" style="118" bestFit="1" customWidth="1"/>
    <col min="14" max="14" width="5.25" style="118" customWidth="1"/>
    <col min="15" max="15" width="11.25" style="118" bestFit="1" customWidth="1"/>
    <col min="16" max="16" width="15.25" style="118" bestFit="1" customWidth="1"/>
    <col min="17" max="17" width="11.5" style="118" bestFit="1" customWidth="1"/>
    <col min="18" max="18" width="11.125" style="118" bestFit="1" customWidth="1"/>
    <col min="19" max="19" width="13.875" style="118" bestFit="1" customWidth="1"/>
    <col min="20" max="20" width="2" style="115" customWidth="1"/>
    <col min="21" max="21" width="12.5" style="118" bestFit="1" customWidth="1"/>
    <col min="22" max="22" width="10" style="118" bestFit="1" customWidth="1"/>
    <col min="23" max="23" width="4.375" style="118" customWidth="1"/>
    <col min="24" max="24" width="4.5" style="118" customWidth="1"/>
    <col min="25" max="25" width="3.125" style="118" customWidth="1"/>
    <col min="26" max="26" width="5.875" style="118" bestFit="1" customWidth="1"/>
    <col min="27" max="27" width="5.25" style="118" customWidth="1"/>
    <col min="28" max="28" width="11.25" style="118" bestFit="1" customWidth="1"/>
    <col min="29" max="29" width="15.25" style="118" bestFit="1" customWidth="1"/>
    <col min="30" max="30" width="11.5" style="118" bestFit="1" customWidth="1"/>
    <col min="31" max="31" width="11.125" style="118" bestFit="1" customWidth="1"/>
    <col min="32" max="32" width="13.875" style="118" bestFit="1" customWidth="1"/>
    <col min="33" max="35" width="9" style="115"/>
    <col min="36" max="36" width="6.75" style="115" bestFit="1" customWidth="1"/>
    <col min="37" max="37" width="14.375" style="115" bestFit="1" customWidth="1"/>
    <col min="38" max="38" width="5.875" style="115" bestFit="1" customWidth="1"/>
    <col min="39" max="39" width="23.75" style="115" bestFit="1" customWidth="1"/>
    <col min="40" max="40" width="3.25" style="115" bestFit="1" customWidth="1"/>
    <col min="41" max="43" width="9" style="115"/>
    <col min="44" max="16384" width="9" style="126"/>
  </cols>
  <sheetData>
    <row r="1" spans="1:32" s="115" customFormat="1" x14ac:dyDescent="0.2">
      <c r="A1" s="114" t="s">
        <v>2813</v>
      </c>
      <c r="B1" s="114"/>
      <c r="H1" s="114" t="s">
        <v>3607</v>
      </c>
    </row>
    <row r="2" spans="1:32" s="115" customFormat="1" x14ac:dyDescent="0.2">
      <c r="B2" s="115" t="s">
        <v>3605</v>
      </c>
      <c r="E2" s="114" t="s">
        <v>3606</v>
      </c>
      <c r="O2" s="116" t="s">
        <v>2457</v>
      </c>
      <c r="P2" s="117" t="s">
        <v>2784</v>
      </c>
      <c r="Q2" s="116" t="s">
        <v>2712</v>
      </c>
      <c r="AB2" s="116" t="s">
        <v>2457</v>
      </c>
      <c r="AC2" s="116" t="s">
        <v>2784</v>
      </c>
      <c r="AD2" s="116" t="s">
        <v>2712</v>
      </c>
    </row>
    <row r="3" spans="1:32" s="115" customFormat="1" x14ac:dyDescent="0.2">
      <c r="B3" s="118" t="s">
        <v>2782</v>
      </c>
      <c r="C3" s="118">
        <v>100</v>
      </c>
      <c r="D3" s="167"/>
      <c r="E3" s="118" t="s">
        <v>2782</v>
      </c>
      <c r="F3" s="170">
        <v>75</v>
      </c>
      <c r="O3" s="118">
        <v>94025</v>
      </c>
      <c r="P3" s="118" t="s">
        <v>74</v>
      </c>
      <c r="Q3" s="119">
        <f>ROUND(SUMIF($O:$O,O3,$R:$R),)</f>
        <v>49</v>
      </c>
      <c r="AB3" s="118">
        <v>94025</v>
      </c>
      <c r="AC3" s="118" t="s">
        <v>74</v>
      </c>
      <c r="AD3" s="118">
        <f>ROUND(SUMIF($AB:$AB,AB3,$AE:$AE),)</f>
        <v>12</v>
      </c>
    </row>
    <row r="4" spans="1:32" s="115" customFormat="1" x14ac:dyDescent="0.2">
      <c r="B4" s="118" t="s">
        <v>2783</v>
      </c>
      <c r="C4" s="118" t="s">
        <v>2774</v>
      </c>
      <c r="D4" s="167"/>
      <c r="E4" s="118" t="s">
        <v>2783</v>
      </c>
      <c r="F4" s="115" t="s">
        <v>3790</v>
      </c>
      <c r="O4" s="118">
        <v>94027</v>
      </c>
      <c r="P4" s="118" t="s">
        <v>76</v>
      </c>
      <c r="Q4" s="119">
        <f>ROUND(SUMIF($O:$O,O4,$R:$R),)</f>
        <v>74</v>
      </c>
      <c r="AB4" s="118">
        <v>94027</v>
      </c>
      <c r="AC4" s="118" t="s">
        <v>76</v>
      </c>
      <c r="AD4" s="118">
        <f>ROUND(SUMIF($AB:$AB,AB4,$AE:$AE),)</f>
        <v>21</v>
      </c>
    </row>
    <row r="5" spans="1:32" s="115" customFormat="1" x14ac:dyDescent="0.2">
      <c r="O5" s="118">
        <v>94054</v>
      </c>
      <c r="P5" s="118" t="s">
        <v>2485</v>
      </c>
      <c r="Q5" s="119">
        <f>ROUND(SUMIF($O:$O,O5,$R:$R),)</f>
        <v>7</v>
      </c>
      <c r="AB5" s="118">
        <v>94054</v>
      </c>
      <c r="AC5" s="118" t="s">
        <v>2485</v>
      </c>
      <c r="AD5" s="118">
        <f>ROUND(SUMIF($AB:$AB,AB5,$AE:$AE),)</f>
        <v>0</v>
      </c>
    </row>
    <row r="6" spans="1:32" s="115" customFormat="1" x14ac:dyDescent="0.2">
      <c r="B6" s="120" t="s">
        <v>2769</v>
      </c>
      <c r="C6" s="120">
        <v>180</v>
      </c>
      <c r="D6" s="169"/>
      <c r="O6" s="118">
        <v>777</v>
      </c>
      <c r="P6" s="118" t="s">
        <v>2787</v>
      </c>
      <c r="Q6" s="119">
        <f>ROUND(SUMIF($O:$O,O6,$R:$R),)</f>
        <v>99</v>
      </c>
      <c r="AB6" s="118">
        <v>777</v>
      </c>
      <c r="AC6" s="118" t="s">
        <v>2787</v>
      </c>
      <c r="AD6" s="118">
        <f>ROUND(SUMIF($AB:$AB,AB6,$AE:$AE),)</f>
        <v>0</v>
      </c>
    </row>
    <row r="7" spans="1:32" s="115" customFormat="1" x14ac:dyDescent="0.2">
      <c r="B7" s="120" t="s">
        <v>2773</v>
      </c>
      <c r="C7" s="120">
        <v>1</v>
      </c>
      <c r="D7" s="169"/>
      <c r="O7" s="118">
        <v>84000</v>
      </c>
      <c r="P7" s="118" t="s">
        <v>2461</v>
      </c>
      <c r="Q7" s="119">
        <f>ROUND(SUMIF($O:$O,O7,$R:$R),)</f>
        <v>9</v>
      </c>
      <c r="AB7" s="170">
        <v>84017</v>
      </c>
      <c r="AC7" s="170" t="s">
        <v>3621</v>
      </c>
      <c r="AD7" s="170">
        <f>ROUND(SUMIF($AB:$AB,AB7,$AE:$AE),)</f>
        <v>3</v>
      </c>
    </row>
    <row r="8" spans="1:32" s="115" customFormat="1" x14ac:dyDescent="0.2"/>
    <row r="9" spans="1:32" s="115" customFormat="1" x14ac:dyDescent="0.2">
      <c r="B9" s="118" t="s">
        <v>2771</v>
      </c>
      <c r="C9" s="118">
        <f>$C$6*200*C3*0.0001</f>
        <v>360</v>
      </c>
      <c r="D9" s="167"/>
      <c r="E9" s="118" t="s">
        <v>2771</v>
      </c>
      <c r="F9" s="118">
        <f>$C$6*200*F3*0.0001</f>
        <v>270</v>
      </c>
      <c r="O9" s="118">
        <v>38</v>
      </c>
      <c r="P9" s="118" t="s">
        <v>2460</v>
      </c>
      <c r="Q9" s="118">
        <f>SUMIF($N:$N,O9,$R:$R)</f>
        <v>12.285</v>
      </c>
      <c r="AB9" s="118">
        <v>38</v>
      </c>
      <c r="AC9" s="118" t="s">
        <v>2460</v>
      </c>
      <c r="AD9" s="118">
        <f>SUMIF($AA:$AA,AB9,$AE:$AE)</f>
        <v>0.37380000000000002</v>
      </c>
    </row>
    <row r="10" spans="1:32" s="115" customFormat="1" x14ac:dyDescent="0.2">
      <c r="B10" s="118" t="s">
        <v>2770</v>
      </c>
      <c r="C10" s="118">
        <f>$C$6/2*(6+($C$7*3))</f>
        <v>810</v>
      </c>
      <c r="D10" s="167"/>
      <c r="E10" s="118" t="s">
        <v>2770</v>
      </c>
      <c r="F10" s="118">
        <f>$C$6/3*(2+($C$7/2))</f>
        <v>150</v>
      </c>
      <c r="O10" s="118">
        <v>34</v>
      </c>
      <c r="P10" s="118" t="s">
        <v>552</v>
      </c>
      <c r="Q10" s="118">
        <f>SUMIF($N:$N,O10,$R:$R)</f>
        <v>2.34</v>
      </c>
      <c r="AB10" s="118">
        <v>34</v>
      </c>
      <c r="AC10" s="118" t="s">
        <v>552</v>
      </c>
      <c r="AD10" s="118">
        <f>SUMIF($AA:$AA,AB10,$AE:$AE)</f>
        <v>0.504</v>
      </c>
    </row>
    <row r="11" spans="1:32" s="115" customFormat="1" x14ac:dyDescent="0.2">
      <c r="B11" s="118" t="s">
        <v>2772</v>
      </c>
      <c r="C11" s="121">
        <f>SUM(C9:C10)</f>
        <v>1170</v>
      </c>
      <c r="D11" s="168"/>
      <c r="E11" s="118" t="s">
        <v>2772</v>
      </c>
      <c r="F11" s="121">
        <f>SUM(F9:F10)</f>
        <v>420</v>
      </c>
      <c r="O11" s="118">
        <v>36</v>
      </c>
      <c r="P11" s="118" t="s">
        <v>2497</v>
      </c>
      <c r="Q11" s="118">
        <f>SUMIF($N:$N,O11,$R:$R)</f>
        <v>2.8999999999999998E-3</v>
      </c>
      <c r="AB11" s="118">
        <v>36</v>
      </c>
      <c r="AC11" s="118" t="s">
        <v>2497</v>
      </c>
      <c r="AD11" s="118">
        <f>SUMIF($AA:$AA,AB11,$AE:$AE)</f>
        <v>8.3999999999999995E-3</v>
      </c>
    </row>
    <row r="12" spans="1:32" s="115" customFormat="1" x14ac:dyDescent="0.2">
      <c r="B12" s="118" t="s">
        <v>2778</v>
      </c>
      <c r="C12" s="121">
        <f>C11/10</f>
        <v>117</v>
      </c>
      <c r="D12" s="168"/>
      <c r="E12" s="118" t="s">
        <v>2778</v>
      </c>
      <c r="F12" s="121">
        <f>F11/10</f>
        <v>42</v>
      </c>
      <c r="O12" s="118">
        <v>25</v>
      </c>
      <c r="P12" s="118" t="s">
        <v>3580</v>
      </c>
      <c r="Q12" s="118">
        <f>SUMIF($N:$N,O12,$R:$R)</f>
        <v>146.25</v>
      </c>
      <c r="AB12" s="118">
        <v>25</v>
      </c>
      <c r="AC12" s="118" t="s">
        <v>3580</v>
      </c>
      <c r="AD12" s="118">
        <f>SUMIF($AA:$AA,AB12,$AE:$AE)</f>
        <v>11.0891</v>
      </c>
    </row>
    <row r="13" spans="1:32" s="115" customFormat="1" x14ac:dyDescent="0.2">
      <c r="B13" s="122" t="s">
        <v>2779</v>
      </c>
      <c r="C13" s="122">
        <f>SUMIF($N:$N,3,$R:$R)</f>
        <v>110.8575</v>
      </c>
      <c r="D13" s="169"/>
      <c r="E13" s="122" t="s">
        <v>2779</v>
      </c>
      <c r="F13" s="122">
        <f>SUMIF($AA:$AA,3,$AE:$AE)</f>
        <v>12.459300000000001</v>
      </c>
      <c r="P13" s="122" t="s">
        <v>2779</v>
      </c>
      <c r="Q13" s="122">
        <f>ROUND(SUMIF($N:$N,3,$R:$R),)</f>
        <v>111</v>
      </c>
      <c r="AC13" s="122" t="s">
        <v>2779</v>
      </c>
      <c r="AD13" s="122">
        <f>ROUND(SUMIF($AA:$AA,3,$AE:$AE),)</f>
        <v>12</v>
      </c>
    </row>
    <row r="14" spans="1:32" s="115" customFormat="1" x14ac:dyDescent="0.2">
      <c r="B14" s="122" t="s">
        <v>2788</v>
      </c>
      <c r="C14" s="122">
        <f>SUMIF($N:$N,1,$R:$R)</f>
        <v>308903.40000000002</v>
      </c>
      <c r="D14" s="169"/>
      <c r="E14" s="122" t="s">
        <v>2788</v>
      </c>
      <c r="F14" s="122">
        <f>SUMIF($AA:$AA,1,$AE:$AE)</f>
        <v>64869</v>
      </c>
      <c r="P14" s="122" t="s">
        <v>2788</v>
      </c>
      <c r="Q14" s="122">
        <f>ROUND(SUMIF($N:$N,1,$R:$R),)</f>
        <v>308903</v>
      </c>
      <c r="AC14" s="122" t="s">
        <v>2788</v>
      </c>
      <c r="AD14" s="122">
        <f>ROUND(SUMIF($AA:$AA,1,$AE:$AE),)</f>
        <v>64869</v>
      </c>
    </row>
    <row r="15" spans="1:32" s="115" customFormat="1" x14ac:dyDescent="0.2"/>
    <row r="16" spans="1:32" s="115" customFormat="1" x14ac:dyDescent="0.2">
      <c r="H16" s="123" t="s">
        <v>2776</v>
      </c>
      <c r="I16" s="123" t="s">
        <v>2775</v>
      </c>
      <c r="J16" s="116" t="s">
        <v>332</v>
      </c>
      <c r="K16" s="116" t="s">
        <v>335</v>
      </c>
      <c r="L16" s="116" t="s">
        <v>512</v>
      </c>
      <c r="M16" s="116" t="s">
        <v>337</v>
      </c>
      <c r="N16" s="116" t="s">
        <v>340</v>
      </c>
      <c r="O16" s="116" t="s">
        <v>342</v>
      </c>
      <c r="P16" s="116" t="s">
        <v>513</v>
      </c>
      <c r="Q16" s="116" t="s">
        <v>345</v>
      </c>
      <c r="R16" s="123" t="s">
        <v>2781</v>
      </c>
      <c r="S16" s="123" t="s">
        <v>2780</v>
      </c>
      <c r="U16" s="123" t="s">
        <v>2776</v>
      </c>
      <c r="V16" s="123" t="s">
        <v>2775</v>
      </c>
      <c r="W16" s="116" t="s">
        <v>332</v>
      </c>
      <c r="X16" s="116" t="s">
        <v>335</v>
      </c>
      <c r="Y16" s="116" t="s">
        <v>512</v>
      </c>
      <c r="Z16" s="116" t="s">
        <v>337</v>
      </c>
      <c r="AA16" s="116" t="s">
        <v>340</v>
      </c>
      <c r="AB16" s="116" t="s">
        <v>342</v>
      </c>
      <c r="AC16" s="116" t="s">
        <v>513</v>
      </c>
      <c r="AD16" s="116" t="s">
        <v>345</v>
      </c>
      <c r="AE16" s="123" t="s">
        <v>2781</v>
      </c>
      <c r="AF16" s="123" t="s">
        <v>2780</v>
      </c>
    </row>
    <row r="17" spans="5:39" s="115" customFormat="1" x14ac:dyDescent="0.2">
      <c r="E17" s="115" t="s">
        <v>3620</v>
      </c>
      <c r="H17" s="124" t="s">
        <v>2486</v>
      </c>
      <c r="I17" s="124">
        <v>5000</v>
      </c>
      <c r="J17" s="118">
        <v>9</v>
      </c>
      <c r="K17" s="118">
        <v>1</v>
      </c>
      <c r="L17" s="118" t="s">
        <v>2483</v>
      </c>
      <c r="M17" s="118">
        <v>20</v>
      </c>
      <c r="N17" s="118">
        <v>6</v>
      </c>
      <c r="O17" s="118">
        <v>82521</v>
      </c>
      <c r="P17" s="118" t="s">
        <v>2484</v>
      </c>
      <c r="Q17" s="118">
        <v>1</v>
      </c>
      <c r="R17" s="118">
        <f>ROUND(IF(N17=6,M17*0.0001*Q17*S17,M17*0.0001*O17*S17),4)</f>
        <v>0.11700000000000001</v>
      </c>
      <c r="S17" s="118">
        <f>$C$12*I17*0.0001</f>
        <v>58.5</v>
      </c>
      <c r="U17" s="124" t="s">
        <v>2486</v>
      </c>
      <c r="V17" s="188">
        <v>4200</v>
      </c>
      <c r="W17" s="118">
        <v>9</v>
      </c>
      <c r="X17" s="118">
        <v>1</v>
      </c>
      <c r="Y17" s="118" t="s">
        <v>2483</v>
      </c>
      <c r="Z17" s="184">
        <v>40</v>
      </c>
      <c r="AA17" s="118">
        <v>6</v>
      </c>
      <c r="AB17" s="118">
        <v>82521</v>
      </c>
      <c r="AC17" s="118" t="s">
        <v>2484</v>
      </c>
      <c r="AD17" s="118">
        <v>1</v>
      </c>
      <c r="AE17" s="118">
        <f>ROUND(IF(AA17=6,Z17*0.0001*AD17*AF17,Z17*0.0001*AB17*AF17),4)</f>
        <v>7.0599999999999996E-2</v>
      </c>
      <c r="AF17" s="118">
        <f>$F$12*V17*0.0001</f>
        <v>17.64</v>
      </c>
      <c r="AJ17" s="115">
        <v>84000</v>
      </c>
      <c r="AK17" s="115" t="s">
        <v>496</v>
      </c>
      <c r="AL17" s="115" t="s">
        <v>2790</v>
      </c>
      <c r="AM17" s="115" t="s">
        <v>2791</v>
      </c>
    </row>
    <row r="18" spans="5:39" s="115" customFormat="1" x14ac:dyDescent="0.2">
      <c r="E18" s="115" t="s">
        <v>3608</v>
      </c>
      <c r="F18" s="187">
        <v>4</v>
      </c>
      <c r="H18" s="118"/>
      <c r="I18" s="118">
        <v>5000</v>
      </c>
      <c r="J18" s="118">
        <v>9</v>
      </c>
      <c r="K18" s="118">
        <v>1</v>
      </c>
      <c r="L18" s="118" t="s">
        <v>2483</v>
      </c>
      <c r="M18" s="118">
        <v>2000</v>
      </c>
      <c r="N18" s="118">
        <v>1</v>
      </c>
      <c r="O18" s="118">
        <v>1000</v>
      </c>
      <c r="P18" s="118" t="s">
        <v>546</v>
      </c>
      <c r="Q18" s="118">
        <v>0</v>
      </c>
      <c r="R18" s="118">
        <f t="shared" ref="R18:R81" si="0">ROUND(IF(N18=6,M18*0.0001*Q18*S18,M18*0.0001*O18*S18),4)</f>
        <v>11700</v>
      </c>
      <c r="S18" s="118">
        <f t="shared" ref="S18:S81" si="1">$C$12*I18*0.0001</f>
        <v>58.5</v>
      </c>
      <c r="U18" s="118"/>
      <c r="V18" s="170">
        <v>4200</v>
      </c>
      <c r="W18" s="118">
        <v>9</v>
      </c>
      <c r="X18" s="118">
        <v>1</v>
      </c>
      <c r="Y18" s="118" t="s">
        <v>2483</v>
      </c>
      <c r="Z18" s="118">
        <v>3000</v>
      </c>
      <c r="AA18" s="118">
        <v>1</v>
      </c>
      <c r="AB18" s="118">
        <v>1000</v>
      </c>
      <c r="AC18" s="118" t="s">
        <v>546</v>
      </c>
      <c r="AD18" s="118">
        <v>0</v>
      </c>
      <c r="AE18" s="118">
        <f t="shared" ref="AE18:AE76" si="2">ROUND(IF(AA18=6,Z18*0.0001*AD18*AF18,Z18*0.0001*AB18*AF18),4)</f>
        <v>5292</v>
      </c>
      <c r="AF18" s="118">
        <f t="shared" ref="AF18:AF81" si="3">$F$12*V18*0.0001</f>
        <v>17.64</v>
      </c>
      <c r="AJ18" s="115">
        <v>84001</v>
      </c>
      <c r="AK18" s="115" t="s">
        <v>497</v>
      </c>
      <c r="AL18" s="115" t="s">
        <v>2790</v>
      </c>
      <c r="AM18" s="115" t="s">
        <v>2792</v>
      </c>
    </row>
    <row r="19" spans="5:39" s="115" customFormat="1" x14ac:dyDescent="0.2">
      <c r="E19" s="115" t="s">
        <v>3609</v>
      </c>
      <c r="F19" s="187">
        <v>5</v>
      </c>
      <c r="H19" s="118"/>
      <c r="I19" s="118">
        <v>5000</v>
      </c>
      <c r="J19" s="118">
        <v>9</v>
      </c>
      <c r="K19" s="118">
        <v>1</v>
      </c>
      <c r="L19" s="118" t="s">
        <v>2483</v>
      </c>
      <c r="M19" s="118">
        <v>1500</v>
      </c>
      <c r="N19" s="118">
        <v>6</v>
      </c>
      <c r="O19" s="118">
        <v>94025</v>
      </c>
      <c r="P19" s="118" t="s">
        <v>74</v>
      </c>
      <c r="Q19" s="118">
        <v>4</v>
      </c>
      <c r="R19" s="118">
        <f t="shared" si="0"/>
        <v>35.1</v>
      </c>
      <c r="S19" s="118">
        <f t="shared" si="1"/>
        <v>58.5</v>
      </c>
      <c r="U19" s="118"/>
      <c r="V19" s="170">
        <v>4200</v>
      </c>
      <c r="W19" s="118">
        <v>9</v>
      </c>
      <c r="X19" s="118">
        <v>1</v>
      </c>
      <c r="Y19" s="118" t="s">
        <v>2483</v>
      </c>
      <c r="Z19" s="184">
        <v>1550</v>
      </c>
      <c r="AA19" s="118">
        <v>6</v>
      </c>
      <c r="AB19" s="118">
        <v>94025</v>
      </c>
      <c r="AC19" s="118" t="s">
        <v>74</v>
      </c>
      <c r="AD19" s="118">
        <v>4</v>
      </c>
      <c r="AE19" s="118">
        <f t="shared" si="2"/>
        <v>10.9368</v>
      </c>
      <c r="AF19" s="118">
        <f t="shared" si="3"/>
        <v>17.64</v>
      </c>
      <c r="AJ19" s="115">
        <v>84002</v>
      </c>
      <c r="AK19" s="115" t="s">
        <v>498</v>
      </c>
      <c r="AL19" s="115" t="s">
        <v>2790</v>
      </c>
      <c r="AM19" s="115" t="s">
        <v>2793</v>
      </c>
    </row>
    <row r="20" spans="5:39" x14ac:dyDescent="0.2">
      <c r="E20" s="115" t="s">
        <v>3610</v>
      </c>
      <c r="F20" s="187">
        <v>5</v>
      </c>
      <c r="I20" s="118">
        <v>5000</v>
      </c>
      <c r="J20" s="118">
        <v>9</v>
      </c>
      <c r="K20" s="118">
        <v>1</v>
      </c>
      <c r="L20" s="118" t="s">
        <v>2483</v>
      </c>
      <c r="M20" s="118">
        <v>1500</v>
      </c>
      <c r="N20" s="118">
        <v>6</v>
      </c>
      <c r="O20" s="118">
        <v>94027</v>
      </c>
      <c r="P20" s="118" t="s">
        <v>76</v>
      </c>
      <c r="Q20" s="118">
        <v>6</v>
      </c>
      <c r="R20" s="118">
        <f t="shared" si="0"/>
        <v>52.65</v>
      </c>
      <c r="S20" s="118">
        <f t="shared" si="1"/>
        <v>58.5</v>
      </c>
      <c r="V20" s="170">
        <v>4200</v>
      </c>
      <c r="W20" s="118">
        <v>9</v>
      </c>
      <c r="X20" s="118">
        <v>1</v>
      </c>
      <c r="Y20" s="118" t="s">
        <v>2483</v>
      </c>
      <c r="Z20" s="184">
        <v>1750</v>
      </c>
      <c r="AA20" s="118">
        <v>6</v>
      </c>
      <c r="AB20" s="118">
        <v>94027</v>
      </c>
      <c r="AC20" s="118" t="s">
        <v>76</v>
      </c>
      <c r="AD20" s="118">
        <v>6</v>
      </c>
      <c r="AE20" s="118">
        <f t="shared" si="2"/>
        <v>18.521999999999998</v>
      </c>
      <c r="AF20" s="118">
        <f t="shared" si="3"/>
        <v>17.64</v>
      </c>
      <c r="AJ20" s="115">
        <v>84003</v>
      </c>
      <c r="AK20" s="115" t="s">
        <v>499</v>
      </c>
      <c r="AL20" s="115" t="s">
        <v>2794</v>
      </c>
      <c r="AM20" s="115" t="s">
        <v>2795</v>
      </c>
    </row>
    <row r="21" spans="5:39" x14ac:dyDescent="0.2">
      <c r="E21" s="115" t="s">
        <v>3611</v>
      </c>
      <c r="F21" s="187">
        <v>6</v>
      </c>
      <c r="I21" s="118">
        <v>5000</v>
      </c>
      <c r="J21" s="118">
        <v>9</v>
      </c>
      <c r="K21" s="118">
        <v>1</v>
      </c>
      <c r="L21" s="118" t="s">
        <v>2483</v>
      </c>
      <c r="M21" s="118">
        <v>500</v>
      </c>
      <c r="N21" s="118">
        <v>25</v>
      </c>
      <c r="O21" s="118">
        <v>50</v>
      </c>
      <c r="P21" s="118" t="s">
        <v>2384</v>
      </c>
      <c r="Q21" s="118">
        <v>0</v>
      </c>
      <c r="R21" s="118">
        <f t="shared" si="0"/>
        <v>146.25</v>
      </c>
      <c r="S21" s="118">
        <f t="shared" si="1"/>
        <v>58.5</v>
      </c>
      <c r="V21" s="170">
        <v>4200</v>
      </c>
      <c r="W21" s="118">
        <v>9</v>
      </c>
      <c r="X21" s="118">
        <v>1</v>
      </c>
      <c r="Y21" s="118" t="s">
        <v>2483</v>
      </c>
      <c r="Z21" s="118">
        <v>500</v>
      </c>
      <c r="AA21" s="118">
        <v>25</v>
      </c>
      <c r="AB21" s="170">
        <v>5</v>
      </c>
      <c r="AC21" s="118" t="s">
        <v>2384</v>
      </c>
      <c r="AD21" s="118">
        <v>0</v>
      </c>
      <c r="AE21" s="118">
        <f t="shared" si="2"/>
        <v>4.41</v>
      </c>
      <c r="AF21" s="118">
        <f t="shared" si="3"/>
        <v>17.64</v>
      </c>
      <c r="AJ21" s="115">
        <v>84004</v>
      </c>
      <c r="AK21" s="115" t="s">
        <v>500</v>
      </c>
      <c r="AL21" s="115" t="s">
        <v>2794</v>
      </c>
      <c r="AM21" s="115" t="s">
        <v>2796</v>
      </c>
    </row>
    <row r="22" spans="5:39" x14ac:dyDescent="0.2">
      <c r="E22" s="115" t="s">
        <v>3612</v>
      </c>
      <c r="F22" s="187">
        <v>6</v>
      </c>
      <c r="I22" s="118">
        <v>5000</v>
      </c>
      <c r="J22" s="118">
        <v>9</v>
      </c>
      <c r="K22" s="118">
        <v>1</v>
      </c>
      <c r="L22" s="118" t="s">
        <v>2483</v>
      </c>
      <c r="M22" s="118">
        <v>250</v>
      </c>
      <c r="N22" s="118">
        <v>6</v>
      </c>
      <c r="O22" s="118">
        <v>94054</v>
      </c>
      <c r="P22" s="118" t="s">
        <v>2485</v>
      </c>
      <c r="Q22" s="118">
        <v>5</v>
      </c>
      <c r="R22" s="118">
        <f t="shared" si="0"/>
        <v>7.3125</v>
      </c>
      <c r="S22" s="118">
        <f t="shared" si="1"/>
        <v>58.5</v>
      </c>
      <c r="V22" s="170">
        <v>4200</v>
      </c>
      <c r="W22" s="118">
        <v>9</v>
      </c>
      <c r="X22" s="118">
        <v>1</v>
      </c>
      <c r="Y22" s="118" t="s">
        <v>2483</v>
      </c>
      <c r="Z22" s="118">
        <v>250</v>
      </c>
      <c r="AA22" s="118">
        <v>6</v>
      </c>
      <c r="AB22" s="184">
        <v>84007</v>
      </c>
      <c r="AC22" s="184" t="s">
        <v>3784</v>
      </c>
      <c r="AD22" s="184">
        <v>1</v>
      </c>
      <c r="AE22" s="118">
        <f t="shared" si="2"/>
        <v>0.441</v>
      </c>
      <c r="AF22" s="118">
        <f t="shared" si="3"/>
        <v>17.64</v>
      </c>
      <c r="AJ22" s="115">
        <v>84005</v>
      </c>
      <c r="AK22" s="115" t="s">
        <v>501</v>
      </c>
      <c r="AL22" s="115" t="s">
        <v>2797</v>
      </c>
      <c r="AM22" s="115" t="s">
        <v>2798</v>
      </c>
    </row>
    <row r="23" spans="5:39" x14ac:dyDescent="0.2">
      <c r="E23" s="115" t="s">
        <v>3613</v>
      </c>
      <c r="F23" s="187">
        <v>7</v>
      </c>
      <c r="I23" s="118">
        <v>5000</v>
      </c>
      <c r="J23" s="118">
        <v>9</v>
      </c>
      <c r="K23" s="118">
        <v>1</v>
      </c>
      <c r="L23" s="118" t="s">
        <v>2483</v>
      </c>
      <c r="M23" s="118">
        <v>1000</v>
      </c>
      <c r="N23" s="118">
        <v>1</v>
      </c>
      <c r="O23" s="118">
        <v>30000</v>
      </c>
      <c r="P23" s="118" t="s">
        <v>546</v>
      </c>
      <c r="Q23" s="118">
        <v>0</v>
      </c>
      <c r="R23" s="118">
        <f t="shared" si="0"/>
        <v>175500</v>
      </c>
      <c r="S23" s="118">
        <f t="shared" si="1"/>
        <v>58.5</v>
      </c>
      <c r="V23" s="170">
        <v>4200</v>
      </c>
      <c r="W23" s="118">
        <v>9</v>
      </c>
      <c r="X23" s="118">
        <v>1</v>
      </c>
      <c r="Y23" s="118" t="s">
        <v>2483</v>
      </c>
      <c r="Z23" s="118">
        <v>1000</v>
      </c>
      <c r="AA23" s="118">
        <v>1</v>
      </c>
      <c r="AB23" s="170">
        <v>2000</v>
      </c>
      <c r="AC23" s="118" t="s">
        <v>546</v>
      </c>
      <c r="AD23" s="118">
        <v>0</v>
      </c>
      <c r="AE23" s="118">
        <f t="shared" si="2"/>
        <v>3528</v>
      </c>
      <c r="AF23" s="118">
        <f t="shared" si="3"/>
        <v>17.64</v>
      </c>
      <c r="AJ23" s="115">
        <v>84006</v>
      </c>
      <c r="AK23" s="115" t="s">
        <v>502</v>
      </c>
      <c r="AL23" s="115" t="s">
        <v>2797</v>
      </c>
      <c r="AM23" s="115" t="s">
        <v>2799</v>
      </c>
    </row>
    <row r="24" spans="5:39" x14ac:dyDescent="0.2">
      <c r="E24" s="115" t="s">
        <v>3614</v>
      </c>
      <c r="I24" s="118">
        <v>5000</v>
      </c>
      <c r="J24" s="118">
        <v>9</v>
      </c>
      <c r="K24" s="118">
        <v>1</v>
      </c>
      <c r="L24" s="118" t="s">
        <v>2483</v>
      </c>
      <c r="M24" s="118">
        <v>1500</v>
      </c>
      <c r="N24" s="118">
        <v>38</v>
      </c>
      <c r="O24" s="118">
        <v>1</v>
      </c>
      <c r="P24" s="118" t="s">
        <v>2460</v>
      </c>
      <c r="Q24" s="118">
        <v>0</v>
      </c>
      <c r="R24" s="118">
        <f t="shared" si="0"/>
        <v>8.7750000000000004</v>
      </c>
      <c r="S24" s="118">
        <f t="shared" si="1"/>
        <v>58.5</v>
      </c>
      <c r="V24" s="170">
        <v>4200</v>
      </c>
      <c r="W24" s="118">
        <v>9</v>
      </c>
      <c r="X24" s="118">
        <v>1</v>
      </c>
      <c r="Y24" s="118" t="s">
        <v>2483</v>
      </c>
      <c r="Z24" s="184">
        <v>200</v>
      </c>
      <c r="AA24" s="118">
        <v>38</v>
      </c>
      <c r="AB24" s="118">
        <v>1</v>
      </c>
      <c r="AC24" s="118" t="s">
        <v>2460</v>
      </c>
      <c r="AD24" s="118">
        <v>0</v>
      </c>
      <c r="AE24" s="118">
        <f t="shared" si="2"/>
        <v>0.3528</v>
      </c>
      <c r="AF24" s="118">
        <f t="shared" si="3"/>
        <v>17.64</v>
      </c>
      <c r="AJ24" s="115">
        <v>84007</v>
      </c>
      <c r="AK24" s="115" t="s">
        <v>503</v>
      </c>
      <c r="AL24" s="115" t="s">
        <v>2794</v>
      </c>
      <c r="AM24" s="115" t="s">
        <v>2800</v>
      </c>
    </row>
    <row r="25" spans="5:39" x14ac:dyDescent="0.2">
      <c r="E25" s="115" t="s">
        <v>3615</v>
      </c>
      <c r="I25" s="118">
        <v>5000</v>
      </c>
      <c r="J25" s="118">
        <v>9</v>
      </c>
      <c r="K25" s="118">
        <v>1</v>
      </c>
      <c r="L25" s="118" t="s">
        <v>2483</v>
      </c>
      <c r="M25" s="118">
        <v>1500</v>
      </c>
      <c r="N25" s="118">
        <v>6</v>
      </c>
      <c r="O25" s="118">
        <v>84000</v>
      </c>
      <c r="P25" s="118" t="s">
        <v>2461</v>
      </c>
      <c r="Q25" s="118">
        <v>1</v>
      </c>
      <c r="R25" s="118">
        <f t="shared" si="0"/>
        <v>8.7750000000000004</v>
      </c>
      <c r="S25" s="118">
        <f t="shared" si="1"/>
        <v>58.5</v>
      </c>
      <c r="U25" s="186">
        <v>0.42</v>
      </c>
      <c r="V25" s="170">
        <v>4200</v>
      </c>
      <c r="W25" s="118">
        <v>9</v>
      </c>
      <c r="X25" s="118">
        <v>1</v>
      </c>
      <c r="Y25" s="118" t="s">
        <v>2483</v>
      </c>
      <c r="Z25" s="118">
        <v>1500</v>
      </c>
      <c r="AA25" s="118">
        <v>6</v>
      </c>
      <c r="AB25" s="118">
        <v>84017</v>
      </c>
      <c r="AC25" s="118" t="s">
        <v>3621</v>
      </c>
      <c r="AD25" s="118">
        <v>1</v>
      </c>
      <c r="AE25" s="118">
        <f t="shared" si="2"/>
        <v>2.6459999999999999</v>
      </c>
      <c r="AF25" s="118">
        <f t="shared" si="3"/>
        <v>17.64</v>
      </c>
      <c r="AJ25" s="115">
        <v>84008</v>
      </c>
      <c r="AK25" s="115" t="s">
        <v>504</v>
      </c>
      <c r="AL25" s="115" t="s">
        <v>2794</v>
      </c>
      <c r="AM25" s="115" t="s">
        <v>2801</v>
      </c>
    </row>
    <row r="26" spans="5:39" x14ac:dyDescent="0.2">
      <c r="E26" s="115" t="s">
        <v>3616</v>
      </c>
      <c r="I26" s="118">
        <v>5000</v>
      </c>
      <c r="J26" s="118">
        <v>9</v>
      </c>
      <c r="K26" s="118">
        <v>1</v>
      </c>
      <c r="L26" s="118" t="s">
        <v>2483</v>
      </c>
      <c r="M26" s="118">
        <v>230</v>
      </c>
      <c r="N26" s="118">
        <v>3</v>
      </c>
      <c r="O26" s="118">
        <v>10</v>
      </c>
      <c r="P26" s="118" t="s">
        <v>542</v>
      </c>
      <c r="Q26" s="118">
        <v>0</v>
      </c>
      <c r="R26" s="118">
        <f t="shared" si="0"/>
        <v>13.455</v>
      </c>
      <c r="S26" s="118">
        <f t="shared" si="1"/>
        <v>58.5</v>
      </c>
      <c r="U26" s="118">
        <f>SUM(Z17:Z26)</f>
        <v>10000</v>
      </c>
      <c r="V26" s="170">
        <v>4200</v>
      </c>
      <c r="W26" s="118">
        <v>9</v>
      </c>
      <c r="X26" s="118">
        <v>1</v>
      </c>
      <c r="Y26" s="118" t="s">
        <v>2483</v>
      </c>
      <c r="Z26" s="184">
        <v>210</v>
      </c>
      <c r="AA26" s="118">
        <v>3</v>
      </c>
      <c r="AB26" s="118">
        <v>10</v>
      </c>
      <c r="AC26" s="118" t="s">
        <v>542</v>
      </c>
      <c r="AD26" s="118">
        <v>0</v>
      </c>
      <c r="AE26" s="118">
        <f t="shared" si="2"/>
        <v>3.7044000000000001</v>
      </c>
      <c r="AF26" s="118">
        <f t="shared" si="3"/>
        <v>17.64</v>
      </c>
      <c r="AJ26" s="115">
        <v>84009</v>
      </c>
      <c r="AK26" s="115" t="s">
        <v>505</v>
      </c>
      <c r="AL26" s="115" t="s">
        <v>2794</v>
      </c>
      <c r="AM26" s="115" t="s">
        <v>2802</v>
      </c>
    </row>
    <row r="27" spans="5:39" x14ac:dyDescent="0.2">
      <c r="E27" s="115" t="s">
        <v>3617</v>
      </c>
      <c r="H27" s="124" t="s">
        <v>7</v>
      </c>
      <c r="I27" s="124">
        <v>500</v>
      </c>
      <c r="J27" s="118">
        <v>9</v>
      </c>
      <c r="K27" s="118">
        <v>2</v>
      </c>
      <c r="L27" s="118" t="s">
        <v>2483</v>
      </c>
      <c r="M27" s="118">
        <v>5</v>
      </c>
      <c r="N27" s="118">
        <v>3</v>
      </c>
      <c r="O27" s="118">
        <v>200</v>
      </c>
      <c r="P27" s="118" t="s">
        <v>7</v>
      </c>
      <c r="Q27" s="118">
        <v>0</v>
      </c>
      <c r="R27" s="118">
        <f t="shared" si="0"/>
        <v>0.58499999999999996</v>
      </c>
      <c r="S27" s="118">
        <f t="shared" si="1"/>
        <v>5.8500000000000005</v>
      </c>
      <c r="U27" s="124" t="s">
        <v>7</v>
      </c>
      <c r="V27" s="124">
        <v>300</v>
      </c>
      <c r="W27" s="118">
        <v>9</v>
      </c>
      <c r="X27" s="118">
        <v>2</v>
      </c>
      <c r="Y27" s="118" t="s">
        <v>2483</v>
      </c>
      <c r="Z27" s="118">
        <v>1</v>
      </c>
      <c r="AA27" s="118">
        <v>3</v>
      </c>
      <c r="AB27" s="118">
        <v>300</v>
      </c>
      <c r="AC27" s="118" t="s">
        <v>7</v>
      </c>
      <c r="AD27" s="118">
        <v>0</v>
      </c>
      <c r="AE27" s="118">
        <f t="shared" si="2"/>
        <v>3.78E-2</v>
      </c>
      <c r="AF27" s="118">
        <f t="shared" si="3"/>
        <v>1.26</v>
      </c>
      <c r="AJ27" s="115">
        <v>84010</v>
      </c>
      <c r="AK27" s="115" t="s">
        <v>506</v>
      </c>
      <c r="AL27" s="115" t="s">
        <v>2794</v>
      </c>
      <c r="AM27" s="115" t="s">
        <v>2803</v>
      </c>
    </row>
    <row r="28" spans="5:39" x14ac:dyDescent="0.2">
      <c r="E28" s="115" t="s">
        <v>3618</v>
      </c>
      <c r="I28" s="118">
        <v>500</v>
      </c>
      <c r="J28" s="118">
        <v>9</v>
      </c>
      <c r="K28" s="118">
        <v>2</v>
      </c>
      <c r="L28" s="118" t="s">
        <v>2483</v>
      </c>
      <c r="M28" s="118">
        <v>2000</v>
      </c>
      <c r="N28" s="118">
        <v>3</v>
      </c>
      <c r="O28" s="118">
        <v>10</v>
      </c>
      <c r="P28" s="118" t="s">
        <v>7</v>
      </c>
      <c r="Q28" s="118">
        <v>0</v>
      </c>
      <c r="R28" s="118">
        <f t="shared" si="0"/>
        <v>11.7</v>
      </c>
      <c r="S28" s="118">
        <f t="shared" si="1"/>
        <v>5.8500000000000005</v>
      </c>
      <c r="V28" s="118">
        <v>300</v>
      </c>
      <c r="W28" s="118">
        <v>9</v>
      </c>
      <c r="X28" s="118">
        <v>2</v>
      </c>
      <c r="Y28" s="118" t="s">
        <v>2483</v>
      </c>
      <c r="Z28" s="170">
        <v>8000</v>
      </c>
      <c r="AA28" s="118">
        <v>3</v>
      </c>
      <c r="AB28" s="118">
        <v>5</v>
      </c>
      <c r="AC28" s="118" t="s">
        <v>7</v>
      </c>
      <c r="AD28" s="118">
        <v>0</v>
      </c>
      <c r="AE28" s="118">
        <f t="shared" si="2"/>
        <v>5.04</v>
      </c>
      <c r="AF28" s="118">
        <f t="shared" si="3"/>
        <v>1.26</v>
      </c>
      <c r="AJ28" s="115">
        <v>84011</v>
      </c>
      <c r="AK28" s="115" t="s">
        <v>507</v>
      </c>
      <c r="AL28" s="115" t="s">
        <v>2794</v>
      </c>
      <c r="AM28" s="115" t="s">
        <v>2804</v>
      </c>
    </row>
    <row r="29" spans="5:39" x14ac:dyDescent="0.2">
      <c r="E29" s="115" t="s">
        <v>3619</v>
      </c>
      <c r="I29" s="118">
        <v>500</v>
      </c>
      <c r="J29" s="118">
        <v>9</v>
      </c>
      <c r="K29" s="118">
        <v>2</v>
      </c>
      <c r="L29" s="118" t="s">
        <v>2483</v>
      </c>
      <c r="M29" s="118">
        <v>1200</v>
      </c>
      <c r="N29" s="118">
        <v>3</v>
      </c>
      <c r="O29" s="118">
        <v>20</v>
      </c>
      <c r="P29" s="118" t="s">
        <v>7</v>
      </c>
      <c r="Q29" s="118">
        <v>0</v>
      </c>
      <c r="R29" s="118">
        <f t="shared" si="0"/>
        <v>14.04</v>
      </c>
      <c r="S29" s="118">
        <f t="shared" si="1"/>
        <v>5.8500000000000005</v>
      </c>
      <c r="V29" s="118">
        <v>300</v>
      </c>
      <c r="W29" s="118">
        <v>9</v>
      </c>
      <c r="X29" s="118">
        <v>2</v>
      </c>
      <c r="Y29" s="118" t="s">
        <v>2483</v>
      </c>
      <c r="Z29" s="118">
        <v>10</v>
      </c>
      <c r="AA29" s="118">
        <v>3</v>
      </c>
      <c r="AB29" s="118">
        <v>50</v>
      </c>
      <c r="AC29" s="118" t="s">
        <v>7</v>
      </c>
      <c r="AD29" s="118">
        <v>0</v>
      </c>
      <c r="AE29" s="118">
        <f t="shared" si="2"/>
        <v>6.3E-2</v>
      </c>
      <c r="AF29" s="118">
        <f t="shared" si="3"/>
        <v>1.26</v>
      </c>
      <c r="AJ29" s="115">
        <v>84012</v>
      </c>
      <c r="AK29" s="115" t="s">
        <v>508</v>
      </c>
      <c r="AL29" s="115" t="s">
        <v>2794</v>
      </c>
      <c r="AM29" s="115" t="s">
        <v>2805</v>
      </c>
    </row>
    <row r="30" spans="5:39" x14ac:dyDescent="0.2">
      <c r="I30" s="118">
        <v>500</v>
      </c>
      <c r="J30" s="118">
        <v>9</v>
      </c>
      <c r="K30" s="118">
        <v>2</v>
      </c>
      <c r="L30" s="118" t="s">
        <v>2483</v>
      </c>
      <c r="M30" s="118">
        <v>425</v>
      </c>
      <c r="N30" s="118">
        <v>3</v>
      </c>
      <c r="O30" s="118">
        <v>40</v>
      </c>
      <c r="P30" s="118" t="s">
        <v>7</v>
      </c>
      <c r="Q30" s="118">
        <v>0</v>
      </c>
      <c r="R30" s="118">
        <f t="shared" si="0"/>
        <v>9.9450000000000003</v>
      </c>
      <c r="S30" s="118">
        <f t="shared" si="1"/>
        <v>5.8500000000000005</v>
      </c>
      <c r="V30" s="118">
        <v>300</v>
      </c>
      <c r="W30" s="118">
        <v>9</v>
      </c>
      <c r="X30" s="118">
        <v>2</v>
      </c>
      <c r="Y30" s="118" t="s">
        <v>2483</v>
      </c>
      <c r="Z30" s="170">
        <v>150</v>
      </c>
      <c r="AA30" s="118">
        <v>3</v>
      </c>
      <c r="AB30" s="118">
        <v>20</v>
      </c>
      <c r="AC30" s="118" t="s">
        <v>7</v>
      </c>
      <c r="AD30" s="118">
        <v>0</v>
      </c>
      <c r="AE30" s="118">
        <f t="shared" si="2"/>
        <v>0.378</v>
      </c>
      <c r="AF30" s="118">
        <f t="shared" si="3"/>
        <v>1.26</v>
      </c>
      <c r="AJ30" s="115">
        <v>84013</v>
      </c>
      <c r="AK30" s="115" t="s">
        <v>509</v>
      </c>
      <c r="AL30" s="115" t="s">
        <v>2794</v>
      </c>
      <c r="AM30" s="115" t="s">
        <v>2806</v>
      </c>
    </row>
    <row r="31" spans="5:39" x14ac:dyDescent="0.2">
      <c r="I31" s="118">
        <v>500</v>
      </c>
      <c r="J31" s="118">
        <v>9</v>
      </c>
      <c r="K31" s="118">
        <v>2</v>
      </c>
      <c r="L31" s="118" t="s">
        <v>2483</v>
      </c>
      <c r="M31" s="118">
        <v>45</v>
      </c>
      <c r="N31" s="118">
        <v>3</v>
      </c>
      <c r="O31" s="118">
        <v>100</v>
      </c>
      <c r="P31" s="118" t="s">
        <v>7</v>
      </c>
      <c r="Q31" s="118">
        <v>0</v>
      </c>
      <c r="R31" s="118">
        <f t="shared" si="0"/>
        <v>2.6324999999999998</v>
      </c>
      <c r="S31" s="118">
        <f t="shared" si="1"/>
        <v>5.8500000000000005</v>
      </c>
      <c r="V31" s="118">
        <v>300</v>
      </c>
      <c r="W31" s="118">
        <v>9</v>
      </c>
      <c r="X31" s="118">
        <v>2</v>
      </c>
      <c r="Y31" s="118" t="s">
        <v>2483</v>
      </c>
      <c r="Z31" s="118">
        <v>2</v>
      </c>
      <c r="AA31" s="118">
        <v>3</v>
      </c>
      <c r="AB31" s="118">
        <v>200</v>
      </c>
      <c r="AC31" s="118" t="s">
        <v>7</v>
      </c>
      <c r="AD31" s="118">
        <v>0</v>
      </c>
      <c r="AE31" s="118">
        <f t="shared" si="2"/>
        <v>5.04E-2</v>
      </c>
      <c r="AF31" s="118">
        <f t="shared" si="3"/>
        <v>1.26</v>
      </c>
      <c r="AJ31" s="115">
        <v>84014</v>
      </c>
      <c r="AK31" s="115" t="s">
        <v>510</v>
      </c>
      <c r="AL31" s="115" t="s">
        <v>2794</v>
      </c>
      <c r="AM31" s="115" t="s">
        <v>2807</v>
      </c>
    </row>
    <row r="32" spans="5:39" x14ac:dyDescent="0.2">
      <c r="I32" s="118">
        <v>500</v>
      </c>
      <c r="J32" s="118">
        <v>9</v>
      </c>
      <c r="K32" s="118">
        <v>2</v>
      </c>
      <c r="L32" s="118" t="s">
        <v>2483</v>
      </c>
      <c r="M32" s="118">
        <v>1500</v>
      </c>
      <c r="N32" s="118">
        <v>3</v>
      </c>
      <c r="O32" s="118">
        <v>10</v>
      </c>
      <c r="P32" s="118" t="s">
        <v>7</v>
      </c>
      <c r="Q32" s="118">
        <v>0</v>
      </c>
      <c r="R32" s="118">
        <f t="shared" si="0"/>
        <v>8.7750000000000004</v>
      </c>
      <c r="S32" s="118">
        <f t="shared" si="1"/>
        <v>5.8500000000000005</v>
      </c>
      <c r="V32" s="118">
        <v>300</v>
      </c>
      <c r="W32" s="118">
        <v>9</v>
      </c>
      <c r="X32" s="118">
        <v>2</v>
      </c>
      <c r="Y32" s="118" t="s">
        <v>2483</v>
      </c>
      <c r="Z32" s="118">
        <v>25</v>
      </c>
      <c r="AA32" s="118">
        <v>3</v>
      </c>
      <c r="AB32" s="118">
        <v>40</v>
      </c>
      <c r="AC32" s="118" t="s">
        <v>7</v>
      </c>
      <c r="AD32" s="118">
        <v>0</v>
      </c>
      <c r="AE32" s="118">
        <f t="shared" si="2"/>
        <v>0.126</v>
      </c>
      <c r="AF32" s="118">
        <f t="shared" si="3"/>
        <v>1.26</v>
      </c>
      <c r="AJ32" s="115">
        <v>84015</v>
      </c>
      <c r="AK32" s="115" t="s">
        <v>511</v>
      </c>
      <c r="AL32" s="115" t="s">
        <v>2794</v>
      </c>
      <c r="AM32" s="115" t="s">
        <v>2808</v>
      </c>
    </row>
    <row r="33" spans="8:40" x14ac:dyDescent="0.2">
      <c r="I33" s="118">
        <v>500</v>
      </c>
      <c r="J33" s="118">
        <v>9</v>
      </c>
      <c r="K33" s="118">
        <v>2</v>
      </c>
      <c r="L33" s="118" t="s">
        <v>2483</v>
      </c>
      <c r="M33" s="118">
        <v>1200</v>
      </c>
      <c r="N33" s="118">
        <v>3</v>
      </c>
      <c r="O33" s="118">
        <v>20</v>
      </c>
      <c r="P33" s="118" t="s">
        <v>7</v>
      </c>
      <c r="Q33" s="118">
        <v>0</v>
      </c>
      <c r="R33" s="118">
        <f t="shared" si="0"/>
        <v>14.04</v>
      </c>
      <c r="S33" s="118">
        <f t="shared" si="1"/>
        <v>5.8500000000000005</v>
      </c>
      <c r="V33" s="118">
        <v>300</v>
      </c>
      <c r="W33" s="118">
        <v>9</v>
      </c>
      <c r="X33" s="118">
        <v>2</v>
      </c>
      <c r="Y33" s="118" t="s">
        <v>2483</v>
      </c>
      <c r="Z33" s="118">
        <v>5</v>
      </c>
      <c r="AA33" s="118">
        <v>3</v>
      </c>
      <c r="AB33" s="118">
        <v>150</v>
      </c>
      <c r="AC33" s="118" t="s">
        <v>7</v>
      </c>
      <c r="AD33" s="118">
        <v>0</v>
      </c>
      <c r="AE33" s="118">
        <f t="shared" si="2"/>
        <v>9.4500000000000001E-2</v>
      </c>
      <c r="AF33" s="118">
        <f t="shared" si="3"/>
        <v>1.26</v>
      </c>
      <c r="AJ33" s="115">
        <v>84016</v>
      </c>
      <c r="AK33" s="115" t="s">
        <v>2640</v>
      </c>
      <c r="AL33" s="115" t="s">
        <v>2794</v>
      </c>
      <c r="AM33" s="115" t="s">
        <v>2809</v>
      </c>
    </row>
    <row r="34" spans="8:40" x14ac:dyDescent="0.2">
      <c r="I34" s="118">
        <v>500</v>
      </c>
      <c r="J34" s="118">
        <v>9</v>
      </c>
      <c r="K34" s="118">
        <v>2</v>
      </c>
      <c r="L34" s="118" t="s">
        <v>2483</v>
      </c>
      <c r="M34" s="118">
        <v>425</v>
      </c>
      <c r="N34" s="118">
        <v>3</v>
      </c>
      <c r="O34" s="118">
        <v>40</v>
      </c>
      <c r="P34" s="118" t="s">
        <v>7</v>
      </c>
      <c r="Q34" s="118">
        <v>0</v>
      </c>
      <c r="R34" s="118">
        <f t="shared" si="0"/>
        <v>9.9450000000000003</v>
      </c>
      <c r="S34" s="118">
        <f t="shared" si="1"/>
        <v>5.8500000000000005</v>
      </c>
      <c r="V34" s="118">
        <v>300</v>
      </c>
      <c r="W34" s="118">
        <v>9</v>
      </c>
      <c r="X34" s="118">
        <v>2</v>
      </c>
      <c r="Y34" s="118" t="s">
        <v>2483</v>
      </c>
      <c r="Z34" s="170">
        <v>50</v>
      </c>
      <c r="AA34" s="118">
        <v>3</v>
      </c>
      <c r="AB34" s="118">
        <v>30</v>
      </c>
      <c r="AC34" s="118" t="s">
        <v>7</v>
      </c>
      <c r="AD34" s="118">
        <v>0</v>
      </c>
      <c r="AE34" s="118">
        <f t="shared" si="2"/>
        <v>0.189</v>
      </c>
      <c r="AF34" s="118">
        <f t="shared" si="3"/>
        <v>1.26</v>
      </c>
      <c r="AJ34" s="115">
        <v>84017</v>
      </c>
      <c r="AK34" s="115" t="s">
        <v>2766</v>
      </c>
      <c r="AL34" s="115" t="s">
        <v>2790</v>
      </c>
      <c r="AM34" s="115" t="s">
        <v>2810</v>
      </c>
    </row>
    <row r="35" spans="8:40" x14ac:dyDescent="0.2">
      <c r="I35" s="118">
        <v>500</v>
      </c>
      <c r="J35" s="118">
        <v>9</v>
      </c>
      <c r="K35" s="118">
        <v>2</v>
      </c>
      <c r="L35" s="118" t="s">
        <v>2483</v>
      </c>
      <c r="M35" s="118">
        <v>1200</v>
      </c>
      <c r="N35" s="118">
        <v>3</v>
      </c>
      <c r="O35" s="118">
        <v>20</v>
      </c>
      <c r="P35" s="118" t="s">
        <v>7</v>
      </c>
      <c r="Q35" s="118">
        <v>0</v>
      </c>
      <c r="R35" s="118">
        <f t="shared" si="0"/>
        <v>14.04</v>
      </c>
      <c r="S35" s="118">
        <f t="shared" si="1"/>
        <v>5.8500000000000005</v>
      </c>
      <c r="U35" s="125">
        <v>0.03</v>
      </c>
      <c r="V35" s="118">
        <v>300</v>
      </c>
      <c r="W35" s="118">
        <v>9</v>
      </c>
      <c r="X35" s="118">
        <v>2</v>
      </c>
      <c r="Y35" s="118" t="s">
        <v>2483</v>
      </c>
      <c r="Z35" s="118">
        <v>7</v>
      </c>
      <c r="AA35" s="118">
        <v>3</v>
      </c>
      <c r="AB35" s="118">
        <v>100</v>
      </c>
      <c r="AC35" s="118" t="s">
        <v>7</v>
      </c>
      <c r="AD35" s="118">
        <v>0</v>
      </c>
      <c r="AE35" s="118">
        <f t="shared" si="2"/>
        <v>8.8200000000000001E-2</v>
      </c>
      <c r="AF35" s="118">
        <f t="shared" si="3"/>
        <v>1.26</v>
      </c>
    </row>
    <row r="36" spans="8:40" x14ac:dyDescent="0.2">
      <c r="I36" s="118">
        <v>500</v>
      </c>
      <c r="J36" s="118">
        <v>9</v>
      </c>
      <c r="K36" s="118">
        <v>2</v>
      </c>
      <c r="L36" s="118" t="s">
        <v>2483</v>
      </c>
      <c r="M36" s="118">
        <v>2000</v>
      </c>
      <c r="N36" s="118">
        <v>3</v>
      </c>
      <c r="O36" s="118">
        <v>10</v>
      </c>
      <c r="P36" s="118" t="s">
        <v>7</v>
      </c>
      <c r="Q36" s="118">
        <v>0</v>
      </c>
      <c r="R36" s="118">
        <f t="shared" si="0"/>
        <v>11.7</v>
      </c>
      <c r="S36" s="118">
        <f t="shared" si="1"/>
        <v>5.8500000000000005</v>
      </c>
      <c r="U36" s="118">
        <f>SUM(Z27:Z36)</f>
        <v>10000</v>
      </c>
      <c r="V36" s="118">
        <v>300</v>
      </c>
      <c r="W36" s="118">
        <v>9</v>
      </c>
      <c r="X36" s="118">
        <v>2</v>
      </c>
      <c r="Y36" s="118" t="s">
        <v>2483</v>
      </c>
      <c r="Z36" s="170">
        <v>1750</v>
      </c>
      <c r="AA36" s="118">
        <v>3</v>
      </c>
      <c r="AB36" s="118">
        <v>10</v>
      </c>
      <c r="AC36" s="118" t="s">
        <v>7</v>
      </c>
      <c r="AD36" s="118">
        <v>0</v>
      </c>
      <c r="AE36" s="118">
        <f t="shared" si="2"/>
        <v>2.2050000000000001</v>
      </c>
      <c r="AF36" s="118">
        <f t="shared" si="3"/>
        <v>1.26</v>
      </c>
      <c r="AJ36" s="115">
        <v>84000</v>
      </c>
      <c r="AK36" s="115" t="s">
        <v>496</v>
      </c>
      <c r="AL36" s="115" t="s">
        <v>2790</v>
      </c>
      <c r="AM36" s="115" t="s">
        <v>2791</v>
      </c>
    </row>
    <row r="37" spans="8:40" x14ac:dyDescent="0.2">
      <c r="H37" s="124" t="s">
        <v>2487</v>
      </c>
      <c r="I37" s="124">
        <v>1000</v>
      </c>
      <c r="J37" s="118">
        <v>9</v>
      </c>
      <c r="K37" s="118">
        <v>3</v>
      </c>
      <c r="L37" s="118" t="s">
        <v>2483</v>
      </c>
      <c r="M37" s="118">
        <v>5</v>
      </c>
      <c r="N37" s="118">
        <v>6</v>
      </c>
      <c r="O37" s="118">
        <v>81510</v>
      </c>
      <c r="P37" s="118" t="s">
        <v>2494</v>
      </c>
      <c r="Q37" s="118">
        <v>1</v>
      </c>
      <c r="R37" s="118">
        <f t="shared" si="0"/>
        <v>5.8999999999999999E-3</v>
      </c>
      <c r="S37" s="118">
        <f t="shared" si="1"/>
        <v>11.700000000000001</v>
      </c>
      <c r="U37" s="124" t="s">
        <v>2789</v>
      </c>
      <c r="V37" s="185">
        <v>500</v>
      </c>
      <c r="W37" s="118">
        <v>9</v>
      </c>
      <c r="X37" s="118">
        <v>3</v>
      </c>
      <c r="Y37" s="118" t="s">
        <v>2483</v>
      </c>
      <c r="Z37" s="118">
        <v>20</v>
      </c>
      <c r="AA37" s="118">
        <v>6</v>
      </c>
      <c r="AB37" s="118">
        <v>85086</v>
      </c>
      <c r="AC37" s="118" t="s">
        <v>2812</v>
      </c>
      <c r="AD37" s="118">
        <v>1</v>
      </c>
      <c r="AE37" s="118">
        <f t="shared" si="2"/>
        <v>4.1999999999999997E-3</v>
      </c>
      <c r="AF37" s="118">
        <f t="shared" si="3"/>
        <v>2.1</v>
      </c>
      <c r="AJ37" s="115">
        <v>84001</v>
      </c>
      <c r="AK37" s="115" t="s">
        <v>497</v>
      </c>
      <c r="AL37" s="115" t="s">
        <v>2790</v>
      </c>
      <c r="AM37" s="115" t="s">
        <v>2792</v>
      </c>
    </row>
    <row r="38" spans="8:40" x14ac:dyDescent="0.2">
      <c r="I38" s="118">
        <v>1000</v>
      </c>
      <c r="J38" s="118">
        <v>9</v>
      </c>
      <c r="K38" s="118">
        <v>3</v>
      </c>
      <c r="L38" s="118" t="s">
        <v>2483</v>
      </c>
      <c r="M38" s="118">
        <v>1200</v>
      </c>
      <c r="N38" s="118">
        <v>1</v>
      </c>
      <c r="O38" s="118">
        <v>1000</v>
      </c>
      <c r="P38" s="118" t="s">
        <v>546</v>
      </c>
      <c r="Q38" s="118">
        <v>0</v>
      </c>
      <c r="R38" s="118">
        <f t="shared" si="0"/>
        <v>1404</v>
      </c>
      <c r="S38" s="118">
        <f t="shared" si="1"/>
        <v>11.700000000000001</v>
      </c>
      <c r="V38" s="184">
        <v>500</v>
      </c>
      <c r="W38" s="118">
        <v>9</v>
      </c>
      <c r="X38" s="118">
        <v>3</v>
      </c>
      <c r="Y38" s="118" t="s">
        <v>2483</v>
      </c>
      <c r="Z38" s="118">
        <v>3000</v>
      </c>
      <c r="AA38" s="118">
        <v>1</v>
      </c>
      <c r="AB38" s="118">
        <v>1000</v>
      </c>
      <c r="AC38" s="118" t="s">
        <v>546</v>
      </c>
      <c r="AD38" s="118">
        <v>0</v>
      </c>
      <c r="AE38" s="118">
        <f t="shared" si="2"/>
        <v>630</v>
      </c>
      <c r="AF38" s="118">
        <f t="shared" si="3"/>
        <v>2.1</v>
      </c>
      <c r="AJ38" s="115">
        <v>84007</v>
      </c>
      <c r="AK38" s="115" t="s">
        <v>503</v>
      </c>
      <c r="AL38" s="115" t="s">
        <v>2794</v>
      </c>
      <c r="AM38" s="115" t="s">
        <v>2800</v>
      </c>
    </row>
    <row r="39" spans="8:40" x14ac:dyDescent="0.2">
      <c r="I39" s="118">
        <v>1000</v>
      </c>
      <c r="J39" s="118">
        <v>9</v>
      </c>
      <c r="K39" s="118">
        <v>3</v>
      </c>
      <c r="L39" s="118" t="s">
        <v>2483</v>
      </c>
      <c r="M39" s="118">
        <v>1500</v>
      </c>
      <c r="N39" s="118">
        <v>6</v>
      </c>
      <c r="O39" s="118">
        <v>94025</v>
      </c>
      <c r="P39" s="118" t="s">
        <v>74</v>
      </c>
      <c r="Q39" s="118">
        <v>4</v>
      </c>
      <c r="R39" s="118">
        <f t="shared" si="0"/>
        <v>7.02</v>
      </c>
      <c r="S39" s="118">
        <f t="shared" si="1"/>
        <v>11.700000000000001</v>
      </c>
      <c r="V39" s="184">
        <v>500</v>
      </c>
      <c r="W39" s="118">
        <v>9</v>
      </c>
      <c r="X39" s="118">
        <v>3</v>
      </c>
      <c r="Y39" s="118" t="s">
        <v>2483</v>
      </c>
      <c r="Z39" s="118">
        <v>1600</v>
      </c>
      <c r="AA39" s="118">
        <v>6</v>
      </c>
      <c r="AB39" s="118">
        <v>94025</v>
      </c>
      <c r="AC39" s="118" t="s">
        <v>74</v>
      </c>
      <c r="AD39" s="118">
        <v>4</v>
      </c>
      <c r="AE39" s="118">
        <f t="shared" si="2"/>
        <v>1.3440000000000001</v>
      </c>
      <c r="AF39" s="118">
        <f t="shared" si="3"/>
        <v>2.1</v>
      </c>
      <c r="AJ39" s="115">
        <v>84008</v>
      </c>
      <c r="AK39" s="115" t="s">
        <v>504</v>
      </c>
      <c r="AL39" s="115" t="s">
        <v>2794</v>
      </c>
      <c r="AM39" s="115" t="s">
        <v>2801</v>
      </c>
    </row>
    <row r="40" spans="8:40" x14ac:dyDescent="0.2">
      <c r="I40" s="118">
        <v>1000</v>
      </c>
      <c r="J40" s="118">
        <v>9</v>
      </c>
      <c r="K40" s="118">
        <v>3</v>
      </c>
      <c r="L40" s="118" t="s">
        <v>2483</v>
      </c>
      <c r="M40" s="118">
        <v>300</v>
      </c>
      <c r="N40" s="118">
        <v>6</v>
      </c>
      <c r="O40" s="118">
        <v>81503</v>
      </c>
      <c r="P40" s="118" t="s">
        <v>2492</v>
      </c>
      <c r="Q40" s="118">
        <v>1</v>
      </c>
      <c r="R40" s="118">
        <f t="shared" si="0"/>
        <v>0.35099999999999998</v>
      </c>
      <c r="S40" s="118">
        <f t="shared" si="1"/>
        <v>11.700000000000001</v>
      </c>
      <c r="V40" s="184">
        <v>500</v>
      </c>
      <c r="W40" s="118">
        <v>9</v>
      </c>
      <c r="X40" s="118">
        <v>3</v>
      </c>
      <c r="Y40" s="118" t="s">
        <v>2483</v>
      </c>
      <c r="Z40" s="118">
        <v>1800</v>
      </c>
      <c r="AA40" s="118">
        <v>6</v>
      </c>
      <c r="AB40" s="118">
        <v>94027</v>
      </c>
      <c r="AC40" s="118" t="s">
        <v>76</v>
      </c>
      <c r="AD40" s="118">
        <v>6</v>
      </c>
      <c r="AE40" s="118">
        <f t="shared" si="2"/>
        <v>2.2679999999999998</v>
      </c>
      <c r="AF40" s="118">
        <f t="shared" si="3"/>
        <v>2.1</v>
      </c>
      <c r="AJ40" s="115">
        <v>84017</v>
      </c>
      <c r="AK40" s="115" t="s">
        <v>2766</v>
      </c>
      <c r="AL40" s="115" t="s">
        <v>2790</v>
      </c>
      <c r="AM40" s="115" t="s">
        <v>2810</v>
      </c>
    </row>
    <row r="41" spans="8:40" x14ac:dyDescent="0.2">
      <c r="I41" s="118">
        <v>1000</v>
      </c>
      <c r="J41" s="118">
        <v>9</v>
      </c>
      <c r="K41" s="118">
        <v>3</v>
      </c>
      <c r="L41" s="118" t="s">
        <v>2483</v>
      </c>
      <c r="M41" s="118">
        <v>1295</v>
      </c>
      <c r="N41" s="118">
        <v>6</v>
      </c>
      <c r="O41" s="118">
        <v>94049</v>
      </c>
      <c r="P41" s="118" t="s">
        <v>2500</v>
      </c>
      <c r="Q41" s="118">
        <v>5</v>
      </c>
      <c r="R41" s="118">
        <f t="shared" si="0"/>
        <v>7.5758000000000001</v>
      </c>
      <c r="S41" s="118">
        <f t="shared" si="1"/>
        <v>11.700000000000001</v>
      </c>
      <c r="V41" s="184">
        <v>500</v>
      </c>
      <c r="W41" s="118">
        <v>9</v>
      </c>
      <c r="X41" s="118">
        <v>3</v>
      </c>
      <c r="Y41" s="118" t="s">
        <v>2483</v>
      </c>
      <c r="Z41" s="118">
        <v>500</v>
      </c>
      <c r="AA41" s="118">
        <v>25</v>
      </c>
      <c r="AB41" s="170">
        <v>5</v>
      </c>
      <c r="AC41" s="118" t="s">
        <v>2384</v>
      </c>
      <c r="AD41" s="118">
        <v>0</v>
      </c>
      <c r="AE41" s="118">
        <f t="shared" si="2"/>
        <v>0.52500000000000002</v>
      </c>
      <c r="AF41" s="118">
        <f t="shared" si="3"/>
        <v>2.1</v>
      </c>
    </row>
    <row r="42" spans="8:40" x14ac:dyDescent="0.2">
      <c r="I42" s="118">
        <v>1000</v>
      </c>
      <c r="J42" s="118">
        <v>9</v>
      </c>
      <c r="K42" s="118">
        <v>3</v>
      </c>
      <c r="L42" s="118" t="s">
        <v>2483</v>
      </c>
      <c r="M42" s="118">
        <v>1200</v>
      </c>
      <c r="N42" s="118">
        <v>1</v>
      </c>
      <c r="O42" s="118">
        <v>1000</v>
      </c>
      <c r="P42" s="118" t="s">
        <v>546</v>
      </c>
      <c r="Q42" s="118">
        <v>0</v>
      </c>
      <c r="R42" s="118">
        <f t="shared" si="0"/>
        <v>1404</v>
      </c>
      <c r="S42" s="118">
        <f t="shared" si="1"/>
        <v>11.700000000000001</v>
      </c>
      <c r="V42" s="184">
        <v>500</v>
      </c>
      <c r="W42" s="118">
        <v>9</v>
      </c>
      <c r="X42" s="118">
        <v>3</v>
      </c>
      <c r="Y42" s="118" t="s">
        <v>2483</v>
      </c>
      <c r="Z42" s="118">
        <v>250</v>
      </c>
      <c r="AA42" s="118">
        <v>6</v>
      </c>
      <c r="AB42" s="184">
        <v>84007</v>
      </c>
      <c r="AC42" s="184" t="s">
        <v>3784</v>
      </c>
      <c r="AD42" s="184">
        <v>1</v>
      </c>
      <c r="AE42" s="118">
        <f t="shared" si="2"/>
        <v>5.2499999999999998E-2</v>
      </c>
      <c r="AF42" s="118">
        <f t="shared" si="3"/>
        <v>2.1</v>
      </c>
      <c r="AJ42" s="115">
        <v>94030</v>
      </c>
      <c r="AK42" s="115" t="s">
        <v>1984</v>
      </c>
    </row>
    <row r="43" spans="8:40" x14ac:dyDescent="0.2">
      <c r="I43" s="118">
        <v>1000</v>
      </c>
      <c r="J43" s="118">
        <v>9</v>
      </c>
      <c r="K43" s="118">
        <v>3</v>
      </c>
      <c r="L43" s="118" t="s">
        <v>2483</v>
      </c>
      <c r="M43" s="118">
        <v>1500</v>
      </c>
      <c r="N43" s="118">
        <v>6</v>
      </c>
      <c r="O43" s="118">
        <v>94027</v>
      </c>
      <c r="P43" s="118" t="s">
        <v>76</v>
      </c>
      <c r="Q43" s="118">
        <v>6</v>
      </c>
      <c r="R43" s="118">
        <f t="shared" si="0"/>
        <v>10.53</v>
      </c>
      <c r="S43" s="118">
        <f t="shared" si="1"/>
        <v>11.700000000000001</v>
      </c>
      <c r="V43" s="184">
        <v>500</v>
      </c>
      <c r="W43" s="118">
        <v>9</v>
      </c>
      <c r="X43" s="118">
        <v>3</v>
      </c>
      <c r="Y43" s="118" t="s">
        <v>2483</v>
      </c>
      <c r="Z43" s="118">
        <v>1000</v>
      </c>
      <c r="AA43" s="118">
        <v>1</v>
      </c>
      <c r="AB43" s="118">
        <v>3000</v>
      </c>
      <c r="AC43" s="118" t="s">
        <v>546</v>
      </c>
      <c r="AD43" s="118">
        <v>0</v>
      </c>
      <c r="AE43" s="118">
        <f t="shared" si="2"/>
        <v>630</v>
      </c>
      <c r="AF43" s="118">
        <f t="shared" si="3"/>
        <v>2.1</v>
      </c>
      <c r="AJ43" s="115">
        <v>94031</v>
      </c>
      <c r="AK43" s="115" t="s">
        <v>490</v>
      </c>
    </row>
    <row r="44" spans="8:40" x14ac:dyDescent="0.2">
      <c r="I44" s="118">
        <v>1000</v>
      </c>
      <c r="J44" s="118">
        <v>9</v>
      </c>
      <c r="K44" s="118">
        <v>3</v>
      </c>
      <c r="L44" s="118" t="s">
        <v>2483</v>
      </c>
      <c r="M44" s="118">
        <v>300</v>
      </c>
      <c r="N44" s="118">
        <v>6</v>
      </c>
      <c r="O44" s="118">
        <v>81504</v>
      </c>
      <c r="P44" s="118" t="s">
        <v>2493</v>
      </c>
      <c r="Q44" s="118">
        <v>1</v>
      </c>
      <c r="R44" s="118">
        <f t="shared" si="0"/>
        <v>0.35099999999999998</v>
      </c>
      <c r="S44" s="118">
        <f t="shared" si="1"/>
        <v>11.700000000000001</v>
      </c>
      <c r="V44" s="184">
        <v>500</v>
      </c>
      <c r="W44" s="118">
        <v>9</v>
      </c>
      <c r="X44" s="118">
        <v>3</v>
      </c>
      <c r="Y44" s="118" t="s">
        <v>2483</v>
      </c>
      <c r="Z44" s="118">
        <v>100</v>
      </c>
      <c r="AA44" s="118">
        <v>38</v>
      </c>
      <c r="AB44" s="118">
        <v>1</v>
      </c>
      <c r="AC44" s="118" t="s">
        <v>2460</v>
      </c>
      <c r="AD44" s="118">
        <v>0</v>
      </c>
      <c r="AE44" s="118">
        <f t="shared" si="2"/>
        <v>2.1000000000000001E-2</v>
      </c>
      <c r="AF44" s="118">
        <f t="shared" si="3"/>
        <v>2.1</v>
      </c>
      <c r="AJ44" s="115">
        <v>94032</v>
      </c>
      <c r="AK44" s="115" t="s">
        <v>1989</v>
      </c>
    </row>
    <row r="45" spans="8:40" x14ac:dyDescent="0.2">
      <c r="I45" s="118">
        <v>1000</v>
      </c>
      <c r="J45" s="118">
        <v>9</v>
      </c>
      <c r="K45" s="118">
        <v>3</v>
      </c>
      <c r="L45" s="118" t="s">
        <v>2483</v>
      </c>
      <c r="M45" s="118">
        <v>1500</v>
      </c>
      <c r="N45" s="118">
        <v>38</v>
      </c>
      <c r="O45" s="118">
        <v>1</v>
      </c>
      <c r="P45" s="118" t="s">
        <v>2460</v>
      </c>
      <c r="Q45" s="118">
        <v>0</v>
      </c>
      <c r="R45" s="118">
        <f t="shared" si="0"/>
        <v>1.7549999999999999</v>
      </c>
      <c r="S45" s="118">
        <f t="shared" si="1"/>
        <v>11.700000000000001</v>
      </c>
      <c r="U45" s="125">
        <v>0.05</v>
      </c>
      <c r="V45" s="184">
        <v>500</v>
      </c>
      <c r="W45" s="118">
        <v>9</v>
      </c>
      <c r="X45" s="118">
        <v>3</v>
      </c>
      <c r="Y45" s="118" t="s">
        <v>2483</v>
      </c>
      <c r="Z45" s="118">
        <v>1500</v>
      </c>
      <c r="AA45" s="118">
        <v>6</v>
      </c>
      <c r="AB45" s="118">
        <v>84017</v>
      </c>
      <c r="AC45" s="118" t="s">
        <v>3621</v>
      </c>
      <c r="AD45" s="118">
        <v>1</v>
      </c>
      <c r="AE45" s="118">
        <f t="shared" si="2"/>
        <v>0.315</v>
      </c>
      <c r="AF45" s="118">
        <f t="shared" si="3"/>
        <v>2.1</v>
      </c>
    </row>
    <row r="46" spans="8:40" x14ac:dyDescent="0.2">
      <c r="I46" s="118">
        <v>1000</v>
      </c>
      <c r="J46" s="118">
        <v>9</v>
      </c>
      <c r="K46" s="118">
        <v>3</v>
      </c>
      <c r="L46" s="118" t="s">
        <v>2483</v>
      </c>
      <c r="M46" s="118">
        <v>1200</v>
      </c>
      <c r="N46" s="118">
        <v>1</v>
      </c>
      <c r="O46" s="118">
        <v>1000</v>
      </c>
      <c r="P46" s="118" t="s">
        <v>546</v>
      </c>
      <c r="Q46" s="118">
        <v>0</v>
      </c>
      <c r="R46" s="118">
        <f t="shared" si="0"/>
        <v>1404</v>
      </c>
      <c r="S46" s="118">
        <f t="shared" si="1"/>
        <v>11.700000000000001</v>
      </c>
      <c r="U46" s="118">
        <f>SUM(Z37:Z46)</f>
        <v>10000</v>
      </c>
      <c r="V46" s="184">
        <v>500</v>
      </c>
      <c r="W46" s="118">
        <v>9</v>
      </c>
      <c r="X46" s="118">
        <v>3</v>
      </c>
      <c r="Y46" s="118" t="s">
        <v>2483</v>
      </c>
      <c r="Z46" s="118">
        <v>230</v>
      </c>
      <c r="AA46" s="118">
        <v>3</v>
      </c>
      <c r="AB46" s="118">
        <v>10</v>
      </c>
      <c r="AC46" s="118" t="s">
        <v>542</v>
      </c>
      <c r="AD46" s="118">
        <v>0</v>
      </c>
      <c r="AE46" s="118">
        <f t="shared" si="2"/>
        <v>0.48299999999999998</v>
      </c>
      <c r="AF46" s="118">
        <f t="shared" si="3"/>
        <v>2.1</v>
      </c>
      <c r="AJ46" s="115">
        <v>100</v>
      </c>
      <c r="AK46" s="115">
        <v>6</v>
      </c>
      <c r="AL46" s="115">
        <v>85000</v>
      </c>
      <c r="AM46" s="115" t="s">
        <v>300</v>
      </c>
      <c r="AN46" s="115">
        <v>1</v>
      </c>
    </row>
    <row r="47" spans="8:40" x14ac:dyDescent="0.2">
      <c r="H47" s="124" t="s">
        <v>2488</v>
      </c>
      <c r="I47" s="124">
        <v>1000</v>
      </c>
      <c r="J47" s="118">
        <v>9</v>
      </c>
      <c r="K47" s="118">
        <v>4</v>
      </c>
      <c r="L47" s="118" t="s">
        <v>2483</v>
      </c>
      <c r="M47" s="118">
        <v>5</v>
      </c>
      <c r="N47" s="118">
        <v>6</v>
      </c>
      <c r="O47" s="118">
        <v>82019</v>
      </c>
      <c r="P47" s="118" t="s">
        <v>2489</v>
      </c>
      <c r="Q47" s="118">
        <v>1</v>
      </c>
      <c r="R47" s="118">
        <f t="shared" si="0"/>
        <v>5.8999999999999999E-3</v>
      </c>
      <c r="S47" s="118">
        <f t="shared" si="1"/>
        <v>11.700000000000001</v>
      </c>
      <c r="U47" s="124" t="s">
        <v>2814</v>
      </c>
      <c r="V47" s="124">
        <v>1000</v>
      </c>
      <c r="W47" s="118">
        <v>9</v>
      </c>
      <c r="X47" s="118">
        <v>4</v>
      </c>
      <c r="Y47" s="118" t="s">
        <v>2483</v>
      </c>
      <c r="Z47" s="184">
        <v>20</v>
      </c>
      <c r="AA47" s="118">
        <v>36</v>
      </c>
      <c r="AB47" s="118">
        <v>1</v>
      </c>
      <c r="AC47" s="118" t="s">
        <v>2786</v>
      </c>
      <c r="AD47" s="118">
        <v>0</v>
      </c>
      <c r="AE47" s="118">
        <f t="shared" si="2"/>
        <v>8.3999999999999995E-3</v>
      </c>
      <c r="AF47" s="118">
        <f t="shared" si="3"/>
        <v>4.2</v>
      </c>
      <c r="AJ47" s="115">
        <v>1200</v>
      </c>
      <c r="AK47" s="115">
        <v>1</v>
      </c>
      <c r="AL47" s="115">
        <v>10000</v>
      </c>
      <c r="AM47" s="115" t="s">
        <v>546</v>
      </c>
      <c r="AN47" s="115">
        <v>0</v>
      </c>
    </row>
    <row r="48" spans="8:40" x14ac:dyDescent="0.2">
      <c r="I48" s="118">
        <v>1000</v>
      </c>
      <c r="J48" s="118">
        <v>9</v>
      </c>
      <c r="K48" s="118">
        <v>4</v>
      </c>
      <c r="L48" s="118" t="s">
        <v>2483</v>
      </c>
      <c r="M48" s="118">
        <v>1200</v>
      </c>
      <c r="N48" s="118">
        <v>1</v>
      </c>
      <c r="O48" s="118">
        <v>1000</v>
      </c>
      <c r="P48" s="118" t="s">
        <v>546</v>
      </c>
      <c r="Q48" s="118">
        <v>0</v>
      </c>
      <c r="R48" s="118">
        <f t="shared" si="0"/>
        <v>1404</v>
      </c>
      <c r="S48" s="118">
        <f t="shared" si="1"/>
        <v>11.700000000000001</v>
      </c>
      <c r="V48" s="118">
        <v>1000</v>
      </c>
      <c r="W48" s="118">
        <v>9</v>
      </c>
      <c r="X48" s="118">
        <v>4</v>
      </c>
      <c r="Y48" s="118" t="s">
        <v>2483</v>
      </c>
      <c r="Z48" s="184">
        <v>600</v>
      </c>
      <c r="AA48" s="118">
        <v>34</v>
      </c>
      <c r="AB48" s="118">
        <v>1</v>
      </c>
      <c r="AC48" s="118" t="s">
        <v>2785</v>
      </c>
      <c r="AD48" s="118">
        <v>0</v>
      </c>
      <c r="AE48" s="118">
        <f t="shared" si="2"/>
        <v>0.252</v>
      </c>
      <c r="AF48" s="118">
        <f t="shared" si="3"/>
        <v>4.2</v>
      </c>
      <c r="AJ48" s="115">
        <v>2000</v>
      </c>
      <c r="AK48" s="115">
        <v>6</v>
      </c>
      <c r="AL48" s="115">
        <v>94025</v>
      </c>
      <c r="AM48" s="115" t="s">
        <v>74</v>
      </c>
      <c r="AN48" s="115">
        <v>10</v>
      </c>
    </row>
    <row r="49" spans="8:40" x14ac:dyDescent="0.2">
      <c r="I49" s="118">
        <v>1000</v>
      </c>
      <c r="J49" s="118">
        <v>9</v>
      </c>
      <c r="K49" s="118">
        <v>4</v>
      </c>
      <c r="L49" s="118" t="s">
        <v>2483</v>
      </c>
      <c r="M49" s="118">
        <v>1500</v>
      </c>
      <c r="N49" s="118">
        <v>6</v>
      </c>
      <c r="O49" s="118">
        <v>94025</v>
      </c>
      <c r="P49" s="118" t="s">
        <v>74</v>
      </c>
      <c r="Q49" s="118">
        <v>4</v>
      </c>
      <c r="R49" s="118">
        <f t="shared" si="0"/>
        <v>7.02</v>
      </c>
      <c r="S49" s="118">
        <f t="shared" si="1"/>
        <v>11.700000000000001</v>
      </c>
      <c r="V49" s="118">
        <v>1000</v>
      </c>
      <c r="W49" s="118">
        <v>9</v>
      </c>
      <c r="X49" s="118">
        <v>4</v>
      </c>
      <c r="Y49" s="118" t="s">
        <v>2483</v>
      </c>
      <c r="Z49" s="184">
        <v>2005</v>
      </c>
      <c r="AA49" s="118">
        <v>6</v>
      </c>
      <c r="AB49" s="118">
        <v>94029</v>
      </c>
      <c r="AC49" s="118" t="s">
        <v>1981</v>
      </c>
      <c r="AD49" s="118">
        <v>10</v>
      </c>
      <c r="AE49" s="118">
        <f t="shared" si="2"/>
        <v>8.4209999999999994</v>
      </c>
      <c r="AF49" s="118">
        <f t="shared" si="3"/>
        <v>4.2</v>
      </c>
      <c r="AJ49" s="115">
        <v>2000</v>
      </c>
      <c r="AK49" s="115">
        <v>6</v>
      </c>
      <c r="AL49" s="115">
        <v>94027</v>
      </c>
      <c r="AM49" s="115" t="s">
        <v>76</v>
      </c>
      <c r="AN49" s="115">
        <v>10</v>
      </c>
    </row>
    <row r="50" spans="8:40" x14ac:dyDescent="0.2">
      <c r="I50" s="118">
        <v>1000</v>
      </c>
      <c r="J50" s="118">
        <v>9</v>
      </c>
      <c r="K50" s="118">
        <v>4</v>
      </c>
      <c r="L50" s="118" t="s">
        <v>2483</v>
      </c>
      <c r="M50" s="118">
        <v>300</v>
      </c>
      <c r="N50" s="118">
        <v>6</v>
      </c>
      <c r="O50" s="118">
        <v>82003</v>
      </c>
      <c r="P50" s="118" t="s">
        <v>2490</v>
      </c>
      <c r="Q50" s="118">
        <v>1</v>
      </c>
      <c r="R50" s="118">
        <f t="shared" si="0"/>
        <v>0.35099999999999998</v>
      </c>
      <c r="S50" s="118">
        <f t="shared" si="1"/>
        <v>11.700000000000001</v>
      </c>
      <c r="V50" s="118">
        <v>1000</v>
      </c>
      <c r="W50" s="118">
        <v>9</v>
      </c>
      <c r="X50" s="118">
        <v>4</v>
      </c>
      <c r="Y50" s="118" t="s">
        <v>2483</v>
      </c>
      <c r="Z50" s="184">
        <v>80</v>
      </c>
      <c r="AA50" s="118">
        <v>35</v>
      </c>
      <c r="AB50" s="118">
        <v>1</v>
      </c>
      <c r="AC50" s="118" t="s">
        <v>2811</v>
      </c>
      <c r="AD50" s="118">
        <v>0</v>
      </c>
      <c r="AE50" s="118">
        <f t="shared" si="2"/>
        <v>3.3599999999999998E-2</v>
      </c>
      <c r="AF50" s="118">
        <f t="shared" si="3"/>
        <v>4.2</v>
      </c>
      <c r="AJ50" s="115">
        <v>1200</v>
      </c>
      <c r="AK50" s="115">
        <v>25</v>
      </c>
      <c r="AL50" s="115">
        <v>500</v>
      </c>
      <c r="AM50" s="115" t="s">
        <v>2384</v>
      </c>
      <c r="AN50" s="115">
        <v>0</v>
      </c>
    </row>
    <row r="51" spans="8:40" x14ac:dyDescent="0.2">
      <c r="I51" s="118">
        <v>1000</v>
      </c>
      <c r="J51" s="118">
        <v>9</v>
      </c>
      <c r="K51" s="118">
        <v>4</v>
      </c>
      <c r="L51" s="118" t="s">
        <v>2483</v>
      </c>
      <c r="M51" s="118">
        <v>1295</v>
      </c>
      <c r="N51" s="118">
        <v>6</v>
      </c>
      <c r="O51" s="118">
        <v>94049</v>
      </c>
      <c r="P51" s="118" t="s">
        <v>2500</v>
      </c>
      <c r="Q51" s="118">
        <v>5</v>
      </c>
      <c r="R51" s="118">
        <f t="shared" si="0"/>
        <v>7.5758000000000001</v>
      </c>
      <c r="S51" s="118">
        <f t="shared" si="1"/>
        <v>11.700000000000001</v>
      </c>
      <c r="V51" s="118">
        <v>1000</v>
      </c>
      <c r="W51" s="118">
        <v>9</v>
      </c>
      <c r="X51" s="118">
        <v>4</v>
      </c>
      <c r="Y51" s="118" t="s">
        <v>2483</v>
      </c>
      <c r="Z51" s="118">
        <v>2300</v>
      </c>
      <c r="AA51" s="118">
        <v>1</v>
      </c>
      <c r="AB51" s="118">
        <v>1000</v>
      </c>
      <c r="AC51" s="118" t="s">
        <v>3</v>
      </c>
      <c r="AD51" s="118">
        <v>0</v>
      </c>
      <c r="AE51" s="118">
        <f t="shared" si="2"/>
        <v>966</v>
      </c>
      <c r="AF51" s="118">
        <f t="shared" si="3"/>
        <v>4.2</v>
      </c>
      <c r="AJ51" s="115">
        <v>1200</v>
      </c>
      <c r="AK51" s="115">
        <v>6</v>
      </c>
      <c r="AL51" s="115">
        <v>85008</v>
      </c>
      <c r="AM51" s="115" t="s">
        <v>308</v>
      </c>
      <c r="AN51" s="115">
        <v>1</v>
      </c>
    </row>
    <row r="52" spans="8:40" x14ac:dyDescent="0.2">
      <c r="I52" s="118">
        <v>1000</v>
      </c>
      <c r="J52" s="118">
        <v>9</v>
      </c>
      <c r="K52" s="118">
        <v>4</v>
      </c>
      <c r="L52" s="118" t="s">
        <v>2483</v>
      </c>
      <c r="M52" s="118">
        <v>1200</v>
      </c>
      <c r="N52" s="118">
        <v>1</v>
      </c>
      <c r="O52" s="118">
        <v>1000</v>
      </c>
      <c r="P52" s="118" t="s">
        <v>546</v>
      </c>
      <c r="Q52" s="118">
        <v>0</v>
      </c>
      <c r="R52" s="118">
        <f t="shared" si="0"/>
        <v>1404</v>
      </c>
      <c r="S52" s="118">
        <f t="shared" si="1"/>
        <v>11.700000000000001</v>
      </c>
      <c r="V52" s="118">
        <v>1000</v>
      </c>
      <c r="W52" s="118">
        <v>9</v>
      </c>
      <c r="X52" s="118">
        <v>4</v>
      </c>
      <c r="Y52" s="118" t="s">
        <v>2483</v>
      </c>
      <c r="Z52" s="118">
        <v>10</v>
      </c>
      <c r="AA52" s="118">
        <v>6</v>
      </c>
      <c r="AB52" s="118">
        <v>94031</v>
      </c>
      <c r="AC52" s="118" t="s">
        <v>490</v>
      </c>
      <c r="AD52" s="118">
        <v>1</v>
      </c>
      <c r="AE52" s="118">
        <f t="shared" si="2"/>
        <v>4.1999999999999997E-3</v>
      </c>
      <c r="AF52" s="118">
        <f t="shared" si="3"/>
        <v>4.2</v>
      </c>
      <c r="AJ52" s="115">
        <v>600</v>
      </c>
      <c r="AK52" s="115">
        <v>1</v>
      </c>
      <c r="AL52" s="115">
        <v>30000</v>
      </c>
      <c r="AM52" s="115" t="s">
        <v>546</v>
      </c>
      <c r="AN52" s="115">
        <v>0</v>
      </c>
    </row>
    <row r="53" spans="8:40" x14ac:dyDescent="0.2">
      <c r="I53" s="118">
        <v>1000</v>
      </c>
      <c r="J53" s="118">
        <v>9</v>
      </c>
      <c r="K53" s="118">
        <v>4</v>
      </c>
      <c r="L53" s="118" t="s">
        <v>2483</v>
      </c>
      <c r="M53" s="118">
        <v>1500</v>
      </c>
      <c r="N53" s="118">
        <v>6</v>
      </c>
      <c r="O53" s="118">
        <v>94027</v>
      </c>
      <c r="P53" s="118" t="s">
        <v>76</v>
      </c>
      <c r="Q53" s="118">
        <v>6</v>
      </c>
      <c r="R53" s="118">
        <f t="shared" si="0"/>
        <v>10.53</v>
      </c>
      <c r="S53" s="118">
        <f t="shared" si="1"/>
        <v>11.700000000000001</v>
      </c>
      <c r="V53" s="118">
        <v>1000</v>
      </c>
      <c r="W53" s="118">
        <v>9</v>
      </c>
      <c r="X53" s="118">
        <v>4</v>
      </c>
      <c r="Y53" s="118" t="s">
        <v>2483</v>
      </c>
      <c r="Z53" s="184">
        <v>600</v>
      </c>
      <c r="AA53" s="118">
        <v>34</v>
      </c>
      <c r="AB53" s="118">
        <v>1</v>
      </c>
      <c r="AC53" s="118" t="s">
        <v>2785</v>
      </c>
      <c r="AD53" s="118">
        <v>0</v>
      </c>
      <c r="AE53" s="118">
        <f t="shared" si="2"/>
        <v>0.252</v>
      </c>
      <c r="AF53" s="118">
        <f t="shared" si="3"/>
        <v>4.2</v>
      </c>
      <c r="AJ53" s="115">
        <v>1200</v>
      </c>
      <c r="AK53" s="115">
        <v>38</v>
      </c>
      <c r="AL53" s="115">
        <v>1</v>
      </c>
      <c r="AM53" s="115" t="s">
        <v>2460</v>
      </c>
      <c r="AN53" s="115">
        <v>1</v>
      </c>
    </row>
    <row r="54" spans="8:40" x14ac:dyDescent="0.2">
      <c r="I54" s="118">
        <v>1000</v>
      </c>
      <c r="J54" s="118">
        <v>9</v>
      </c>
      <c r="K54" s="118">
        <v>4</v>
      </c>
      <c r="L54" s="118" t="s">
        <v>2483</v>
      </c>
      <c r="M54" s="118">
        <v>300</v>
      </c>
      <c r="N54" s="118">
        <v>6</v>
      </c>
      <c r="O54" s="118">
        <v>82004</v>
      </c>
      <c r="P54" s="118" t="s">
        <v>2491</v>
      </c>
      <c r="Q54" s="118">
        <v>1</v>
      </c>
      <c r="R54" s="118">
        <f t="shared" si="0"/>
        <v>0.35099999999999998</v>
      </c>
      <c r="S54" s="118">
        <f t="shared" si="1"/>
        <v>11.700000000000001</v>
      </c>
      <c r="V54" s="118">
        <v>1000</v>
      </c>
      <c r="W54" s="118">
        <v>9</v>
      </c>
      <c r="X54" s="118">
        <v>4</v>
      </c>
      <c r="Y54" s="118" t="s">
        <v>2483</v>
      </c>
      <c r="Z54" s="184">
        <v>2005</v>
      </c>
      <c r="AA54" s="118">
        <v>6</v>
      </c>
      <c r="AB54" s="118">
        <v>94029</v>
      </c>
      <c r="AC54" s="118" t="s">
        <v>1981</v>
      </c>
      <c r="AD54" s="118">
        <v>10</v>
      </c>
      <c r="AE54" s="118">
        <f t="shared" si="2"/>
        <v>8.4209999999999994</v>
      </c>
      <c r="AF54" s="118">
        <f t="shared" si="3"/>
        <v>4.2</v>
      </c>
      <c r="AJ54" s="115">
        <v>1200</v>
      </c>
      <c r="AK54" s="115">
        <v>6</v>
      </c>
      <c r="AL54" s="115">
        <v>84000</v>
      </c>
      <c r="AM54" s="115" t="s">
        <v>2461</v>
      </c>
      <c r="AN54" s="115">
        <v>3</v>
      </c>
    </row>
    <row r="55" spans="8:40" x14ac:dyDescent="0.2">
      <c r="I55" s="118">
        <v>1000</v>
      </c>
      <c r="J55" s="118">
        <v>9</v>
      </c>
      <c r="K55" s="118">
        <v>4</v>
      </c>
      <c r="L55" s="118" t="s">
        <v>2483</v>
      </c>
      <c r="M55" s="118">
        <v>1500</v>
      </c>
      <c r="N55" s="118">
        <v>38</v>
      </c>
      <c r="O55" s="118">
        <v>1</v>
      </c>
      <c r="P55" s="118" t="s">
        <v>2460</v>
      </c>
      <c r="Q55" s="118">
        <v>0</v>
      </c>
      <c r="R55" s="118">
        <f t="shared" si="0"/>
        <v>1.7549999999999999</v>
      </c>
      <c r="S55" s="118">
        <f t="shared" si="1"/>
        <v>11.700000000000001</v>
      </c>
      <c r="U55" s="125">
        <v>0.1</v>
      </c>
      <c r="V55" s="118">
        <v>1000</v>
      </c>
      <c r="W55" s="118">
        <v>9</v>
      </c>
      <c r="X55" s="118">
        <v>4</v>
      </c>
      <c r="Y55" s="118" t="s">
        <v>2483</v>
      </c>
      <c r="Z55" s="184">
        <v>80</v>
      </c>
      <c r="AA55" s="118">
        <v>35</v>
      </c>
      <c r="AB55" s="118">
        <v>1</v>
      </c>
      <c r="AC55" s="118" t="s">
        <v>2811</v>
      </c>
      <c r="AD55" s="118">
        <v>0</v>
      </c>
      <c r="AE55" s="118">
        <f t="shared" si="2"/>
        <v>3.3599999999999998E-2</v>
      </c>
      <c r="AF55" s="118">
        <f t="shared" si="3"/>
        <v>4.2</v>
      </c>
      <c r="AJ55" s="115">
        <v>300</v>
      </c>
      <c r="AK55" s="115">
        <v>3</v>
      </c>
      <c r="AL55" s="115">
        <v>10</v>
      </c>
      <c r="AM55" s="115" t="s">
        <v>542</v>
      </c>
      <c r="AN55" s="115">
        <v>0</v>
      </c>
    </row>
    <row r="56" spans="8:40" x14ac:dyDescent="0.2">
      <c r="I56" s="118">
        <v>1000</v>
      </c>
      <c r="J56" s="118">
        <v>9</v>
      </c>
      <c r="K56" s="118">
        <v>4</v>
      </c>
      <c r="L56" s="118" t="s">
        <v>2483</v>
      </c>
      <c r="M56" s="118">
        <v>1200</v>
      </c>
      <c r="N56" s="118">
        <v>1</v>
      </c>
      <c r="O56" s="118">
        <v>1000</v>
      </c>
      <c r="P56" s="118" t="s">
        <v>546</v>
      </c>
      <c r="Q56" s="118">
        <v>0</v>
      </c>
      <c r="R56" s="118">
        <f t="shared" si="0"/>
        <v>1404</v>
      </c>
      <c r="S56" s="118">
        <f t="shared" si="1"/>
        <v>11.700000000000001</v>
      </c>
      <c r="U56" s="118">
        <f>SUM(Z47:Z56)</f>
        <v>10000</v>
      </c>
      <c r="V56" s="118">
        <v>1000</v>
      </c>
      <c r="W56" s="118">
        <v>9</v>
      </c>
      <c r="X56" s="118">
        <v>4</v>
      </c>
      <c r="Y56" s="118" t="s">
        <v>2483</v>
      </c>
      <c r="Z56" s="118">
        <v>2300</v>
      </c>
      <c r="AA56" s="118">
        <v>1</v>
      </c>
      <c r="AB56" s="118">
        <v>1000</v>
      </c>
      <c r="AC56" s="118" t="s">
        <v>3</v>
      </c>
      <c r="AD56" s="118">
        <v>0</v>
      </c>
      <c r="AE56" s="118">
        <f t="shared" si="2"/>
        <v>966</v>
      </c>
      <c r="AF56" s="118">
        <f t="shared" si="3"/>
        <v>4.2</v>
      </c>
      <c r="AJ56" s="115">
        <v>11000</v>
      </c>
    </row>
    <row r="57" spans="8:40" x14ac:dyDescent="0.2">
      <c r="H57" s="124" t="s">
        <v>2495</v>
      </c>
      <c r="I57" s="124">
        <v>500</v>
      </c>
      <c r="J57" s="118">
        <v>9</v>
      </c>
      <c r="K57" s="118">
        <v>5</v>
      </c>
      <c r="L57" s="118" t="s">
        <v>2483</v>
      </c>
      <c r="M57" s="118">
        <v>5</v>
      </c>
      <c r="N57" s="118">
        <v>36</v>
      </c>
      <c r="O57" s="118">
        <v>1</v>
      </c>
      <c r="P57" s="118" t="s">
        <v>2497</v>
      </c>
      <c r="Q57" s="118">
        <v>0</v>
      </c>
      <c r="R57" s="118">
        <f t="shared" si="0"/>
        <v>2.8999999999999998E-3</v>
      </c>
      <c r="S57" s="118">
        <f t="shared" si="1"/>
        <v>5.8500000000000005</v>
      </c>
      <c r="U57" s="124" t="s">
        <v>3580</v>
      </c>
      <c r="V57" s="124">
        <v>500</v>
      </c>
      <c r="W57" s="118">
        <v>9</v>
      </c>
      <c r="X57" s="118">
        <v>5</v>
      </c>
      <c r="Y57" s="118" t="s">
        <v>2483</v>
      </c>
      <c r="Z57" s="184">
        <v>1</v>
      </c>
      <c r="AA57" s="118">
        <v>25</v>
      </c>
      <c r="AB57" s="170">
        <v>30</v>
      </c>
      <c r="AC57" s="118" t="s">
        <v>3580</v>
      </c>
      <c r="AD57" s="118">
        <v>0</v>
      </c>
      <c r="AE57" s="118">
        <f t="shared" si="2"/>
        <v>6.3E-3</v>
      </c>
      <c r="AF57" s="118">
        <f t="shared" si="3"/>
        <v>2.1</v>
      </c>
    </row>
    <row r="58" spans="8:40" x14ac:dyDescent="0.2">
      <c r="I58" s="118">
        <v>500</v>
      </c>
      <c r="J58" s="118">
        <v>9</v>
      </c>
      <c r="K58" s="118">
        <v>5</v>
      </c>
      <c r="L58" s="118" t="s">
        <v>2483</v>
      </c>
      <c r="M58" s="118">
        <v>1000</v>
      </c>
      <c r="N58" s="118">
        <v>34</v>
      </c>
      <c r="O58" s="118">
        <v>1</v>
      </c>
      <c r="P58" s="118" t="s">
        <v>552</v>
      </c>
      <c r="Q58" s="118">
        <v>0</v>
      </c>
      <c r="R58" s="118">
        <f t="shared" si="0"/>
        <v>0.58499999999999996</v>
      </c>
      <c r="S58" s="118">
        <f t="shared" si="1"/>
        <v>5.8500000000000005</v>
      </c>
      <c r="V58" s="118">
        <v>500</v>
      </c>
      <c r="W58" s="118">
        <v>9</v>
      </c>
      <c r="X58" s="118">
        <v>5</v>
      </c>
      <c r="Y58" s="118" t="s">
        <v>2483</v>
      </c>
      <c r="Z58" s="184">
        <v>1800</v>
      </c>
      <c r="AA58" s="184">
        <v>25</v>
      </c>
      <c r="AB58" s="170">
        <v>3</v>
      </c>
      <c r="AC58" s="184" t="s">
        <v>3580</v>
      </c>
      <c r="AD58" s="118">
        <v>0</v>
      </c>
      <c r="AE58" s="118">
        <f t="shared" si="2"/>
        <v>1.1339999999999999</v>
      </c>
      <c r="AF58" s="118">
        <f t="shared" si="3"/>
        <v>2.1</v>
      </c>
    </row>
    <row r="59" spans="8:40" x14ac:dyDescent="0.2">
      <c r="I59" s="118">
        <v>500</v>
      </c>
      <c r="J59" s="118">
        <v>9</v>
      </c>
      <c r="K59" s="118">
        <v>5</v>
      </c>
      <c r="L59" s="118" t="s">
        <v>2483</v>
      </c>
      <c r="M59" s="118">
        <v>1475</v>
      </c>
      <c r="N59" s="118">
        <v>6</v>
      </c>
      <c r="O59" s="118">
        <v>94029</v>
      </c>
      <c r="P59" s="118" t="s">
        <v>2498</v>
      </c>
      <c r="Q59" s="118">
        <v>10</v>
      </c>
      <c r="R59" s="118">
        <f t="shared" si="0"/>
        <v>8.6288</v>
      </c>
      <c r="S59" s="118">
        <f t="shared" si="1"/>
        <v>5.8500000000000005</v>
      </c>
      <c r="V59" s="118">
        <v>500</v>
      </c>
      <c r="W59" s="118">
        <v>9</v>
      </c>
      <c r="X59" s="118">
        <v>5</v>
      </c>
      <c r="Y59" s="118" t="s">
        <v>2483</v>
      </c>
      <c r="Z59" s="184">
        <v>10</v>
      </c>
      <c r="AA59" s="118">
        <v>25</v>
      </c>
      <c r="AB59" s="170">
        <v>20</v>
      </c>
      <c r="AC59" s="118" t="s">
        <v>3580</v>
      </c>
      <c r="AD59" s="118">
        <v>0</v>
      </c>
      <c r="AE59" s="118">
        <f t="shared" si="2"/>
        <v>4.2000000000000003E-2</v>
      </c>
      <c r="AF59" s="118">
        <f t="shared" si="3"/>
        <v>2.1</v>
      </c>
      <c r="AJ59" s="115">
        <v>200609</v>
      </c>
    </row>
    <row r="60" spans="8:40" x14ac:dyDescent="0.2">
      <c r="I60" s="118">
        <v>500</v>
      </c>
      <c r="J60" s="118">
        <v>9</v>
      </c>
      <c r="K60" s="118">
        <v>5</v>
      </c>
      <c r="L60" s="118" t="s">
        <v>2483</v>
      </c>
      <c r="M60" s="118">
        <v>1000</v>
      </c>
      <c r="N60" s="118">
        <v>34</v>
      </c>
      <c r="O60" s="118">
        <v>1</v>
      </c>
      <c r="P60" s="118" t="s">
        <v>552</v>
      </c>
      <c r="Q60" s="118">
        <v>0</v>
      </c>
      <c r="R60" s="118">
        <f t="shared" si="0"/>
        <v>0.58499999999999996</v>
      </c>
      <c r="S60" s="118">
        <f t="shared" si="1"/>
        <v>5.8500000000000005</v>
      </c>
      <c r="V60" s="118">
        <v>500</v>
      </c>
      <c r="W60" s="118">
        <v>9</v>
      </c>
      <c r="X60" s="118">
        <v>5</v>
      </c>
      <c r="Y60" s="118" t="s">
        <v>2483</v>
      </c>
      <c r="Z60" s="184">
        <v>1250</v>
      </c>
      <c r="AA60" s="184">
        <v>25</v>
      </c>
      <c r="AB60" s="170">
        <v>5</v>
      </c>
      <c r="AC60" s="184" t="s">
        <v>3580</v>
      </c>
      <c r="AD60" s="118">
        <v>0</v>
      </c>
      <c r="AE60" s="118">
        <f t="shared" si="2"/>
        <v>1.3125</v>
      </c>
      <c r="AF60" s="118">
        <f t="shared" si="3"/>
        <v>2.1</v>
      </c>
      <c r="AJ60" s="115">
        <v>20</v>
      </c>
      <c r="AK60" s="115">
        <v>6</v>
      </c>
      <c r="AL60" s="115">
        <v>82521</v>
      </c>
      <c r="AM60" s="115" t="s">
        <v>2484</v>
      </c>
      <c r="AN60" s="115">
        <v>1</v>
      </c>
    </row>
    <row r="61" spans="8:40" x14ac:dyDescent="0.2">
      <c r="I61" s="118">
        <v>500</v>
      </c>
      <c r="J61" s="118">
        <v>9</v>
      </c>
      <c r="K61" s="118">
        <v>5</v>
      </c>
      <c r="L61" s="118" t="s">
        <v>2483</v>
      </c>
      <c r="M61" s="118">
        <v>1475</v>
      </c>
      <c r="N61" s="118">
        <v>6</v>
      </c>
      <c r="O61" s="118">
        <v>94029</v>
      </c>
      <c r="P61" s="118" t="s">
        <v>2498</v>
      </c>
      <c r="Q61" s="118">
        <v>10</v>
      </c>
      <c r="R61" s="118">
        <f t="shared" si="0"/>
        <v>8.6288</v>
      </c>
      <c r="S61" s="118">
        <f t="shared" si="1"/>
        <v>5.8500000000000005</v>
      </c>
      <c r="V61" s="118">
        <v>500</v>
      </c>
      <c r="W61" s="118">
        <v>9</v>
      </c>
      <c r="X61" s="118">
        <v>5</v>
      </c>
      <c r="Y61" s="118" t="s">
        <v>2483</v>
      </c>
      <c r="Z61" s="184">
        <v>30</v>
      </c>
      <c r="AA61" s="118">
        <v>25</v>
      </c>
      <c r="AB61" s="170">
        <v>15</v>
      </c>
      <c r="AC61" s="118" t="s">
        <v>3580</v>
      </c>
      <c r="AD61" s="118">
        <v>0</v>
      </c>
      <c r="AE61" s="118">
        <f t="shared" si="2"/>
        <v>9.4500000000000001E-2</v>
      </c>
      <c r="AF61" s="118">
        <f t="shared" si="3"/>
        <v>2.1</v>
      </c>
      <c r="AJ61" s="115">
        <v>2000</v>
      </c>
      <c r="AK61" s="115">
        <v>1</v>
      </c>
      <c r="AL61" s="115">
        <v>1000</v>
      </c>
      <c r="AM61" s="115" t="s">
        <v>546</v>
      </c>
      <c r="AN61" s="115">
        <v>0</v>
      </c>
    </row>
    <row r="62" spans="8:40" x14ac:dyDescent="0.2">
      <c r="I62" s="118">
        <v>500</v>
      </c>
      <c r="J62" s="118">
        <v>9</v>
      </c>
      <c r="K62" s="118">
        <v>5</v>
      </c>
      <c r="L62" s="118" t="s">
        <v>2483</v>
      </c>
      <c r="M62" s="118">
        <v>95</v>
      </c>
      <c r="N62" s="118">
        <v>35</v>
      </c>
      <c r="O62" s="118">
        <v>1</v>
      </c>
      <c r="P62" s="118" t="s">
        <v>2499</v>
      </c>
      <c r="Q62" s="118">
        <v>0</v>
      </c>
      <c r="R62" s="118">
        <f t="shared" si="0"/>
        <v>5.5599999999999997E-2</v>
      </c>
      <c r="S62" s="118">
        <f t="shared" si="1"/>
        <v>5.8500000000000005</v>
      </c>
      <c r="V62" s="118">
        <v>500</v>
      </c>
      <c r="W62" s="118">
        <v>9</v>
      </c>
      <c r="X62" s="118">
        <v>5</v>
      </c>
      <c r="Y62" s="118" t="s">
        <v>2483</v>
      </c>
      <c r="Z62" s="184">
        <v>150</v>
      </c>
      <c r="AA62" s="184">
        <v>25</v>
      </c>
      <c r="AB62" s="170">
        <v>10</v>
      </c>
      <c r="AC62" s="184" t="s">
        <v>3580</v>
      </c>
      <c r="AD62" s="118">
        <v>0</v>
      </c>
      <c r="AE62" s="118">
        <f t="shared" si="2"/>
        <v>0.315</v>
      </c>
      <c r="AF62" s="118">
        <f t="shared" si="3"/>
        <v>2.1</v>
      </c>
      <c r="AJ62" s="115">
        <v>1500</v>
      </c>
      <c r="AK62" s="115">
        <v>6</v>
      </c>
      <c r="AL62" s="115">
        <v>94025</v>
      </c>
      <c r="AM62" s="115" t="s">
        <v>74</v>
      </c>
      <c r="AN62" s="115">
        <v>4</v>
      </c>
    </row>
    <row r="63" spans="8:40" x14ac:dyDescent="0.2">
      <c r="I63" s="118">
        <v>500</v>
      </c>
      <c r="J63" s="118">
        <v>9</v>
      </c>
      <c r="K63" s="118">
        <v>5</v>
      </c>
      <c r="L63" s="118" t="s">
        <v>2483</v>
      </c>
      <c r="M63" s="118">
        <v>1000</v>
      </c>
      <c r="N63" s="118">
        <v>34</v>
      </c>
      <c r="O63" s="118">
        <v>1</v>
      </c>
      <c r="P63" s="118" t="s">
        <v>552</v>
      </c>
      <c r="Q63" s="118">
        <v>0</v>
      </c>
      <c r="R63" s="118">
        <f t="shared" si="0"/>
        <v>0.58499999999999996</v>
      </c>
      <c r="S63" s="118">
        <f t="shared" si="1"/>
        <v>5.8500000000000005</v>
      </c>
      <c r="V63" s="118">
        <v>500</v>
      </c>
      <c r="W63" s="118">
        <v>9</v>
      </c>
      <c r="X63" s="118">
        <v>5</v>
      </c>
      <c r="Y63" s="118" t="s">
        <v>2483</v>
      </c>
      <c r="Z63" s="184">
        <v>9</v>
      </c>
      <c r="AA63" s="118">
        <v>25</v>
      </c>
      <c r="AB63" s="170">
        <v>25</v>
      </c>
      <c r="AC63" s="118" t="s">
        <v>3580</v>
      </c>
      <c r="AD63" s="118">
        <v>0</v>
      </c>
      <c r="AE63" s="118">
        <f t="shared" si="2"/>
        <v>4.7300000000000002E-2</v>
      </c>
      <c r="AF63" s="118">
        <f t="shared" si="3"/>
        <v>2.1</v>
      </c>
      <c r="AJ63" s="115">
        <v>1500</v>
      </c>
      <c r="AK63" s="115">
        <v>6</v>
      </c>
      <c r="AL63" s="115">
        <v>94027</v>
      </c>
      <c r="AM63" s="115" t="s">
        <v>76</v>
      </c>
      <c r="AN63" s="115">
        <v>6</v>
      </c>
    </row>
    <row r="64" spans="8:40" x14ac:dyDescent="0.2">
      <c r="I64" s="118">
        <v>500</v>
      </c>
      <c r="J64" s="118">
        <v>9</v>
      </c>
      <c r="K64" s="118">
        <v>5</v>
      </c>
      <c r="L64" s="118" t="s">
        <v>2483</v>
      </c>
      <c r="M64" s="118">
        <v>1475</v>
      </c>
      <c r="N64" s="118">
        <v>6</v>
      </c>
      <c r="O64" s="118">
        <v>94029</v>
      </c>
      <c r="P64" s="118" t="s">
        <v>2498</v>
      </c>
      <c r="Q64" s="118">
        <v>10</v>
      </c>
      <c r="R64" s="118">
        <f t="shared" si="0"/>
        <v>8.6288</v>
      </c>
      <c r="S64" s="118">
        <f t="shared" si="1"/>
        <v>5.8500000000000005</v>
      </c>
      <c r="V64" s="118">
        <v>500</v>
      </c>
      <c r="W64" s="118">
        <v>9</v>
      </c>
      <c r="X64" s="118">
        <v>5</v>
      </c>
      <c r="Y64" s="118" t="s">
        <v>2483</v>
      </c>
      <c r="Z64" s="184">
        <v>750</v>
      </c>
      <c r="AA64" s="184">
        <v>25</v>
      </c>
      <c r="AB64" s="170">
        <v>7</v>
      </c>
      <c r="AC64" s="184" t="s">
        <v>3580</v>
      </c>
      <c r="AD64" s="118">
        <v>0</v>
      </c>
      <c r="AE64" s="118">
        <f t="shared" si="2"/>
        <v>1.1025</v>
      </c>
      <c r="AF64" s="118">
        <f t="shared" si="3"/>
        <v>2.1</v>
      </c>
      <c r="AJ64" s="115">
        <v>500</v>
      </c>
      <c r="AK64" s="115">
        <v>25</v>
      </c>
      <c r="AL64" s="115">
        <v>50</v>
      </c>
      <c r="AM64" s="115" t="s">
        <v>2384</v>
      </c>
      <c r="AN64" s="115">
        <v>0</v>
      </c>
    </row>
    <row r="65" spans="8:40" x14ac:dyDescent="0.2">
      <c r="I65" s="118">
        <v>500</v>
      </c>
      <c r="J65" s="118">
        <v>9</v>
      </c>
      <c r="K65" s="118">
        <v>5</v>
      </c>
      <c r="L65" s="118" t="s">
        <v>2483</v>
      </c>
      <c r="M65" s="118">
        <v>1000</v>
      </c>
      <c r="N65" s="118">
        <v>34</v>
      </c>
      <c r="O65" s="118">
        <v>1</v>
      </c>
      <c r="P65" s="118" t="s">
        <v>552</v>
      </c>
      <c r="Q65" s="118">
        <v>0</v>
      </c>
      <c r="R65" s="118">
        <f t="shared" si="0"/>
        <v>0.58499999999999996</v>
      </c>
      <c r="S65" s="118">
        <f t="shared" si="1"/>
        <v>5.8500000000000005</v>
      </c>
      <c r="U65" s="125">
        <v>0.05</v>
      </c>
      <c r="V65" s="118">
        <v>500</v>
      </c>
      <c r="W65" s="118">
        <v>9</v>
      </c>
      <c r="X65" s="118">
        <v>5</v>
      </c>
      <c r="Y65" s="118" t="s">
        <v>2483</v>
      </c>
      <c r="Z65" s="184">
        <v>5500</v>
      </c>
      <c r="AA65" s="118">
        <v>25</v>
      </c>
      <c r="AB65" s="170">
        <v>1</v>
      </c>
      <c r="AC65" s="118" t="s">
        <v>3580</v>
      </c>
      <c r="AD65" s="118">
        <v>0</v>
      </c>
      <c r="AE65" s="118">
        <f t="shared" si="2"/>
        <v>1.155</v>
      </c>
      <c r="AF65" s="118">
        <f t="shared" si="3"/>
        <v>2.1</v>
      </c>
      <c r="AJ65" s="115">
        <v>250</v>
      </c>
      <c r="AK65" s="115">
        <v>6</v>
      </c>
      <c r="AL65" s="115">
        <v>94054</v>
      </c>
      <c r="AM65" s="115" t="s">
        <v>2485</v>
      </c>
      <c r="AN65" s="115">
        <v>5</v>
      </c>
    </row>
    <row r="66" spans="8:40" x14ac:dyDescent="0.2">
      <c r="I66" s="118">
        <v>500</v>
      </c>
      <c r="J66" s="118">
        <v>9</v>
      </c>
      <c r="K66" s="118">
        <v>5</v>
      </c>
      <c r="L66" s="118" t="s">
        <v>2483</v>
      </c>
      <c r="M66" s="118">
        <v>1475</v>
      </c>
      <c r="N66" s="118">
        <v>6</v>
      </c>
      <c r="O66" s="118">
        <v>94029</v>
      </c>
      <c r="P66" s="118" t="s">
        <v>2498</v>
      </c>
      <c r="Q66" s="118">
        <v>10</v>
      </c>
      <c r="R66" s="118">
        <f t="shared" si="0"/>
        <v>8.6288</v>
      </c>
      <c r="S66" s="118">
        <f t="shared" si="1"/>
        <v>5.8500000000000005</v>
      </c>
      <c r="U66" s="118">
        <f>SUM(Z57:Z66)</f>
        <v>10000</v>
      </c>
      <c r="V66" s="118">
        <v>500</v>
      </c>
      <c r="W66" s="118">
        <v>9</v>
      </c>
      <c r="X66" s="118">
        <v>5</v>
      </c>
      <c r="Y66" s="118" t="s">
        <v>2483</v>
      </c>
      <c r="Z66" s="184">
        <v>500</v>
      </c>
      <c r="AA66" s="184">
        <v>25</v>
      </c>
      <c r="AB66" s="170">
        <v>9</v>
      </c>
      <c r="AC66" s="184" t="s">
        <v>3580</v>
      </c>
      <c r="AD66" s="118">
        <v>0</v>
      </c>
      <c r="AE66" s="118">
        <f t="shared" si="2"/>
        <v>0.94499999999999995</v>
      </c>
      <c r="AF66" s="118">
        <f t="shared" si="3"/>
        <v>2.1</v>
      </c>
      <c r="AJ66" s="115">
        <v>1000</v>
      </c>
      <c r="AK66" s="115">
        <v>1</v>
      </c>
      <c r="AL66" s="115">
        <v>30000</v>
      </c>
      <c r="AM66" s="115" t="s">
        <v>546</v>
      </c>
      <c r="AN66" s="115">
        <v>0</v>
      </c>
    </row>
    <row r="67" spans="8:40" x14ac:dyDescent="0.2">
      <c r="H67" s="124" t="s">
        <v>2496</v>
      </c>
      <c r="I67" s="124">
        <v>500</v>
      </c>
      <c r="J67" s="118">
        <v>9</v>
      </c>
      <c r="K67" s="118">
        <v>6</v>
      </c>
      <c r="L67" s="118" t="s">
        <v>2483</v>
      </c>
      <c r="M67" s="118">
        <v>100</v>
      </c>
      <c r="N67" s="118">
        <v>6</v>
      </c>
      <c r="O67" s="118">
        <v>777</v>
      </c>
      <c r="P67" s="118" t="s">
        <v>2496</v>
      </c>
      <c r="Q67" s="118">
        <v>50</v>
      </c>
      <c r="R67" s="118">
        <f t="shared" si="0"/>
        <v>2.9249999999999998</v>
      </c>
      <c r="S67" s="118">
        <f t="shared" si="1"/>
        <v>5.8500000000000005</v>
      </c>
      <c r="U67" s="124" t="s">
        <v>2815</v>
      </c>
      <c r="V67" s="185">
        <v>500</v>
      </c>
      <c r="W67" s="118">
        <v>9</v>
      </c>
      <c r="X67" s="118">
        <v>6</v>
      </c>
      <c r="Y67" s="118" t="s">
        <v>2483</v>
      </c>
      <c r="Z67" s="118">
        <v>50</v>
      </c>
      <c r="AA67" s="118">
        <v>6</v>
      </c>
      <c r="AB67" s="118">
        <v>94054</v>
      </c>
      <c r="AC67" s="118" t="s">
        <v>2044</v>
      </c>
      <c r="AD67" s="118">
        <v>5</v>
      </c>
      <c r="AE67" s="118">
        <f t="shared" si="2"/>
        <v>5.2499999999999998E-2</v>
      </c>
      <c r="AF67" s="118">
        <f t="shared" si="3"/>
        <v>2.1</v>
      </c>
      <c r="AJ67" s="115">
        <v>1500</v>
      </c>
      <c r="AK67" s="115">
        <v>38</v>
      </c>
      <c r="AL67" s="115">
        <v>1</v>
      </c>
      <c r="AM67" s="115" t="s">
        <v>2460</v>
      </c>
      <c r="AN67" s="115">
        <v>1</v>
      </c>
    </row>
    <row r="68" spans="8:40" x14ac:dyDescent="0.2">
      <c r="I68" s="118">
        <v>500</v>
      </c>
      <c r="J68" s="118">
        <v>9</v>
      </c>
      <c r="K68" s="118">
        <v>6</v>
      </c>
      <c r="L68" s="118" t="s">
        <v>2483</v>
      </c>
      <c r="M68" s="118">
        <v>1000</v>
      </c>
      <c r="N68" s="118">
        <v>6</v>
      </c>
      <c r="O68" s="118">
        <v>777</v>
      </c>
      <c r="P68" s="118" t="s">
        <v>2496</v>
      </c>
      <c r="Q68" s="118">
        <v>15</v>
      </c>
      <c r="R68" s="118">
        <f t="shared" si="0"/>
        <v>8.7750000000000004</v>
      </c>
      <c r="S68" s="118">
        <f t="shared" si="1"/>
        <v>5.8500000000000005</v>
      </c>
      <c r="V68" s="184">
        <v>500</v>
      </c>
      <c r="W68" s="118">
        <v>9</v>
      </c>
      <c r="X68" s="118">
        <v>6</v>
      </c>
      <c r="Y68" s="118" t="s">
        <v>2483</v>
      </c>
      <c r="Z68" s="118">
        <v>3000</v>
      </c>
      <c r="AA68" s="118">
        <v>6</v>
      </c>
      <c r="AB68" s="118">
        <v>94049</v>
      </c>
      <c r="AC68" s="118" t="s">
        <v>2024</v>
      </c>
      <c r="AD68" s="118">
        <v>10</v>
      </c>
      <c r="AE68" s="118">
        <f t="shared" si="2"/>
        <v>6.3</v>
      </c>
      <c r="AF68" s="118">
        <f t="shared" si="3"/>
        <v>2.1</v>
      </c>
      <c r="AJ68" s="115">
        <v>1500</v>
      </c>
      <c r="AK68" s="115">
        <v>6</v>
      </c>
      <c r="AL68" s="115">
        <v>84000</v>
      </c>
      <c r="AM68" s="115" t="s">
        <v>2461</v>
      </c>
      <c r="AN68" s="115">
        <v>1</v>
      </c>
    </row>
    <row r="69" spans="8:40" x14ac:dyDescent="0.2">
      <c r="I69" s="118">
        <v>500</v>
      </c>
      <c r="J69" s="118">
        <v>9</v>
      </c>
      <c r="K69" s="118">
        <v>6</v>
      </c>
      <c r="L69" s="118" t="s">
        <v>2483</v>
      </c>
      <c r="M69" s="118">
        <v>1000</v>
      </c>
      <c r="N69" s="118">
        <v>6</v>
      </c>
      <c r="O69" s="118">
        <v>777</v>
      </c>
      <c r="P69" s="118" t="s">
        <v>2496</v>
      </c>
      <c r="Q69" s="118">
        <v>10</v>
      </c>
      <c r="R69" s="118">
        <f t="shared" si="0"/>
        <v>5.85</v>
      </c>
      <c r="S69" s="118">
        <f t="shared" si="1"/>
        <v>5.8500000000000005</v>
      </c>
      <c r="V69" s="184">
        <v>500</v>
      </c>
      <c r="W69" s="118">
        <v>9</v>
      </c>
      <c r="X69" s="118">
        <v>6</v>
      </c>
      <c r="Y69" s="118" t="s">
        <v>2483</v>
      </c>
      <c r="Z69" s="118">
        <v>1500</v>
      </c>
      <c r="AA69" s="118">
        <v>6</v>
      </c>
      <c r="AB69" s="118">
        <v>94050</v>
      </c>
      <c r="AC69" s="118" t="s">
        <v>2028</v>
      </c>
      <c r="AD69" s="118">
        <v>5</v>
      </c>
      <c r="AE69" s="118">
        <f t="shared" si="2"/>
        <v>1.575</v>
      </c>
      <c r="AF69" s="118">
        <f t="shared" si="3"/>
        <v>2.1</v>
      </c>
      <c r="AJ69" s="115">
        <v>230</v>
      </c>
      <c r="AK69" s="115">
        <v>3</v>
      </c>
      <c r="AL69" s="115">
        <v>10</v>
      </c>
      <c r="AM69" s="115" t="s">
        <v>542</v>
      </c>
      <c r="AN69" s="115">
        <v>0</v>
      </c>
    </row>
    <row r="70" spans="8:40" x14ac:dyDescent="0.2">
      <c r="I70" s="118">
        <v>500</v>
      </c>
      <c r="J70" s="118">
        <v>9</v>
      </c>
      <c r="K70" s="118">
        <v>6</v>
      </c>
      <c r="L70" s="118" t="s">
        <v>2483</v>
      </c>
      <c r="M70" s="118">
        <v>1450</v>
      </c>
      <c r="N70" s="118">
        <v>6</v>
      </c>
      <c r="O70" s="118">
        <v>777</v>
      </c>
      <c r="P70" s="118" t="s">
        <v>2496</v>
      </c>
      <c r="Q70" s="118">
        <v>15</v>
      </c>
      <c r="R70" s="118">
        <f t="shared" si="0"/>
        <v>12.723800000000001</v>
      </c>
      <c r="S70" s="118">
        <f t="shared" si="1"/>
        <v>5.8500000000000005</v>
      </c>
      <c r="V70" s="184">
        <v>500</v>
      </c>
      <c r="W70" s="118">
        <v>9</v>
      </c>
      <c r="X70" s="118">
        <v>6</v>
      </c>
      <c r="Y70" s="118" t="s">
        <v>2483</v>
      </c>
      <c r="Z70" s="118">
        <v>150</v>
      </c>
      <c r="AA70" s="118">
        <v>6</v>
      </c>
      <c r="AB70" s="118">
        <v>94052</v>
      </c>
      <c r="AC70" s="118" t="s">
        <v>2036</v>
      </c>
      <c r="AD70" s="118">
        <v>5</v>
      </c>
      <c r="AE70" s="118">
        <f t="shared" si="2"/>
        <v>0.1575</v>
      </c>
      <c r="AF70" s="118">
        <f t="shared" si="3"/>
        <v>2.1</v>
      </c>
      <c r="AJ70" s="115">
        <v>10000</v>
      </c>
    </row>
    <row r="71" spans="8:40" x14ac:dyDescent="0.2">
      <c r="I71" s="118">
        <v>500</v>
      </c>
      <c r="J71" s="118">
        <v>9</v>
      </c>
      <c r="K71" s="118">
        <v>6</v>
      </c>
      <c r="L71" s="118" t="s">
        <v>2483</v>
      </c>
      <c r="M71" s="118">
        <v>1000</v>
      </c>
      <c r="N71" s="118">
        <v>6</v>
      </c>
      <c r="O71" s="118">
        <v>777</v>
      </c>
      <c r="P71" s="118" t="s">
        <v>2496</v>
      </c>
      <c r="Q71" s="118">
        <v>20</v>
      </c>
      <c r="R71" s="118">
        <f t="shared" si="0"/>
        <v>11.7</v>
      </c>
      <c r="S71" s="118">
        <f t="shared" si="1"/>
        <v>5.8500000000000005</v>
      </c>
      <c r="V71" s="184">
        <v>500</v>
      </c>
      <c r="W71" s="118">
        <v>9</v>
      </c>
      <c r="X71" s="118">
        <v>6</v>
      </c>
      <c r="Y71" s="118" t="s">
        <v>2483</v>
      </c>
      <c r="Z71" s="118">
        <v>300</v>
      </c>
      <c r="AA71" s="118">
        <v>6</v>
      </c>
      <c r="AB71" s="118">
        <v>94051</v>
      </c>
      <c r="AC71" s="118" t="s">
        <v>2032</v>
      </c>
      <c r="AD71" s="118">
        <v>10</v>
      </c>
      <c r="AE71" s="118">
        <f t="shared" si="2"/>
        <v>0.63</v>
      </c>
      <c r="AF71" s="118">
        <f t="shared" si="3"/>
        <v>2.1</v>
      </c>
      <c r="AM71" s="115" t="s">
        <v>2816</v>
      </c>
    </row>
    <row r="72" spans="8:40" x14ac:dyDescent="0.2">
      <c r="I72" s="118">
        <v>500</v>
      </c>
      <c r="J72" s="118">
        <v>9</v>
      </c>
      <c r="K72" s="118">
        <v>6</v>
      </c>
      <c r="L72" s="118" t="s">
        <v>2483</v>
      </c>
      <c r="M72" s="118">
        <v>1000</v>
      </c>
      <c r="N72" s="118">
        <v>6</v>
      </c>
      <c r="O72" s="118">
        <v>777</v>
      </c>
      <c r="P72" s="118" t="s">
        <v>2496</v>
      </c>
      <c r="Q72" s="118">
        <v>30</v>
      </c>
      <c r="R72" s="118">
        <f t="shared" si="0"/>
        <v>17.55</v>
      </c>
      <c r="S72" s="118">
        <f t="shared" si="1"/>
        <v>5.8500000000000005</v>
      </c>
      <c r="V72" s="184">
        <v>500</v>
      </c>
      <c r="W72" s="118">
        <v>9</v>
      </c>
      <c r="X72" s="118">
        <v>6</v>
      </c>
      <c r="Y72" s="118" t="s">
        <v>2483</v>
      </c>
      <c r="Z72" s="118">
        <v>50</v>
      </c>
      <c r="AA72" s="118">
        <v>6</v>
      </c>
      <c r="AB72" s="118">
        <v>94053</v>
      </c>
      <c r="AC72" s="118" t="s">
        <v>2040</v>
      </c>
      <c r="AD72" s="118">
        <v>5</v>
      </c>
      <c r="AE72" s="118">
        <f t="shared" si="2"/>
        <v>5.2499999999999998E-2</v>
      </c>
      <c r="AF72" s="118">
        <f t="shared" si="3"/>
        <v>2.1</v>
      </c>
    </row>
    <row r="73" spans="8:40" x14ac:dyDescent="0.2">
      <c r="I73" s="118">
        <v>500</v>
      </c>
      <c r="J73" s="118">
        <v>9</v>
      </c>
      <c r="K73" s="118">
        <v>6</v>
      </c>
      <c r="L73" s="118" t="s">
        <v>2483</v>
      </c>
      <c r="M73" s="118">
        <v>1000</v>
      </c>
      <c r="N73" s="118">
        <v>6</v>
      </c>
      <c r="O73" s="118">
        <v>777</v>
      </c>
      <c r="P73" s="118" t="s">
        <v>2496</v>
      </c>
      <c r="Q73" s="118">
        <v>20</v>
      </c>
      <c r="R73" s="118">
        <f t="shared" si="0"/>
        <v>11.7</v>
      </c>
      <c r="S73" s="118">
        <f t="shared" si="1"/>
        <v>5.8500000000000005</v>
      </c>
      <c r="V73" s="184">
        <v>500</v>
      </c>
      <c r="W73" s="118">
        <v>9</v>
      </c>
      <c r="X73" s="118">
        <v>6</v>
      </c>
      <c r="Y73" s="118" t="s">
        <v>2483</v>
      </c>
      <c r="Z73" s="118">
        <v>3000</v>
      </c>
      <c r="AA73" s="118">
        <v>6</v>
      </c>
      <c r="AB73" s="118">
        <v>94049</v>
      </c>
      <c r="AC73" s="118" t="s">
        <v>2024</v>
      </c>
      <c r="AD73" s="118">
        <v>5</v>
      </c>
      <c r="AE73" s="118">
        <f t="shared" si="2"/>
        <v>3.15</v>
      </c>
      <c r="AF73" s="118">
        <f t="shared" si="3"/>
        <v>2.1</v>
      </c>
    </row>
    <row r="74" spans="8:40" x14ac:dyDescent="0.2">
      <c r="I74" s="118">
        <v>500</v>
      </c>
      <c r="J74" s="118">
        <v>9</v>
      </c>
      <c r="K74" s="118">
        <v>6</v>
      </c>
      <c r="L74" s="118" t="s">
        <v>2483</v>
      </c>
      <c r="M74" s="118">
        <v>1450</v>
      </c>
      <c r="N74" s="118">
        <v>6</v>
      </c>
      <c r="O74" s="118">
        <v>777</v>
      </c>
      <c r="P74" s="118" t="s">
        <v>2496</v>
      </c>
      <c r="Q74" s="118">
        <v>15</v>
      </c>
      <c r="R74" s="118">
        <f t="shared" si="0"/>
        <v>12.723800000000001</v>
      </c>
      <c r="S74" s="118">
        <f t="shared" si="1"/>
        <v>5.8500000000000005</v>
      </c>
      <c r="V74" s="184">
        <v>500</v>
      </c>
      <c r="W74" s="118">
        <v>9</v>
      </c>
      <c r="X74" s="118">
        <v>6</v>
      </c>
      <c r="Y74" s="118" t="s">
        <v>2483</v>
      </c>
      <c r="Z74" s="118">
        <v>150</v>
      </c>
      <c r="AA74" s="118">
        <v>6</v>
      </c>
      <c r="AB74" s="118">
        <v>94052</v>
      </c>
      <c r="AC74" s="118" t="s">
        <v>2036</v>
      </c>
      <c r="AD74" s="118">
        <v>10</v>
      </c>
      <c r="AE74" s="118">
        <f t="shared" si="2"/>
        <v>0.315</v>
      </c>
      <c r="AF74" s="118">
        <f t="shared" si="3"/>
        <v>2.1</v>
      </c>
    </row>
    <row r="75" spans="8:40" x14ac:dyDescent="0.2">
      <c r="I75" s="118">
        <v>500</v>
      </c>
      <c r="J75" s="118">
        <v>9</v>
      </c>
      <c r="K75" s="118">
        <v>6</v>
      </c>
      <c r="L75" s="118" t="s">
        <v>2483</v>
      </c>
      <c r="M75" s="118">
        <v>1000</v>
      </c>
      <c r="N75" s="118">
        <v>6</v>
      </c>
      <c r="O75" s="118">
        <v>777</v>
      </c>
      <c r="P75" s="118" t="s">
        <v>2496</v>
      </c>
      <c r="Q75" s="118">
        <v>10</v>
      </c>
      <c r="R75" s="118">
        <f t="shared" si="0"/>
        <v>5.85</v>
      </c>
      <c r="S75" s="118">
        <f t="shared" si="1"/>
        <v>5.8500000000000005</v>
      </c>
      <c r="U75" s="125">
        <v>0.05</v>
      </c>
      <c r="V75" s="184">
        <v>500</v>
      </c>
      <c r="W75" s="118">
        <v>9</v>
      </c>
      <c r="X75" s="118">
        <v>6</v>
      </c>
      <c r="Y75" s="118" t="s">
        <v>2483</v>
      </c>
      <c r="Z75" s="118">
        <v>300</v>
      </c>
      <c r="AA75" s="118">
        <v>6</v>
      </c>
      <c r="AB75" s="118">
        <v>94051</v>
      </c>
      <c r="AC75" s="118" t="s">
        <v>2032</v>
      </c>
      <c r="AD75" s="118">
        <v>5</v>
      </c>
      <c r="AE75" s="118">
        <f t="shared" si="2"/>
        <v>0.315</v>
      </c>
      <c r="AF75" s="118">
        <f t="shared" si="3"/>
        <v>2.1</v>
      </c>
    </row>
    <row r="76" spans="8:40" x14ac:dyDescent="0.2">
      <c r="I76" s="118">
        <v>500</v>
      </c>
      <c r="J76" s="118">
        <v>9</v>
      </c>
      <c r="K76" s="118">
        <v>6</v>
      </c>
      <c r="L76" s="118" t="s">
        <v>2483</v>
      </c>
      <c r="M76" s="118">
        <v>1000</v>
      </c>
      <c r="N76" s="118">
        <v>6</v>
      </c>
      <c r="O76" s="118">
        <v>777</v>
      </c>
      <c r="P76" s="118" t="s">
        <v>2496</v>
      </c>
      <c r="Q76" s="118">
        <v>15</v>
      </c>
      <c r="R76" s="118">
        <f t="shared" si="0"/>
        <v>8.7750000000000004</v>
      </c>
      <c r="S76" s="118">
        <f t="shared" si="1"/>
        <v>5.8500000000000005</v>
      </c>
      <c r="U76" s="118">
        <f>SUM(Z67:Z76)</f>
        <v>10000</v>
      </c>
      <c r="V76" s="184">
        <v>500</v>
      </c>
      <c r="W76" s="118">
        <v>9</v>
      </c>
      <c r="X76" s="118">
        <v>6</v>
      </c>
      <c r="Y76" s="118" t="s">
        <v>2483</v>
      </c>
      <c r="Z76" s="118">
        <v>1500</v>
      </c>
      <c r="AA76" s="118">
        <v>6</v>
      </c>
      <c r="AB76" s="118">
        <v>94050</v>
      </c>
      <c r="AC76" s="118" t="s">
        <v>2028</v>
      </c>
      <c r="AD76" s="118">
        <v>10</v>
      </c>
      <c r="AE76" s="118">
        <f t="shared" si="2"/>
        <v>3.15</v>
      </c>
      <c r="AF76" s="118">
        <f t="shared" si="3"/>
        <v>2.1</v>
      </c>
    </row>
    <row r="77" spans="8:40" x14ac:dyDescent="0.2">
      <c r="H77" s="124" t="s">
        <v>21</v>
      </c>
      <c r="I77" s="124">
        <v>500</v>
      </c>
      <c r="J77" s="118">
        <v>9</v>
      </c>
      <c r="K77" s="118">
        <v>7</v>
      </c>
      <c r="L77" s="118" t="s">
        <v>2483</v>
      </c>
      <c r="M77" s="118">
        <v>50</v>
      </c>
      <c r="N77" s="118">
        <v>6</v>
      </c>
      <c r="O77" s="118">
        <v>94054</v>
      </c>
      <c r="P77" s="118" t="s">
        <v>2044</v>
      </c>
      <c r="Q77" s="118">
        <v>5</v>
      </c>
      <c r="R77" s="118">
        <f t="shared" si="0"/>
        <v>0.14630000000000001</v>
      </c>
      <c r="S77" s="118">
        <f t="shared" si="1"/>
        <v>5.8500000000000005</v>
      </c>
      <c r="U77" s="124" t="s">
        <v>3</v>
      </c>
      <c r="V77" s="188">
        <v>3000</v>
      </c>
      <c r="W77" s="118">
        <v>9</v>
      </c>
      <c r="X77" s="118">
        <v>7</v>
      </c>
      <c r="Y77" s="118" t="s">
        <v>2483</v>
      </c>
      <c r="Z77" s="118">
        <v>10</v>
      </c>
      <c r="AA77" s="118">
        <v>1</v>
      </c>
      <c r="AB77" s="118">
        <v>100000</v>
      </c>
      <c r="AC77" s="118" t="s">
        <v>546</v>
      </c>
      <c r="AD77" s="118">
        <v>0</v>
      </c>
      <c r="AE77" s="118">
        <f t="shared" ref="AE77:AE86" si="4">ROUND(IF(AA77=6,Z77*0.0001*AD77*AF77,Z77*0.0001*AB77*AF77),4)</f>
        <v>1260</v>
      </c>
      <c r="AF77" s="118">
        <f t="shared" si="3"/>
        <v>12.600000000000001</v>
      </c>
    </row>
    <row r="78" spans="8:40" x14ac:dyDescent="0.2">
      <c r="I78" s="118">
        <v>500</v>
      </c>
      <c r="J78" s="118">
        <v>9</v>
      </c>
      <c r="K78" s="118">
        <v>7</v>
      </c>
      <c r="L78" s="118" t="s">
        <v>2483</v>
      </c>
      <c r="M78" s="118">
        <v>3000</v>
      </c>
      <c r="N78" s="118">
        <v>6</v>
      </c>
      <c r="O78" s="118">
        <v>94049</v>
      </c>
      <c r="P78" s="118" t="s">
        <v>2024</v>
      </c>
      <c r="Q78" s="118">
        <v>10</v>
      </c>
      <c r="R78" s="118">
        <f t="shared" si="0"/>
        <v>17.55</v>
      </c>
      <c r="S78" s="118">
        <f t="shared" si="1"/>
        <v>5.8500000000000005</v>
      </c>
      <c r="V78" s="170">
        <v>3000</v>
      </c>
      <c r="W78" s="118">
        <v>9</v>
      </c>
      <c r="X78" s="118">
        <v>7</v>
      </c>
      <c r="Y78" s="118" t="s">
        <v>2483</v>
      </c>
      <c r="Z78" s="189">
        <v>3750</v>
      </c>
      <c r="AA78" s="118">
        <v>1</v>
      </c>
      <c r="AB78" s="189">
        <v>2500</v>
      </c>
      <c r="AC78" s="118" t="s">
        <v>546</v>
      </c>
      <c r="AD78" s="118">
        <v>0</v>
      </c>
      <c r="AE78" s="118">
        <f t="shared" si="4"/>
        <v>11812.5</v>
      </c>
      <c r="AF78" s="118">
        <f t="shared" si="3"/>
        <v>12.600000000000001</v>
      </c>
    </row>
    <row r="79" spans="8:40" x14ac:dyDescent="0.2">
      <c r="I79" s="118">
        <v>500</v>
      </c>
      <c r="J79" s="118">
        <v>9</v>
      </c>
      <c r="K79" s="118">
        <v>7</v>
      </c>
      <c r="L79" s="118" t="s">
        <v>2483</v>
      </c>
      <c r="M79" s="118">
        <v>1500</v>
      </c>
      <c r="N79" s="118">
        <v>6</v>
      </c>
      <c r="O79" s="118">
        <v>94050</v>
      </c>
      <c r="P79" s="118" t="s">
        <v>2028</v>
      </c>
      <c r="Q79" s="118">
        <v>5</v>
      </c>
      <c r="R79" s="118">
        <f t="shared" si="0"/>
        <v>4.3875000000000002</v>
      </c>
      <c r="S79" s="118">
        <f t="shared" si="1"/>
        <v>5.8500000000000005</v>
      </c>
      <c r="V79" s="170">
        <v>3000</v>
      </c>
      <c r="W79" s="118">
        <v>9</v>
      </c>
      <c r="X79" s="118">
        <v>7</v>
      </c>
      <c r="Y79" s="118" t="s">
        <v>2483</v>
      </c>
      <c r="Z79" s="118">
        <v>100</v>
      </c>
      <c r="AA79" s="118">
        <v>1</v>
      </c>
      <c r="AB79" s="118">
        <v>20000</v>
      </c>
      <c r="AC79" s="118" t="s">
        <v>546</v>
      </c>
      <c r="AD79" s="118">
        <v>0</v>
      </c>
      <c r="AE79" s="118">
        <f t="shared" si="4"/>
        <v>2520</v>
      </c>
      <c r="AF79" s="118">
        <f t="shared" si="3"/>
        <v>12.600000000000001</v>
      </c>
    </row>
    <row r="80" spans="8:40" x14ac:dyDescent="0.2">
      <c r="I80" s="118">
        <v>500</v>
      </c>
      <c r="J80" s="118">
        <v>9</v>
      </c>
      <c r="K80" s="118">
        <v>7</v>
      </c>
      <c r="L80" s="118" t="s">
        <v>2483</v>
      </c>
      <c r="M80" s="118">
        <v>150</v>
      </c>
      <c r="N80" s="118">
        <v>6</v>
      </c>
      <c r="O80" s="118">
        <v>94052</v>
      </c>
      <c r="P80" s="118" t="s">
        <v>2036</v>
      </c>
      <c r="Q80" s="118">
        <v>5</v>
      </c>
      <c r="R80" s="118">
        <f t="shared" si="0"/>
        <v>0.43880000000000002</v>
      </c>
      <c r="S80" s="118">
        <f t="shared" si="1"/>
        <v>5.8500000000000005</v>
      </c>
      <c r="V80" s="170">
        <v>3000</v>
      </c>
      <c r="W80" s="118">
        <v>9</v>
      </c>
      <c r="X80" s="118">
        <v>7</v>
      </c>
      <c r="Y80" s="118" t="s">
        <v>2483</v>
      </c>
      <c r="Z80" s="118">
        <v>1450</v>
      </c>
      <c r="AA80" s="118">
        <v>1</v>
      </c>
      <c r="AB80" s="170">
        <v>5000</v>
      </c>
      <c r="AC80" s="118" t="s">
        <v>546</v>
      </c>
      <c r="AD80" s="118">
        <v>0</v>
      </c>
      <c r="AE80" s="118">
        <f t="shared" si="4"/>
        <v>9135</v>
      </c>
      <c r="AF80" s="118">
        <f t="shared" si="3"/>
        <v>12.600000000000001</v>
      </c>
    </row>
    <row r="81" spans="8:32" x14ac:dyDescent="0.2">
      <c r="I81" s="118">
        <v>500</v>
      </c>
      <c r="J81" s="118">
        <v>9</v>
      </c>
      <c r="K81" s="118">
        <v>7</v>
      </c>
      <c r="L81" s="118" t="s">
        <v>2483</v>
      </c>
      <c r="M81" s="118">
        <v>300</v>
      </c>
      <c r="N81" s="118">
        <v>6</v>
      </c>
      <c r="O81" s="118">
        <v>94051</v>
      </c>
      <c r="P81" s="118" t="s">
        <v>2032</v>
      </c>
      <c r="Q81" s="118">
        <v>10</v>
      </c>
      <c r="R81" s="118">
        <f t="shared" si="0"/>
        <v>1.7549999999999999</v>
      </c>
      <c r="S81" s="118">
        <f t="shared" si="1"/>
        <v>5.8500000000000005</v>
      </c>
      <c r="V81" s="170">
        <v>3000</v>
      </c>
      <c r="W81" s="118">
        <v>9</v>
      </c>
      <c r="X81" s="118">
        <v>7</v>
      </c>
      <c r="Y81" s="118" t="s">
        <v>2483</v>
      </c>
      <c r="Z81" s="118">
        <v>20</v>
      </c>
      <c r="AA81" s="118">
        <v>1</v>
      </c>
      <c r="AB81" s="118">
        <v>80000</v>
      </c>
      <c r="AC81" s="118" t="s">
        <v>546</v>
      </c>
      <c r="AD81" s="118">
        <v>0</v>
      </c>
      <c r="AE81" s="118">
        <f t="shared" si="4"/>
        <v>2016</v>
      </c>
      <c r="AF81" s="118">
        <f t="shared" si="3"/>
        <v>12.600000000000001</v>
      </c>
    </row>
    <row r="82" spans="8:32" x14ac:dyDescent="0.2">
      <c r="I82" s="118">
        <v>500</v>
      </c>
      <c r="J82" s="118">
        <v>9</v>
      </c>
      <c r="K82" s="118">
        <v>7</v>
      </c>
      <c r="L82" s="118" t="s">
        <v>2483</v>
      </c>
      <c r="M82" s="118">
        <v>50</v>
      </c>
      <c r="N82" s="118">
        <v>6</v>
      </c>
      <c r="O82" s="118">
        <v>94053</v>
      </c>
      <c r="P82" s="118" t="s">
        <v>2040</v>
      </c>
      <c r="Q82" s="118">
        <v>5</v>
      </c>
      <c r="R82" s="118">
        <f t="shared" ref="R82:R96" si="5">ROUND(IF(N82=6,M82*0.0001*Q82*S82,M82*0.0001*O82*S82),4)</f>
        <v>0.14630000000000001</v>
      </c>
      <c r="S82" s="118">
        <f t="shared" ref="S82:S96" si="6">$C$12*I82*0.0001</f>
        <v>5.8500000000000005</v>
      </c>
      <c r="V82" s="170">
        <v>3000</v>
      </c>
      <c r="W82" s="118">
        <v>9</v>
      </c>
      <c r="X82" s="118">
        <v>7</v>
      </c>
      <c r="Y82" s="118" t="s">
        <v>2483</v>
      </c>
      <c r="Z82" s="118">
        <v>300</v>
      </c>
      <c r="AA82" s="118">
        <v>1</v>
      </c>
      <c r="AB82" s="170">
        <v>10000</v>
      </c>
      <c r="AC82" s="118" t="s">
        <v>546</v>
      </c>
      <c r="AD82" s="118">
        <v>0</v>
      </c>
      <c r="AE82" s="118">
        <f t="shared" si="4"/>
        <v>3780</v>
      </c>
      <c r="AF82" s="118">
        <f t="shared" ref="AF82:AF86" si="7">$F$12*V82*0.0001</f>
        <v>12.600000000000001</v>
      </c>
    </row>
    <row r="83" spans="8:32" x14ac:dyDescent="0.2">
      <c r="I83" s="118">
        <v>500</v>
      </c>
      <c r="J83" s="118">
        <v>9</v>
      </c>
      <c r="K83" s="118">
        <v>7</v>
      </c>
      <c r="L83" s="118" t="s">
        <v>2483</v>
      </c>
      <c r="M83" s="118">
        <v>3000</v>
      </c>
      <c r="N83" s="118">
        <v>6</v>
      </c>
      <c r="O83" s="118">
        <v>94049</v>
      </c>
      <c r="P83" s="118" t="s">
        <v>2024</v>
      </c>
      <c r="Q83" s="118">
        <v>5</v>
      </c>
      <c r="R83" s="118">
        <f t="shared" si="5"/>
        <v>8.7750000000000004</v>
      </c>
      <c r="S83" s="118">
        <f t="shared" si="6"/>
        <v>5.8500000000000005</v>
      </c>
      <c r="V83" s="170">
        <v>3000</v>
      </c>
      <c r="W83" s="118">
        <v>9</v>
      </c>
      <c r="X83" s="118">
        <v>7</v>
      </c>
      <c r="Y83" s="118" t="s">
        <v>2483</v>
      </c>
      <c r="Z83" s="118">
        <v>50</v>
      </c>
      <c r="AA83" s="118">
        <v>1</v>
      </c>
      <c r="AB83" s="170">
        <v>50000</v>
      </c>
      <c r="AC83" s="118" t="s">
        <v>546</v>
      </c>
      <c r="AD83" s="118">
        <v>0</v>
      </c>
      <c r="AE83" s="118">
        <f t="shared" si="4"/>
        <v>3150</v>
      </c>
      <c r="AF83" s="118">
        <f t="shared" si="7"/>
        <v>12.600000000000001</v>
      </c>
    </row>
    <row r="84" spans="8:32" x14ac:dyDescent="0.2">
      <c r="I84" s="118">
        <v>500</v>
      </c>
      <c r="J84" s="118">
        <v>9</v>
      </c>
      <c r="K84" s="118">
        <v>7</v>
      </c>
      <c r="L84" s="118" t="s">
        <v>2483</v>
      </c>
      <c r="M84" s="118">
        <v>150</v>
      </c>
      <c r="N84" s="118">
        <v>6</v>
      </c>
      <c r="O84" s="118">
        <v>94052</v>
      </c>
      <c r="P84" s="118" t="s">
        <v>2036</v>
      </c>
      <c r="Q84" s="118">
        <v>10</v>
      </c>
      <c r="R84" s="118">
        <f t="shared" si="5"/>
        <v>0.87749999999999995</v>
      </c>
      <c r="S84" s="118">
        <f t="shared" si="6"/>
        <v>5.8500000000000005</v>
      </c>
      <c r="V84" s="170">
        <v>3000</v>
      </c>
      <c r="W84" s="118">
        <v>9</v>
      </c>
      <c r="X84" s="118">
        <v>7</v>
      </c>
      <c r="Y84" s="118" t="s">
        <v>2483</v>
      </c>
      <c r="Z84" s="118">
        <v>500</v>
      </c>
      <c r="AA84" s="118">
        <v>1</v>
      </c>
      <c r="AB84" s="170">
        <v>7500</v>
      </c>
      <c r="AC84" s="118" t="s">
        <v>546</v>
      </c>
      <c r="AD84" s="118">
        <v>0</v>
      </c>
      <c r="AE84" s="118">
        <f t="shared" si="4"/>
        <v>4725</v>
      </c>
      <c r="AF84" s="118">
        <f t="shared" si="7"/>
        <v>12.600000000000001</v>
      </c>
    </row>
    <row r="85" spans="8:32" x14ac:dyDescent="0.2">
      <c r="I85" s="118">
        <v>500</v>
      </c>
      <c r="J85" s="118">
        <v>9</v>
      </c>
      <c r="K85" s="118">
        <v>7</v>
      </c>
      <c r="L85" s="118" t="s">
        <v>2483</v>
      </c>
      <c r="M85" s="118">
        <v>300</v>
      </c>
      <c r="N85" s="118">
        <v>6</v>
      </c>
      <c r="O85" s="118">
        <v>94051</v>
      </c>
      <c r="P85" s="118" t="s">
        <v>2032</v>
      </c>
      <c r="Q85" s="118">
        <v>5</v>
      </c>
      <c r="R85" s="118">
        <f t="shared" si="5"/>
        <v>0.87749999999999995</v>
      </c>
      <c r="S85" s="118">
        <f t="shared" si="6"/>
        <v>5.8500000000000005</v>
      </c>
      <c r="U85" s="186">
        <v>0.3</v>
      </c>
      <c r="V85" s="170">
        <v>3000</v>
      </c>
      <c r="W85" s="118">
        <v>9</v>
      </c>
      <c r="X85" s="118">
        <v>7</v>
      </c>
      <c r="Y85" s="118" t="s">
        <v>2483</v>
      </c>
      <c r="Z85" s="118">
        <v>70</v>
      </c>
      <c r="AA85" s="118">
        <v>1</v>
      </c>
      <c r="AB85" s="170">
        <v>30000</v>
      </c>
      <c r="AC85" s="118" t="s">
        <v>546</v>
      </c>
      <c r="AD85" s="118">
        <v>0</v>
      </c>
      <c r="AE85" s="118">
        <f t="shared" si="4"/>
        <v>2646</v>
      </c>
      <c r="AF85" s="118">
        <f t="shared" si="7"/>
        <v>12.600000000000001</v>
      </c>
    </row>
    <row r="86" spans="8:32" x14ac:dyDescent="0.2">
      <c r="I86" s="118">
        <v>500</v>
      </c>
      <c r="J86" s="118">
        <v>9</v>
      </c>
      <c r="K86" s="118">
        <v>7</v>
      </c>
      <c r="L86" s="118" t="s">
        <v>2483</v>
      </c>
      <c r="M86" s="118">
        <v>1500</v>
      </c>
      <c r="N86" s="118">
        <v>6</v>
      </c>
      <c r="O86" s="118">
        <v>94050</v>
      </c>
      <c r="P86" s="118" t="s">
        <v>2028</v>
      </c>
      <c r="Q86" s="118">
        <v>10</v>
      </c>
      <c r="R86" s="118">
        <f t="shared" si="5"/>
        <v>8.7750000000000004</v>
      </c>
      <c r="S86" s="118">
        <f t="shared" si="6"/>
        <v>5.8500000000000005</v>
      </c>
      <c r="U86" s="118">
        <f>SUM(Z77:Z86)</f>
        <v>10000</v>
      </c>
      <c r="V86" s="170">
        <v>3000</v>
      </c>
      <c r="W86" s="118">
        <v>9</v>
      </c>
      <c r="X86" s="118">
        <v>7</v>
      </c>
      <c r="Y86" s="118" t="s">
        <v>2483</v>
      </c>
      <c r="Z86" s="189">
        <v>3750</v>
      </c>
      <c r="AA86" s="118">
        <v>1</v>
      </c>
      <c r="AB86" s="189">
        <v>2500</v>
      </c>
      <c r="AC86" s="118" t="s">
        <v>546</v>
      </c>
      <c r="AD86" s="118">
        <v>0</v>
      </c>
      <c r="AE86" s="118">
        <f t="shared" si="4"/>
        <v>11812.5</v>
      </c>
      <c r="AF86" s="118">
        <f t="shared" si="7"/>
        <v>12.600000000000001</v>
      </c>
    </row>
    <row r="87" spans="8:32" x14ac:dyDescent="0.2">
      <c r="H87" s="124" t="s">
        <v>3</v>
      </c>
      <c r="I87" s="124">
        <v>1000</v>
      </c>
      <c r="J87" s="118">
        <v>9</v>
      </c>
      <c r="K87" s="118">
        <v>8</v>
      </c>
      <c r="L87" s="118" t="s">
        <v>2483</v>
      </c>
      <c r="M87" s="118">
        <v>5</v>
      </c>
      <c r="N87" s="118">
        <v>1</v>
      </c>
      <c r="O87" s="118">
        <v>512000</v>
      </c>
      <c r="P87" s="118" t="s">
        <v>3</v>
      </c>
      <c r="Q87" s="118">
        <v>0</v>
      </c>
      <c r="R87" s="118">
        <f t="shared" si="5"/>
        <v>2995.2</v>
      </c>
      <c r="S87" s="118">
        <f t="shared" si="6"/>
        <v>11.700000000000001</v>
      </c>
    </row>
    <row r="88" spans="8:32" x14ac:dyDescent="0.2">
      <c r="I88" s="118">
        <v>1000</v>
      </c>
      <c r="J88" s="118">
        <v>9</v>
      </c>
      <c r="K88" s="118">
        <v>8</v>
      </c>
      <c r="L88" s="118" t="s">
        <v>2483</v>
      </c>
      <c r="M88" s="118">
        <v>10</v>
      </c>
      <c r="N88" s="118">
        <v>1</v>
      </c>
      <c r="O88" s="118">
        <v>256000</v>
      </c>
      <c r="P88" s="118" t="s">
        <v>3</v>
      </c>
      <c r="Q88" s="118">
        <v>0</v>
      </c>
      <c r="R88" s="118">
        <f t="shared" si="5"/>
        <v>2995.2</v>
      </c>
      <c r="S88" s="118">
        <f t="shared" si="6"/>
        <v>11.700000000000001</v>
      </c>
    </row>
    <row r="89" spans="8:32" x14ac:dyDescent="0.2">
      <c r="I89" s="118">
        <v>1000</v>
      </c>
      <c r="J89" s="118">
        <v>9</v>
      </c>
      <c r="K89" s="118">
        <v>8</v>
      </c>
      <c r="L89" s="118" t="s">
        <v>2483</v>
      </c>
      <c r="M89" s="118">
        <v>15</v>
      </c>
      <c r="N89" s="118">
        <v>1</v>
      </c>
      <c r="O89" s="118">
        <v>128000</v>
      </c>
      <c r="P89" s="118" t="s">
        <v>3</v>
      </c>
      <c r="Q89" s="118">
        <v>0</v>
      </c>
      <c r="R89" s="118">
        <f t="shared" si="5"/>
        <v>2246.4</v>
      </c>
      <c r="S89" s="118">
        <f t="shared" si="6"/>
        <v>11.700000000000001</v>
      </c>
    </row>
    <row r="90" spans="8:32" x14ac:dyDescent="0.2">
      <c r="I90" s="118">
        <v>1000</v>
      </c>
      <c r="J90" s="118">
        <v>9</v>
      </c>
      <c r="K90" s="118">
        <v>8</v>
      </c>
      <c r="L90" s="118" t="s">
        <v>2483</v>
      </c>
      <c r="M90" s="118">
        <v>70</v>
      </c>
      <c r="N90" s="118">
        <v>1</v>
      </c>
      <c r="O90" s="118">
        <v>64000</v>
      </c>
      <c r="P90" s="118" t="s">
        <v>3</v>
      </c>
      <c r="Q90" s="118">
        <v>0</v>
      </c>
      <c r="R90" s="118">
        <f t="shared" si="5"/>
        <v>5241.6000000000004</v>
      </c>
      <c r="S90" s="118">
        <f t="shared" si="6"/>
        <v>11.700000000000001</v>
      </c>
    </row>
    <row r="91" spans="8:32" x14ac:dyDescent="0.2">
      <c r="I91" s="118">
        <v>1000</v>
      </c>
      <c r="J91" s="118">
        <v>9</v>
      </c>
      <c r="K91" s="118">
        <v>8</v>
      </c>
      <c r="L91" s="118" t="s">
        <v>2483</v>
      </c>
      <c r="M91" s="118">
        <v>1300</v>
      </c>
      <c r="N91" s="118">
        <v>1</v>
      </c>
      <c r="O91" s="118">
        <v>32000</v>
      </c>
      <c r="P91" s="118" t="s">
        <v>3</v>
      </c>
      <c r="Q91" s="118">
        <v>0</v>
      </c>
      <c r="R91" s="118">
        <f t="shared" si="5"/>
        <v>48672</v>
      </c>
      <c r="S91" s="118">
        <f t="shared" si="6"/>
        <v>11.700000000000001</v>
      </c>
    </row>
    <row r="92" spans="8:32" x14ac:dyDescent="0.2">
      <c r="I92" s="118">
        <v>1000</v>
      </c>
      <c r="J92" s="118">
        <v>9</v>
      </c>
      <c r="K92" s="118">
        <v>8</v>
      </c>
      <c r="L92" s="118" t="s">
        <v>2483</v>
      </c>
      <c r="M92" s="118">
        <v>1300</v>
      </c>
      <c r="N92" s="118">
        <v>1</v>
      </c>
      <c r="O92" s="118">
        <v>16000</v>
      </c>
      <c r="P92" s="118" t="s">
        <v>3</v>
      </c>
      <c r="Q92" s="118">
        <v>0</v>
      </c>
      <c r="R92" s="118">
        <f t="shared" si="5"/>
        <v>24336</v>
      </c>
      <c r="S92" s="118">
        <f t="shared" si="6"/>
        <v>11.700000000000001</v>
      </c>
    </row>
    <row r="93" spans="8:32" x14ac:dyDescent="0.2">
      <c r="I93" s="118">
        <v>1000</v>
      </c>
      <c r="J93" s="118">
        <v>9</v>
      </c>
      <c r="K93" s="118">
        <v>8</v>
      </c>
      <c r="L93" s="118" t="s">
        <v>2483</v>
      </c>
      <c r="M93" s="118">
        <v>1300</v>
      </c>
      <c r="N93" s="118">
        <v>1</v>
      </c>
      <c r="O93" s="118">
        <v>8000</v>
      </c>
      <c r="P93" s="118" t="s">
        <v>3</v>
      </c>
      <c r="Q93" s="118">
        <v>0</v>
      </c>
      <c r="R93" s="118">
        <f t="shared" si="5"/>
        <v>12168</v>
      </c>
      <c r="S93" s="118">
        <f t="shared" si="6"/>
        <v>11.700000000000001</v>
      </c>
    </row>
    <row r="94" spans="8:32" x14ac:dyDescent="0.2">
      <c r="I94" s="118">
        <v>1000</v>
      </c>
      <c r="J94" s="118">
        <v>9</v>
      </c>
      <c r="K94" s="118">
        <v>8</v>
      </c>
      <c r="L94" s="118" t="s">
        <v>2483</v>
      </c>
      <c r="M94" s="118">
        <v>1500</v>
      </c>
      <c r="N94" s="118">
        <v>1</v>
      </c>
      <c r="O94" s="118">
        <v>4000</v>
      </c>
      <c r="P94" s="118" t="s">
        <v>3</v>
      </c>
      <c r="Q94" s="118">
        <v>0</v>
      </c>
      <c r="R94" s="118">
        <f t="shared" si="5"/>
        <v>7020</v>
      </c>
      <c r="S94" s="118">
        <f t="shared" si="6"/>
        <v>11.700000000000001</v>
      </c>
    </row>
    <row r="95" spans="8:32" x14ac:dyDescent="0.2">
      <c r="I95" s="118">
        <v>1000</v>
      </c>
      <c r="J95" s="118">
        <v>9</v>
      </c>
      <c r="K95" s="118">
        <v>8</v>
      </c>
      <c r="L95" s="118" t="s">
        <v>2483</v>
      </c>
      <c r="M95" s="118">
        <v>2000</v>
      </c>
      <c r="N95" s="118">
        <v>1</v>
      </c>
      <c r="O95" s="118">
        <v>2000</v>
      </c>
      <c r="P95" s="118" t="s">
        <v>3</v>
      </c>
      <c r="Q95" s="118">
        <v>0</v>
      </c>
      <c r="R95" s="118">
        <f t="shared" si="5"/>
        <v>4680</v>
      </c>
      <c r="S95" s="118">
        <f t="shared" si="6"/>
        <v>11.700000000000001</v>
      </c>
    </row>
    <row r="96" spans="8:32" x14ac:dyDescent="0.2">
      <c r="I96" s="118">
        <v>1000</v>
      </c>
      <c r="J96" s="118">
        <v>9</v>
      </c>
      <c r="K96" s="118">
        <v>8</v>
      </c>
      <c r="L96" s="118" t="s">
        <v>2483</v>
      </c>
      <c r="M96" s="118">
        <v>2500</v>
      </c>
      <c r="N96" s="118">
        <v>1</v>
      </c>
      <c r="O96" s="118">
        <v>1000</v>
      </c>
      <c r="P96" s="118" t="s">
        <v>3</v>
      </c>
      <c r="Q96" s="118">
        <v>0</v>
      </c>
      <c r="R96" s="118">
        <f t="shared" si="5"/>
        <v>2925</v>
      </c>
      <c r="S96" s="118">
        <f t="shared" si="6"/>
        <v>11.700000000000001</v>
      </c>
    </row>
    <row r="97" spans="8:22" x14ac:dyDescent="0.2">
      <c r="H97" s="118" t="s">
        <v>2777</v>
      </c>
      <c r="I97" s="118">
        <f>SUM($I$17:$I$96)/10</f>
        <v>10000</v>
      </c>
      <c r="U97" s="118" t="s">
        <v>2777</v>
      </c>
      <c r="V97" s="118">
        <f>SUM($V$17:$V$96)/10</f>
        <v>10000</v>
      </c>
    </row>
  </sheetData>
  <phoneticPr fontId="4" type="noConversion"/>
  <conditionalFormatting sqref="J1:Q1 J2:N14 W1:AD1 W2:AA14 J15:Q1048576 W15:AD1048576">
    <cfRule type="expression" dxfId="7" priority="1">
      <formula>MOD($K1,2)=1</formula>
    </cfRule>
  </conditionalFormatting>
  <pageMargins left="0.23622047244094491" right="0.23622047244094491" top="0" bottom="0" header="0.31496062992125984" footer="0.31496062992125984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8ADFF-1CED-4AAA-8037-56FD55FB2C6B}">
  <sheetPr codeName="Sheet16">
    <tabColor rgb="FFFFC000"/>
  </sheetPr>
  <dimension ref="A1:AQ97"/>
  <sheetViews>
    <sheetView topLeftCell="E1" zoomScaleNormal="100" workbookViewId="0">
      <pane ySplit="16" topLeftCell="A17" activePane="bottomLeft" state="frozen"/>
      <selection activeCell="E1" sqref="E1"/>
      <selection pane="bottomLeft" activeCell="U23" sqref="U23"/>
    </sheetView>
  </sheetViews>
  <sheetFormatPr defaultRowHeight="12" x14ac:dyDescent="0.2"/>
  <cols>
    <col min="1" max="1" width="2" style="115" customWidth="1"/>
    <col min="2" max="2" width="13.125" style="115" bestFit="1" customWidth="1"/>
    <col min="3" max="3" width="20.75" style="115" customWidth="1"/>
    <col min="4" max="4" width="1.875" style="115" customWidth="1"/>
    <col min="5" max="5" width="13.625" style="115" bestFit="1" customWidth="1"/>
    <col min="6" max="6" width="20.75" style="115" customWidth="1"/>
    <col min="7" max="7" width="2" style="115" customWidth="1"/>
    <col min="8" max="8" width="12.25" style="125" customWidth="1"/>
    <col min="9" max="9" width="10" style="118" bestFit="1" customWidth="1"/>
    <col min="10" max="10" width="4.375" style="118" hidden="1" customWidth="1"/>
    <col min="11" max="11" width="4.5" style="118" customWidth="1"/>
    <col min="12" max="12" width="3.125" style="118" hidden="1" customWidth="1"/>
    <col min="13" max="13" width="5" style="118" bestFit="1" customWidth="1"/>
    <col min="14" max="14" width="5.25" style="118" customWidth="1"/>
    <col min="15" max="15" width="11.25" style="118" bestFit="1" customWidth="1"/>
    <col min="16" max="16" width="15.25" style="118" bestFit="1" customWidth="1"/>
    <col min="17" max="17" width="11.5" style="118" bestFit="1" customWidth="1"/>
    <col min="18" max="18" width="11.125" style="118" bestFit="1" customWidth="1"/>
    <col min="19" max="19" width="13.875" style="118" bestFit="1" customWidth="1"/>
    <col min="20" max="20" width="2" style="115" customWidth="1"/>
    <col min="21" max="21" width="12.5" style="118" bestFit="1" customWidth="1"/>
    <col min="22" max="22" width="10" style="118" bestFit="1" customWidth="1"/>
    <col min="23" max="23" width="4.375" style="118" customWidth="1"/>
    <col min="24" max="24" width="4.5" style="118" customWidth="1"/>
    <col min="25" max="25" width="3.125" style="118" customWidth="1"/>
    <col min="26" max="26" width="5.875" style="118" bestFit="1" customWidth="1"/>
    <col min="27" max="27" width="5.25" style="118" customWidth="1"/>
    <col min="28" max="28" width="11.25" style="118" bestFit="1" customWidth="1"/>
    <col min="29" max="29" width="15.25" style="118" bestFit="1" customWidth="1"/>
    <col min="30" max="30" width="11.5" style="118" bestFit="1" customWidth="1"/>
    <col min="31" max="31" width="11.125" style="118" bestFit="1" customWidth="1"/>
    <col min="32" max="32" width="13.875" style="118" bestFit="1" customWidth="1"/>
    <col min="33" max="35" width="9" style="115"/>
    <col min="36" max="36" width="6.75" style="115" bestFit="1" customWidth="1"/>
    <col min="37" max="37" width="14.375" style="115" bestFit="1" customWidth="1"/>
    <col min="38" max="38" width="5.875" style="115" bestFit="1" customWidth="1"/>
    <col min="39" max="39" width="23.75" style="115" bestFit="1" customWidth="1"/>
    <col min="40" max="40" width="3.25" style="115" bestFit="1" customWidth="1"/>
    <col min="41" max="43" width="9" style="115"/>
    <col min="44" max="16384" width="9" style="126"/>
  </cols>
  <sheetData>
    <row r="1" spans="1:32" s="115" customFormat="1" x14ac:dyDescent="0.2">
      <c r="A1" s="114" t="s">
        <v>2813</v>
      </c>
      <c r="B1" s="114"/>
      <c r="H1" s="192" t="s">
        <v>3607</v>
      </c>
    </row>
    <row r="2" spans="1:32" s="115" customFormat="1" x14ac:dyDescent="0.2">
      <c r="B2" s="115" t="s">
        <v>3605</v>
      </c>
      <c r="E2" s="114" t="s">
        <v>3606</v>
      </c>
      <c r="H2" s="193"/>
      <c r="O2" s="116" t="s">
        <v>2457</v>
      </c>
      <c r="P2" s="117" t="s">
        <v>2784</v>
      </c>
      <c r="Q2" s="116" t="s">
        <v>2712</v>
      </c>
      <c r="AB2" s="116" t="s">
        <v>2457</v>
      </c>
      <c r="AC2" s="116" t="s">
        <v>2784</v>
      </c>
      <c r="AD2" s="116" t="s">
        <v>2712</v>
      </c>
    </row>
    <row r="3" spans="1:32" s="115" customFormat="1" x14ac:dyDescent="0.2">
      <c r="B3" s="118" t="s">
        <v>2782</v>
      </c>
      <c r="C3" s="118">
        <v>100</v>
      </c>
      <c r="D3" s="167"/>
      <c r="E3" s="118" t="s">
        <v>2782</v>
      </c>
      <c r="F3" s="170">
        <v>95</v>
      </c>
      <c r="H3" s="193"/>
      <c r="O3" s="118">
        <v>94025</v>
      </c>
      <c r="P3" s="118" t="s">
        <v>74</v>
      </c>
      <c r="Q3" s="119">
        <f>ROUND(SUMIF($O:$O,O3,$R:$R),)</f>
        <v>31</v>
      </c>
      <c r="AB3" s="118">
        <v>94025</v>
      </c>
      <c r="AC3" s="118" t="s">
        <v>74</v>
      </c>
      <c r="AD3" s="118">
        <f>ROUND(SUMIF($AB:$AB,AB3,$AE:$AE),)</f>
        <v>0</v>
      </c>
    </row>
    <row r="4" spans="1:32" s="115" customFormat="1" x14ac:dyDescent="0.2">
      <c r="B4" s="118" t="s">
        <v>2783</v>
      </c>
      <c r="C4" s="118" t="s">
        <v>2774</v>
      </c>
      <c r="D4" s="167"/>
      <c r="E4" s="118" t="s">
        <v>2783</v>
      </c>
      <c r="F4" s="115" t="s">
        <v>3790</v>
      </c>
      <c r="H4" s="193"/>
      <c r="O4" s="118">
        <v>94027</v>
      </c>
      <c r="P4" s="118" t="s">
        <v>76</v>
      </c>
      <c r="Q4" s="119">
        <f>ROUND(SUMIF($O:$O,O4,$R:$R),)</f>
        <v>52</v>
      </c>
      <c r="AB4" s="118">
        <v>94027</v>
      </c>
      <c r="AC4" s="118" t="s">
        <v>76</v>
      </c>
      <c r="AD4" s="118">
        <f>ROUND(SUMIF($AB:$AB,AB4,$AE:$AE),)</f>
        <v>0</v>
      </c>
    </row>
    <row r="5" spans="1:32" s="115" customFormat="1" x14ac:dyDescent="0.2">
      <c r="H5" s="193"/>
      <c r="O5" s="118">
        <v>94054</v>
      </c>
      <c r="P5" s="118" t="s">
        <v>2485</v>
      </c>
      <c r="Q5" s="119">
        <f>ROUND(SUMIF($O:$O,O5,$R:$R),)</f>
        <v>0</v>
      </c>
      <c r="AB5" s="118">
        <v>94054</v>
      </c>
      <c r="AC5" s="118" t="s">
        <v>2485</v>
      </c>
      <c r="AD5" s="118">
        <f>ROUND(SUMIF($AB:$AB,AB5,$AE:$AE),)</f>
        <v>25</v>
      </c>
    </row>
    <row r="6" spans="1:32" s="115" customFormat="1" x14ac:dyDescent="0.2">
      <c r="B6" s="120" t="s">
        <v>2769</v>
      </c>
      <c r="C6" s="120">
        <v>180</v>
      </c>
      <c r="D6" s="169"/>
      <c r="H6" s="193"/>
      <c r="O6" s="118">
        <v>777</v>
      </c>
      <c r="P6" s="118" t="s">
        <v>2787</v>
      </c>
      <c r="Q6" s="119">
        <f>ROUND(SUMIF($O:$O,O6,$R:$R),)</f>
        <v>0</v>
      </c>
      <c r="AB6" s="118">
        <v>777</v>
      </c>
      <c r="AC6" s="118" t="s">
        <v>2787</v>
      </c>
      <c r="AD6" s="118">
        <f>ROUND(SUMIF($AB:$AB,AB6,$AE:$AE),)</f>
        <v>0</v>
      </c>
    </row>
    <row r="7" spans="1:32" s="115" customFormat="1" x14ac:dyDescent="0.2">
      <c r="B7" s="120" t="s">
        <v>2773</v>
      </c>
      <c r="C7" s="120">
        <v>1</v>
      </c>
      <c r="D7" s="169"/>
      <c r="H7" s="193"/>
      <c r="O7" s="118">
        <v>84000</v>
      </c>
      <c r="P7" s="118" t="s">
        <v>2461</v>
      </c>
      <c r="Q7" s="119">
        <f>ROUND(SUMIF($O:$O,O7,$R:$R),)</f>
        <v>0</v>
      </c>
      <c r="AB7" s="170">
        <v>84017</v>
      </c>
      <c r="AC7" s="170" t="s">
        <v>3621</v>
      </c>
      <c r="AD7" s="170">
        <f>ROUND(SUMIF($AB:$AB,AB7,$AE:$AE),)</f>
        <v>0</v>
      </c>
    </row>
    <row r="8" spans="1:32" s="115" customFormat="1" x14ac:dyDescent="0.2">
      <c r="H8" s="193"/>
    </row>
    <row r="9" spans="1:32" s="115" customFormat="1" x14ac:dyDescent="0.2">
      <c r="B9" s="118" t="s">
        <v>2771</v>
      </c>
      <c r="C9" s="118">
        <f>$C$6*200*C3*0.0001</f>
        <v>360</v>
      </c>
      <c r="D9" s="167"/>
      <c r="E9" s="118" t="s">
        <v>2771</v>
      </c>
      <c r="F9" s="118">
        <f>$C$6*200*F3*0.0001</f>
        <v>342</v>
      </c>
      <c r="H9" s="193"/>
      <c r="O9" s="118">
        <v>38</v>
      </c>
      <c r="P9" s="118" t="s">
        <v>2460</v>
      </c>
      <c r="Q9" s="118">
        <f>SUMIF($N:$N,O9,$R:$R)</f>
        <v>0.92430000000000001</v>
      </c>
      <c r="AB9" s="118">
        <v>38</v>
      </c>
      <c r="AC9" s="118" t="s">
        <v>2460</v>
      </c>
      <c r="AD9" s="118">
        <f>SUMIF($AA:$AA,AB9,$AE:$AE)</f>
        <v>0</v>
      </c>
    </row>
    <row r="10" spans="1:32" s="115" customFormat="1" x14ac:dyDescent="0.2">
      <c r="B10" s="118" t="s">
        <v>2770</v>
      </c>
      <c r="C10" s="118">
        <f>$C$6/2*(6+($C$7*3))</f>
        <v>810</v>
      </c>
      <c r="D10" s="167"/>
      <c r="E10" s="118" t="s">
        <v>2770</v>
      </c>
      <c r="F10" s="118">
        <v>1.2</v>
      </c>
      <c r="H10" s="193"/>
      <c r="O10" s="118">
        <v>34</v>
      </c>
      <c r="P10" s="118" t="s">
        <v>552</v>
      </c>
      <c r="Q10" s="118">
        <f>SUMIF($N:$N,O10,$R:$R)</f>
        <v>1.4039999999999999</v>
      </c>
      <c r="AB10" s="118">
        <v>34</v>
      </c>
      <c r="AC10" s="118" t="s">
        <v>552</v>
      </c>
      <c r="AD10" s="118">
        <f>SUMIF($AA:$AA,AB10,$AE:$AE)</f>
        <v>0</v>
      </c>
    </row>
    <row r="11" spans="1:32" s="115" customFormat="1" x14ac:dyDescent="0.2">
      <c r="B11" s="118" t="s">
        <v>2772</v>
      </c>
      <c r="C11" s="121">
        <f>SUM(C9:C10)</f>
        <v>1170</v>
      </c>
      <c r="D11" s="168"/>
      <c r="E11" s="118" t="s">
        <v>2772</v>
      </c>
      <c r="F11" s="121">
        <f>SUM(F9:F10)</f>
        <v>343.2</v>
      </c>
      <c r="H11" s="193"/>
      <c r="O11" s="118">
        <v>36</v>
      </c>
      <c r="P11" s="118" t="s">
        <v>2497</v>
      </c>
      <c r="Q11" s="118">
        <f>SUMIF($N:$N,O11,$R:$R)</f>
        <v>2.3400000000000001E-2</v>
      </c>
      <c r="AB11" s="118">
        <v>36</v>
      </c>
      <c r="AC11" s="118" t="s">
        <v>2497</v>
      </c>
      <c r="AD11" s="118">
        <f>SUMIF($AA:$AA,AB11,$AE:$AE)</f>
        <v>0</v>
      </c>
    </row>
    <row r="12" spans="1:32" s="115" customFormat="1" x14ac:dyDescent="0.2">
      <c r="B12" s="118" t="s">
        <v>2778</v>
      </c>
      <c r="C12" s="121">
        <f>C11/10</f>
        <v>117</v>
      </c>
      <c r="D12" s="168"/>
      <c r="E12" s="118" t="s">
        <v>2778</v>
      </c>
      <c r="F12" s="121">
        <f>F11/10</f>
        <v>34.32</v>
      </c>
      <c r="H12" s="193"/>
      <c r="O12" s="118">
        <v>25</v>
      </c>
      <c r="P12" s="118" t="s">
        <v>3580</v>
      </c>
      <c r="Q12" s="118">
        <f>SUMIF($N:$N,O12,$R:$R)</f>
        <v>16.383100000000002</v>
      </c>
      <c r="AB12" s="118">
        <v>25</v>
      </c>
      <c r="AC12" s="118" t="s">
        <v>3580</v>
      </c>
      <c r="AD12" s="118">
        <f>SUMIF($AA:$AA,AB12,$AE:$AE)</f>
        <v>0</v>
      </c>
    </row>
    <row r="13" spans="1:32" s="115" customFormat="1" x14ac:dyDescent="0.2">
      <c r="B13" s="122" t="s">
        <v>2779</v>
      </c>
      <c r="C13" s="122">
        <f>SUMIF($N:$N,3,$R:$R)</f>
        <v>15.362100000000002</v>
      </c>
      <c r="D13" s="169"/>
      <c r="E13" s="122" t="s">
        <v>2779</v>
      </c>
      <c r="F13" s="122">
        <f>SUMIF($AA:$AA,3,$AE:$AE)</f>
        <v>0</v>
      </c>
      <c r="H13" s="193"/>
      <c r="P13" s="122" t="s">
        <v>2779</v>
      </c>
      <c r="Q13" s="122">
        <f>ROUND(SUMIF($N:$N,3,$R:$R),)</f>
        <v>15</v>
      </c>
      <c r="AC13" s="122" t="s">
        <v>2779</v>
      </c>
      <c r="AD13" s="122">
        <f>ROUND(SUMIF($AA:$AA,3,$AE:$AE),)</f>
        <v>0</v>
      </c>
    </row>
    <row r="14" spans="1:32" s="115" customFormat="1" x14ac:dyDescent="0.2">
      <c r="B14" s="122" t="s">
        <v>2788</v>
      </c>
      <c r="C14" s="122">
        <f>SUMIF($N:$N,1,$R:$R)</f>
        <v>171814.5</v>
      </c>
      <c r="D14" s="169"/>
      <c r="E14" s="122" t="s">
        <v>2788</v>
      </c>
      <c r="F14" s="122">
        <f>SUMIF($AA:$AA,1,$AE:$AE)</f>
        <v>139871.15999999997</v>
      </c>
      <c r="H14" s="193"/>
      <c r="P14" s="122" t="s">
        <v>2788</v>
      </c>
      <c r="Q14" s="122">
        <f>ROUND(SUMIF($N:$N,1,$R:$R),)</f>
        <v>171815</v>
      </c>
      <c r="AC14" s="122" t="s">
        <v>2788</v>
      </c>
      <c r="AD14" s="122">
        <f>ROUND(SUMIF($AA:$AA,1,$AE:$AE),)</f>
        <v>139871</v>
      </c>
    </row>
    <row r="15" spans="1:32" s="115" customFormat="1" x14ac:dyDescent="0.2">
      <c r="H15" s="193"/>
    </row>
    <row r="16" spans="1:32" s="115" customFormat="1" x14ac:dyDescent="0.2">
      <c r="H16" s="194" t="s">
        <v>2776</v>
      </c>
      <c r="I16" s="123" t="s">
        <v>2775</v>
      </c>
      <c r="J16" s="116" t="s">
        <v>332</v>
      </c>
      <c r="K16" s="116" t="s">
        <v>335</v>
      </c>
      <c r="L16" s="116" t="s">
        <v>512</v>
      </c>
      <c r="M16" s="116" t="s">
        <v>337</v>
      </c>
      <c r="N16" s="116" t="s">
        <v>340</v>
      </c>
      <c r="O16" s="116" t="s">
        <v>342</v>
      </c>
      <c r="P16" s="116" t="s">
        <v>513</v>
      </c>
      <c r="Q16" s="116" t="s">
        <v>345</v>
      </c>
      <c r="R16" s="123" t="s">
        <v>2781</v>
      </c>
      <c r="S16" s="123" t="s">
        <v>2780</v>
      </c>
      <c r="U16" s="123" t="s">
        <v>2776</v>
      </c>
      <c r="V16" s="123" t="s">
        <v>2775</v>
      </c>
      <c r="W16" s="116" t="s">
        <v>332</v>
      </c>
      <c r="X16" s="116" t="s">
        <v>335</v>
      </c>
      <c r="Y16" s="116" t="s">
        <v>512</v>
      </c>
      <c r="Z16" s="116" t="s">
        <v>337</v>
      </c>
      <c r="AA16" s="116" t="s">
        <v>340</v>
      </c>
      <c r="AB16" s="116" t="s">
        <v>342</v>
      </c>
      <c r="AC16" s="116" t="s">
        <v>513</v>
      </c>
      <c r="AD16" s="116" t="s">
        <v>345</v>
      </c>
      <c r="AE16" s="123" t="s">
        <v>2781</v>
      </c>
      <c r="AF16" s="123" t="s">
        <v>2780</v>
      </c>
    </row>
    <row r="17" spans="5:39" s="115" customFormat="1" x14ac:dyDescent="0.2">
      <c r="E17" s="115" t="s">
        <v>3620</v>
      </c>
      <c r="H17" s="195" t="s">
        <v>2484</v>
      </c>
      <c r="I17" s="124">
        <v>3700</v>
      </c>
      <c r="J17" s="118">
        <v>9</v>
      </c>
      <c r="K17" s="118">
        <v>1</v>
      </c>
      <c r="L17" s="118" t="s">
        <v>2483</v>
      </c>
      <c r="M17" s="118">
        <v>40</v>
      </c>
      <c r="N17" s="118">
        <v>6</v>
      </c>
      <c r="O17" s="118">
        <v>82521</v>
      </c>
      <c r="P17" s="118" t="s">
        <v>2484</v>
      </c>
      <c r="Q17" s="118">
        <v>1</v>
      </c>
      <c r="R17" s="118">
        <f>ROUND(IF(N17=6,M17*0.0001*Q17*S17,M17*0.0001*O17*S17),4)</f>
        <v>0.17319999999999999</v>
      </c>
      <c r="S17" s="118">
        <f>$C$12*I17*0.0001</f>
        <v>43.29</v>
      </c>
      <c r="U17" s="124" t="s">
        <v>3795</v>
      </c>
      <c r="V17" s="124">
        <v>2000</v>
      </c>
      <c r="W17" s="118">
        <v>10</v>
      </c>
      <c r="X17" s="118">
        <v>1</v>
      </c>
      <c r="Y17" s="118" t="s">
        <v>2483</v>
      </c>
      <c r="Z17" s="118">
        <v>20</v>
      </c>
      <c r="AA17" s="118">
        <v>6</v>
      </c>
      <c r="AB17" s="118">
        <v>94031</v>
      </c>
      <c r="AC17" s="118" t="s">
        <v>490</v>
      </c>
      <c r="AD17" s="118">
        <v>1</v>
      </c>
      <c r="AE17" s="118">
        <f>ROUND(IF(AA17=6,Z17*0.0001*AD17*AF17,Z17*0.0001*AB17*AF17),4)</f>
        <v>1.37E-2</v>
      </c>
      <c r="AF17" s="118">
        <f>$F$12*V17*0.0001</f>
        <v>6.8640000000000008</v>
      </c>
      <c r="AJ17" s="115">
        <v>84000</v>
      </c>
      <c r="AK17" s="115" t="s">
        <v>496</v>
      </c>
      <c r="AL17" s="115" t="s">
        <v>2790</v>
      </c>
      <c r="AM17" s="115" t="s">
        <v>2791</v>
      </c>
    </row>
    <row r="18" spans="5:39" s="115" customFormat="1" x14ac:dyDescent="0.2">
      <c r="E18" s="115" t="s">
        <v>3608</v>
      </c>
      <c r="F18" s="187">
        <v>2</v>
      </c>
      <c r="H18" s="125"/>
      <c r="I18" s="118">
        <v>3700</v>
      </c>
      <c r="J18" s="118">
        <v>9</v>
      </c>
      <c r="K18" s="118">
        <v>1</v>
      </c>
      <c r="L18" s="118" t="s">
        <v>2483</v>
      </c>
      <c r="M18" s="118">
        <v>3000</v>
      </c>
      <c r="N18" s="118">
        <v>1</v>
      </c>
      <c r="O18" s="118">
        <v>1000</v>
      </c>
      <c r="P18" s="118" t="s">
        <v>546</v>
      </c>
      <c r="Q18" s="118">
        <v>0</v>
      </c>
      <c r="R18" s="118">
        <f t="shared" ref="R18:R81" si="0">ROUND(IF(N18=6,M18*0.0001*Q18*S18,M18*0.0001*O18*S18),4)</f>
        <v>12987</v>
      </c>
      <c r="S18" s="118">
        <f t="shared" ref="S18:S81" si="1">$C$12*I18*0.0001</f>
        <v>43.29</v>
      </c>
      <c r="U18" s="118"/>
      <c r="V18" s="118">
        <v>2000</v>
      </c>
      <c r="W18" s="118">
        <v>10</v>
      </c>
      <c r="X18" s="118">
        <v>1</v>
      </c>
      <c r="Y18" s="118" t="s">
        <v>2483</v>
      </c>
      <c r="Z18" s="118">
        <v>3000</v>
      </c>
      <c r="AA18" s="118">
        <v>1</v>
      </c>
      <c r="AB18" s="118">
        <v>3000</v>
      </c>
      <c r="AC18" s="118" t="s">
        <v>546</v>
      </c>
      <c r="AD18" s="118">
        <v>0</v>
      </c>
      <c r="AE18" s="118">
        <f t="shared" ref="AE18:AE81" si="2">ROUND(IF(AA18=6,Z18*0.0001*AD18*AF18,Z18*0.0001*AB18*AF18),4)</f>
        <v>6177.6</v>
      </c>
      <c r="AF18" s="118">
        <f t="shared" ref="AF18:AF81" si="3">$F$12*V18*0.0001</f>
        <v>6.8640000000000008</v>
      </c>
      <c r="AJ18" s="115">
        <v>84001</v>
      </c>
      <c r="AK18" s="115" t="s">
        <v>497</v>
      </c>
      <c r="AL18" s="115" t="s">
        <v>2790</v>
      </c>
      <c r="AM18" s="115" t="s">
        <v>2792</v>
      </c>
    </row>
    <row r="19" spans="5:39" s="115" customFormat="1" x14ac:dyDescent="0.2">
      <c r="E19" s="115" t="s">
        <v>3609</v>
      </c>
      <c r="F19" s="187">
        <v>3</v>
      </c>
      <c r="H19" s="125"/>
      <c r="I19" s="118">
        <v>3700</v>
      </c>
      <c r="J19" s="118">
        <v>9</v>
      </c>
      <c r="K19" s="118">
        <v>1</v>
      </c>
      <c r="L19" s="118" t="s">
        <v>2483</v>
      </c>
      <c r="M19" s="118">
        <v>1550</v>
      </c>
      <c r="N19" s="118">
        <v>6</v>
      </c>
      <c r="O19" s="118">
        <v>94025</v>
      </c>
      <c r="P19" s="118" t="s">
        <v>74</v>
      </c>
      <c r="Q19" s="118">
        <v>4</v>
      </c>
      <c r="R19" s="118">
        <f t="shared" si="0"/>
        <v>26.8398</v>
      </c>
      <c r="S19" s="118">
        <f t="shared" si="1"/>
        <v>43.29</v>
      </c>
      <c r="U19" s="118"/>
      <c r="V19" s="118">
        <v>2000</v>
      </c>
      <c r="W19" s="118">
        <v>10</v>
      </c>
      <c r="X19" s="118">
        <v>1</v>
      </c>
      <c r="Y19" s="118" t="s">
        <v>2483</v>
      </c>
      <c r="Z19" s="118">
        <v>1600</v>
      </c>
      <c r="AA19" s="118">
        <v>6</v>
      </c>
      <c r="AB19" s="118">
        <v>94026</v>
      </c>
      <c r="AC19" s="118" t="s">
        <v>75</v>
      </c>
      <c r="AD19" s="118">
        <v>1</v>
      </c>
      <c r="AE19" s="118">
        <f t="shared" si="2"/>
        <v>1.0982000000000001</v>
      </c>
      <c r="AF19" s="118">
        <f t="shared" si="3"/>
        <v>6.8640000000000008</v>
      </c>
      <c r="AJ19" s="115">
        <v>84002</v>
      </c>
      <c r="AK19" s="115" t="s">
        <v>498</v>
      </c>
      <c r="AL19" s="115" t="s">
        <v>2790</v>
      </c>
      <c r="AM19" s="115" t="s">
        <v>2793</v>
      </c>
    </row>
    <row r="20" spans="5:39" x14ac:dyDescent="0.2">
      <c r="E20" s="115" t="s">
        <v>3610</v>
      </c>
      <c r="F20" s="187">
        <v>3</v>
      </c>
      <c r="I20" s="118">
        <v>3700</v>
      </c>
      <c r="J20" s="118">
        <v>9</v>
      </c>
      <c r="K20" s="118">
        <v>1</v>
      </c>
      <c r="L20" s="118" t="s">
        <v>2483</v>
      </c>
      <c r="M20" s="118">
        <v>1750</v>
      </c>
      <c r="N20" s="118">
        <v>6</v>
      </c>
      <c r="O20" s="118">
        <v>94027</v>
      </c>
      <c r="P20" s="118" t="s">
        <v>76</v>
      </c>
      <c r="Q20" s="118">
        <v>6</v>
      </c>
      <c r="R20" s="118">
        <f t="shared" si="0"/>
        <v>45.454500000000003</v>
      </c>
      <c r="S20" s="118">
        <f t="shared" si="1"/>
        <v>43.29</v>
      </c>
      <c r="V20" s="118">
        <v>2000</v>
      </c>
      <c r="W20" s="118">
        <v>10</v>
      </c>
      <c r="X20" s="118">
        <v>1</v>
      </c>
      <c r="Y20" s="118" t="s">
        <v>2483</v>
      </c>
      <c r="Z20" s="118">
        <v>1800</v>
      </c>
      <c r="AA20" s="118">
        <v>6</v>
      </c>
      <c r="AB20" s="118">
        <v>94028</v>
      </c>
      <c r="AC20" s="118" t="s">
        <v>77</v>
      </c>
      <c r="AD20" s="118">
        <v>1</v>
      </c>
      <c r="AE20" s="118">
        <f t="shared" si="2"/>
        <v>1.2355</v>
      </c>
      <c r="AF20" s="118">
        <f t="shared" si="3"/>
        <v>6.8640000000000008</v>
      </c>
      <c r="AJ20" s="115">
        <v>84003</v>
      </c>
      <c r="AK20" s="115" t="s">
        <v>499</v>
      </c>
      <c r="AL20" s="115" t="s">
        <v>2794</v>
      </c>
      <c r="AM20" s="115" t="s">
        <v>2795</v>
      </c>
    </row>
    <row r="21" spans="5:39" x14ac:dyDescent="0.2">
      <c r="E21" s="115" t="s">
        <v>3611</v>
      </c>
      <c r="F21" s="187">
        <v>4</v>
      </c>
      <c r="I21" s="118">
        <v>3700</v>
      </c>
      <c r="J21" s="118">
        <v>9</v>
      </c>
      <c r="K21" s="118">
        <v>1</v>
      </c>
      <c r="L21" s="118" t="s">
        <v>2483</v>
      </c>
      <c r="M21" s="118">
        <v>500</v>
      </c>
      <c r="N21" s="118">
        <v>25</v>
      </c>
      <c r="O21" s="118">
        <v>1</v>
      </c>
      <c r="P21" s="118" t="s">
        <v>2384</v>
      </c>
      <c r="Q21" s="118">
        <v>0</v>
      </c>
      <c r="R21" s="118">
        <f t="shared" si="0"/>
        <v>2.1644999999999999</v>
      </c>
      <c r="S21" s="118">
        <f t="shared" si="1"/>
        <v>43.29</v>
      </c>
      <c r="V21" s="118">
        <v>2000</v>
      </c>
      <c r="W21" s="118">
        <v>10</v>
      </c>
      <c r="X21" s="118">
        <v>1</v>
      </c>
      <c r="Y21" s="118" t="s">
        <v>2483</v>
      </c>
      <c r="Z21" s="118">
        <v>500</v>
      </c>
      <c r="AA21" s="118">
        <v>6</v>
      </c>
      <c r="AB21" s="118">
        <v>94076</v>
      </c>
      <c r="AC21" s="118" t="s">
        <v>3796</v>
      </c>
      <c r="AD21" s="118">
        <v>1</v>
      </c>
      <c r="AE21" s="118">
        <f t="shared" si="2"/>
        <v>0.34320000000000001</v>
      </c>
      <c r="AF21" s="118">
        <f t="shared" si="3"/>
        <v>6.8640000000000008</v>
      </c>
      <c r="AJ21" s="115">
        <v>84004</v>
      </c>
      <c r="AK21" s="115" t="s">
        <v>500</v>
      </c>
      <c r="AL21" s="115" t="s">
        <v>2794</v>
      </c>
      <c r="AM21" s="115" t="s">
        <v>2796</v>
      </c>
    </row>
    <row r="22" spans="5:39" x14ac:dyDescent="0.2">
      <c r="E22" s="115" t="s">
        <v>3612</v>
      </c>
      <c r="F22" s="187">
        <v>4</v>
      </c>
      <c r="I22" s="118">
        <v>3700</v>
      </c>
      <c r="J22" s="118">
        <v>9</v>
      </c>
      <c r="K22" s="118">
        <v>1</v>
      </c>
      <c r="L22" s="118" t="s">
        <v>2483</v>
      </c>
      <c r="M22" s="118">
        <v>250</v>
      </c>
      <c r="N22" s="118">
        <v>6</v>
      </c>
      <c r="O22" s="118">
        <v>84007</v>
      </c>
      <c r="P22" s="118" t="s">
        <v>503</v>
      </c>
      <c r="Q22" s="118">
        <v>1</v>
      </c>
      <c r="R22" s="118">
        <f t="shared" si="0"/>
        <v>1.0823</v>
      </c>
      <c r="S22" s="118">
        <f t="shared" si="1"/>
        <v>43.29</v>
      </c>
      <c r="V22" s="118">
        <v>2000</v>
      </c>
      <c r="W22" s="118">
        <v>10</v>
      </c>
      <c r="X22" s="118">
        <v>1</v>
      </c>
      <c r="Y22" s="118" t="s">
        <v>2483</v>
      </c>
      <c r="Z22" s="118">
        <v>250</v>
      </c>
      <c r="AA22" s="118">
        <v>6</v>
      </c>
      <c r="AB22" s="118">
        <v>84023</v>
      </c>
      <c r="AC22" s="118" t="s">
        <v>3793</v>
      </c>
      <c r="AD22" s="118">
        <v>1</v>
      </c>
      <c r="AE22" s="118">
        <f t="shared" si="2"/>
        <v>0.1716</v>
      </c>
      <c r="AF22" s="118">
        <f t="shared" si="3"/>
        <v>6.8640000000000008</v>
      </c>
      <c r="AJ22" s="115">
        <v>84005</v>
      </c>
      <c r="AK22" s="115" t="s">
        <v>501</v>
      </c>
      <c r="AL22" s="115" t="s">
        <v>2797</v>
      </c>
      <c r="AM22" s="115" t="s">
        <v>2798</v>
      </c>
    </row>
    <row r="23" spans="5:39" x14ac:dyDescent="0.2">
      <c r="E23" s="115" t="s">
        <v>3613</v>
      </c>
      <c r="F23" s="187">
        <v>5</v>
      </c>
      <c r="I23" s="118">
        <v>3700</v>
      </c>
      <c r="J23" s="118">
        <v>9</v>
      </c>
      <c r="K23" s="118">
        <v>1</v>
      </c>
      <c r="L23" s="118" t="s">
        <v>2483</v>
      </c>
      <c r="M23" s="118">
        <v>1000</v>
      </c>
      <c r="N23" s="118">
        <v>1</v>
      </c>
      <c r="O23" s="118">
        <v>2000</v>
      </c>
      <c r="P23" s="118" t="s">
        <v>546</v>
      </c>
      <c r="Q23" s="118">
        <v>0</v>
      </c>
      <c r="R23" s="118">
        <f t="shared" si="0"/>
        <v>8658</v>
      </c>
      <c r="S23" s="118">
        <f t="shared" si="1"/>
        <v>43.29</v>
      </c>
      <c r="V23" s="118">
        <v>2000</v>
      </c>
      <c r="W23" s="118">
        <v>10</v>
      </c>
      <c r="X23" s="118">
        <v>1</v>
      </c>
      <c r="Y23" s="118" t="s">
        <v>2483</v>
      </c>
      <c r="Z23" s="118">
        <v>1000</v>
      </c>
      <c r="AA23" s="118">
        <v>1</v>
      </c>
      <c r="AB23" s="118">
        <v>6000</v>
      </c>
      <c r="AC23" s="118" t="s">
        <v>546</v>
      </c>
      <c r="AD23" s="118">
        <v>0</v>
      </c>
      <c r="AE23" s="118">
        <f t="shared" si="2"/>
        <v>4118.3999999999996</v>
      </c>
      <c r="AF23" s="118">
        <f t="shared" si="3"/>
        <v>6.8640000000000008</v>
      </c>
      <c r="AJ23" s="115">
        <v>84006</v>
      </c>
      <c r="AK23" s="115" t="s">
        <v>502</v>
      </c>
      <c r="AL23" s="115" t="s">
        <v>2797</v>
      </c>
      <c r="AM23" s="115" t="s">
        <v>2799</v>
      </c>
    </row>
    <row r="24" spans="5:39" x14ac:dyDescent="0.2">
      <c r="E24" s="115" t="s">
        <v>3614</v>
      </c>
      <c r="I24" s="118">
        <v>3700</v>
      </c>
      <c r="J24" s="118">
        <v>9</v>
      </c>
      <c r="K24" s="118">
        <v>1</v>
      </c>
      <c r="L24" s="118" t="s">
        <v>2483</v>
      </c>
      <c r="M24" s="118">
        <v>200</v>
      </c>
      <c r="N24" s="118">
        <v>38</v>
      </c>
      <c r="O24" s="118">
        <v>1</v>
      </c>
      <c r="P24" s="118" t="s">
        <v>2460</v>
      </c>
      <c r="Q24" s="118">
        <v>0</v>
      </c>
      <c r="R24" s="118">
        <f t="shared" si="0"/>
        <v>0.86580000000000001</v>
      </c>
      <c r="S24" s="118">
        <f t="shared" si="1"/>
        <v>43.29</v>
      </c>
      <c r="V24" s="118">
        <v>2000</v>
      </c>
      <c r="W24" s="118">
        <v>10</v>
      </c>
      <c r="X24" s="118">
        <v>1</v>
      </c>
      <c r="Y24" s="118" t="s">
        <v>2483</v>
      </c>
      <c r="Z24" s="118">
        <v>100</v>
      </c>
      <c r="AA24" s="118">
        <v>6</v>
      </c>
      <c r="AB24" s="118">
        <v>94077</v>
      </c>
      <c r="AC24" s="118" t="s">
        <v>3138</v>
      </c>
      <c r="AD24" s="118">
        <v>2</v>
      </c>
      <c r="AE24" s="118">
        <f t="shared" si="2"/>
        <v>0.13730000000000001</v>
      </c>
      <c r="AF24" s="118">
        <f t="shared" si="3"/>
        <v>6.8640000000000008</v>
      </c>
      <c r="AJ24" s="115">
        <v>84007</v>
      </c>
      <c r="AK24" s="115" t="s">
        <v>503</v>
      </c>
      <c r="AL24" s="115" t="s">
        <v>2794</v>
      </c>
      <c r="AM24" s="115" t="s">
        <v>2800</v>
      </c>
    </row>
    <row r="25" spans="5:39" x14ac:dyDescent="0.2">
      <c r="E25" s="115" t="s">
        <v>3615</v>
      </c>
      <c r="H25" s="125">
        <v>0.37</v>
      </c>
      <c r="I25" s="118">
        <v>3700</v>
      </c>
      <c r="J25" s="118">
        <v>9</v>
      </c>
      <c r="K25" s="118">
        <v>1</v>
      </c>
      <c r="L25" s="118" t="s">
        <v>2483</v>
      </c>
      <c r="M25" s="118">
        <v>1500</v>
      </c>
      <c r="N25" s="118">
        <v>6</v>
      </c>
      <c r="O25" s="118">
        <v>84017</v>
      </c>
      <c r="P25" s="118" t="s">
        <v>2766</v>
      </c>
      <c r="Q25" s="118">
        <v>1</v>
      </c>
      <c r="R25" s="118">
        <f t="shared" si="0"/>
        <v>6.4935</v>
      </c>
      <c r="S25" s="118">
        <f t="shared" si="1"/>
        <v>43.29</v>
      </c>
      <c r="U25" s="186">
        <v>0.2</v>
      </c>
      <c r="V25" s="118">
        <v>2000</v>
      </c>
      <c r="W25" s="118">
        <v>10</v>
      </c>
      <c r="X25" s="118">
        <v>1</v>
      </c>
      <c r="Y25" s="118" t="s">
        <v>2483</v>
      </c>
      <c r="Z25" s="118">
        <v>1500</v>
      </c>
      <c r="AA25" s="118">
        <v>6</v>
      </c>
      <c r="AB25" s="118">
        <v>84011</v>
      </c>
      <c r="AC25" s="118" t="s">
        <v>507</v>
      </c>
      <c r="AD25" s="118">
        <v>1</v>
      </c>
      <c r="AE25" s="118">
        <f t="shared" si="2"/>
        <v>1.0296000000000001</v>
      </c>
      <c r="AF25" s="118">
        <f t="shared" si="3"/>
        <v>6.8640000000000008</v>
      </c>
      <c r="AJ25" s="115">
        <v>84008</v>
      </c>
      <c r="AK25" s="115" t="s">
        <v>504</v>
      </c>
      <c r="AL25" s="115" t="s">
        <v>2794</v>
      </c>
      <c r="AM25" s="115" t="s">
        <v>2801</v>
      </c>
    </row>
    <row r="26" spans="5:39" x14ac:dyDescent="0.2">
      <c r="E26" s="115" t="s">
        <v>3616</v>
      </c>
      <c r="H26" s="196">
        <v>10000</v>
      </c>
      <c r="I26" s="118">
        <v>3700</v>
      </c>
      <c r="J26" s="118">
        <v>9</v>
      </c>
      <c r="K26" s="118">
        <v>1</v>
      </c>
      <c r="L26" s="118" t="s">
        <v>2483</v>
      </c>
      <c r="M26" s="118">
        <v>210</v>
      </c>
      <c r="N26" s="118">
        <v>6</v>
      </c>
      <c r="O26" s="118">
        <v>94029</v>
      </c>
      <c r="P26" s="118" t="s">
        <v>3803</v>
      </c>
      <c r="Q26" s="118">
        <v>3</v>
      </c>
      <c r="R26" s="118">
        <f t="shared" si="0"/>
        <v>2.7273000000000001</v>
      </c>
      <c r="S26" s="118">
        <f t="shared" si="1"/>
        <v>43.29</v>
      </c>
      <c r="U26" s="118">
        <f>SUM(Z17:Z26)</f>
        <v>10000</v>
      </c>
      <c r="V26" s="118">
        <v>2000</v>
      </c>
      <c r="W26" s="118">
        <v>10</v>
      </c>
      <c r="X26" s="118">
        <v>1</v>
      </c>
      <c r="Y26" s="118" t="s">
        <v>2483</v>
      </c>
      <c r="Z26" s="118">
        <v>230</v>
      </c>
      <c r="AA26" s="118">
        <v>6</v>
      </c>
      <c r="AB26" s="118">
        <v>84008</v>
      </c>
      <c r="AC26" s="118" t="s">
        <v>3794</v>
      </c>
      <c r="AD26" s="118">
        <v>1</v>
      </c>
      <c r="AE26" s="118">
        <f t="shared" si="2"/>
        <v>0.15790000000000001</v>
      </c>
      <c r="AF26" s="118">
        <f t="shared" si="3"/>
        <v>6.8640000000000008</v>
      </c>
      <c r="AJ26" s="115">
        <v>84009</v>
      </c>
      <c r="AK26" s="115" t="s">
        <v>505</v>
      </c>
      <c r="AL26" s="115" t="s">
        <v>2794</v>
      </c>
      <c r="AM26" s="115" t="s">
        <v>2802</v>
      </c>
    </row>
    <row r="27" spans="5:39" x14ac:dyDescent="0.2">
      <c r="E27" s="115" t="s">
        <v>3617</v>
      </c>
      <c r="H27" s="195" t="s">
        <v>542</v>
      </c>
      <c r="I27" s="124">
        <v>200</v>
      </c>
      <c r="J27" s="118">
        <v>9</v>
      </c>
      <c r="K27" s="118">
        <v>2</v>
      </c>
      <c r="L27" s="118" t="s">
        <v>2483</v>
      </c>
      <c r="M27" s="118">
        <v>1</v>
      </c>
      <c r="N27" s="118">
        <v>3</v>
      </c>
      <c r="O27" s="118">
        <v>300</v>
      </c>
      <c r="P27" s="118" t="s">
        <v>542</v>
      </c>
      <c r="Q27" s="118">
        <v>0</v>
      </c>
      <c r="R27" s="118">
        <f t="shared" si="0"/>
        <v>7.0199999999999999E-2</v>
      </c>
      <c r="S27" s="118">
        <f t="shared" si="1"/>
        <v>2.3400000000000003</v>
      </c>
      <c r="U27" s="124" t="s">
        <v>3804</v>
      </c>
      <c r="V27" s="124">
        <v>500</v>
      </c>
      <c r="W27" s="118">
        <v>10</v>
      </c>
      <c r="X27" s="118">
        <v>2</v>
      </c>
      <c r="Y27" s="118" t="s">
        <v>2483</v>
      </c>
      <c r="Z27" s="118">
        <v>1</v>
      </c>
      <c r="AA27" s="118">
        <v>6</v>
      </c>
      <c r="AB27" s="118">
        <v>88902</v>
      </c>
      <c r="AC27" s="118" t="s">
        <v>3801</v>
      </c>
      <c r="AD27" s="118">
        <v>1</v>
      </c>
      <c r="AE27" s="118">
        <f t="shared" si="2"/>
        <v>2.0000000000000001E-4</v>
      </c>
      <c r="AF27" s="118">
        <f t="shared" si="3"/>
        <v>1.7160000000000002</v>
      </c>
      <c r="AJ27" s="115">
        <v>84010</v>
      </c>
      <c r="AK27" s="115" t="s">
        <v>506</v>
      </c>
      <c r="AL27" s="115" t="s">
        <v>2794</v>
      </c>
      <c r="AM27" s="115" t="s">
        <v>2803</v>
      </c>
    </row>
    <row r="28" spans="5:39" x14ac:dyDescent="0.2">
      <c r="E28" s="115" t="s">
        <v>3618</v>
      </c>
      <c r="I28" s="118">
        <v>200</v>
      </c>
      <c r="J28" s="118">
        <v>9</v>
      </c>
      <c r="K28" s="118">
        <v>2</v>
      </c>
      <c r="L28" s="118" t="s">
        <v>2483</v>
      </c>
      <c r="M28" s="118">
        <v>8000</v>
      </c>
      <c r="N28" s="118">
        <v>3</v>
      </c>
      <c r="O28" s="118">
        <v>5</v>
      </c>
      <c r="P28" s="118" t="s">
        <v>542</v>
      </c>
      <c r="Q28" s="118">
        <v>0</v>
      </c>
      <c r="R28" s="118">
        <f t="shared" si="0"/>
        <v>9.36</v>
      </c>
      <c r="S28" s="118">
        <f t="shared" si="1"/>
        <v>2.3400000000000003</v>
      </c>
      <c r="V28" s="118">
        <v>500</v>
      </c>
      <c r="W28" s="118">
        <v>10</v>
      </c>
      <c r="X28" s="118">
        <v>2</v>
      </c>
      <c r="Y28" s="118" t="s">
        <v>2483</v>
      </c>
      <c r="Z28" s="118">
        <v>1800</v>
      </c>
      <c r="AA28" s="118">
        <v>6</v>
      </c>
      <c r="AB28" s="118">
        <v>94036</v>
      </c>
      <c r="AC28" s="118" t="s">
        <v>1998</v>
      </c>
      <c r="AD28" s="118">
        <v>20</v>
      </c>
      <c r="AE28" s="118">
        <f t="shared" si="2"/>
        <v>6.1776</v>
      </c>
      <c r="AF28" s="118">
        <f t="shared" si="3"/>
        <v>1.7160000000000002</v>
      </c>
      <c r="AJ28" s="115">
        <v>84011</v>
      </c>
      <c r="AK28" s="115" t="s">
        <v>507</v>
      </c>
      <c r="AL28" s="115" t="s">
        <v>2794</v>
      </c>
      <c r="AM28" s="115" t="s">
        <v>2804</v>
      </c>
    </row>
    <row r="29" spans="5:39" x14ac:dyDescent="0.2">
      <c r="E29" s="115" t="s">
        <v>3619</v>
      </c>
      <c r="I29" s="118">
        <v>200</v>
      </c>
      <c r="J29" s="118">
        <v>9</v>
      </c>
      <c r="K29" s="118">
        <v>2</v>
      </c>
      <c r="L29" s="118" t="s">
        <v>2483</v>
      </c>
      <c r="M29" s="118">
        <v>10</v>
      </c>
      <c r="N29" s="118">
        <v>3</v>
      </c>
      <c r="O29" s="118">
        <v>50</v>
      </c>
      <c r="P29" s="118" t="s">
        <v>542</v>
      </c>
      <c r="Q29" s="118">
        <v>0</v>
      </c>
      <c r="R29" s="118">
        <f t="shared" si="0"/>
        <v>0.11700000000000001</v>
      </c>
      <c r="S29" s="118">
        <f t="shared" si="1"/>
        <v>2.3400000000000003</v>
      </c>
      <c r="V29" s="118">
        <v>500</v>
      </c>
      <c r="W29" s="118">
        <v>10</v>
      </c>
      <c r="X29" s="118">
        <v>2</v>
      </c>
      <c r="Y29" s="118" t="s">
        <v>2483</v>
      </c>
      <c r="Z29" s="118">
        <v>10</v>
      </c>
      <c r="AA29" s="118">
        <v>6</v>
      </c>
      <c r="AB29" s="118">
        <v>94037</v>
      </c>
      <c r="AC29" s="118" t="s">
        <v>2001</v>
      </c>
      <c r="AD29" s="118">
        <v>1</v>
      </c>
      <c r="AE29" s="118">
        <f t="shared" si="2"/>
        <v>1.6999999999999999E-3</v>
      </c>
      <c r="AF29" s="118">
        <f t="shared" si="3"/>
        <v>1.7160000000000002</v>
      </c>
      <c r="AJ29" s="115">
        <v>84012</v>
      </c>
      <c r="AK29" s="115" t="s">
        <v>508</v>
      </c>
      <c r="AL29" s="115" t="s">
        <v>2794</v>
      </c>
      <c r="AM29" s="115" t="s">
        <v>2805</v>
      </c>
    </row>
    <row r="30" spans="5:39" x14ac:dyDescent="0.2">
      <c r="I30" s="118">
        <v>200</v>
      </c>
      <c r="J30" s="118">
        <v>9</v>
      </c>
      <c r="K30" s="118">
        <v>2</v>
      </c>
      <c r="L30" s="118" t="s">
        <v>2483</v>
      </c>
      <c r="M30" s="118">
        <v>150</v>
      </c>
      <c r="N30" s="118">
        <v>3</v>
      </c>
      <c r="O30" s="118">
        <v>20</v>
      </c>
      <c r="P30" s="118" t="s">
        <v>542</v>
      </c>
      <c r="Q30" s="118">
        <v>0</v>
      </c>
      <c r="R30" s="118">
        <f t="shared" si="0"/>
        <v>0.70199999999999996</v>
      </c>
      <c r="S30" s="118">
        <f t="shared" si="1"/>
        <v>2.3400000000000003</v>
      </c>
      <c r="V30" s="118">
        <v>500</v>
      </c>
      <c r="W30" s="118">
        <v>10</v>
      </c>
      <c r="X30" s="118">
        <v>2</v>
      </c>
      <c r="Y30" s="118" t="s">
        <v>2483</v>
      </c>
      <c r="Z30" s="118">
        <v>1250</v>
      </c>
      <c r="AA30" s="118">
        <v>6</v>
      </c>
      <c r="AB30" s="118">
        <v>94036</v>
      </c>
      <c r="AC30" s="118" t="s">
        <v>1998</v>
      </c>
      <c r="AD30" s="118">
        <v>30</v>
      </c>
      <c r="AE30" s="118">
        <f t="shared" si="2"/>
        <v>6.4349999999999996</v>
      </c>
      <c r="AF30" s="118">
        <f t="shared" si="3"/>
        <v>1.7160000000000002</v>
      </c>
      <c r="AJ30" s="115">
        <v>84013</v>
      </c>
      <c r="AK30" s="115" t="s">
        <v>509</v>
      </c>
      <c r="AL30" s="115" t="s">
        <v>2794</v>
      </c>
      <c r="AM30" s="115" t="s">
        <v>2806</v>
      </c>
    </row>
    <row r="31" spans="5:39" x14ac:dyDescent="0.2">
      <c r="I31" s="118">
        <v>200</v>
      </c>
      <c r="J31" s="118">
        <v>9</v>
      </c>
      <c r="K31" s="118">
        <v>2</v>
      </c>
      <c r="L31" s="118" t="s">
        <v>2483</v>
      </c>
      <c r="M31" s="118">
        <v>2</v>
      </c>
      <c r="N31" s="118">
        <v>3</v>
      </c>
      <c r="O31" s="118">
        <v>200</v>
      </c>
      <c r="P31" s="118" t="s">
        <v>542</v>
      </c>
      <c r="Q31" s="118">
        <v>0</v>
      </c>
      <c r="R31" s="118">
        <f t="shared" si="0"/>
        <v>9.3600000000000003E-2</v>
      </c>
      <c r="S31" s="118">
        <f t="shared" si="1"/>
        <v>2.3400000000000003</v>
      </c>
      <c r="V31" s="118">
        <v>500</v>
      </c>
      <c r="W31" s="118">
        <v>10</v>
      </c>
      <c r="X31" s="118">
        <v>2</v>
      </c>
      <c r="Y31" s="118" t="s">
        <v>2483</v>
      </c>
      <c r="Z31" s="118">
        <v>30</v>
      </c>
      <c r="AA31" s="118">
        <v>6</v>
      </c>
      <c r="AB31" s="118">
        <v>94037</v>
      </c>
      <c r="AC31" s="118" t="s">
        <v>2001</v>
      </c>
      <c r="AD31" s="118">
        <v>1</v>
      </c>
      <c r="AE31" s="118">
        <f t="shared" si="2"/>
        <v>5.1000000000000004E-3</v>
      </c>
      <c r="AF31" s="118">
        <f t="shared" si="3"/>
        <v>1.7160000000000002</v>
      </c>
      <c r="AJ31" s="115">
        <v>84014</v>
      </c>
      <c r="AK31" s="115" t="s">
        <v>510</v>
      </c>
      <c r="AL31" s="115" t="s">
        <v>2794</v>
      </c>
      <c r="AM31" s="115" t="s">
        <v>2807</v>
      </c>
    </row>
    <row r="32" spans="5:39" x14ac:dyDescent="0.2">
      <c r="I32" s="118">
        <v>200</v>
      </c>
      <c r="J32" s="118">
        <v>9</v>
      </c>
      <c r="K32" s="118">
        <v>2</v>
      </c>
      <c r="L32" s="118" t="s">
        <v>2483</v>
      </c>
      <c r="M32" s="118">
        <v>25</v>
      </c>
      <c r="N32" s="118">
        <v>3</v>
      </c>
      <c r="O32" s="118">
        <v>40</v>
      </c>
      <c r="P32" s="118" t="s">
        <v>542</v>
      </c>
      <c r="Q32" s="118">
        <v>0</v>
      </c>
      <c r="R32" s="118">
        <f t="shared" si="0"/>
        <v>0.23400000000000001</v>
      </c>
      <c r="S32" s="118">
        <f t="shared" si="1"/>
        <v>2.3400000000000003</v>
      </c>
      <c r="V32" s="118">
        <v>500</v>
      </c>
      <c r="W32" s="118">
        <v>10</v>
      </c>
      <c r="X32" s="118">
        <v>2</v>
      </c>
      <c r="Y32" s="118" t="s">
        <v>2483</v>
      </c>
      <c r="Z32" s="118">
        <v>150</v>
      </c>
      <c r="AA32" s="118">
        <v>6</v>
      </c>
      <c r="AB32" s="118">
        <v>94036</v>
      </c>
      <c r="AC32" s="118" t="s">
        <v>1998</v>
      </c>
      <c r="AD32" s="118">
        <v>100</v>
      </c>
      <c r="AE32" s="118">
        <f t="shared" si="2"/>
        <v>2.5739999999999998</v>
      </c>
      <c r="AF32" s="118">
        <f t="shared" si="3"/>
        <v>1.7160000000000002</v>
      </c>
      <c r="AJ32" s="115">
        <v>84015</v>
      </c>
      <c r="AK32" s="115" t="s">
        <v>511</v>
      </c>
      <c r="AL32" s="115" t="s">
        <v>2794</v>
      </c>
      <c r="AM32" s="115" t="s">
        <v>2808</v>
      </c>
    </row>
    <row r="33" spans="8:40" x14ac:dyDescent="0.2">
      <c r="I33" s="118">
        <v>200</v>
      </c>
      <c r="J33" s="118">
        <v>9</v>
      </c>
      <c r="K33" s="118">
        <v>2</v>
      </c>
      <c r="L33" s="118" t="s">
        <v>2483</v>
      </c>
      <c r="M33" s="118">
        <v>5</v>
      </c>
      <c r="N33" s="118">
        <v>3</v>
      </c>
      <c r="O33" s="118">
        <v>150</v>
      </c>
      <c r="P33" s="118" t="s">
        <v>542</v>
      </c>
      <c r="Q33" s="118">
        <v>0</v>
      </c>
      <c r="R33" s="118">
        <f t="shared" si="0"/>
        <v>0.17549999999999999</v>
      </c>
      <c r="S33" s="118">
        <f t="shared" si="1"/>
        <v>2.3400000000000003</v>
      </c>
      <c r="V33" s="118">
        <v>500</v>
      </c>
      <c r="W33" s="118">
        <v>10</v>
      </c>
      <c r="X33" s="118">
        <v>2</v>
      </c>
      <c r="Y33" s="118" t="s">
        <v>2483</v>
      </c>
      <c r="Z33" s="118">
        <v>9</v>
      </c>
      <c r="AA33" s="118">
        <v>6</v>
      </c>
      <c r="AB33" s="118">
        <v>94037</v>
      </c>
      <c r="AC33" s="118" t="s">
        <v>2001</v>
      </c>
      <c r="AD33" s="118">
        <v>1</v>
      </c>
      <c r="AE33" s="118">
        <f t="shared" si="2"/>
        <v>1.5E-3</v>
      </c>
      <c r="AF33" s="118">
        <f t="shared" si="3"/>
        <v>1.7160000000000002</v>
      </c>
      <c r="AJ33" s="115">
        <v>84016</v>
      </c>
      <c r="AK33" s="115" t="s">
        <v>2640</v>
      </c>
      <c r="AL33" s="115" t="s">
        <v>2794</v>
      </c>
      <c r="AM33" s="115" t="s">
        <v>2809</v>
      </c>
    </row>
    <row r="34" spans="8:40" x14ac:dyDescent="0.2">
      <c r="I34" s="118">
        <v>200</v>
      </c>
      <c r="J34" s="118">
        <v>9</v>
      </c>
      <c r="K34" s="118">
        <v>2</v>
      </c>
      <c r="L34" s="118" t="s">
        <v>2483</v>
      </c>
      <c r="M34" s="118">
        <v>50</v>
      </c>
      <c r="N34" s="118">
        <v>3</v>
      </c>
      <c r="O34" s="118">
        <v>30</v>
      </c>
      <c r="P34" s="118" t="s">
        <v>542</v>
      </c>
      <c r="Q34" s="118">
        <v>0</v>
      </c>
      <c r="R34" s="118">
        <f t="shared" si="0"/>
        <v>0.35099999999999998</v>
      </c>
      <c r="S34" s="118">
        <f t="shared" si="1"/>
        <v>2.3400000000000003</v>
      </c>
      <c r="V34" s="118">
        <v>500</v>
      </c>
      <c r="W34" s="118">
        <v>10</v>
      </c>
      <c r="X34" s="118">
        <v>2</v>
      </c>
      <c r="Y34" s="118" t="s">
        <v>2483</v>
      </c>
      <c r="Z34" s="118">
        <v>750</v>
      </c>
      <c r="AA34" s="118">
        <v>6</v>
      </c>
      <c r="AB34" s="118">
        <v>94036</v>
      </c>
      <c r="AC34" s="118" t="s">
        <v>1998</v>
      </c>
      <c r="AD34" s="118">
        <v>40</v>
      </c>
      <c r="AE34" s="118">
        <f t="shared" si="2"/>
        <v>5.1479999999999997</v>
      </c>
      <c r="AF34" s="118">
        <f t="shared" si="3"/>
        <v>1.7160000000000002</v>
      </c>
      <c r="AJ34" s="115">
        <v>84017</v>
      </c>
      <c r="AK34" s="115" t="s">
        <v>2766</v>
      </c>
      <c r="AL34" s="115" t="s">
        <v>2790</v>
      </c>
      <c r="AM34" s="115" t="s">
        <v>2810</v>
      </c>
    </row>
    <row r="35" spans="8:40" x14ac:dyDescent="0.2">
      <c r="H35" s="186">
        <v>0.02</v>
      </c>
      <c r="I35" s="118">
        <v>200</v>
      </c>
      <c r="J35" s="118">
        <v>9</v>
      </c>
      <c r="K35" s="118">
        <v>2</v>
      </c>
      <c r="L35" s="118" t="s">
        <v>2483</v>
      </c>
      <c r="M35" s="118">
        <v>7</v>
      </c>
      <c r="N35" s="118">
        <v>3</v>
      </c>
      <c r="O35" s="118">
        <v>100</v>
      </c>
      <c r="P35" s="118" t="s">
        <v>542</v>
      </c>
      <c r="Q35" s="118">
        <v>0</v>
      </c>
      <c r="R35" s="118">
        <f t="shared" si="0"/>
        <v>0.1638</v>
      </c>
      <c r="S35" s="118">
        <f t="shared" si="1"/>
        <v>2.3400000000000003</v>
      </c>
      <c r="U35" s="125">
        <v>0.05</v>
      </c>
      <c r="V35" s="118">
        <v>500</v>
      </c>
      <c r="W35" s="118">
        <v>10</v>
      </c>
      <c r="X35" s="118">
        <v>2</v>
      </c>
      <c r="Y35" s="118" t="s">
        <v>2483</v>
      </c>
      <c r="Z35" s="118">
        <v>5500</v>
      </c>
      <c r="AA35" s="118">
        <v>6</v>
      </c>
      <c r="AB35" s="118">
        <v>94036</v>
      </c>
      <c r="AC35" s="118" t="s">
        <v>1998</v>
      </c>
      <c r="AD35" s="118">
        <v>10</v>
      </c>
      <c r="AE35" s="118">
        <f t="shared" si="2"/>
        <v>9.4380000000000006</v>
      </c>
      <c r="AF35" s="118">
        <f t="shared" si="3"/>
        <v>1.7160000000000002</v>
      </c>
    </row>
    <row r="36" spans="8:40" x14ac:dyDescent="0.2">
      <c r="H36" s="196">
        <v>10000</v>
      </c>
      <c r="I36" s="118">
        <v>200</v>
      </c>
      <c r="J36" s="118">
        <v>9</v>
      </c>
      <c r="K36" s="118">
        <v>2</v>
      </c>
      <c r="L36" s="118" t="s">
        <v>2483</v>
      </c>
      <c r="M36" s="118">
        <v>1750</v>
      </c>
      <c r="N36" s="118">
        <v>3</v>
      </c>
      <c r="O36" s="118">
        <v>10</v>
      </c>
      <c r="P36" s="118" t="s">
        <v>542</v>
      </c>
      <c r="Q36" s="118">
        <v>0</v>
      </c>
      <c r="R36" s="118">
        <f t="shared" si="0"/>
        <v>4.0949999999999998</v>
      </c>
      <c r="S36" s="118">
        <f t="shared" si="1"/>
        <v>2.3400000000000003</v>
      </c>
      <c r="U36" s="118">
        <f>SUM(Z27:Z36)</f>
        <v>10000</v>
      </c>
      <c r="V36" s="118">
        <v>500</v>
      </c>
      <c r="W36" s="118">
        <v>10</v>
      </c>
      <c r="X36" s="118">
        <v>2</v>
      </c>
      <c r="Y36" s="118" t="s">
        <v>2483</v>
      </c>
      <c r="Z36" s="118">
        <v>500</v>
      </c>
      <c r="AA36" s="118">
        <v>6</v>
      </c>
      <c r="AB36" s="118">
        <v>94036</v>
      </c>
      <c r="AC36" s="118" t="s">
        <v>1998</v>
      </c>
      <c r="AD36" s="118">
        <v>50</v>
      </c>
      <c r="AE36" s="118">
        <f t="shared" si="2"/>
        <v>4.29</v>
      </c>
      <c r="AF36" s="118">
        <f t="shared" si="3"/>
        <v>1.7160000000000002</v>
      </c>
      <c r="AJ36" s="115">
        <v>84000</v>
      </c>
      <c r="AK36" s="115" t="s">
        <v>496</v>
      </c>
      <c r="AL36" s="115" t="s">
        <v>2790</v>
      </c>
      <c r="AM36" s="115" t="s">
        <v>2791</v>
      </c>
    </row>
    <row r="37" spans="8:40" x14ac:dyDescent="0.2">
      <c r="H37" s="195" t="s">
        <v>3791</v>
      </c>
      <c r="I37" s="124">
        <v>500</v>
      </c>
      <c r="J37" s="118">
        <v>9</v>
      </c>
      <c r="K37" s="118">
        <v>3</v>
      </c>
      <c r="L37" s="118" t="s">
        <v>2483</v>
      </c>
      <c r="M37" s="118">
        <v>20</v>
      </c>
      <c r="N37" s="118">
        <v>6</v>
      </c>
      <c r="O37" s="118">
        <v>85086</v>
      </c>
      <c r="P37" s="118" t="s">
        <v>2941</v>
      </c>
      <c r="Q37" s="118">
        <v>1</v>
      </c>
      <c r="R37" s="118">
        <f t="shared" si="0"/>
        <v>1.17E-2</v>
      </c>
      <c r="S37" s="118">
        <f t="shared" si="1"/>
        <v>5.8500000000000005</v>
      </c>
      <c r="U37" s="124" t="s">
        <v>3804</v>
      </c>
      <c r="V37" s="124">
        <v>500</v>
      </c>
      <c r="W37" s="118">
        <v>10</v>
      </c>
      <c r="X37" s="118">
        <v>3</v>
      </c>
      <c r="Y37" s="118" t="s">
        <v>2483</v>
      </c>
      <c r="Z37" s="118">
        <v>1</v>
      </c>
      <c r="AA37" s="118">
        <v>6</v>
      </c>
      <c r="AB37" s="118">
        <v>88902</v>
      </c>
      <c r="AC37" s="118" t="s">
        <v>3801</v>
      </c>
      <c r="AD37" s="118">
        <v>1</v>
      </c>
      <c r="AE37" s="118">
        <f t="shared" si="2"/>
        <v>2.0000000000000001E-4</v>
      </c>
      <c r="AF37" s="118">
        <f t="shared" si="3"/>
        <v>1.7160000000000002</v>
      </c>
      <c r="AJ37" s="115">
        <v>84001</v>
      </c>
      <c r="AK37" s="115" t="s">
        <v>497</v>
      </c>
      <c r="AL37" s="115" t="s">
        <v>2790</v>
      </c>
      <c r="AM37" s="115" t="s">
        <v>2792</v>
      </c>
    </row>
    <row r="38" spans="8:40" x14ac:dyDescent="0.2">
      <c r="I38" s="118">
        <v>500</v>
      </c>
      <c r="J38" s="118">
        <v>9</v>
      </c>
      <c r="K38" s="118">
        <v>3</v>
      </c>
      <c r="L38" s="118" t="s">
        <v>2483</v>
      </c>
      <c r="M38" s="118">
        <v>3000</v>
      </c>
      <c r="N38" s="118">
        <v>1</v>
      </c>
      <c r="O38" s="118">
        <v>1000</v>
      </c>
      <c r="P38" s="118" t="s">
        <v>546</v>
      </c>
      <c r="Q38" s="118">
        <v>0</v>
      </c>
      <c r="R38" s="118">
        <f t="shared" si="0"/>
        <v>1755</v>
      </c>
      <c r="S38" s="118">
        <f t="shared" si="1"/>
        <v>5.8500000000000005</v>
      </c>
      <c r="V38" s="118">
        <v>500</v>
      </c>
      <c r="W38" s="118">
        <v>10</v>
      </c>
      <c r="X38" s="118">
        <v>3</v>
      </c>
      <c r="Y38" s="118" t="s">
        <v>2483</v>
      </c>
      <c r="Z38" s="118">
        <v>1800</v>
      </c>
      <c r="AA38" s="118">
        <v>6</v>
      </c>
      <c r="AB38" s="118">
        <v>94036</v>
      </c>
      <c r="AC38" s="118" t="s">
        <v>1998</v>
      </c>
      <c r="AD38" s="118">
        <v>20</v>
      </c>
      <c r="AE38" s="118">
        <f t="shared" si="2"/>
        <v>6.1776</v>
      </c>
      <c r="AF38" s="118">
        <f t="shared" si="3"/>
        <v>1.7160000000000002</v>
      </c>
      <c r="AJ38" s="115">
        <v>84007</v>
      </c>
      <c r="AK38" s="115" t="s">
        <v>503</v>
      </c>
      <c r="AL38" s="115" t="s">
        <v>2794</v>
      </c>
      <c r="AM38" s="115" t="s">
        <v>2800</v>
      </c>
    </row>
    <row r="39" spans="8:40" x14ac:dyDescent="0.2">
      <c r="I39" s="118">
        <v>500</v>
      </c>
      <c r="J39" s="118">
        <v>9</v>
      </c>
      <c r="K39" s="118">
        <v>3</v>
      </c>
      <c r="L39" s="118" t="s">
        <v>2483</v>
      </c>
      <c r="M39" s="118">
        <v>1600</v>
      </c>
      <c r="N39" s="118">
        <v>6</v>
      </c>
      <c r="O39" s="118">
        <v>94025</v>
      </c>
      <c r="P39" s="118" t="s">
        <v>74</v>
      </c>
      <c r="Q39" s="118">
        <v>4</v>
      </c>
      <c r="R39" s="118">
        <f t="shared" si="0"/>
        <v>3.7440000000000002</v>
      </c>
      <c r="S39" s="118">
        <f t="shared" si="1"/>
        <v>5.8500000000000005</v>
      </c>
      <c r="V39" s="118">
        <v>500</v>
      </c>
      <c r="W39" s="118">
        <v>10</v>
      </c>
      <c r="X39" s="118">
        <v>3</v>
      </c>
      <c r="Y39" s="118" t="s">
        <v>2483</v>
      </c>
      <c r="Z39" s="118">
        <v>10</v>
      </c>
      <c r="AA39" s="118">
        <v>6</v>
      </c>
      <c r="AB39" s="118">
        <v>94037</v>
      </c>
      <c r="AC39" s="118" t="s">
        <v>2001</v>
      </c>
      <c r="AD39" s="118">
        <v>1</v>
      </c>
      <c r="AE39" s="118">
        <f t="shared" si="2"/>
        <v>1.6999999999999999E-3</v>
      </c>
      <c r="AF39" s="118">
        <f t="shared" si="3"/>
        <v>1.7160000000000002</v>
      </c>
      <c r="AJ39" s="115">
        <v>84008</v>
      </c>
      <c r="AK39" s="115" t="s">
        <v>504</v>
      </c>
      <c r="AL39" s="115" t="s">
        <v>2794</v>
      </c>
      <c r="AM39" s="115" t="s">
        <v>2801</v>
      </c>
    </row>
    <row r="40" spans="8:40" x14ac:dyDescent="0.2">
      <c r="I40" s="118">
        <v>500</v>
      </c>
      <c r="J40" s="118">
        <v>9</v>
      </c>
      <c r="K40" s="118">
        <v>3</v>
      </c>
      <c r="L40" s="118" t="s">
        <v>2483</v>
      </c>
      <c r="M40" s="118">
        <v>1800</v>
      </c>
      <c r="N40" s="118">
        <v>6</v>
      </c>
      <c r="O40" s="118">
        <v>94027</v>
      </c>
      <c r="P40" s="118" t="s">
        <v>76</v>
      </c>
      <c r="Q40" s="118">
        <v>6</v>
      </c>
      <c r="R40" s="118">
        <f t="shared" si="0"/>
        <v>6.3179999999999996</v>
      </c>
      <c r="S40" s="118">
        <f t="shared" si="1"/>
        <v>5.8500000000000005</v>
      </c>
      <c r="V40" s="118">
        <v>500</v>
      </c>
      <c r="W40" s="118">
        <v>10</v>
      </c>
      <c r="X40" s="118">
        <v>3</v>
      </c>
      <c r="Y40" s="118" t="s">
        <v>2483</v>
      </c>
      <c r="Z40" s="118">
        <v>1250</v>
      </c>
      <c r="AA40" s="118">
        <v>6</v>
      </c>
      <c r="AB40" s="118">
        <v>94036</v>
      </c>
      <c r="AC40" s="118" t="s">
        <v>1998</v>
      </c>
      <c r="AD40" s="118">
        <v>30</v>
      </c>
      <c r="AE40" s="118">
        <f t="shared" si="2"/>
        <v>6.4349999999999996</v>
      </c>
      <c r="AF40" s="118">
        <f t="shared" si="3"/>
        <v>1.7160000000000002</v>
      </c>
      <c r="AJ40" s="115">
        <v>84017</v>
      </c>
      <c r="AK40" s="115" t="s">
        <v>2766</v>
      </c>
      <c r="AL40" s="115" t="s">
        <v>2790</v>
      </c>
      <c r="AM40" s="115" t="s">
        <v>2810</v>
      </c>
    </row>
    <row r="41" spans="8:40" x14ac:dyDescent="0.2">
      <c r="I41" s="118">
        <v>500</v>
      </c>
      <c r="J41" s="118">
        <v>9</v>
      </c>
      <c r="K41" s="118">
        <v>3</v>
      </c>
      <c r="L41" s="118" t="s">
        <v>2483</v>
      </c>
      <c r="M41" s="118">
        <v>500</v>
      </c>
      <c r="N41" s="118">
        <v>25</v>
      </c>
      <c r="O41" s="118">
        <v>1</v>
      </c>
      <c r="P41" s="118" t="s">
        <v>2384</v>
      </c>
      <c r="Q41" s="118">
        <v>0</v>
      </c>
      <c r="R41" s="118">
        <f t="shared" si="0"/>
        <v>0.29249999999999998</v>
      </c>
      <c r="S41" s="118">
        <f t="shared" si="1"/>
        <v>5.8500000000000005</v>
      </c>
      <c r="V41" s="118">
        <v>500</v>
      </c>
      <c r="W41" s="118">
        <v>10</v>
      </c>
      <c r="X41" s="118">
        <v>3</v>
      </c>
      <c r="Y41" s="118" t="s">
        <v>2483</v>
      </c>
      <c r="Z41" s="118">
        <v>30</v>
      </c>
      <c r="AA41" s="118">
        <v>6</v>
      </c>
      <c r="AB41" s="118">
        <v>94037</v>
      </c>
      <c r="AC41" s="118" t="s">
        <v>2001</v>
      </c>
      <c r="AD41" s="118">
        <v>1</v>
      </c>
      <c r="AE41" s="118">
        <f t="shared" si="2"/>
        <v>5.1000000000000004E-3</v>
      </c>
      <c r="AF41" s="118">
        <f t="shared" si="3"/>
        <v>1.7160000000000002</v>
      </c>
    </row>
    <row r="42" spans="8:40" x14ac:dyDescent="0.2">
      <c r="I42" s="118">
        <v>500</v>
      </c>
      <c r="J42" s="118">
        <v>9</v>
      </c>
      <c r="K42" s="118">
        <v>3</v>
      </c>
      <c r="L42" s="118" t="s">
        <v>2483</v>
      </c>
      <c r="M42" s="118">
        <v>250</v>
      </c>
      <c r="N42" s="118">
        <v>6</v>
      </c>
      <c r="O42" s="118">
        <v>84007</v>
      </c>
      <c r="P42" s="118" t="s">
        <v>503</v>
      </c>
      <c r="Q42" s="118">
        <v>1</v>
      </c>
      <c r="R42" s="118">
        <f t="shared" si="0"/>
        <v>0.14630000000000001</v>
      </c>
      <c r="S42" s="118">
        <f t="shared" si="1"/>
        <v>5.8500000000000005</v>
      </c>
      <c r="V42" s="118">
        <v>500</v>
      </c>
      <c r="W42" s="118">
        <v>10</v>
      </c>
      <c r="X42" s="118">
        <v>3</v>
      </c>
      <c r="Y42" s="118" t="s">
        <v>2483</v>
      </c>
      <c r="Z42" s="118">
        <v>150</v>
      </c>
      <c r="AA42" s="118">
        <v>6</v>
      </c>
      <c r="AB42" s="118">
        <v>94036</v>
      </c>
      <c r="AC42" s="118" t="s">
        <v>1998</v>
      </c>
      <c r="AD42" s="118">
        <v>100</v>
      </c>
      <c r="AE42" s="118">
        <f t="shared" si="2"/>
        <v>2.5739999999999998</v>
      </c>
      <c r="AF42" s="118">
        <f t="shared" si="3"/>
        <v>1.7160000000000002</v>
      </c>
      <c r="AJ42" s="115">
        <v>94030</v>
      </c>
      <c r="AK42" s="115" t="s">
        <v>1984</v>
      </c>
    </row>
    <row r="43" spans="8:40" x14ac:dyDescent="0.2">
      <c r="I43" s="118">
        <v>500</v>
      </c>
      <c r="J43" s="118">
        <v>9</v>
      </c>
      <c r="K43" s="118">
        <v>3</v>
      </c>
      <c r="L43" s="118" t="s">
        <v>2483</v>
      </c>
      <c r="M43" s="118">
        <v>1000</v>
      </c>
      <c r="N43" s="118">
        <v>1</v>
      </c>
      <c r="O43" s="118">
        <v>3000</v>
      </c>
      <c r="P43" s="118" t="s">
        <v>546</v>
      </c>
      <c r="Q43" s="118">
        <v>0</v>
      </c>
      <c r="R43" s="118">
        <f t="shared" si="0"/>
        <v>1755</v>
      </c>
      <c r="S43" s="118">
        <f t="shared" si="1"/>
        <v>5.8500000000000005</v>
      </c>
      <c r="V43" s="118">
        <v>500</v>
      </c>
      <c r="W43" s="118">
        <v>10</v>
      </c>
      <c r="X43" s="118">
        <v>3</v>
      </c>
      <c r="Y43" s="118" t="s">
        <v>2483</v>
      </c>
      <c r="Z43" s="118">
        <v>9</v>
      </c>
      <c r="AA43" s="118">
        <v>6</v>
      </c>
      <c r="AB43" s="118">
        <v>94037</v>
      </c>
      <c r="AC43" s="118" t="s">
        <v>2001</v>
      </c>
      <c r="AD43" s="118">
        <v>1</v>
      </c>
      <c r="AE43" s="118">
        <f t="shared" si="2"/>
        <v>1.5E-3</v>
      </c>
      <c r="AF43" s="118">
        <f t="shared" si="3"/>
        <v>1.7160000000000002</v>
      </c>
      <c r="AJ43" s="115">
        <v>94031</v>
      </c>
      <c r="AK43" s="115" t="s">
        <v>490</v>
      </c>
    </row>
    <row r="44" spans="8:40" x14ac:dyDescent="0.2">
      <c r="I44" s="118">
        <v>500</v>
      </c>
      <c r="J44" s="118">
        <v>9</v>
      </c>
      <c r="K44" s="118">
        <v>3</v>
      </c>
      <c r="L44" s="118" t="s">
        <v>2483</v>
      </c>
      <c r="M44" s="118">
        <v>100</v>
      </c>
      <c r="N44" s="118">
        <v>38</v>
      </c>
      <c r="O44" s="118">
        <v>1</v>
      </c>
      <c r="P44" s="118" t="s">
        <v>2460</v>
      </c>
      <c r="Q44" s="118">
        <v>0</v>
      </c>
      <c r="R44" s="118">
        <f t="shared" si="0"/>
        <v>5.8500000000000003E-2</v>
      </c>
      <c r="S44" s="118">
        <f t="shared" si="1"/>
        <v>5.8500000000000005</v>
      </c>
      <c r="V44" s="118">
        <v>500</v>
      </c>
      <c r="W44" s="118">
        <v>10</v>
      </c>
      <c r="X44" s="118">
        <v>3</v>
      </c>
      <c r="Y44" s="118" t="s">
        <v>2483</v>
      </c>
      <c r="Z44" s="118">
        <v>750</v>
      </c>
      <c r="AA44" s="118">
        <v>6</v>
      </c>
      <c r="AB44" s="118">
        <v>94036</v>
      </c>
      <c r="AC44" s="118" t="s">
        <v>1998</v>
      </c>
      <c r="AD44" s="118">
        <v>40</v>
      </c>
      <c r="AE44" s="118">
        <f t="shared" si="2"/>
        <v>5.1479999999999997</v>
      </c>
      <c r="AF44" s="118">
        <f t="shared" si="3"/>
        <v>1.7160000000000002</v>
      </c>
      <c r="AJ44" s="115">
        <v>94032</v>
      </c>
      <c r="AK44" s="115" t="s">
        <v>1989</v>
      </c>
    </row>
    <row r="45" spans="8:40" x14ac:dyDescent="0.2">
      <c r="H45" s="125">
        <v>0.05</v>
      </c>
      <c r="I45" s="118">
        <v>500</v>
      </c>
      <c r="J45" s="118">
        <v>9</v>
      </c>
      <c r="K45" s="118">
        <v>3</v>
      </c>
      <c r="L45" s="118" t="s">
        <v>2483</v>
      </c>
      <c r="M45" s="118">
        <v>1500</v>
      </c>
      <c r="N45" s="118">
        <v>6</v>
      </c>
      <c r="O45" s="118">
        <v>84017</v>
      </c>
      <c r="P45" s="118" t="s">
        <v>2766</v>
      </c>
      <c r="Q45" s="118">
        <v>1</v>
      </c>
      <c r="R45" s="118">
        <f t="shared" si="0"/>
        <v>0.87749999999999995</v>
      </c>
      <c r="S45" s="118">
        <f t="shared" si="1"/>
        <v>5.8500000000000005</v>
      </c>
      <c r="U45" s="125">
        <v>0.05</v>
      </c>
      <c r="V45" s="118">
        <v>500</v>
      </c>
      <c r="W45" s="118">
        <v>10</v>
      </c>
      <c r="X45" s="118">
        <v>3</v>
      </c>
      <c r="Y45" s="118" t="s">
        <v>2483</v>
      </c>
      <c r="Z45" s="118">
        <v>5500</v>
      </c>
      <c r="AA45" s="118">
        <v>6</v>
      </c>
      <c r="AB45" s="118">
        <v>94036</v>
      </c>
      <c r="AC45" s="118" t="s">
        <v>1998</v>
      </c>
      <c r="AD45" s="118">
        <v>10</v>
      </c>
      <c r="AE45" s="118">
        <f t="shared" si="2"/>
        <v>9.4380000000000006</v>
      </c>
      <c r="AF45" s="118">
        <f t="shared" si="3"/>
        <v>1.7160000000000002</v>
      </c>
    </row>
    <row r="46" spans="8:40" x14ac:dyDescent="0.2">
      <c r="H46" s="196">
        <v>10000</v>
      </c>
      <c r="I46" s="118">
        <v>500</v>
      </c>
      <c r="J46" s="118">
        <v>9</v>
      </c>
      <c r="K46" s="118">
        <v>3</v>
      </c>
      <c r="L46" s="118" t="s">
        <v>2483</v>
      </c>
      <c r="M46" s="118">
        <v>230</v>
      </c>
      <c r="N46" s="118">
        <v>6</v>
      </c>
      <c r="O46" s="118">
        <v>94029</v>
      </c>
      <c r="P46" s="118" t="s">
        <v>3803</v>
      </c>
      <c r="Q46" s="118">
        <v>3</v>
      </c>
      <c r="R46" s="118">
        <f t="shared" si="0"/>
        <v>0.4037</v>
      </c>
      <c r="S46" s="118">
        <f t="shared" si="1"/>
        <v>5.8500000000000005</v>
      </c>
      <c r="U46" s="118">
        <v>10000</v>
      </c>
      <c r="V46" s="118">
        <v>500</v>
      </c>
      <c r="W46" s="118">
        <v>10</v>
      </c>
      <c r="X46" s="118">
        <v>3</v>
      </c>
      <c r="Y46" s="118" t="s">
        <v>2483</v>
      </c>
      <c r="Z46" s="118">
        <v>500</v>
      </c>
      <c r="AA46" s="118">
        <v>6</v>
      </c>
      <c r="AB46" s="118">
        <v>94036</v>
      </c>
      <c r="AC46" s="118" t="s">
        <v>1998</v>
      </c>
      <c r="AD46" s="118">
        <v>50</v>
      </c>
      <c r="AE46" s="118">
        <f t="shared" si="2"/>
        <v>4.29</v>
      </c>
      <c r="AF46" s="118">
        <f t="shared" si="3"/>
        <v>1.7160000000000002</v>
      </c>
      <c r="AJ46" s="115">
        <v>100</v>
      </c>
      <c r="AK46" s="115">
        <v>6</v>
      </c>
      <c r="AL46" s="115">
        <v>85000</v>
      </c>
      <c r="AM46" s="115" t="s">
        <v>300</v>
      </c>
      <c r="AN46" s="115">
        <v>1</v>
      </c>
    </row>
    <row r="47" spans="8:40" x14ac:dyDescent="0.2">
      <c r="H47" s="195" t="s">
        <v>3792</v>
      </c>
      <c r="I47" s="124">
        <v>1000</v>
      </c>
      <c r="J47" s="118">
        <v>9</v>
      </c>
      <c r="K47" s="118">
        <v>4</v>
      </c>
      <c r="L47" s="118" t="s">
        <v>2483</v>
      </c>
      <c r="M47" s="118">
        <v>20</v>
      </c>
      <c r="N47" s="118">
        <v>36</v>
      </c>
      <c r="O47" s="118">
        <v>1</v>
      </c>
      <c r="P47" s="118" t="s">
        <v>2786</v>
      </c>
      <c r="Q47" s="118">
        <v>0</v>
      </c>
      <c r="R47" s="118">
        <f t="shared" si="0"/>
        <v>2.3400000000000001E-2</v>
      </c>
      <c r="S47" s="118">
        <f t="shared" si="1"/>
        <v>11.700000000000001</v>
      </c>
      <c r="U47" s="124" t="s">
        <v>3804</v>
      </c>
      <c r="V47" s="124">
        <v>500</v>
      </c>
      <c r="W47" s="118">
        <v>10</v>
      </c>
      <c r="X47" s="118">
        <v>4</v>
      </c>
      <c r="Y47" s="118" t="s">
        <v>2483</v>
      </c>
      <c r="Z47" s="118">
        <v>1</v>
      </c>
      <c r="AA47" s="118">
        <v>6</v>
      </c>
      <c r="AB47" s="118">
        <v>88902</v>
      </c>
      <c r="AC47" s="118" t="s">
        <v>3801</v>
      </c>
      <c r="AD47" s="118">
        <v>1</v>
      </c>
      <c r="AE47" s="118">
        <f t="shared" si="2"/>
        <v>2.0000000000000001E-4</v>
      </c>
      <c r="AF47" s="118">
        <f t="shared" si="3"/>
        <v>1.7160000000000002</v>
      </c>
      <c r="AJ47" s="115">
        <v>1200</v>
      </c>
      <c r="AK47" s="115">
        <v>1</v>
      </c>
      <c r="AL47" s="115">
        <v>10000</v>
      </c>
      <c r="AM47" s="115" t="s">
        <v>546</v>
      </c>
      <c r="AN47" s="115">
        <v>0</v>
      </c>
    </row>
    <row r="48" spans="8:40" x14ac:dyDescent="0.2">
      <c r="I48" s="118">
        <v>1000</v>
      </c>
      <c r="J48" s="118">
        <v>9</v>
      </c>
      <c r="K48" s="118">
        <v>4</v>
      </c>
      <c r="L48" s="118" t="s">
        <v>2483</v>
      </c>
      <c r="M48" s="118">
        <v>600</v>
      </c>
      <c r="N48" s="118">
        <v>34</v>
      </c>
      <c r="O48" s="118">
        <v>1</v>
      </c>
      <c r="P48" s="118" t="s">
        <v>2785</v>
      </c>
      <c r="Q48" s="118">
        <v>0</v>
      </c>
      <c r="R48" s="118">
        <f t="shared" si="0"/>
        <v>0.70199999999999996</v>
      </c>
      <c r="S48" s="118">
        <f t="shared" si="1"/>
        <v>11.700000000000001</v>
      </c>
      <c r="V48" s="118">
        <v>500</v>
      </c>
      <c r="W48" s="118">
        <v>10</v>
      </c>
      <c r="X48" s="118">
        <v>4</v>
      </c>
      <c r="Y48" s="118" t="s">
        <v>2483</v>
      </c>
      <c r="Z48" s="118">
        <v>1800</v>
      </c>
      <c r="AA48" s="118">
        <v>6</v>
      </c>
      <c r="AB48" s="118">
        <v>94036</v>
      </c>
      <c r="AC48" s="118" t="s">
        <v>1998</v>
      </c>
      <c r="AD48" s="118">
        <v>20</v>
      </c>
      <c r="AE48" s="118">
        <f t="shared" si="2"/>
        <v>6.1776</v>
      </c>
      <c r="AF48" s="118">
        <f t="shared" si="3"/>
        <v>1.7160000000000002</v>
      </c>
      <c r="AJ48" s="115">
        <v>2000</v>
      </c>
      <c r="AK48" s="115">
        <v>6</v>
      </c>
      <c r="AL48" s="115">
        <v>94025</v>
      </c>
      <c r="AM48" s="115" t="s">
        <v>74</v>
      </c>
      <c r="AN48" s="115">
        <v>10</v>
      </c>
    </row>
    <row r="49" spans="6:40" x14ac:dyDescent="0.2">
      <c r="I49" s="118">
        <v>1000</v>
      </c>
      <c r="J49" s="118">
        <v>9</v>
      </c>
      <c r="K49" s="118">
        <v>4</v>
      </c>
      <c r="L49" s="118" t="s">
        <v>2483</v>
      </c>
      <c r="M49" s="118">
        <v>2005</v>
      </c>
      <c r="N49" s="118">
        <v>6</v>
      </c>
      <c r="O49" s="118">
        <v>94029</v>
      </c>
      <c r="P49" s="118" t="s">
        <v>1981</v>
      </c>
      <c r="Q49" s="118">
        <v>10</v>
      </c>
      <c r="R49" s="118">
        <f t="shared" si="0"/>
        <v>23.458500000000001</v>
      </c>
      <c r="S49" s="118">
        <f t="shared" si="1"/>
        <v>11.700000000000001</v>
      </c>
      <c r="V49" s="118">
        <v>500</v>
      </c>
      <c r="W49" s="118">
        <v>10</v>
      </c>
      <c r="X49" s="118">
        <v>4</v>
      </c>
      <c r="Y49" s="118" t="s">
        <v>2483</v>
      </c>
      <c r="Z49" s="118">
        <v>10</v>
      </c>
      <c r="AA49" s="118">
        <v>6</v>
      </c>
      <c r="AB49" s="118">
        <v>94037</v>
      </c>
      <c r="AC49" s="118" t="s">
        <v>2001</v>
      </c>
      <c r="AD49" s="118">
        <v>1</v>
      </c>
      <c r="AE49" s="118">
        <f t="shared" si="2"/>
        <v>1.6999999999999999E-3</v>
      </c>
      <c r="AF49" s="118">
        <f t="shared" si="3"/>
        <v>1.7160000000000002</v>
      </c>
      <c r="AJ49" s="115">
        <v>2000</v>
      </c>
      <c r="AK49" s="115">
        <v>6</v>
      </c>
      <c r="AL49" s="115">
        <v>94027</v>
      </c>
      <c r="AM49" s="115" t="s">
        <v>76</v>
      </c>
      <c r="AN49" s="115">
        <v>10</v>
      </c>
    </row>
    <row r="50" spans="6:40" x14ac:dyDescent="0.2">
      <c r="I50" s="118">
        <v>1000</v>
      </c>
      <c r="J50" s="118">
        <v>9</v>
      </c>
      <c r="K50" s="118">
        <v>4</v>
      </c>
      <c r="L50" s="118" t="s">
        <v>2483</v>
      </c>
      <c r="M50" s="118">
        <v>80</v>
      </c>
      <c r="N50" s="118">
        <v>35</v>
      </c>
      <c r="O50" s="118">
        <v>1</v>
      </c>
      <c r="P50" s="118" t="s">
        <v>2811</v>
      </c>
      <c r="Q50" s="118">
        <v>0</v>
      </c>
      <c r="R50" s="118">
        <f t="shared" si="0"/>
        <v>9.3600000000000003E-2</v>
      </c>
      <c r="S50" s="118">
        <f t="shared" si="1"/>
        <v>11.700000000000001</v>
      </c>
      <c r="V50" s="118">
        <v>500</v>
      </c>
      <c r="W50" s="118">
        <v>10</v>
      </c>
      <c r="X50" s="118">
        <v>4</v>
      </c>
      <c r="Y50" s="118" t="s">
        <v>2483</v>
      </c>
      <c r="Z50" s="118">
        <v>1250</v>
      </c>
      <c r="AA50" s="118">
        <v>6</v>
      </c>
      <c r="AB50" s="118">
        <v>94036</v>
      </c>
      <c r="AC50" s="118" t="s">
        <v>1998</v>
      </c>
      <c r="AD50" s="118">
        <v>30</v>
      </c>
      <c r="AE50" s="118">
        <f t="shared" si="2"/>
        <v>6.4349999999999996</v>
      </c>
      <c r="AF50" s="118">
        <f t="shared" si="3"/>
        <v>1.7160000000000002</v>
      </c>
      <c r="AJ50" s="115">
        <v>1200</v>
      </c>
      <c r="AK50" s="115">
        <v>25</v>
      </c>
      <c r="AL50" s="115">
        <v>500</v>
      </c>
      <c r="AM50" s="115" t="s">
        <v>2384</v>
      </c>
      <c r="AN50" s="115">
        <v>0</v>
      </c>
    </row>
    <row r="51" spans="6:40" x14ac:dyDescent="0.2">
      <c r="I51" s="118">
        <v>1000</v>
      </c>
      <c r="J51" s="118">
        <v>9</v>
      </c>
      <c r="K51" s="118">
        <v>4</v>
      </c>
      <c r="L51" s="118" t="s">
        <v>2483</v>
      </c>
      <c r="M51" s="118">
        <v>2300</v>
      </c>
      <c r="N51" s="118">
        <v>1</v>
      </c>
      <c r="O51" s="118">
        <v>1000</v>
      </c>
      <c r="P51" s="118" t="s">
        <v>546</v>
      </c>
      <c r="Q51" s="118">
        <v>0</v>
      </c>
      <c r="R51" s="118">
        <f t="shared" si="0"/>
        <v>2691</v>
      </c>
      <c r="S51" s="118">
        <f t="shared" si="1"/>
        <v>11.700000000000001</v>
      </c>
      <c r="V51" s="118">
        <v>500</v>
      </c>
      <c r="W51" s="118">
        <v>10</v>
      </c>
      <c r="X51" s="118">
        <v>4</v>
      </c>
      <c r="Y51" s="118" t="s">
        <v>2483</v>
      </c>
      <c r="Z51" s="118">
        <v>30</v>
      </c>
      <c r="AA51" s="118">
        <v>6</v>
      </c>
      <c r="AB51" s="118">
        <v>94037</v>
      </c>
      <c r="AC51" s="118" t="s">
        <v>2001</v>
      </c>
      <c r="AD51" s="118">
        <v>1</v>
      </c>
      <c r="AE51" s="118">
        <f t="shared" si="2"/>
        <v>5.1000000000000004E-3</v>
      </c>
      <c r="AF51" s="118">
        <f t="shared" si="3"/>
        <v>1.7160000000000002</v>
      </c>
      <c r="AJ51" s="115">
        <v>1200</v>
      </c>
      <c r="AK51" s="115">
        <v>6</v>
      </c>
      <c r="AL51" s="115">
        <v>85008</v>
      </c>
      <c r="AM51" s="115" t="s">
        <v>308</v>
      </c>
      <c r="AN51" s="115">
        <v>1</v>
      </c>
    </row>
    <row r="52" spans="6:40" x14ac:dyDescent="0.2">
      <c r="I52" s="118">
        <v>1000</v>
      </c>
      <c r="J52" s="118">
        <v>9</v>
      </c>
      <c r="K52" s="118">
        <v>4</v>
      </c>
      <c r="L52" s="118" t="s">
        <v>2483</v>
      </c>
      <c r="M52" s="118">
        <v>10</v>
      </c>
      <c r="N52" s="118">
        <v>6</v>
      </c>
      <c r="O52" s="118">
        <v>94031</v>
      </c>
      <c r="P52" s="118" t="s">
        <v>490</v>
      </c>
      <c r="Q52" s="118">
        <v>1</v>
      </c>
      <c r="R52" s="118">
        <f t="shared" si="0"/>
        <v>1.17E-2</v>
      </c>
      <c r="S52" s="118">
        <f t="shared" si="1"/>
        <v>11.700000000000001</v>
      </c>
      <c r="V52" s="118">
        <v>500</v>
      </c>
      <c r="W52" s="118">
        <v>10</v>
      </c>
      <c r="X52" s="118">
        <v>4</v>
      </c>
      <c r="Y52" s="118" t="s">
        <v>2483</v>
      </c>
      <c r="Z52" s="118">
        <v>150</v>
      </c>
      <c r="AA52" s="118">
        <v>6</v>
      </c>
      <c r="AB52" s="118">
        <v>94036</v>
      </c>
      <c r="AC52" s="118" t="s">
        <v>1998</v>
      </c>
      <c r="AD52" s="118">
        <v>100</v>
      </c>
      <c r="AE52" s="118">
        <f t="shared" si="2"/>
        <v>2.5739999999999998</v>
      </c>
      <c r="AF52" s="118">
        <f t="shared" si="3"/>
        <v>1.7160000000000002</v>
      </c>
      <c r="AJ52" s="115">
        <v>600</v>
      </c>
      <c r="AK52" s="115">
        <v>1</v>
      </c>
      <c r="AL52" s="115">
        <v>30000</v>
      </c>
      <c r="AM52" s="115" t="s">
        <v>546</v>
      </c>
      <c r="AN52" s="115">
        <v>0</v>
      </c>
    </row>
    <row r="53" spans="6:40" x14ac:dyDescent="0.2">
      <c r="I53" s="118">
        <v>1000</v>
      </c>
      <c r="J53" s="118">
        <v>9</v>
      </c>
      <c r="K53" s="118">
        <v>4</v>
      </c>
      <c r="L53" s="118" t="s">
        <v>2483</v>
      </c>
      <c r="M53" s="118">
        <v>600</v>
      </c>
      <c r="N53" s="118">
        <v>34</v>
      </c>
      <c r="O53" s="118">
        <v>1</v>
      </c>
      <c r="P53" s="118" t="s">
        <v>2785</v>
      </c>
      <c r="Q53" s="118">
        <v>0</v>
      </c>
      <c r="R53" s="118">
        <f t="shared" si="0"/>
        <v>0.70199999999999996</v>
      </c>
      <c r="S53" s="118">
        <f t="shared" si="1"/>
        <v>11.700000000000001</v>
      </c>
      <c r="V53" s="118">
        <v>500</v>
      </c>
      <c r="W53" s="118">
        <v>10</v>
      </c>
      <c r="X53" s="118">
        <v>4</v>
      </c>
      <c r="Y53" s="118" t="s">
        <v>2483</v>
      </c>
      <c r="Z53" s="118">
        <v>9</v>
      </c>
      <c r="AA53" s="118">
        <v>6</v>
      </c>
      <c r="AB53" s="118">
        <v>94037</v>
      </c>
      <c r="AC53" s="118" t="s">
        <v>2001</v>
      </c>
      <c r="AD53" s="118">
        <v>1</v>
      </c>
      <c r="AE53" s="118">
        <f t="shared" si="2"/>
        <v>1.5E-3</v>
      </c>
      <c r="AF53" s="118">
        <f t="shared" si="3"/>
        <v>1.7160000000000002</v>
      </c>
      <c r="AJ53" s="115">
        <v>1200</v>
      </c>
      <c r="AK53" s="115">
        <v>38</v>
      </c>
      <c r="AL53" s="115">
        <v>1</v>
      </c>
      <c r="AM53" s="115" t="s">
        <v>2460</v>
      </c>
      <c r="AN53" s="115">
        <v>1</v>
      </c>
    </row>
    <row r="54" spans="6:40" x14ac:dyDescent="0.2">
      <c r="I54" s="118">
        <v>1000</v>
      </c>
      <c r="J54" s="118">
        <v>9</v>
      </c>
      <c r="K54" s="118">
        <v>4</v>
      </c>
      <c r="L54" s="118" t="s">
        <v>2483</v>
      </c>
      <c r="M54" s="118">
        <v>2005</v>
      </c>
      <c r="N54" s="118">
        <v>6</v>
      </c>
      <c r="O54" s="118">
        <v>94029</v>
      </c>
      <c r="P54" s="118" t="s">
        <v>1981</v>
      </c>
      <c r="Q54" s="118">
        <v>10</v>
      </c>
      <c r="R54" s="118">
        <f t="shared" si="0"/>
        <v>23.458500000000001</v>
      </c>
      <c r="S54" s="118">
        <f t="shared" si="1"/>
        <v>11.700000000000001</v>
      </c>
      <c r="V54" s="118">
        <v>500</v>
      </c>
      <c r="W54" s="118">
        <v>10</v>
      </c>
      <c r="X54" s="118">
        <v>4</v>
      </c>
      <c r="Y54" s="118" t="s">
        <v>2483</v>
      </c>
      <c r="Z54" s="118">
        <v>750</v>
      </c>
      <c r="AA54" s="118">
        <v>6</v>
      </c>
      <c r="AB54" s="118">
        <v>94036</v>
      </c>
      <c r="AC54" s="118" t="s">
        <v>1998</v>
      </c>
      <c r="AD54" s="118">
        <v>40</v>
      </c>
      <c r="AE54" s="118">
        <f t="shared" si="2"/>
        <v>5.1479999999999997</v>
      </c>
      <c r="AF54" s="118">
        <f t="shared" si="3"/>
        <v>1.7160000000000002</v>
      </c>
      <c r="AJ54" s="115">
        <v>1200</v>
      </c>
      <c r="AK54" s="115">
        <v>6</v>
      </c>
      <c r="AL54" s="115">
        <v>84000</v>
      </c>
      <c r="AM54" s="115" t="s">
        <v>2461</v>
      </c>
      <c r="AN54" s="115">
        <v>3</v>
      </c>
    </row>
    <row r="55" spans="6:40" x14ac:dyDescent="0.2">
      <c r="H55" s="125">
        <v>0.1</v>
      </c>
      <c r="I55" s="118">
        <v>1000</v>
      </c>
      <c r="J55" s="118">
        <v>9</v>
      </c>
      <c r="K55" s="118">
        <v>4</v>
      </c>
      <c r="L55" s="118" t="s">
        <v>2483</v>
      </c>
      <c r="M55" s="118">
        <v>80</v>
      </c>
      <c r="N55" s="118">
        <v>35</v>
      </c>
      <c r="O55" s="118">
        <v>1</v>
      </c>
      <c r="P55" s="118" t="s">
        <v>2811</v>
      </c>
      <c r="Q55" s="118">
        <v>0</v>
      </c>
      <c r="R55" s="118">
        <f t="shared" si="0"/>
        <v>9.3600000000000003E-2</v>
      </c>
      <c r="S55" s="118">
        <f t="shared" si="1"/>
        <v>11.700000000000001</v>
      </c>
      <c r="U55" s="125">
        <v>0.05</v>
      </c>
      <c r="V55" s="118">
        <v>500</v>
      </c>
      <c r="W55" s="118">
        <v>10</v>
      </c>
      <c r="X55" s="118">
        <v>4</v>
      </c>
      <c r="Y55" s="118" t="s">
        <v>2483</v>
      </c>
      <c r="Z55" s="118">
        <v>5500</v>
      </c>
      <c r="AA55" s="118">
        <v>6</v>
      </c>
      <c r="AB55" s="118">
        <v>94036</v>
      </c>
      <c r="AC55" s="118" t="s">
        <v>1998</v>
      </c>
      <c r="AD55" s="118">
        <v>10</v>
      </c>
      <c r="AE55" s="118">
        <f t="shared" si="2"/>
        <v>9.4380000000000006</v>
      </c>
      <c r="AF55" s="118">
        <f t="shared" si="3"/>
        <v>1.7160000000000002</v>
      </c>
      <c r="AJ55" s="115">
        <v>300</v>
      </c>
      <c r="AK55" s="115">
        <v>3</v>
      </c>
      <c r="AL55" s="115">
        <v>10</v>
      </c>
      <c r="AM55" s="115" t="s">
        <v>542</v>
      </c>
      <c r="AN55" s="115">
        <v>0</v>
      </c>
    </row>
    <row r="56" spans="6:40" x14ac:dyDescent="0.2">
      <c r="H56" s="196">
        <v>10000</v>
      </c>
      <c r="I56" s="118">
        <v>1000</v>
      </c>
      <c r="J56" s="118">
        <v>9</v>
      </c>
      <c r="K56" s="118">
        <v>4</v>
      </c>
      <c r="L56" s="118" t="s">
        <v>2483</v>
      </c>
      <c r="M56" s="118">
        <v>2300</v>
      </c>
      <c r="N56" s="118">
        <v>1</v>
      </c>
      <c r="O56" s="118">
        <v>1000</v>
      </c>
      <c r="P56" s="118" t="s">
        <v>546</v>
      </c>
      <c r="Q56" s="118">
        <v>0</v>
      </c>
      <c r="R56" s="118">
        <f t="shared" si="0"/>
        <v>2691</v>
      </c>
      <c r="S56" s="118">
        <f t="shared" si="1"/>
        <v>11.700000000000001</v>
      </c>
      <c r="U56" s="118">
        <v>10000</v>
      </c>
      <c r="V56" s="118">
        <v>500</v>
      </c>
      <c r="W56" s="118">
        <v>10</v>
      </c>
      <c r="X56" s="118">
        <v>4</v>
      </c>
      <c r="Y56" s="118" t="s">
        <v>2483</v>
      </c>
      <c r="Z56" s="118">
        <v>500</v>
      </c>
      <c r="AA56" s="118">
        <v>6</v>
      </c>
      <c r="AB56" s="118">
        <v>94036</v>
      </c>
      <c r="AC56" s="118" t="s">
        <v>1998</v>
      </c>
      <c r="AD56" s="118">
        <v>50</v>
      </c>
      <c r="AE56" s="118">
        <f t="shared" si="2"/>
        <v>4.29</v>
      </c>
      <c r="AF56" s="118">
        <f t="shared" si="3"/>
        <v>1.7160000000000002</v>
      </c>
      <c r="AJ56" s="115">
        <v>11000</v>
      </c>
    </row>
    <row r="57" spans="6:40" x14ac:dyDescent="0.2">
      <c r="F57" s="115">
        <f>SUM(M57:M66)</f>
        <v>10000</v>
      </c>
      <c r="H57" s="195" t="s">
        <v>2384</v>
      </c>
      <c r="I57" s="124">
        <v>500</v>
      </c>
      <c r="J57" s="118">
        <v>9</v>
      </c>
      <c r="K57" s="118">
        <v>5</v>
      </c>
      <c r="L57" s="118" t="s">
        <v>2483</v>
      </c>
      <c r="M57" s="118">
        <v>1</v>
      </c>
      <c r="N57" s="118">
        <v>25</v>
      </c>
      <c r="O57" s="118">
        <v>30</v>
      </c>
      <c r="P57" s="118" t="s">
        <v>2384</v>
      </c>
      <c r="Q57" s="118">
        <v>0</v>
      </c>
      <c r="R57" s="118">
        <f t="shared" si="0"/>
        <v>1.7600000000000001E-2</v>
      </c>
      <c r="S57" s="118">
        <f t="shared" si="1"/>
        <v>5.8500000000000005</v>
      </c>
      <c r="U57" s="124" t="s">
        <v>3805</v>
      </c>
      <c r="V57" s="124">
        <v>200</v>
      </c>
      <c r="W57" s="118">
        <v>10</v>
      </c>
      <c r="X57" s="118">
        <v>5</v>
      </c>
      <c r="Y57" s="118" t="s">
        <v>2483</v>
      </c>
      <c r="Z57" s="118">
        <v>1</v>
      </c>
      <c r="AA57" s="118">
        <v>6</v>
      </c>
      <c r="AB57" s="170">
        <v>94175</v>
      </c>
      <c r="AC57" s="170" t="s">
        <v>3802</v>
      </c>
      <c r="AD57" s="170">
        <v>5</v>
      </c>
      <c r="AE57" s="118">
        <f t="shared" si="2"/>
        <v>2.9999999999999997E-4</v>
      </c>
      <c r="AF57" s="118">
        <f t="shared" si="3"/>
        <v>0.68640000000000001</v>
      </c>
    </row>
    <row r="58" spans="6:40" x14ac:dyDescent="0.2">
      <c r="I58" s="118">
        <v>500</v>
      </c>
      <c r="J58" s="118">
        <v>9</v>
      </c>
      <c r="K58" s="118">
        <v>5</v>
      </c>
      <c r="L58" s="118" t="s">
        <v>2483</v>
      </c>
      <c r="M58" s="118">
        <v>1600</v>
      </c>
      <c r="N58" s="118">
        <v>25</v>
      </c>
      <c r="O58" s="118">
        <v>3</v>
      </c>
      <c r="P58" s="118" t="s">
        <v>2384</v>
      </c>
      <c r="Q58" s="118">
        <v>0</v>
      </c>
      <c r="R58" s="118">
        <f t="shared" si="0"/>
        <v>2.8079999999999998</v>
      </c>
      <c r="S58" s="118">
        <f t="shared" si="1"/>
        <v>5.8500000000000005</v>
      </c>
      <c r="V58" s="118">
        <v>200</v>
      </c>
      <c r="W58" s="118">
        <v>10</v>
      </c>
      <c r="X58" s="118">
        <v>5</v>
      </c>
      <c r="Y58" s="118" t="s">
        <v>2483</v>
      </c>
      <c r="Z58" s="118">
        <v>1800</v>
      </c>
      <c r="AA58" s="118">
        <v>6</v>
      </c>
      <c r="AB58" s="118">
        <v>94175</v>
      </c>
      <c r="AC58" s="118" t="s">
        <v>3802</v>
      </c>
      <c r="AD58" s="118">
        <v>1</v>
      </c>
      <c r="AE58" s="118">
        <f t="shared" si="2"/>
        <v>0.1236</v>
      </c>
      <c r="AF58" s="118">
        <f t="shared" si="3"/>
        <v>0.68640000000000001</v>
      </c>
    </row>
    <row r="59" spans="6:40" x14ac:dyDescent="0.2">
      <c r="I59" s="118">
        <v>500</v>
      </c>
      <c r="J59" s="118">
        <v>9</v>
      </c>
      <c r="K59" s="118">
        <v>5</v>
      </c>
      <c r="L59" s="118" t="s">
        <v>2483</v>
      </c>
      <c r="M59" s="118">
        <v>10</v>
      </c>
      <c r="N59" s="118">
        <v>25</v>
      </c>
      <c r="O59" s="118">
        <v>20</v>
      </c>
      <c r="P59" s="118" t="s">
        <v>2384</v>
      </c>
      <c r="Q59" s="118">
        <v>0</v>
      </c>
      <c r="R59" s="118">
        <f t="shared" si="0"/>
        <v>0.11700000000000001</v>
      </c>
      <c r="S59" s="118">
        <f t="shared" si="1"/>
        <v>5.8500000000000005</v>
      </c>
      <c r="V59" s="118">
        <v>200</v>
      </c>
      <c r="W59" s="118">
        <v>10</v>
      </c>
      <c r="X59" s="118">
        <v>5</v>
      </c>
      <c r="Y59" s="118" t="s">
        <v>2483</v>
      </c>
      <c r="Z59" s="118">
        <v>1250</v>
      </c>
      <c r="AA59" s="118">
        <v>6</v>
      </c>
      <c r="AB59" s="118">
        <v>94175</v>
      </c>
      <c r="AC59" s="118" t="s">
        <v>3802</v>
      </c>
      <c r="AD59" s="118">
        <v>2</v>
      </c>
      <c r="AE59" s="118">
        <f t="shared" si="2"/>
        <v>0.1716</v>
      </c>
      <c r="AF59" s="118">
        <f t="shared" si="3"/>
        <v>0.68640000000000001</v>
      </c>
      <c r="AJ59" s="115">
        <v>200609</v>
      </c>
    </row>
    <row r="60" spans="6:40" x14ac:dyDescent="0.2">
      <c r="I60" s="118">
        <v>500</v>
      </c>
      <c r="J60" s="118">
        <v>9</v>
      </c>
      <c r="K60" s="118">
        <v>5</v>
      </c>
      <c r="L60" s="118" t="s">
        <v>2483</v>
      </c>
      <c r="M60" s="118">
        <v>1050</v>
      </c>
      <c r="N60" s="118">
        <v>25</v>
      </c>
      <c r="O60" s="118">
        <v>5</v>
      </c>
      <c r="P60" s="118" t="s">
        <v>2384</v>
      </c>
      <c r="Q60" s="118">
        <v>0</v>
      </c>
      <c r="R60" s="118">
        <f t="shared" si="0"/>
        <v>3.0712999999999999</v>
      </c>
      <c r="S60" s="118">
        <f t="shared" si="1"/>
        <v>5.8500000000000005</v>
      </c>
      <c r="V60" s="118">
        <v>200</v>
      </c>
      <c r="W60" s="118">
        <v>10</v>
      </c>
      <c r="X60" s="118">
        <v>5</v>
      </c>
      <c r="Y60" s="118" t="s">
        <v>2483</v>
      </c>
      <c r="Z60" s="118">
        <v>10</v>
      </c>
      <c r="AA60" s="118">
        <v>6</v>
      </c>
      <c r="AB60" s="170">
        <v>94175</v>
      </c>
      <c r="AC60" s="170" t="s">
        <v>3802</v>
      </c>
      <c r="AD60" s="170">
        <v>4</v>
      </c>
      <c r="AE60" s="118">
        <f t="shared" si="2"/>
        <v>2.7000000000000001E-3</v>
      </c>
      <c r="AF60" s="118">
        <f t="shared" si="3"/>
        <v>0.68640000000000001</v>
      </c>
      <c r="AJ60" s="115">
        <v>20</v>
      </c>
      <c r="AK60" s="115">
        <v>6</v>
      </c>
      <c r="AL60" s="115">
        <v>82521</v>
      </c>
      <c r="AM60" s="115" t="s">
        <v>2484</v>
      </c>
      <c r="AN60" s="115">
        <v>1</v>
      </c>
    </row>
    <row r="61" spans="6:40" x14ac:dyDescent="0.2">
      <c r="I61" s="118">
        <v>500</v>
      </c>
      <c r="J61" s="118">
        <v>9</v>
      </c>
      <c r="K61" s="118">
        <v>5</v>
      </c>
      <c r="L61" s="118" t="s">
        <v>2483</v>
      </c>
      <c r="M61" s="118">
        <v>30</v>
      </c>
      <c r="N61" s="118">
        <v>25</v>
      </c>
      <c r="O61" s="118">
        <v>15</v>
      </c>
      <c r="P61" s="118" t="s">
        <v>2384</v>
      </c>
      <c r="Q61" s="118">
        <v>0</v>
      </c>
      <c r="R61" s="118">
        <f t="shared" si="0"/>
        <v>0.26329999999999998</v>
      </c>
      <c r="S61" s="118">
        <f t="shared" si="1"/>
        <v>5.8500000000000005</v>
      </c>
      <c r="V61" s="118">
        <v>200</v>
      </c>
      <c r="W61" s="118">
        <v>10</v>
      </c>
      <c r="X61" s="118">
        <v>5</v>
      </c>
      <c r="Y61" s="118" t="s">
        <v>2483</v>
      </c>
      <c r="Z61" s="118">
        <v>30</v>
      </c>
      <c r="AA61" s="118">
        <v>6</v>
      </c>
      <c r="AB61" s="118">
        <v>94175</v>
      </c>
      <c r="AC61" s="118" t="s">
        <v>3802</v>
      </c>
      <c r="AD61" s="118">
        <v>4</v>
      </c>
      <c r="AE61" s="118">
        <f t="shared" si="2"/>
        <v>8.2000000000000007E-3</v>
      </c>
      <c r="AF61" s="118">
        <f t="shared" si="3"/>
        <v>0.68640000000000001</v>
      </c>
      <c r="AJ61" s="115">
        <v>2000</v>
      </c>
      <c r="AK61" s="115">
        <v>1</v>
      </c>
      <c r="AL61" s="115">
        <v>1000</v>
      </c>
      <c r="AM61" s="115" t="s">
        <v>546</v>
      </c>
      <c r="AN61" s="115">
        <v>0</v>
      </c>
    </row>
    <row r="62" spans="6:40" x14ac:dyDescent="0.2">
      <c r="I62" s="118">
        <v>500</v>
      </c>
      <c r="J62" s="118">
        <v>9</v>
      </c>
      <c r="K62" s="118">
        <v>5</v>
      </c>
      <c r="L62" s="118" t="s">
        <v>2483</v>
      </c>
      <c r="M62" s="118">
        <v>50</v>
      </c>
      <c r="N62" s="118">
        <v>25</v>
      </c>
      <c r="O62" s="118">
        <v>10</v>
      </c>
      <c r="P62" s="118" t="s">
        <v>2384</v>
      </c>
      <c r="Q62" s="118">
        <v>0</v>
      </c>
      <c r="R62" s="118">
        <f t="shared" si="0"/>
        <v>0.29249999999999998</v>
      </c>
      <c r="S62" s="118">
        <f t="shared" si="1"/>
        <v>5.8500000000000005</v>
      </c>
      <c r="V62" s="118">
        <v>200</v>
      </c>
      <c r="W62" s="118">
        <v>10</v>
      </c>
      <c r="X62" s="118">
        <v>5</v>
      </c>
      <c r="Y62" s="118" t="s">
        <v>2483</v>
      </c>
      <c r="Z62" s="118">
        <v>150</v>
      </c>
      <c r="AA62" s="118">
        <v>6</v>
      </c>
      <c r="AB62" s="118">
        <v>94175</v>
      </c>
      <c r="AC62" s="118" t="s">
        <v>3802</v>
      </c>
      <c r="AD62" s="118">
        <v>3</v>
      </c>
      <c r="AE62" s="118">
        <f t="shared" si="2"/>
        <v>3.09E-2</v>
      </c>
      <c r="AF62" s="118">
        <f t="shared" si="3"/>
        <v>0.68640000000000001</v>
      </c>
      <c r="AJ62" s="115">
        <v>1500</v>
      </c>
      <c r="AK62" s="115">
        <v>6</v>
      </c>
      <c r="AL62" s="115">
        <v>94025</v>
      </c>
      <c r="AM62" s="115" t="s">
        <v>74</v>
      </c>
      <c r="AN62" s="115">
        <v>4</v>
      </c>
    </row>
    <row r="63" spans="6:40" x14ac:dyDescent="0.2">
      <c r="I63" s="118">
        <v>500</v>
      </c>
      <c r="J63" s="118">
        <v>9</v>
      </c>
      <c r="K63" s="118">
        <v>5</v>
      </c>
      <c r="L63" s="118" t="s">
        <v>2483</v>
      </c>
      <c r="M63" s="118">
        <v>9</v>
      </c>
      <c r="N63" s="118">
        <v>25</v>
      </c>
      <c r="O63" s="118">
        <v>25</v>
      </c>
      <c r="P63" s="118" t="s">
        <v>2384</v>
      </c>
      <c r="Q63" s="118">
        <v>0</v>
      </c>
      <c r="R63" s="118">
        <f t="shared" si="0"/>
        <v>0.13159999999999999</v>
      </c>
      <c r="S63" s="118">
        <f t="shared" si="1"/>
        <v>5.8500000000000005</v>
      </c>
      <c r="V63" s="118">
        <v>200</v>
      </c>
      <c r="W63" s="118">
        <v>10</v>
      </c>
      <c r="X63" s="118">
        <v>5</v>
      </c>
      <c r="Y63" s="118" t="s">
        <v>2483</v>
      </c>
      <c r="Z63" s="118">
        <v>9</v>
      </c>
      <c r="AA63" s="118">
        <v>6</v>
      </c>
      <c r="AB63" s="170">
        <v>94175</v>
      </c>
      <c r="AC63" s="170" t="s">
        <v>3802</v>
      </c>
      <c r="AD63" s="170">
        <v>5</v>
      </c>
      <c r="AE63" s="118">
        <f t="shared" si="2"/>
        <v>3.0999999999999999E-3</v>
      </c>
      <c r="AF63" s="118">
        <f t="shared" si="3"/>
        <v>0.68640000000000001</v>
      </c>
      <c r="AJ63" s="115">
        <v>1500</v>
      </c>
      <c r="AK63" s="115">
        <v>6</v>
      </c>
      <c r="AL63" s="115">
        <v>94027</v>
      </c>
      <c r="AM63" s="115" t="s">
        <v>76</v>
      </c>
      <c r="AN63" s="115">
        <v>6</v>
      </c>
    </row>
    <row r="64" spans="6:40" x14ac:dyDescent="0.2">
      <c r="I64" s="118">
        <v>500</v>
      </c>
      <c r="J64" s="118">
        <v>9</v>
      </c>
      <c r="K64" s="118">
        <v>5</v>
      </c>
      <c r="L64" s="118" t="s">
        <v>2483</v>
      </c>
      <c r="M64" s="118">
        <v>450</v>
      </c>
      <c r="N64" s="118">
        <v>25</v>
      </c>
      <c r="O64" s="118">
        <v>7</v>
      </c>
      <c r="P64" s="118" t="s">
        <v>2384</v>
      </c>
      <c r="Q64" s="118">
        <v>0</v>
      </c>
      <c r="R64" s="118">
        <f t="shared" si="0"/>
        <v>1.8428</v>
      </c>
      <c r="S64" s="118">
        <f t="shared" si="1"/>
        <v>5.8500000000000005</v>
      </c>
      <c r="V64" s="118">
        <v>200</v>
      </c>
      <c r="W64" s="118">
        <v>10</v>
      </c>
      <c r="X64" s="118">
        <v>5</v>
      </c>
      <c r="Y64" s="118" t="s">
        <v>2483</v>
      </c>
      <c r="Z64" s="118">
        <v>750</v>
      </c>
      <c r="AA64" s="118">
        <v>6</v>
      </c>
      <c r="AB64" s="118">
        <v>94175</v>
      </c>
      <c r="AC64" s="118" t="s">
        <v>3802</v>
      </c>
      <c r="AD64" s="118">
        <v>2</v>
      </c>
      <c r="AE64" s="118">
        <f t="shared" si="2"/>
        <v>0.10299999999999999</v>
      </c>
      <c r="AF64" s="118">
        <f t="shared" si="3"/>
        <v>0.68640000000000001</v>
      </c>
      <c r="AJ64" s="115">
        <v>500</v>
      </c>
      <c r="AK64" s="115">
        <v>25</v>
      </c>
      <c r="AL64" s="115">
        <v>50</v>
      </c>
      <c r="AM64" s="115" t="s">
        <v>2384</v>
      </c>
      <c r="AN64" s="115">
        <v>0</v>
      </c>
    </row>
    <row r="65" spans="8:40" x14ac:dyDescent="0.2">
      <c r="H65" s="125">
        <v>0.05</v>
      </c>
      <c r="I65" s="118">
        <v>500</v>
      </c>
      <c r="J65" s="118">
        <v>9</v>
      </c>
      <c r="K65" s="118">
        <v>5</v>
      </c>
      <c r="L65" s="118" t="s">
        <v>2483</v>
      </c>
      <c r="M65" s="118">
        <v>6500</v>
      </c>
      <c r="N65" s="118">
        <v>25</v>
      </c>
      <c r="O65" s="118">
        <v>1</v>
      </c>
      <c r="P65" s="118" t="s">
        <v>2384</v>
      </c>
      <c r="Q65" s="118">
        <v>0</v>
      </c>
      <c r="R65" s="118">
        <f t="shared" si="0"/>
        <v>3.8025000000000002</v>
      </c>
      <c r="S65" s="118">
        <f t="shared" si="1"/>
        <v>5.8500000000000005</v>
      </c>
      <c r="U65" s="186">
        <v>0.02</v>
      </c>
      <c r="V65" s="118">
        <v>200</v>
      </c>
      <c r="W65" s="118">
        <v>10</v>
      </c>
      <c r="X65" s="118">
        <v>5</v>
      </c>
      <c r="Y65" s="118" t="s">
        <v>2483</v>
      </c>
      <c r="Z65" s="118">
        <v>5500</v>
      </c>
      <c r="AA65" s="118">
        <v>6</v>
      </c>
      <c r="AB65" s="118">
        <v>94175</v>
      </c>
      <c r="AC65" s="118" t="s">
        <v>3802</v>
      </c>
      <c r="AD65" s="118">
        <v>1</v>
      </c>
      <c r="AE65" s="118">
        <f t="shared" si="2"/>
        <v>0.3775</v>
      </c>
      <c r="AF65" s="118">
        <f t="shared" si="3"/>
        <v>0.68640000000000001</v>
      </c>
      <c r="AJ65" s="115">
        <v>250</v>
      </c>
      <c r="AK65" s="115">
        <v>6</v>
      </c>
      <c r="AL65" s="115">
        <v>94054</v>
      </c>
      <c r="AM65" s="115" t="s">
        <v>2485</v>
      </c>
      <c r="AN65" s="115">
        <v>5</v>
      </c>
    </row>
    <row r="66" spans="8:40" x14ac:dyDescent="0.2">
      <c r="H66" s="196">
        <v>10000</v>
      </c>
      <c r="I66" s="118">
        <v>500</v>
      </c>
      <c r="J66" s="118">
        <v>9</v>
      </c>
      <c r="K66" s="118">
        <v>5</v>
      </c>
      <c r="L66" s="118" t="s">
        <v>2483</v>
      </c>
      <c r="M66" s="118">
        <v>300</v>
      </c>
      <c r="N66" s="118">
        <v>25</v>
      </c>
      <c r="O66" s="118">
        <v>9</v>
      </c>
      <c r="P66" s="118" t="s">
        <v>2384</v>
      </c>
      <c r="Q66" s="118">
        <v>0</v>
      </c>
      <c r="R66" s="118">
        <f t="shared" si="0"/>
        <v>1.5794999999999999</v>
      </c>
      <c r="S66" s="118">
        <f t="shared" si="1"/>
        <v>5.8500000000000005</v>
      </c>
      <c r="U66" s="118">
        <f>SUM(Z57:Z66)</f>
        <v>10000</v>
      </c>
      <c r="V66" s="118">
        <v>200</v>
      </c>
      <c r="W66" s="118">
        <v>10</v>
      </c>
      <c r="X66" s="118">
        <v>5</v>
      </c>
      <c r="Y66" s="118" t="s">
        <v>2483</v>
      </c>
      <c r="Z66" s="118">
        <v>500</v>
      </c>
      <c r="AA66" s="118">
        <v>6</v>
      </c>
      <c r="AB66" s="118">
        <v>94175</v>
      </c>
      <c r="AC66" s="118" t="s">
        <v>3802</v>
      </c>
      <c r="AD66" s="118">
        <v>3</v>
      </c>
      <c r="AE66" s="118">
        <f t="shared" si="2"/>
        <v>0.10299999999999999</v>
      </c>
      <c r="AF66" s="118">
        <f t="shared" si="3"/>
        <v>0.68640000000000001</v>
      </c>
      <c r="AJ66" s="115">
        <v>1000</v>
      </c>
      <c r="AK66" s="115">
        <v>1</v>
      </c>
      <c r="AL66" s="115">
        <v>30000</v>
      </c>
      <c r="AM66" s="115" t="s">
        <v>546</v>
      </c>
      <c r="AN66" s="115">
        <v>0</v>
      </c>
    </row>
    <row r="67" spans="8:40" x14ac:dyDescent="0.2">
      <c r="H67" s="195" t="s">
        <v>3676</v>
      </c>
      <c r="I67" s="124">
        <v>1100</v>
      </c>
      <c r="J67" s="118">
        <v>9</v>
      </c>
      <c r="K67" s="118">
        <v>6</v>
      </c>
      <c r="L67" s="118" t="s">
        <v>2483</v>
      </c>
      <c r="M67" s="118">
        <v>50</v>
      </c>
      <c r="N67" s="118">
        <v>6</v>
      </c>
      <c r="O67" s="118">
        <v>94054</v>
      </c>
      <c r="P67" s="118" t="s">
        <v>2044</v>
      </c>
      <c r="Q67" s="118">
        <v>5</v>
      </c>
      <c r="R67" s="118">
        <f t="shared" si="0"/>
        <v>0.32179999999999997</v>
      </c>
      <c r="S67" s="118">
        <f t="shared" si="1"/>
        <v>12.870000000000001</v>
      </c>
      <c r="U67" s="124" t="s">
        <v>3808</v>
      </c>
      <c r="V67" s="185">
        <v>3300</v>
      </c>
      <c r="W67" s="118">
        <v>10</v>
      </c>
      <c r="X67" s="118">
        <v>6</v>
      </c>
      <c r="Y67" s="118" t="s">
        <v>2483</v>
      </c>
      <c r="Z67" s="118">
        <v>50</v>
      </c>
      <c r="AA67" s="118">
        <v>6</v>
      </c>
      <c r="AB67" s="118">
        <v>94058</v>
      </c>
      <c r="AC67" s="118" t="s">
        <v>3806</v>
      </c>
      <c r="AD67" s="118">
        <v>5</v>
      </c>
      <c r="AE67" s="118">
        <f t="shared" si="2"/>
        <v>0.28310000000000002</v>
      </c>
      <c r="AF67" s="118">
        <f t="shared" si="3"/>
        <v>11.3256</v>
      </c>
      <c r="AJ67" s="115">
        <v>1500</v>
      </c>
      <c r="AK67" s="115">
        <v>38</v>
      </c>
      <c r="AL67" s="115">
        <v>1</v>
      </c>
      <c r="AM67" s="115" t="s">
        <v>2460</v>
      </c>
      <c r="AN67" s="115">
        <v>1</v>
      </c>
    </row>
    <row r="68" spans="8:40" x14ac:dyDescent="0.2">
      <c r="I68" s="118">
        <v>1100</v>
      </c>
      <c r="J68" s="118">
        <v>9</v>
      </c>
      <c r="K68" s="118">
        <v>6</v>
      </c>
      <c r="L68" s="118" t="s">
        <v>2483</v>
      </c>
      <c r="M68" s="118">
        <v>3000</v>
      </c>
      <c r="N68" s="118">
        <v>6</v>
      </c>
      <c r="O68" s="118">
        <v>94049</v>
      </c>
      <c r="P68" s="118" t="s">
        <v>2024</v>
      </c>
      <c r="Q68" s="118">
        <v>10</v>
      </c>
      <c r="R68" s="118">
        <f t="shared" si="0"/>
        <v>38.61</v>
      </c>
      <c r="S68" s="118">
        <f t="shared" si="1"/>
        <v>12.870000000000001</v>
      </c>
      <c r="V68" s="184">
        <v>3300</v>
      </c>
      <c r="W68" s="118">
        <v>10</v>
      </c>
      <c r="X68" s="118">
        <v>6</v>
      </c>
      <c r="Y68" s="118" t="s">
        <v>2483</v>
      </c>
      <c r="Z68" s="118">
        <v>3000</v>
      </c>
      <c r="AA68" s="118">
        <v>6</v>
      </c>
      <c r="AB68" s="118">
        <v>94053</v>
      </c>
      <c r="AC68" s="118" t="s">
        <v>3799</v>
      </c>
      <c r="AD68" s="118">
        <v>10</v>
      </c>
      <c r="AE68" s="118">
        <f t="shared" si="2"/>
        <v>33.976799999999997</v>
      </c>
      <c r="AF68" s="118">
        <f t="shared" si="3"/>
        <v>11.3256</v>
      </c>
      <c r="AJ68" s="115">
        <v>1500</v>
      </c>
      <c r="AK68" s="115">
        <v>6</v>
      </c>
      <c r="AL68" s="115">
        <v>84000</v>
      </c>
      <c r="AM68" s="115" t="s">
        <v>2461</v>
      </c>
      <c r="AN68" s="115">
        <v>1</v>
      </c>
    </row>
    <row r="69" spans="8:40" x14ac:dyDescent="0.2">
      <c r="I69" s="118">
        <v>1100</v>
      </c>
      <c r="J69" s="118">
        <v>9</v>
      </c>
      <c r="K69" s="118">
        <v>6</v>
      </c>
      <c r="L69" s="118" t="s">
        <v>2483</v>
      </c>
      <c r="M69" s="118">
        <v>1500</v>
      </c>
      <c r="N69" s="118">
        <v>6</v>
      </c>
      <c r="O69" s="118">
        <v>94050</v>
      </c>
      <c r="P69" s="118" t="s">
        <v>2028</v>
      </c>
      <c r="Q69" s="118">
        <v>5</v>
      </c>
      <c r="R69" s="118">
        <f t="shared" si="0"/>
        <v>9.6524999999999999</v>
      </c>
      <c r="S69" s="118">
        <f t="shared" si="1"/>
        <v>12.870000000000001</v>
      </c>
      <c r="V69" s="184">
        <v>3300</v>
      </c>
      <c r="W69" s="118">
        <v>10</v>
      </c>
      <c r="X69" s="118">
        <v>6</v>
      </c>
      <c r="Y69" s="118" t="s">
        <v>2483</v>
      </c>
      <c r="Z69" s="118">
        <v>1500</v>
      </c>
      <c r="AA69" s="118">
        <v>6</v>
      </c>
      <c r="AB69" s="118">
        <v>94054</v>
      </c>
      <c r="AC69" s="118" t="s">
        <v>3798</v>
      </c>
      <c r="AD69" s="118">
        <v>5</v>
      </c>
      <c r="AE69" s="118">
        <f t="shared" si="2"/>
        <v>8.4941999999999993</v>
      </c>
      <c r="AF69" s="118">
        <f t="shared" si="3"/>
        <v>11.3256</v>
      </c>
      <c r="AJ69" s="115">
        <v>230</v>
      </c>
      <c r="AK69" s="115">
        <v>3</v>
      </c>
      <c r="AL69" s="115">
        <v>10</v>
      </c>
      <c r="AM69" s="115" t="s">
        <v>542</v>
      </c>
      <c r="AN69" s="115">
        <v>0</v>
      </c>
    </row>
    <row r="70" spans="8:40" x14ac:dyDescent="0.2">
      <c r="I70" s="118">
        <v>1100</v>
      </c>
      <c r="J70" s="118">
        <v>9</v>
      </c>
      <c r="K70" s="118">
        <v>6</v>
      </c>
      <c r="L70" s="118" t="s">
        <v>2483</v>
      </c>
      <c r="M70" s="118">
        <v>150</v>
      </c>
      <c r="N70" s="118">
        <v>6</v>
      </c>
      <c r="O70" s="118">
        <v>94052</v>
      </c>
      <c r="P70" s="118" t="s">
        <v>2036</v>
      </c>
      <c r="Q70" s="118">
        <v>5</v>
      </c>
      <c r="R70" s="118">
        <f t="shared" si="0"/>
        <v>0.96530000000000005</v>
      </c>
      <c r="S70" s="118">
        <f t="shared" si="1"/>
        <v>12.870000000000001</v>
      </c>
      <c r="V70" s="184">
        <v>3300</v>
      </c>
      <c r="W70" s="118">
        <v>10</v>
      </c>
      <c r="X70" s="118">
        <v>6</v>
      </c>
      <c r="Y70" s="118" t="s">
        <v>2483</v>
      </c>
      <c r="Z70" s="118">
        <v>150</v>
      </c>
      <c r="AA70" s="118">
        <v>6</v>
      </c>
      <c r="AB70" s="118">
        <v>94056</v>
      </c>
      <c r="AC70" s="118" t="s">
        <v>3797</v>
      </c>
      <c r="AD70" s="118">
        <v>5</v>
      </c>
      <c r="AE70" s="118">
        <f t="shared" si="2"/>
        <v>0.84940000000000004</v>
      </c>
      <c r="AF70" s="118">
        <f t="shared" si="3"/>
        <v>11.3256</v>
      </c>
      <c r="AJ70" s="115">
        <v>10000</v>
      </c>
    </row>
    <row r="71" spans="8:40" x14ac:dyDescent="0.2">
      <c r="I71" s="118">
        <v>1100</v>
      </c>
      <c r="J71" s="118">
        <v>9</v>
      </c>
      <c r="K71" s="118">
        <v>6</v>
      </c>
      <c r="L71" s="118" t="s">
        <v>2483</v>
      </c>
      <c r="M71" s="118">
        <v>300</v>
      </c>
      <c r="N71" s="118">
        <v>6</v>
      </c>
      <c r="O71" s="118">
        <v>94051</v>
      </c>
      <c r="P71" s="118" t="s">
        <v>2032</v>
      </c>
      <c r="Q71" s="118">
        <v>10</v>
      </c>
      <c r="R71" s="118">
        <f t="shared" si="0"/>
        <v>3.8610000000000002</v>
      </c>
      <c r="S71" s="118">
        <f t="shared" si="1"/>
        <v>12.870000000000001</v>
      </c>
      <c r="V71" s="184">
        <v>3300</v>
      </c>
      <c r="W71" s="118">
        <v>10</v>
      </c>
      <c r="X71" s="118">
        <v>6</v>
      </c>
      <c r="Y71" s="118" t="s">
        <v>2483</v>
      </c>
      <c r="Z71" s="118">
        <v>300</v>
      </c>
      <c r="AA71" s="118">
        <v>6</v>
      </c>
      <c r="AB71" s="118">
        <v>94055</v>
      </c>
      <c r="AC71" s="118" t="s">
        <v>3800</v>
      </c>
      <c r="AD71" s="118">
        <v>10</v>
      </c>
      <c r="AE71" s="118">
        <f t="shared" si="2"/>
        <v>3.3976999999999999</v>
      </c>
      <c r="AF71" s="118">
        <f t="shared" si="3"/>
        <v>11.3256</v>
      </c>
      <c r="AM71" s="115" t="s">
        <v>2816</v>
      </c>
    </row>
    <row r="72" spans="8:40" x14ac:dyDescent="0.2">
      <c r="I72" s="118">
        <v>1100</v>
      </c>
      <c r="J72" s="118">
        <v>9</v>
      </c>
      <c r="K72" s="118">
        <v>6</v>
      </c>
      <c r="L72" s="118" t="s">
        <v>2483</v>
      </c>
      <c r="M72" s="118">
        <v>50</v>
      </c>
      <c r="N72" s="118">
        <v>6</v>
      </c>
      <c r="O72" s="118">
        <v>94053</v>
      </c>
      <c r="P72" s="118" t="s">
        <v>2040</v>
      </c>
      <c r="Q72" s="118">
        <v>5</v>
      </c>
      <c r="R72" s="118">
        <f t="shared" si="0"/>
        <v>0.32179999999999997</v>
      </c>
      <c r="S72" s="118">
        <f t="shared" si="1"/>
        <v>12.870000000000001</v>
      </c>
      <c r="V72" s="184">
        <v>3300</v>
      </c>
      <c r="W72" s="118">
        <v>10</v>
      </c>
      <c r="X72" s="118">
        <v>6</v>
      </c>
      <c r="Y72" s="118" t="s">
        <v>2483</v>
      </c>
      <c r="Z72" s="118">
        <v>50</v>
      </c>
      <c r="AA72" s="118">
        <v>6</v>
      </c>
      <c r="AB72" s="118">
        <v>94057</v>
      </c>
      <c r="AC72" s="118" t="s">
        <v>3807</v>
      </c>
      <c r="AD72" s="118">
        <v>5</v>
      </c>
      <c r="AE72" s="118">
        <f t="shared" si="2"/>
        <v>0.28310000000000002</v>
      </c>
      <c r="AF72" s="118">
        <f t="shared" si="3"/>
        <v>11.3256</v>
      </c>
    </row>
    <row r="73" spans="8:40" x14ac:dyDescent="0.2">
      <c r="I73" s="118">
        <v>1100</v>
      </c>
      <c r="J73" s="118">
        <v>9</v>
      </c>
      <c r="K73" s="118">
        <v>6</v>
      </c>
      <c r="L73" s="118" t="s">
        <v>2483</v>
      </c>
      <c r="M73" s="118">
        <v>3000</v>
      </c>
      <c r="N73" s="118">
        <v>6</v>
      </c>
      <c r="O73" s="118">
        <v>94049</v>
      </c>
      <c r="P73" s="118" t="s">
        <v>2024</v>
      </c>
      <c r="Q73" s="118">
        <v>5</v>
      </c>
      <c r="R73" s="118">
        <f t="shared" si="0"/>
        <v>19.305</v>
      </c>
      <c r="S73" s="118">
        <f t="shared" si="1"/>
        <v>12.870000000000001</v>
      </c>
      <c r="V73" s="184">
        <v>3300</v>
      </c>
      <c r="W73" s="118">
        <v>10</v>
      </c>
      <c r="X73" s="118">
        <v>6</v>
      </c>
      <c r="Y73" s="118" t="s">
        <v>2483</v>
      </c>
      <c r="Z73" s="118">
        <v>3000</v>
      </c>
      <c r="AA73" s="118">
        <v>6</v>
      </c>
      <c r="AB73" s="118">
        <v>94053</v>
      </c>
      <c r="AC73" s="118" t="s">
        <v>3799</v>
      </c>
      <c r="AD73" s="118">
        <v>5</v>
      </c>
      <c r="AE73" s="118">
        <f t="shared" si="2"/>
        <v>16.988399999999999</v>
      </c>
      <c r="AF73" s="118">
        <f t="shared" si="3"/>
        <v>11.3256</v>
      </c>
    </row>
    <row r="74" spans="8:40" x14ac:dyDescent="0.2">
      <c r="I74" s="118">
        <v>1100</v>
      </c>
      <c r="J74" s="118">
        <v>9</v>
      </c>
      <c r="K74" s="118">
        <v>6</v>
      </c>
      <c r="L74" s="118" t="s">
        <v>2483</v>
      </c>
      <c r="M74" s="118">
        <v>150</v>
      </c>
      <c r="N74" s="118">
        <v>6</v>
      </c>
      <c r="O74" s="118">
        <v>94052</v>
      </c>
      <c r="P74" s="118" t="s">
        <v>2036</v>
      </c>
      <c r="Q74" s="118">
        <v>10</v>
      </c>
      <c r="R74" s="118">
        <f t="shared" si="0"/>
        <v>1.9305000000000001</v>
      </c>
      <c r="S74" s="118">
        <f t="shared" si="1"/>
        <v>12.870000000000001</v>
      </c>
      <c r="V74" s="184">
        <v>3300</v>
      </c>
      <c r="W74" s="118">
        <v>10</v>
      </c>
      <c r="X74" s="118">
        <v>6</v>
      </c>
      <c r="Y74" s="118" t="s">
        <v>2483</v>
      </c>
      <c r="Z74" s="118">
        <v>150</v>
      </c>
      <c r="AA74" s="118">
        <v>6</v>
      </c>
      <c r="AB74" s="118">
        <v>94056</v>
      </c>
      <c r="AC74" s="118" t="s">
        <v>3797</v>
      </c>
      <c r="AD74" s="118">
        <v>10</v>
      </c>
      <c r="AE74" s="118">
        <f t="shared" si="2"/>
        <v>1.6988000000000001</v>
      </c>
      <c r="AF74" s="118">
        <f t="shared" si="3"/>
        <v>11.3256</v>
      </c>
    </row>
    <row r="75" spans="8:40" x14ac:dyDescent="0.2">
      <c r="H75" s="186">
        <v>0.11</v>
      </c>
      <c r="I75" s="118">
        <v>1100</v>
      </c>
      <c r="J75" s="118">
        <v>9</v>
      </c>
      <c r="K75" s="118">
        <v>6</v>
      </c>
      <c r="L75" s="118" t="s">
        <v>2483</v>
      </c>
      <c r="M75" s="118">
        <v>300</v>
      </c>
      <c r="N75" s="118">
        <v>6</v>
      </c>
      <c r="O75" s="118">
        <v>94051</v>
      </c>
      <c r="P75" s="118" t="s">
        <v>2032</v>
      </c>
      <c r="Q75" s="118">
        <v>5</v>
      </c>
      <c r="R75" s="118">
        <f t="shared" si="0"/>
        <v>1.9305000000000001</v>
      </c>
      <c r="S75" s="118">
        <f t="shared" si="1"/>
        <v>12.870000000000001</v>
      </c>
      <c r="U75" s="186">
        <v>0.33</v>
      </c>
      <c r="V75" s="184">
        <v>3300</v>
      </c>
      <c r="W75" s="118">
        <v>10</v>
      </c>
      <c r="X75" s="118">
        <v>6</v>
      </c>
      <c r="Y75" s="118" t="s">
        <v>2483</v>
      </c>
      <c r="Z75" s="118">
        <v>300</v>
      </c>
      <c r="AA75" s="118">
        <v>6</v>
      </c>
      <c r="AB75" s="118">
        <v>94055</v>
      </c>
      <c r="AC75" s="118" t="s">
        <v>3800</v>
      </c>
      <c r="AD75" s="118">
        <v>5</v>
      </c>
      <c r="AE75" s="118">
        <f t="shared" si="2"/>
        <v>1.6988000000000001</v>
      </c>
      <c r="AF75" s="118">
        <f t="shared" si="3"/>
        <v>11.3256</v>
      </c>
    </row>
    <row r="76" spans="8:40" x14ac:dyDescent="0.2">
      <c r="H76" s="196">
        <v>10000</v>
      </c>
      <c r="I76" s="118">
        <v>1100</v>
      </c>
      <c r="J76" s="118">
        <v>9</v>
      </c>
      <c r="K76" s="118">
        <v>6</v>
      </c>
      <c r="L76" s="118" t="s">
        <v>2483</v>
      </c>
      <c r="M76" s="118">
        <v>1500</v>
      </c>
      <c r="N76" s="118">
        <v>6</v>
      </c>
      <c r="O76" s="118">
        <v>94050</v>
      </c>
      <c r="P76" s="118" t="s">
        <v>2028</v>
      </c>
      <c r="Q76" s="118">
        <v>10</v>
      </c>
      <c r="R76" s="118">
        <f t="shared" si="0"/>
        <v>19.305</v>
      </c>
      <c r="S76" s="118">
        <f t="shared" si="1"/>
        <v>12.870000000000001</v>
      </c>
      <c r="U76" s="118">
        <f>SUM(Z67:Z76)</f>
        <v>10000</v>
      </c>
      <c r="V76" s="184">
        <v>3300</v>
      </c>
      <c r="W76" s="118">
        <v>10</v>
      </c>
      <c r="X76" s="118">
        <v>6</v>
      </c>
      <c r="Y76" s="118" t="s">
        <v>2483</v>
      </c>
      <c r="Z76" s="118">
        <v>1500</v>
      </c>
      <c r="AA76" s="118">
        <v>6</v>
      </c>
      <c r="AB76" s="118">
        <v>94054</v>
      </c>
      <c r="AC76" s="118" t="s">
        <v>3798</v>
      </c>
      <c r="AD76" s="118">
        <v>10</v>
      </c>
      <c r="AE76" s="118">
        <f t="shared" si="2"/>
        <v>16.988399999999999</v>
      </c>
      <c r="AF76" s="118">
        <f t="shared" si="3"/>
        <v>11.3256</v>
      </c>
    </row>
    <row r="77" spans="8:40" x14ac:dyDescent="0.2">
      <c r="H77" s="195" t="s">
        <v>546</v>
      </c>
      <c r="I77" s="124">
        <v>3000</v>
      </c>
      <c r="J77" s="118">
        <v>9</v>
      </c>
      <c r="K77" s="118">
        <v>7</v>
      </c>
      <c r="L77" s="118" t="s">
        <v>2483</v>
      </c>
      <c r="M77" s="118">
        <v>10</v>
      </c>
      <c r="N77" s="118">
        <v>1</v>
      </c>
      <c r="O77" s="118">
        <v>100000</v>
      </c>
      <c r="P77" s="118" t="s">
        <v>546</v>
      </c>
      <c r="Q77" s="118">
        <v>0</v>
      </c>
      <c r="R77" s="118">
        <f t="shared" si="0"/>
        <v>3510</v>
      </c>
      <c r="S77" s="118">
        <f t="shared" si="1"/>
        <v>35.1</v>
      </c>
      <c r="U77" s="124" t="s">
        <v>3</v>
      </c>
      <c r="V77" s="124">
        <v>3000</v>
      </c>
      <c r="W77" s="118">
        <v>10</v>
      </c>
      <c r="X77" s="118">
        <v>7</v>
      </c>
      <c r="Y77" s="118" t="s">
        <v>2483</v>
      </c>
      <c r="Z77" s="118">
        <v>10</v>
      </c>
      <c r="AA77" s="118">
        <v>1</v>
      </c>
      <c r="AB77" s="118">
        <v>300000</v>
      </c>
      <c r="AC77" s="118" t="s">
        <v>546</v>
      </c>
      <c r="AD77" s="118">
        <v>0</v>
      </c>
      <c r="AE77" s="118">
        <f t="shared" si="2"/>
        <v>3088.8</v>
      </c>
      <c r="AF77" s="118">
        <f t="shared" si="3"/>
        <v>10.296000000000001</v>
      </c>
    </row>
    <row r="78" spans="8:40" x14ac:dyDescent="0.2">
      <c r="I78" s="118">
        <v>3000</v>
      </c>
      <c r="J78" s="118">
        <v>9</v>
      </c>
      <c r="K78" s="118">
        <v>7</v>
      </c>
      <c r="L78" s="118" t="s">
        <v>2483</v>
      </c>
      <c r="M78" s="118">
        <v>3750</v>
      </c>
      <c r="N78" s="118">
        <v>1</v>
      </c>
      <c r="O78" s="118">
        <v>2500</v>
      </c>
      <c r="P78" s="118" t="s">
        <v>546</v>
      </c>
      <c r="Q78" s="118">
        <v>0</v>
      </c>
      <c r="R78" s="118">
        <f t="shared" si="0"/>
        <v>32906.25</v>
      </c>
      <c r="S78" s="118">
        <f t="shared" si="1"/>
        <v>35.1</v>
      </c>
      <c r="V78" s="118">
        <v>3000</v>
      </c>
      <c r="W78" s="118">
        <v>10</v>
      </c>
      <c r="X78" s="118">
        <v>7</v>
      </c>
      <c r="Y78" s="118" t="s">
        <v>2483</v>
      </c>
      <c r="Z78" s="118">
        <v>3750</v>
      </c>
      <c r="AA78" s="118">
        <v>1</v>
      </c>
      <c r="AB78" s="118">
        <v>7500</v>
      </c>
      <c r="AC78" s="118" t="s">
        <v>546</v>
      </c>
      <c r="AD78" s="118">
        <v>0</v>
      </c>
      <c r="AE78" s="118">
        <f t="shared" si="2"/>
        <v>28957.5</v>
      </c>
      <c r="AF78" s="118">
        <f t="shared" si="3"/>
        <v>10.296000000000001</v>
      </c>
    </row>
    <row r="79" spans="8:40" x14ac:dyDescent="0.2">
      <c r="I79" s="118">
        <v>3000</v>
      </c>
      <c r="J79" s="118">
        <v>9</v>
      </c>
      <c r="K79" s="118">
        <v>7</v>
      </c>
      <c r="L79" s="118" t="s">
        <v>2483</v>
      </c>
      <c r="M79" s="118">
        <v>100</v>
      </c>
      <c r="N79" s="118">
        <v>1</v>
      </c>
      <c r="O79" s="118">
        <v>20000</v>
      </c>
      <c r="P79" s="118" t="s">
        <v>546</v>
      </c>
      <c r="Q79" s="118">
        <v>0</v>
      </c>
      <c r="R79" s="118">
        <f t="shared" si="0"/>
        <v>7020</v>
      </c>
      <c r="S79" s="118">
        <f t="shared" si="1"/>
        <v>35.1</v>
      </c>
      <c r="V79" s="118">
        <v>3000</v>
      </c>
      <c r="W79" s="118">
        <v>10</v>
      </c>
      <c r="X79" s="118">
        <v>7</v>
      </c>
      <c r="Y79" s="118" t="s">
        <v>2483</v>
      </c>
      <c r="Z79" s="118">
        <v>100</v>
      </c>
      <c r="AA79" s="118">
        <v>1</v>
      </c>
      <c r="AB79" s="118">
        <v>60000</v>
      </c>
      <c r="AC79" s="118" t="s">
        <v>546</v>
      </c>
      <c r="AD79" s="118">
        <v>0</v>
      </c>
      <c r="AE79" s="118">
        <f t="shared" si="2"/>
        <v>6177.6</v>
      </c>
      <c r="AF79" s="118">
        <f t="shared" si="3"/>
        <v>10.296000000000001</v>
      </c>
    </row>
    <row r="80" spans="8:40" x14ac:dyDescent="0.2">
      <c r="I80" s="118">
        <v>3000</v>
      </c>
      <c r="J80" s="118">
        <v>9</v>
      </c>
      <c r="K80" s="118">
        <v>7</v>
      </c>
      <c r="L80" s="118" t="s">
        <v>2483</v>
      </c>
      <c r="M80" s="118">
        <v>1450</v>
      </c>
      <c r="N80" s="118">
        <v>1</v>
      </c>
      <c r="O80" s="118">
        <v>5000</v>
      </c>
      <c r="P80" s="118" t="s">
        <v>546</v>
      </c>
      <c r="Q80" s="118">
        <v>0</v>
      </c>
      <c r="R80" s="118">
        <f t="shared" si="0"/>
        <v>25447.5</v>
      </c>
      <c r="S80" s="118">
        <f t="shared" si="1"/>
        <v>35.1</v>
      </c>
      <c r="V80" s="118">
        <v>3000</v>
      </c>
      <c r="W80" s="118">
        <v>10</v>
      </c>
      <c r="X80" s="118">
        <v>7</v>
      </c>
      <c r="Y80" s="118" t="s">
        <v>2483</v>
      </c>
      <c r="Z80" s="118">
        <v>1450</v>
      </c>
      <c r="AA80" s="118">
        <v>1</v>
      </c>
      <c r="AB80" s="118">
        <v>15000</v>
      </c>
      <c r="AC80" s="118" t="s">
        <v>546</v>
      </c>
      <c r="AD80" s="118">
        <v>0</v>
      </c>
      <c r="AE80" s="118">
        <f t="shared" si="2"/>
        <v>22393.8</v>
      </c>
      <c r="AF80" s="118">
        <f t="shared" si="3"/>
        <v>10.296000000000001</v>
      </c>
    </row>
    <row r="81" spans="8:32" x14ac:dyDescent="0.2">
      <c r="I81" s="118">
        <v>3000</v>
      </c>
      <c r="J81" s="118">
        <v>9</v>
      </c>
      <c r="K81" s="118">
        <v>7</v>
      </c>
      <c r="L81" s="118" t="s">
        <v>2483</v>
      </c>
      <c r="M81" s="118">
        <v>20</v>
      </c>
      <c r="N81" s="118">
        <v>1</v>
      </c>
      <c r="O81" s="118">
        <v>50000</v>
      </c>
      <c r="P81" s="118" t="s">
        <v>546</v>
      </c>
      <c r="Q81" s="118">
        <v>0</v>
      </c>
      <c r="R81" s="118">
        <f t="shared" si="0"/>
        <v>3510</v>
      </c>
      <c r="S81" s="118">
        <f t="shared" si="1"/>
        <v>35.1</v>
      </c>
      <c r="V81" s="118">
        <v>3000</v>
      </c>
      <c r="W81" s="118">
        <v>10</v>
      </c>
      <c r="X81" s="118">
        <v>7</v>
      </c>
      <c r="Y81" s="118" t="s">
        <v>2483</v>
      </c>
      <c r="Z81" s="118">
        <v>20</v>
      </c>
      <c r="AA81" s="118">
        <v>1</v>
      </c>
      <c r="AB81" s="118">
        <v>240000</v>
      </c>
      <c r="AC81" s="118" t="s">
        <v>546</v>
      </c>
      <c r="AD81" s="118">
        <v>0</v>
      </c>
      <c r="AE81" s="118">
        <f t="shared" si="2"/>
        <v>4942.08</v>
      </c>
      <c r="AF81" s="118">
        <f t="shared" si="3"/>
        <v>10.296000000000001</v>
      </c>
    </row>
    <row r="82" spans="8:32" x14ac:dyDescent="0.2">
      <c r="I82" s="118">
        <v>3000</v>
      </c>
      <c r="J82" s="118">
        <v>9</v>
      </c>
      <c r="K82" s="118">
        <v>7</v>
      </c>
      <c r="L82" s="118" t="s">
        <v>2483</v>
      </c>
      <c r="M82" s="118">
        <v>300</v>
      </c>
      <c r="N82" s="118">
        <v>1</v>
      </c>
      <c r="O82" s="118">
        <v>10000</v>
      </c>
      <c r="P82" s="118" t="s">
        <v>546</v>
      </c>
      <c r="Q82" s="118">
        <v>0</v>
      </c>
      <c r="R82" s="118">
        <f t="shared" ref="R82:R86" si="4">ROUND(IF(N82=6,M82*0.0001*Q82*S82,M82*0.0001*O82*S82),4)</f>
        <v>10530</v>
      </c>
      <c r="S82" s="118">
        <f t="shared" ref="S82:S86" si="5">$C$12*I82*0.0001</f>
        <v>35.1</v>
      </c>
      <c r="V82" s="118">
        <v>3000</v>
      </c>
      <c r="W82" s="118">
        <v>10</v>
      </c>
      <c r="X82" s="118">
        <v>7</v>
      </c>
      <c r="Y82" s="118" t="s">
        <v>2483</v>
      </c>
      <c r="Z82" s="118">
        <v>300</v>
      </c>
      <c r="AA82" s="118">
        <v>1</v>
      </c>
      <c r="AB82" s="118">
        <v>30000</v>
      </c>
      <c r="AC82" s="118" t="s">
        <v>546</v>
      </c>
      <c r="AD82" s="118">
        <v>0</v>
      </c>
      <c r="AE82" s="118">
        <f t="shared" ref="AE82:AE86" si="6">ROUND(IF(AA82=6,Z82*0.0001*AD82*AF82,Z82*0.0001*AB82*AF82),4)</f>
        <v>9266.4</v>
      </c>
      <c r="AF82" s="118">
        <f t="shared" ref="AF82:AF86" si="7">$F$12*V82*0.0001</f>
        <v>10.296000000000001</v>
      </c>
    </row>
    <row r="83" spans="8:32" x14ac:dyDescent="0.2">
      <c r="I83" s="118">
        <v>3000</v>
      </c>
      <c r="J83" s="118">
        <v>9</v>
      </c>
      <c r="K83" s="118">
        <v>7</v>
      </c>
      <c r="L83" s="118" t="s">
        <v>2483</v>
      </c>
      <c r="M83" s="118">
        <v>50</v>
      </c>
      <c r="N83" s="118">
        <v>1</v>
      </c>
      <c r="O83" s="118">
        <v>35000</v>
      </c>
      <c r="P83" s="118" t="s">
        <v>546</v>
      </c>
      <c r="Q83" s="118">
        <v>0</v>
      </c>
      <c r="R83" s="118">
        <f t="shared" si="4"/>
        <v>6142.5</v>
      </c>
      <c r="S83" s="118">
        <f t="shared" si="5"/>
        <v>35.1</v>
      </c>
      <c r="V83" s="118">
        <v>3000</v>
      </c>
      <c r="W83" s="118">
        <v>10</v>
      </c>
      <c r="X83" s="118">
        <v>7</v>
      </c>
      <c r="Y83" s="118" t="s">
        <v>2483</v>
      </c>
      <c r="Z83" s="118">
        <v>50</v>
      </c>
      <c r="AA83" s="118">
        <v>1</v>
      </c>
      <c r="AB83" s="118">
        <v>150000</v>
      </c>
      <c r="AC83" s="118" t="s">
        <v>546</v>
      </c>
      <c r="AD83" s="118">
        <v>0</v>
      </c>
      <c r="AE83" s="118">
        <f t="shared" si="6"/>
        <v>7722</v>
      </c>
      <c r="AF83" s="118">
        <f t="shared" si="7"/>
        <v>10.296000000000001</v>
      </c>
    </row>
    <row r="84" spans="8:32" x14ac:dyDescent="0.2">
      <c r="I84" s="118">
        <v>3000</v>
      </c>
      <c r="J84" s="118">
        <v>9</v>
      </c>
      <c r="K84" s="118">
        <v>7</v>
      </c>
      <c r="L84" s="118" t="s">
        <v>2483</v>
      </c>
      <c r="M84" s="118">
        <v>500</v>
      </c>
      <c r="N84" s="118">
        <v>1</v>
      </c>
      <c r="O84" s="118">
        <v>7500</v>
      </c>
      <c r="P84" s="118" t="s">
        <v>546</v>
      </c>
      <c r="Q84" s="118">
        <v>0</v>
      </c>
      <c r="R84" s="118">
        <f t="shared" si="4"/>
        <v>13162.5</v>
      </c>
      <c r="S84" s="118">
        <f t="shared" si="5"/>
        <v>35.1</v>
      </c>
      <c r="V84" s="118">
        <v>3000</v>
      </c>
      <c r="W84" s="118">
        <v>10</v>
      </c>
      <c r="X84" s="118">
        <v>7</v>
      </c>
      <c r="Y84" s="118" t="s">
        <v>2483</v>
      </c>
      <c r="Z84" s="118">
        <v>500</v>
      </c>
      <c r="AA84" s="118">
        <v>1</v>
      </c>
      <c r="AB84" s="118">
        <v>22500</v>
      </c>
      <c r="AC84" s="118" t="s">
        <v>546</v>
      </c>
      <c r="AD84" s="118">
        <v>0</v>
      </c>
      <c r="AE84" s="118">
        <f t="shared" si="6"/>
        <v>11583</v>
      </c>
      <c r="AF84" s="118">
        <f t="shared" si="7"/>
        <v>10.296000000000001</v>
      </c>
    </row>
    <row r="85" spans="8:32" x14ac:dyDescent="0.2">
      <c r="H85" s="125">
        <v>0.3</v>
      </c>
      <c r="I85" s="118">
        <v>3000</v>
      </c>
      <c r="J85" s="118">
        <v>9</v>
      </c>
      <c r="K85" s="118">
        <v>7</v>
      </c>
      <c r="L85" s="118" t="s">
        <v>2483</v>
      </c>
      <c r="M85" s="118">
        <v>70</v>
      </c>
      <c r="N85" s="118">
        <v>1</v>
      </c>
      <c r="O85" s="118">
        <v>25000</v>
      </c>
      <c r="P85" s="118" t="s">
        <v>546</v>
      </c>
      <c r="Q85" s="118">
        <v>0</v>
      </c>
      <c r="R85" s="118">
        <f t="shared" si="4"/>
        <v>6142.5</v>
      </c>
      <c r="S85" s="118">
        <f t="shared" si="5"/>
        <v>35.1</v>
      </c>
      <c r="U85" s="125">
        <v>0.3</v>
      </c>
      <c r="V85" s="118">
        <v>3000</v>
      </c>
      <c r="W85" s="118">
        <v>10</v>
      </c>
      <c r="X85" s="118">
        <v>7</v>
      </c>
      <c r="Y85" s="118" t="s">
        <v>2483</v>
      </c>
      <c r="Z85" s="118">
        <v>70</v>
      </c>
      <c r="AA85" s="118">
        <v>1</v>
      </c>
      <c r="AB85" s="118">
        <v>90000</v>
      </c>
      <c r="AC85" s="118" t="s">
        <v>546</v>
      </c>
      <c r="AD85" s="118">
        <v>0</v>
      </c>
      <c r="AE85" s="118">
        <f t="shared" si="6"/>
        <v>6486.48</v>
      </c>
      <c r="AF85" s="118">
        <f t="shared" si="7"/>
        <v>10.296000000000001</v>
      </c>
    </row>
    <row r="86" spans="8:32" x14ac:dyDescent="0.2">
      <c r="H86" s="196">
        <v>10000</v>
      </c>
      <c r="I86" s="118">
        <v>3000</v>
      </c>
      <c r="J86" s="118">
        <v>9</v>
      </c>
      <c r="K86" s="118">
        <v>7</v>
      </c>
      <c r="L86" s="118" t="s">
        <v>2483</v>
      </c>
      <c r="M86" s="118">
        <v>3750</v>
      </c>
      <c r="N86" s="118">
        <v>1</v>
      </c>
      <c r="O86" s="118">
        <v>2500</v>
      </c>
      <c r="P86" s="118" t="s">
        <v>546</v>
      </c>
      <c r="Q86" s="118">
        <v>0</v>
      </c>
      <c r="R86" s="118">
        <f t="shared" si="4"/>
        <v>32906.25</v>
      </c>
      <c r="S86" s="118">
        <f t="shared" si="5"/>
        <v>35.1</v>
      </c>
      <c r="U86" s="118">
        <f>SUM(Z77:Z86)</f>
        <v>10000</v>
      </c>
      <c r="V86" s="118">
        <v>3000</v>
      </c>
      <c r="W86" s="118">
        <v>10</v>
      </c>
      <c r="X86" s="118">
        <v>7</v>
      </c>
      <c r="Y86" s="118" t="s">
        <v>2483</v>
      </c>
      <c r="Z86" s="118">
        <v>3750</v>
      </c>
      <c r="AA86" s="118">
        <v>1</v>
      </c>
      <c r="AB86" s="118">
        <v>7500</v>
      </c>
      <c r="AC86" s="118" t="s">
        <v>546</v>
      </c>
      <c r="AD86" s="118">
        <v>0</v>
      </c>
      <c r="AE86" s="118">
        <f t="shared" si="6"/>
        <v>28957.5</v>
      </c>
      <c r="AF86" s="118">
        <f t="shared" si="7"/>
        <v>10.296000000000001</v>
      </c>
    </row>
    <row r="87" spans="8:32" x14ac:dyDescent="0.2">
      <c r="H87" s="195"/>
      <c r="I87" s="124"/>
    </row>
    <row r="97" spans="8:22" x14ac:dyDescent="0.2">
      <c r="H97" s="125" t="s">
        <v>2777</v>
      </c>
      <c r="I97" s="118">
        <f>SUM($I$17:$I$96)/10</f>
        <v>10000</v>
      </c>
      <c r="U97" s="118" t="s">
        <v>2777</v>
      </c>
      <c r="V97" s="118">
        <f>SUM($V$17:$V$96)/10</f>
        <v>10000</v>
      </c>
    </row>
  </sheetData>
  <phoneticPr fontId="4" type="noConversion"/>
  <conditionalFormatting sqref="J1:Q1 J2:N14 W1:AD1 W2:AA14 J15:Q1048576 W15:AD1048576">
    <cfRule type="expression" dxfId="6" priority="1">
      <formula>MOD($K1,2)=1</formula>
    </cfRule>
  </conditionalFormatting>
  <pageMargins left="0.23622047244094491" right="0.23622047244094491" top="0" bottom="0" header="0.31496062992125984" footer="0.31496062992125984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F529F-2EF5-4F63-83F3-D2C1F5566582}">
  <sheetPr codeName="Sheet17">
    <tabColor rgb="FFFFFF00"/>
  </sheetPr>
  <dimension ref="A1:I73"/>
  <sheetViews>
    <sheetView workbookViewId="0">
      <selection activeCell="D20" sqref="D20"/>
    </sheetView>
  </sheetViews>
  <sheetFormatPr defaultRowHeight="16.5" x14ac:dyDescent="0.3"/>
  <cols>
    <col min="1" max="3" width="18.875" bestFit="1" customWidth="1"/>
  </cols>
  <sheetData>
    <row r="1" spans="1:9" x14ac:dyDescent="0.3">
      <c r="A1" t="s">
        <v>3785</v>
      </c>
      <c r="B1" t="s">
        <v>3786</v>
      </c>
      <c r="C1" t="s">
        <v>3787</v>
      </c>
    </row>
    <row r="2" spans="1:9" x14ac:dyDescent="0.3">
      <c r="A2" s="191">
        <v>145</v>
      </c>
      <c r="B2">
        <v>0</v>
      </c>
      <c r="C2">
        <v>0</v>
      </c>
      <c r="E2">
        <v>145</v>
      </c>
      <c r="F2">
        <f>ROUNDDOWN(E2*0.5,)</f>
        <v>72</v>
      </c>
      <c r="G2">
        <f>ROUNDDOWN(E2*0.2,)</f>
        <v>29</v>
      </c>
      <c r="I2" t="s">
        <v>3788</v>
      </c>
    </row>
    <row r="3" spans="1:9" x14ac:dyDescent="0.3">
      <c r="A3" s="191">
        <v>145</v>
      </c>
      <c r="B3">
        <v>0</v>
      </c>
      <c r="C3">
        <v>0</v>
      </c>
      <c r="E3">
        <v>145</v>
      </c>
      <c r="F3">
        <f t="shared" ref="F3:F66" si="0">ROUNDDOWN(E3*0.5,)</f>
        <v>72</v>
      </c>
      <c r="G3">
        <f t="shared" ref="G3:G66" si="1">ROUNDDOWN(E3*0.2,)</f>
        <v>29</v>
      </c>
      <c r="I3" t="s">
        <v>3789</v>
      </c>
    </row>
    <row r="4" spans="1:9" x14ac:dyDescent="0.3">
      <c r="A4" s="191">
        <v>145</v>
      </c>
      <c r="B4">
        <v>0</v>
      </c>
      <c r="C4">
        <v>0</v>
      </c>
      <c r="E4">
        <v>145</v>
      </c>
      <c r="F4">
        <f t="shared" si="0"/>
        <v>72</v>
      </c>
      <c r="G4">
        <f t="shared" si="1"/>
        <v>29</v>
      </c>
    </row>
    <row r="5" spans="1:9" x14ac:dyDescent="0.3">
      <c r="A5" s="191">
        <v>145</v>
      </c>
      <c r="B5">
        <v>0</v>
      </c>
      <c r="C5">
        <v>0</v>
      </c>
      <c r="E5">
        <v>145</v>
      </c>
      <c r="F5">
        <f t="shared" si="0"/>
        <v>72</v>
      </c>
      <c r="G5">
        <f t="shared" si="1"/>
        <v>29</v>
      </c>
    </row>
    <row r="6" spans="1:9" x14ac:dyDescent="0.3">
      <c r="A6" s="191">
        <v>290</v>
      </c>
      <c r="B6">
        <v>0</v>
      </c>
      <c r="C6">
        <v>0</v>
      </c>
      <c r="E6">
        <v>290</v>
      </c>
      <c r="F6">
        <f t="shared" si="0"/>
        <v>145</v>
      </c>
      <c r="G6">
        <f t="shared" si="1"/>
        <v>58</v>
      </c>
    </row>
    <row r="7" spans="1:9" x14ac:dyDescent="0.3">
      <c r="A7" s="191">
        <v>290</v>
      </c>
      <c r="B7">
        <v>0</v>
      </c>
      <c r="C7">
        <v>0</v>
      </c>
      <c r="E7">
        <v>290</v>
      </c>
      <c r="F7">
        <f t="shared" si="0"/>
        <v>145</v>
      </c>
      <c r="G7">
        <f t="shared" si="1"/>
        <v>58</v>
      </c>
    </row>
    <row r="8" spans="1:9" x14ac:dyDescent="0.3">
      <c r="A8" s="191">
        <v>145</v>
      </c>
      <c r="B8">
        <v>0</v>
      </c>
      <c r="C8">
        <v>0</v>
      </c>
      <c r="E8">
        <v>145</v>
      </c>
      <c r="F8">
        <f t="shared" si="0"/>
        <v>72</v>
      </c>
      <c r="G8">
        <f t="shared" si="1"/>
        <v>29</v>
      </c>
    </row>
    <row r="9" spans="1:9" x14ac:dyDescent="0.3">
      <c r="A9" s="191">
        <v>145</v>
      </c>
      <c r="B9">
        <v>0</v>
      </c>
      <c r="C9">
        <v>0</v>
      </c>
      <c r="E9">
        <v>145</v>
      </c>
      <c r="F9">
        <f t="shared" si="0"/>
        <v>72</v>
      </c>
      <c r="G9">
        <f t="shared" si="1"/>
        <v>29</v>
      </c>
    </row>
    <row r="10" spans="1:9" x14ac:dyDescent="0.3">
      <c r="A10" s="191">
        <v>290</v>
      </c>
      <c r="B10">
        <v>0</v>
      </c>
      <c r="C10">
        <v>0</v>
      </c>
      <c r="E10">
        <v>290</v>
      </c>
      <c r="F10">
        <f t="shared" si="0"/>
        <v>145</v>
      </c>
      <c r="G10">
        <f t="shared" si="1"/>
        <v>58</v>
      </c>
    </row>
    <row r="11" spans="1:9" x14ac:dyDescent="0.3">
      <c r="A11" s="191">
        <v>290</v>
      </c>
      <c r="B11">
        <v>0</v>
      </c>
      <c r="C11">
        <v>0</v>
      </c>
      <c r="E11">
        <v>290</v>
      </c>
      <c r="F11">
        <f t="shared" si="0"/>
        <v>145</v>
      </c>
      <c r="G11">
        <f t="shared" si="1"/>
        <v>58</v>
      </c>
    </row>
    <row r="12" spans="1:9" x14ac:dyDescent="0.3">
      <c r="A12" s="191">
        <v>145</v>
      </c>
      <c r="B12">
        <v>0</v>
      </c>
      <c r="C12">
        <v>0</v>
      </c>
      <c r="E12">
        <v>145</v>
      </c>
      <c r="F12">
        <f t="shared" si="0"/>
        <v>72</v>
      </c>
      <c r="G12">
        <f t="shared" si="1"/>
        <v>29</v>
      </c>
    </row>
    <row r="13" spans="1:9" x14ac:dyDescent="0.3">
      <c r="A13" s="191">
        <v>145</v>
      </c>
      <c r="B13">
        <v>0</v>
      </c>
      <c r="C13">
        <v>0</v>
      </c>
      <c r="E13">
        <v>145</v>
      </c>
      <c r="F13">
        <f t="shared" si="0"/>
        <v>72</v>
      </c>
      <c r="G13">
        <f t="shared" si="1"/>
        <v>29</v>
      </c>
    </row>
    <row r="14" spans="1:9" x14ac:dyDescent="0.3">
      <c r="A14" s="191">
        <v>145</v>
      </c>
      <c r="B14">
        <v>0</v>
      </c>
      <c r="C14">
        <v>0</v>
      </c>
      <c r="E14">
        <v>145</v>
      </c>
      <c r="F14">
        <f t="shared" si="0"/>
        <v>72</v>
      </c>
      <c r="G14">
        <f t="shared" si="1"/>
        <v>29</v>
      </c>
    </row>
    <row r="15" spans="1:9" x14ac:dyDescent="0.3">
      <c r="A15" s="191">
        <v>145</v>
      </c>
      <c r="B15">
        <v>0</v>
      </c>
      <c r="C15">
        <v>0</v>
      </c>
      <c r="E15">
        <v>145</v>
      </c>
      <c r="F15">
        <f t="shared" si="0"/>
        <v>72</v>
      </c>
      <c r="G15">
        <f t="shared" si="1"/>
        <v>29</v>
      </c>
    </row>
    <row r="16" spans="1:9" x14ac:dyDescent="0.3">
      <c r="A16">
        <v>100</v>
      </c>
      <c r="B16" s="191">
        <v>145</v>
      </c>
      <c r="C16">
        <v>0</v>
      </c>
      <c r="E16">
        <v>145</v>
      </c>
      <c r="F16">
        <f t="shared" si="0"/>
        <v>72</v>
      </c>
      <c r="G16">
        <f t="shared" si="1"/>
        <v>29</v>
      </c>
    </row>
    <row r="17" spans="1:7" x14ac:dyDescent="0.3">
      <c r="A17">
        <v>100</v>
      </c>
      <c r="B17" s="191">
        <v>145</v>
      </c>
      <c r="C17">
        <v>0</v>
      </c>
      <c r="E17">
        <v>145</v>
      </c>
      <c r="F17">
        <f t="shared" si="0"/>
        <v>72</v>
      </c>
      <c r="G17">
        <f t="shared" si="1"/>
        <v>29</v>
      </c>
    </row>
    <row r="18" spans="1:7" x14ac:dyDescent="0.3">
      <c r="A18">
        <v>100</v>
      </c>
      <c r="B18" s="191">
        <v>145</v>
      </c>
      <c r="C18">
        <v>0</v>
      </c>
      <c r="E18">
        <v>145</v>
      </c>
      <c r="F18">
        <f t="shared" si="0"/>
        <v>72</v>
      </c>
      <c r="G18">
        <f t="shared" si="1"/>
        <v>29</v>
      </c>
    </row>
    <row r="19" spans="1:7" x14ac:dyDescent="0.3">
      <c r="A19">
        <v>100</v>
      </c>
      <c r="B19" s="191">
        <v>145</v>
      </c>
      <c r="C19">
        <v>0</v>
      </c>
      <c r="E19">
        <v>145</v>
      </c>
      <c r="F19">
        <f t="shared" si="0"/>
        <v>72</v>
      </c>
      <c r="G19">
        <f t="shared" si="1"/>
        <v>29</v>
      </c>
    </row>
    <row r="20" spans="1:7" x14ac:dyDescent="0.3">
      <c r="A20">
        <v>200</v>
      </c>
      <c r="B20" s="191">
        <v>290</v>
      </c>
      <c r="C20">
        <v>0</v>
      </c>
      <c r="E20">
        <v>290</v>
      </c>
      <c r="F20">
        <f t="shared" si="0"/>
        <v>145</v>
      </c>
      <c r="G20">
        <f t="shared" si="1"/>
        <v>58</v>
      </c>
    </row>
    <row r="21" spans="1:7" x14ac:dyDescent="0.3">
      <c r="A21">
        <v>200</v>
      </c>
      <c r="B21" s="191">
        <v>290</v>
      </c>
      <c r="C21">
        <v>0</v>
      </c>
      <c r="E21">
        <v>290</v>
      </c>
      <c r="F21">
        <f t="shared" si="0"/>
        <v>145</v>
      </c>
      <c r="G21">
        <f t="shared" si="1"/>
        <v>58</v>
      </c>
    </row>
    <row r="22" spans="1:7" x14ac:dyDescent="0.3">
      <c r="A22">
        <v>200</v>
      </c>
      <c r="B22" s="191">
        <v>290</v>
      </c>
      <c r="C22">
        <v>0</v>
      </c>
      <c r="E22">
        <v>290</v>
      </c>
      <c r="F22">
        <f t="shared" si="0"/>
        <v>145</v>
      </c>
      <c r="G22">
        <f t="shared" si="1"/>
        <v>58</v>
      </c>
    </row>
    <row r="23" spans="1:7" x14ac:dyDescent="0.3">
      <c r="A23">
        <v>400</v>
      </c>
      <c r="B23" s="191">
        <v>580</v>
      </c>
      <c r="C23">
        <v>0</v>
      </c>
      <c r="E23">
        <v>580</v>
      </c>
      <c r="F23">
        <f t="shared" si="0"/>
        <v>290</v>
      </c>
      <c r="G23">
        <f t="shared" si="1"/>
        <v>116</v>
      </c>
    </row>
    <row r="24" spans="1:7" x14ac:dyDescent="0.3">
      <c r="A24">
        <v>200</v>
      </c>
      <c r="B24" s="191">
        <v>290</v>
      </c>
      <c r="C24">
        <v>0</v>
      </c>
      <c r="E24">
        <v>290</v>
      </c>
      <c r="F24">
        <f t="shared" si="0"/>
        <v>145</v>
      </c>
      <c r="G24">
        <f t="shared" si="1"/>
        <v>58</v>
      </c>
    </row>
    <row r="25" spans="1:7" x14ac:dyDescent="0.3">
      <c r="A25">
        <v>200</v>
      </c>
      <c r="B25" s="191">
        <v>290</v>
      </c>
      <c r="C25">
        <v>0</v>
      </c>
      <c r="E25">
        <v>290</v>
      </c>
      <c r="F25">
        <f t="shared" si="0"/>
        <v>145</v>
      </c>
      <c r="G25">
        <f t="shared" si="1"/>
        <v>58</v>
      </c>
    </row>
    <row r="26" spans="1:7" x14ac:dyDescent="0.3">
      <c r="A26">
        <v>100</v>
      </c>
      <c r="B26" s="191">
        <v>145</v>
      </c>
      <c r="C26">
        <v>0</v>
      </c>
      <c r="E26">
        <v>145</v>
      </c>
      <c r="F26">
        <f t="shared" si="0"/>
        <v>72</v>
      </c>
      <c r="G26">
        <f t="shared" si="1"/>
        <v>29</v>
      </c>
    </row>
    <row r="27" spans="1:7" x14ac:dyDescent="0.3">
      <c r="A27">
        <v>100</v>
      </c>
      <c r="B27" s="191">
        <v>145</v>
      </c>
      <c r="C27">
        <v>0</v>
      </c>
      <c r="E27">
        <v>145</v>
      </c>
      <c r="F27">
        <f t="shared" si="0"/>
        <v>72</v>
      </c>
      <c r="G27">
        <f t="shared" si="1"/>
        <v>29</v>
      </c>
    </row>
    <row r="28" spans="1:7" x14ac:dyDescent="0.3">
      <c r="A28">
        <v>100</v>
      </c>
      <c r="B28" s="191">
        <v>145</v>
      </c>
      <c r="C28">
        <v>0</v>
      </c>
      <c r="E28">
        <v>145</v>
      </c>
      <c r="F28">
        <f t="shared" si="0"/>
        <v>72</v>
      </c>
      <c r="G28">
        <f t="shared" si="1"/>
        <v>29</v>
      </c>
    </row>
    <row r="29" spans="1:7" x14ac:dyDescent="0.3">
      <c r="A29">
        <v>400</v>
      </c>
      <c r="B29" s="191">
        <v>580</v>
      </c>
      <c r="C29">
        <v>0</v>
      </c>
      <c r="E29">
        <v>580</v>
      </c>
      <c r="F29">
        <f t="shared" si="0"/>
        <v>290</v>
      </c>
      <c r="G29">
        <f t="shared" si="1"/>
        <v>116</v>
      </c>
    </row>
    <row r="30" spans="1:7" x14ac:dyDescent="0.3">
      <c r="A30">
        <v>200</v>
      </c>
      <c r="B30" s="191">
        <v>290</v>
      </c>
      <c r="C30">
        <v>0</v>
      </c>
      <c r="E30">
        <v>290</v>
      </c>
      <c r="F30">
        <f t="shared" si="0"/>
        <v>145</v>
      </c>
      <c r="G30">
        <f t="shared" si="1"/>
        <v>58</v>
      </c>
    </row>
    <row r="31" spans="1:7" x14ac:dyDescent="0.3">
      <c r="A31">
        <v>200</v>
      </c>
      <c r="B31" s="191">
        <v>290</v>
      </c>
      <c r="C31">
        <v>0</v>
      </c>
      <c r="E31">
        <v>290</v>
      </c>
      <c r="F31">
        <f t="shared" si="0"/>
        <v>145</v>
      </c>
      <c r="G31">
        <f t="shared" si="1"/>
        <v>58</v>
      </c>
    </row>
    <row r="32" spans="1:7" x14ac:dyDescent="0.3">
      <c r="A32">
        <v>100</v>
      </c>
      <c r="B32" s="191">
        <v>145</v>
      </c>
      <c r="C32">
        <v>0</v>
      </c>
      <c r="E32">
        <v>145</v>
      </c>
      <c r="F32">
        <f t="shared" si="0"/>
        <v>72</v>
      </c>
      <c r="G32">
        <f t="shared" si="1"/>
        <v>29</v>
      </c>
    </row>
    <row r="33" spans="1:7" x14ac:dyDescent="0.3">
      <c r="A33">
        <v>200</v>
      </c>
      <c r="B33" s="191">
        <v>290</v>
      </c>
      <c r="C33">
        <v>0</v>
      </c>
      <c r="E33">
        <v>290</v>
      </c>
      <c r="F33">
        <f t="shared" si="0"/>
        <v>145</v>
      </c>
      <c r="G33">
        <f t="shared" si="1"/>
        <v>58</v>
      </c>
    </row>
    <row r="34" spans="1:7" x14ac:dyDescent="0.3">
      <c r="A34">
        <v>200</v>
      </c>
      <c r="B34" s="191">
        <v>290</v>
      </c>
      <c r="C34">
        <v>0</v>
      </c>
      <c r="E34">
        <v>290</v>
      </c>
      <c r="F34">
        <f t="shared" si="0"/>
        <v>145</v>
      </c>
      <c r="G34">
        <f t="shared" si="1"/>
        <v>58</v>
      </c>
    </row>
    <row r="35" spans="1:7" x14ac:dyDescent="0.3">
      <c r="A35">
        <v>100</v>
      </c>
      <c r="B35" s="191">
        <v>145</v>
      </c>
      <c r="C35">
        <v>0</v>
      </c>
      <c r="E35">
        <v>145</v>
      </c>
      <c r="F35">
        <f t="shared" si="0"/>
        <v>72</v>
      </c>
      <c r="G35">
        <f t="shared" si="1"/>
        <v>29</v>
      </c>
    </row>
    <row r="36" spans="1:7" x14ac:dyDescent="0.3">
      <c r="A36">
        <v>200</v>
      </c>
      <c r="B36" s="191">
        <v>290</v>
      </c>
      <c r="C36">
        <v>0</v>
      </c>
      <c r="E36">
        <v>290</v>
      </c>
      <c r="F36">
        <f t="shared" si="0"/>
        <v>145</v>
      </c>
      <c r="G36">
        <f t="shared" si="1"/>
        <v>58</v>
      </c>
    </row>
    <row r="37" spans="1:7" x14ac:dyDescent="0.3">
      <c r="A37">
        <v>200</v>
      </c>
      <c r="B37" s="191">
        <v>290</v>
      </c>
      <c r="C37">
        <v>0</v>
      </c>
      <c r="E37">
        <v>290</v>
      </c>
      <c r="F37">
        <f t="shared" si="0"/>
        <v>145</v>
      </c>
      <c r="G37">
        <f t="shared" si="1"/>
        <v>58</v>
      </c>
    </row>
    <row r="38" spans="1:7" x14ac:dyDescent="0.3">
      <c r="A38">
        <v>100</v>
      </c>
      <c r="B38" s="191">
        <v>145</v>
      </c>
      <c r="C38">
        <v>0</v>
      </c>
      <c r="E38">
        <v>145</v>
      </c>
      <c r="F38">
        <f t="shared" si="0"/>
        <v>72</v>
      </c>
      <c r="G38">
        <f t="shared" si="1"/>
        <v>29</v>
      </c>
    </row>
    <row r="39" spans="1:7" x14ac:dyDescent="0.3">
      <c r="A39">
        <v>100</v>
      </c>
      <c r="B39" s="191">
        <v>145</v>
      </c>
      <c r="C39">
        <v>0</v>
      </c>
      <c r="E39">
        <v>145</v>
      </c>
      <c r="F39">
        <f t="shared" si="0"/>
        <v>72</v>
      </c>
      <c r="G39">
        <f t="shared" si="1"/>
        <v>29</v>
      </c>
    </row>
    <row r="40" spans="1:7" x14ac:dyDescent="0.3">
      <c r="A40">
        <v>100</v>
      </c>
      <c r="B40" s="191">
        <v>145</v>
      </c>
      <c r="C40">
        <v>0</v>
      </c>
      <c r="E40">
        <v>145</v>
      </c>
      <c r="F40">
        <f t="shared" si="0"/>
        <v>72</v>
      </c>
      <c r="G40">
        <f t="shared" si="1"/>
        <v>29</v>
      </c>
    </row>
    <row r="41" spans="1:7" x14ac:dyDescent="0.3">
      <c r="A41">
        <v>200</v>
      </c>
      <c r="B41" s="191">
        <v>290</v>
      </c>
      <c r="C41">
        <v>0</v>
      </c>
      <c r="E41">
        <v>290</v>
      </c>
      <c r="F41">
        <f t="shared" si="0"/>
        <v>145</v>
      </c>
      <c r="G41">
        <f t="shared" si="1"/>
        <v>58</v>
      </c>
    </row>
    <row r="42" spans="1:7" x14ac:dyDescent="0.3">
      <c r="A42">
        <v>200</v>
      </c>
      <c r="B42" s="191">
        <v>290</v>
      </c>
      <c r="C42">
        <v>0</v>
      </c>
      <c r="E42">
        <v>290</v>
      </c>
      <c r="F42">
        <f t="shared" si="0"/>
        <v>145</v>
      </c>
      <c r="G42">
        <f t="shared" si="1"/>
        <v>58</v>
      </c>
    </row>
    <row r="43" spans="1:7" x14ac:dyDescent="0.3">
      <c r="A43">
        <v>200</v>
      </c>
      <c r="B43" s="191">
        <v>290</v>
      </c>
      <c r="C43">
        <v>0</v>
      </c>
      <c r="E43">
        <v>290</v>
      </c>
      <c r="F43">
        <f t="shared" si="0"/>
        <v>145</v>
      </c>
      <c r="G43">
        <f t="shared" si="1"/>
        <v>58</v>
      </c>
    </row>
    <row r="44" spans="1:7" x14ac:dyDescent="0.3">
      <c r="A44">
        <v>100</v>
      </c>
      <c r="B44" s="191">
        <v>145</v>
      </c>
      <c r="C44">
        <v>0</v>
      </c>
      <c r="E44">
        <v>145</v>
      </c>
      <c r="F44">
        <f t="shared" si="0"/>
        <v>72</v>
      </c>
      <c r="G44">
        <f t="shared" si="1"/>
        <v>29</v>
      </c>
    </row>
    <row r="45" spans="1:7" x14ac:dyDescent="0.3">
      <c r="A45">
        <v>200</v>
      </c>
      <c r="B45" s="191">
        <v>290</v>
      </c>
      <c r="C45">
        <v>0</v>
      </c>
      <c r="E45">
        <v>290</v>
      </c>
      <c r="F45">
        <f t="shared" si="0"/>
        <v>145</v>
      </c>
      <c r="G45">
        <f t="shared" si="1"/>
        <v>58</v>
      </c>
    </row>
    <row r="46" spans="1:7" x14ac:dyDescent="0.3">
      <c r="A46">
        <v>200</v>
      </c>
      <c r="B46" s="191">
        <v>290</v>
      </c>
      <c r="C46">
        <v>0</v>
      </c>
      <c r="E46">
        <v>290</v>
      </c>
      <c r="F46">
        <f t="shared" si="0"/>
        <v>145</v>
      </c>
      <c r="G46">
        <f t="shared" si="1"/>
        <v>58</v>
      </c>
    </row>
    <row r="47" spans="1:7" x14ac:dyDescent="0.3">
      <c r="A47">
        <v>200</v>
      </c>
      <c r="B47" s="191">
        <v>290</v>
      </c>
      <c r="C47">
        <v>0</v>
      </c>
      <c r="E47">
        <v>290</v>
      </c>
      <c r="F47">
        <f t="shared" si="0"/>
        <v>145</v>
      </c>
      <c r="G47">
        <f t="shared" si="1"/>
        <v>58</v>
      </c>
    </row>
    <row r="48" spans="1:7" x14ac:dyDescent="0.3">
      <c r="A48">
        <v>200</v>
      </c>
      <c r="B48" s="191">
        <v>290</v>
      </c>
      <c r="C48">
        <v>0</v>
      </c>
      <c r="E48">
        <v>290</v>
      </c>
      <c r="F48">
        <f t="shared" si="0"/>
        <v>145</v>
      </c>
      <c r="G48">
        <f t="shared" si="1"/>
        <v>58</v>
      </c>
    </row>
    <row r="49" spans="1:7" x14ac:dyDescent="0.3">
      <c r="A49">
        <v>400</v>
      </c>
      <c r="B49" s="191">
        <v>580</v>
      </c>
      <c r="C49">
        <v>0</v>
      </c>
      <c r="E49">
        <v>580</v>
      </c>
      <c r="F49">
        <f t="shared" si="0"/>
        <v>290</v>
      </c>
      <c r="G49">
        <f t="shared" si="1"/>
        <v>116</v>
      </c>
    </row>
    <row r="50" spans="1:7" x14ac:dyDescent="0.3">
      <c r="A50">
        <v>100</v>
      </c>
      <c r="B50" s="191">
        <v>145</v>
      </c>
      <c r="C50">
        <v>0</v>
      </c>
      <c r="E50">
        <v>145</v>
      </c>
      <c r="F50">
        <f t="shared" si="0"/>
        <v>72</v>
      </c>
      <c r="G50">
        <f t="shared" si="1"/>
        <v>29</v>
      </c>
    </row>
    <row r="51" spans="1:7" x14ac:dyDescent="0.3">
      <c r="A51">
        <v>100</v>
      </c>
      <c r="B51" s="191">
        <v>145</v>
      </c>
      <c r="C51">
        <v>0</v>
      </c>
      <c r="E51">
        <v>145</v>
      </c>
      <c r="F51">
        <f t="shared" si="0"/>
        <v>72</v>
      </c>
      <c r="G51">
        <f t="shared" si="1"/>
        <v>29</v>
      </c>
    </row>
    <row r="52" spans="1:7" x14ac:dyDescent="0.3">
      <c r="A52">
        <v>100</v>
      </c>
      <c r="B52" s="191">
        <v>145</v>
      </c>
      <c r="C52">
        <v>0</v>
      </c>
      <c r="E52">
        <v>145</v>
      </c>
      <c r="F52">
        <f t="shared" si="0"/>
        <v>72</v>
      </c>
      <c r="G52">
        <f t="shared" si="1"/>
        <v>29</v>
      </c>
    </row>
    <row r="53" spans="1:7" x14ac:dyDescent="0.3">
      <c r="A53">
        <v>100</v>
      </c>
      <c r="B53" s="191">
        <v>145</v>
      </c>
      <c r="C53">
        <v>0</v>
      </c>
      <c r="E53">
        <v>145</v>
      </c>
      <c r="F53">
        <f t="shared" si="0"/>
        <v>72</v>
      </c>
      <c r="G53">
        <f t="shared" si="1"/>
        <v>29</v>
      </c>
    </row>
    <row r="54" spans="1:7" x14ac:dyDescent="0.3">
      <c r="A54">
        <v>200</v>
      </c>
      <c r="B54" s="191">
        <v>290</v>
      </c>
      <c r="C54">
        <v>0</v>
      </c>
      <c r="E54">
        <v>290</v>
      </c>
      <c r="F54">
        <f t="shared" si="0"/>
        <v>145</v>
      </c>
      <c r="G54">
        <f t="shared" si="1"/>
        <v>58</v>
      </c>
    </row>
    <row r="55" spans="1:7" x14ac:dyDescent="0.3">
      <c r="A55">
        <v>100</v>
      </c>
      <c r="B55" s="191">
        <v>145</v>
      </c>
      <c r="C55">
        <v>0</v>
      </c>
      <c r="E55">
        <v>145</v>
      </c>
      <c r="F55">
        <f t="shared" si="0"/>
        <v>72</v>
      </c>
      <c r="G55">
        <f t="shared" si="1"/>
        <v>29</v>
      </c>
    </row>
    <row r="56" spans="1:7" x14ac:dyDescent="0.3">
      <c r="A56">
        <v>200</v>
      </c>
      <c r="B56" s="191">
        <v>290</v>
      </c>
      <c r="C56">
        <v>0</v>
      </c>
      <c r="E56">
        <v>290</v>
      </c>
      <c r="F56">
        <f t="shared" si="0"/>
        <v>145</v>
      </c>
      <c r="G56">
        <f t="shared" si="1"/>
        <v>58</v>
      </c>
    </row>
    <row r="57" spans="1:7" x14ac:dyDescent="0.3">
      <c r="A57">
        <v>100</v>
      </c>
      <c r="B57" s="191">
        <v>145</v>
      </c>
      <c r="C57">
        <v>0</v>
      </c>
      <c r="E57">
        <v>145</v>
      </c>
      <c r="F57">
        <f t="shared" si="0"/>
        <v>72</v>
      </c>
      <c r="G57">
        <f t="shared" si="1"/>
        <v>29</v>
      </c>
    </row>
    <row r="58" spans="1:7" x14ac:dyDescent="0.3">
      <c r="A58">
        <v>100</v>
      </c>
      <c r="B58" s="191">
        <v>145</v>
      </c>
      <c r="C58">
        <v>0</v>
      </c>
      <c r="E58">
        <v>145</v>
      </c>
      <c r="F58">
        <f t="shared" si="0"/>
        <v>72</v>
      </c>
      <c r="G58">
        <f t="shared" si="1"/>
        <v>29</v>
      </c>
    </row>
    <row r="59" spans="1:7" x14ac:dyDescent="0.3">
      <c r="A59">
        <v>200</v>
      </c>
      <c r="B59" s="191">
        <v>290</v>
      </c>
      <c r="C59">
        <v>0</v>
      </c>
      <c r="E59">
        <v>290</v>
      </c>
      <c r="F59">
        <f t="shared" si="0"/>
        <v>145</v>
      </c>
      <c r="G59">
        <f t="shared" si="1"/>
        <v>58</v>
      </c>
    </row>
    <row r="60" spans="1:7" x14ac:dyDescent="0.3">
      <c r="A60">
        <v>400</v>
      </c>
      <c r="B60" s="191">
        <v>580</v>
      </c>
      <c r="C60">
        <v>0</v>
      </c>
      <c r="E60">
        <v>580</v>
      </c>
      <c r="F60">
        <f t="shared" si="0"/>
        <v>290</v>
      </c>
      <c r="G60">
        <f t="shared" si="1"/>
        <v>116</v>
      </c>
    </row>
    <row r="61" spans="1:7" x14ac:dyDescent="0.3">
      <c r="A61">
        <v>200</v>
      </c>
      <c r="B61" s="191">
        <v>290</v>
      </c>
      <c r="C61">
        <v>0</v>
      </c>
      <c r="E61">
        <v>290</v>
      </c>
      <c r="F61">
        <f t="shared" si="0"/>
        <v>145</v>
      </c>
      <c r="G61">
        <f t="shared" si="1"/>
        <v>58</v>
      </c>
    </row>
    <row r="62" spans="1:7" x14ac:dyDescent="0.3">
      <c r="A62">
        <v>100</v>
      </c>
      <c r="B62" s="191">
        <v>145</v>
      </c>
      <c r="C62">
        <v>0</v>
      </c>
      <c r="E62">
        <v>145</v>
      </c>
      <c r="F62">
        <f t="shared" si="0"/>
        <v>72</v>
      </c>
      <c r="G62">
        <f t="shared" si="1"/>
        <v>29</v>
      </c>
    </row>
    <row r="63" spans="1:7" x14ac:dyDescent="0.3">
      <c r="A63">
        <v>400</v>
      </c>
      <c r="B63" s="191">
        <v>580</v>
      </c>
      <c r="C63">
        <v>0</v>
      </c>
      <c r="E63">
        <v>580</v>
      </c>
      <c r="F63">
        <f t="shared" si="0"/>
        <v>290</v>
      </c>
      <c r="G63">
        <f t="shared" si="1"/>
        <v>116</v>
      </c>
    </row>
    <row r="64" spans="1:7" x14ac:dyDescent="0.3">
      <c r="A64">
        <v>200</v>
      </c>
      <c r="B64" s="191">
        <v>290</v>
      </c>
      <c r="C64">
        <v>0</v>
      </c>
      <c r="E64">
        <v>290</v>
      </c>
      <c r="F64">
        <f t="shared" si="0"/>
        <v>145</v>
      </c>
      <c r="G64">
        <f t="shared" si="1"/>
        <v>58</v>
      </c>
    </row>
    <row r="65" spans="1:7" x14ac:dyDescent="0.3">
      <c r="A65">
        <v>100</v>
      </c>
      <c r="B65" s="191">
        <v>145</v>
      </c>
      <c r="C65">
        <v>0</v>
      </c>
      <c r="E65">
        <v>145</v>
      </c>
      <c r="F65">
        <f t="shared" si="0"/>
        <v>72</v>
      </c>
      <c r="G65">
        <f t="shared" si="1"/>
        <v>29</v>
      </c>
    </row>
    <row r="66" spans="1:7" x14ac:dyDescent="0.3">
      <c r="A66">
        <v>200</v>
      </c>
      <c r="B66" s="191">
        <v>290</v>
      </c>
      <c r="C66">
        <v>0</v>
      </c>
      <c r="E66">
        <v>290</v>
      </c>
      <c r="F66">
        <f t="shared" si="0"/>
        <v>145</v>
      </c>
      <c r="G66">
        <f t="shared" si="1"/>
        <v>58</v>
      </c>
    </row>
    <row r="67" spans="1:7" x14ac:dyDescent="0.3">
      <c r="A67">
        <v>100</v>
      </c>
      <c r="B67" s="191">
        <v>145</v>
      </c>
      <c r="C67">
        <v>0</v>
      </c>
      <c r="E67">
        <v>145</v>
      </c>
      <c r="F67">
        <f t="shared" ref="F67:F73" si="2">ROUNDDOWN(E67*0.5,)</f>
        <v>72</v>
      </c>
      <c r="G67">
        <f t="shared" ref="G67:G73" si="3">ROUNDDOWN(E67*0.2,)</f>
        <v>29</v>
      </c>
    </row>
    <row r="68" spans="1:7" x14ac:dyDescent="0.3">
      <c r="A68">
        <v>100</v>
      </c>
      <c r="B68" s="191">
        <v>145</v>
      </c>
      <c r="C68">
        <v>0</v>
      </c>
      <c r="E68">
        <v>145</v>
      </c>
      <c r="F68">
        <f t="shared" si="2"/>
        <v>72</v>
      </c>
      <c r="G68">
        <f t="shared" si="3"/>
        <v>29</v>
      </c>
    </row>
    <row r="69" spans="1:7" x14ac:dyDescent="0.3">
      <c r="A69">
        <v>200</v>
      </c>
      <c r="B69" s="191">
        <v>290</v>
      </c>
      <c r="C69">
        <v>0</v>
      </c>
      <c r="E69">
        <v>290</v>
      </c>
      <c r="F69">
        <f t="shared" si="2"/>
        <v>145</v>
      </c>
      <c r="G69">
        <f t="shared" si="3"/>
        <v>58</v>
      </c>
    </row>
    <row r="70" spans="1:7" x14ac:dyDescent="0.3">
      <c r="A70">
        <v>100</v>
      </c>
      <c r="B70" s="191">
        <v>145</v>
      </c>
      <c r="C70">
        <v>0</v>
      </c>
      <c r="E70">
        <v>145</v>
      </c>
      <c r="F70">
        <f t="shared" si="2"/>
        <v>72</v>
      </c>
      <c r="G70">
        <f t="shared" si="3"/>
        <v>29</v>
      </c>
    </row>
    <row r="71" spans="1:7" x14ac:dyDescent="0.3">
      <c r="A71">
        <v>200</v>
      </c>
      <c r="B71" s="191">
        <v>290</v>
      </c>
      <c r="C71">
        <v>0</v>
      </c>
      <c r="E71">
        <v>290</v>
      </c>
      <c r="F71">
        <f t="shared" si="2"/>
        <v>145</v>
      </c>
      <c r="G71">
        <f t="shared" si="3"/>
        <v>58</v>
      </c>
    </row>
    <row r="72" spans="1:7" x14ac:dyDescent="0.3">
      <c r="A72">
        <v>400</v>
      </c>
      <c r="B72" s="191">
        <v>580</v>
      </c>
      <c r="C72">
        <v>0</v>
      </c>
      <c r="E72">
        <v>580</v>
      </c>
      <c r="F72">
        <f t="shared" si="2"/>
        <v>290</v>
      </c>
      <c r="G72">
        <f t="shared" si="3"/>
        <v>116</v>
      </c>
    </row>
    <row r="73" spans="1:7" x14ac:dyDescent="0.3">
      <c r="A73">
        <v>400</v>
      </c>
      <c r="B73" s="191">
        <v>580</v>
      </c>
      <c r="C73">
        <v>0</v>
      </c>
      <c r="E73">
        <v>580</v>
      </c>
      <c r="F73">
        <f t="shared" si="2"/>
        <v>290</v>
      </c>
      <c r="G73">
        <f t="shared" si="3"/>
        <v>116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B855B-2A71-4590-A89F-EA0C52BA9528}">
  <sheetPr codeName="Sheet12">
    <tabColor rgb="FFFFFF00"/>
  </sheetPr>
  <dimension ref="A1:BN511"/>
  <sheetViews>
    <sheetView topLeftCell="V1" zoomScaleNormal="100" workbookViewId="0">
      <pane ySplit="1" topLeftCell="A11" activePane="bottomLeft" state="frozen"/>
      <selection pane="bottomLeft" activeCell="X52" sqref="X52"/>
    </sheetView>
  </sheetViews>
  <sheetFormatPr defaultRowHeight="12" x14ac:dyDescent="0.2"/>
  <cols>
    <col min="1" max="1" width="9" style="2"/>
    <col min="2" max="2" width="2.375" style="2" bestFit="1" customWidth="1"/>
    <col min="3" max="3" width="5" style="2" customWidth="1"/>
    <col min="4" max="4" width="5.875" style="2" bestFit="1" customWidth="1"/>
    <col min="5" max="5" width="2" style="2" customWidth="1"/>
    <col min="6" max="6" width="5.75" style="2" bestFit="1" customWidth="1"/>
    <col min="7" max="7" width="4.5" style="2" bestFit="1" customWidth="1"/>
    <col min="8" max="8" width="9" style="2"/>
    <col min="9" max="13" width="9" style="1"/>
    <col min="14" max="14" width="10.625" style="1" bestFit="1" customWidth="1"/>
    <col min="15" max="15" width="11.375" style="1" bestFit="1" customWidth="1"/>
    <col min="16" max="16" width="11.75" style="1" bestFit="1" customWidth="1"/>
    <col min="17" max="17" width="9" style="108"/>
    <col min="18" max="18" width="3.25" style="4" bestFit="1" customWidth="1"/>
    <col min="19" max="19" width="6.75" style="2" bestFit="1" customWidth="1"/>
    <col min="20" max="20" width="5.375" style="2" bestFit="1" customWidth="1"/>
    <col min="21" max="21" width="6.75" style="2" bestFit="1" customWidth="1"/>
    <col min="22" max="22" width="5.875" style="2" bestFit="1" customWidth="1"/>
    <col min="23" max="23" width="5.375" style="2" bestFit="1" customWidth="1"/>
    <col min="24" max="24" width="8" style="103" bestFit="1" customWidth="1"/>
    <col min="25" max="25" width="5.375" style="2" bestFit="1" customWidth="1"/>
    <col min="26" max="26" width="6.75" style="2" bestFit="1" customWidth="1"/>
    <col min="27" max="27" width="5.875" style="2" bestFit="1" customWidth="1"/>
    <col min="28" max="28" width="5.375" style="2" bestFit="1" customWidth="1"/>
    <col min="29" max="29" width="8" style="103" bestFit="1" customWidth="1"/>
    <col min="30" max="30" width="5.375" style="2" bestFit="1" customWidth="1"/>
    <col min="31" max="31" width="7.625" style="2" bestFit="1" customWidth="1"/>
    <col min="32" max="32" width="5.875" style="2" bestFit="1" customWidth="1"/>
    <col min="33" max="33" width="5.375" style="2" bestFit="1" customWidth="1"/>
    <col min="34" max="34" width="8" style="103" bestFit="1" customWidth="1"/>
    <col min="35" max="35" width="5.375" style="2" bestFit="1" customWidth="1"/>
    <col min="36" max="36" width="7.625" style="2" bestFit="1" customWidth="1"/>
    <col min="37" max="37" width="6.75" style="2" bestFit="1" customWidth="1"/>
    <col min="38" max="38" width="5.375" style="2" bestFit="1" customWidth="1"/>
    <col min="39" max="39" width="8" style="103" bestFit="1" customWidth="1"/>
    <col min="40" max="40" width="5.375" style="2" bestFit="1" customWidth="1"/>
    <col min="41" max="41" width="7.625" style="2" bestFit="1" customWidth="1"/>
    <col min="42" max="42" width="6.75" style="2" bestFit="1" customWidth="1"/>
    <col min="43" max="43" width="5.875" style="2" bestFit="1" customWidth="1"/>
    <col min="44" max="44" width="8" style="105" bestFit="1" customWidth="1"/>
    <col min="45" max="45" width="11.625" style="142" bestFit="1" customWidth="1"/>
    <col min="46" max="46" width="5.375" style="4" bestFit="1" customWidth="1"/>
    <col min="47" max="47" width="9.75" style="4" customWidth="1"/>
    <col min="48" max="48" width="5.875" style="4" bestFit="1" customWidth="1"/>
    <col min="49" max="50" width="5.375" style="4" bestFit="1" customWidth="1"/>
    <col min="51" max="51" width="6.75" style="4" bestFit="1" customWidth="1"/>
    <col min="52" max="52" width="5.875" style="4" bestFit="1" customWidth="1"/>
    <col min="53" max="54" width="5.375" style="4" bestFit="1" customWidth="1"/>
    <col min="55" max="55" width="7.625" style="4" bestFit="1" customWidth="1"/>
    <col min="56" max="56" width="5.875" style="4" bestFit="1" customWidth="1"/>
    <col min="57" max="58" width="5.375" style="4" bestFit="1" customWidth="1"/>
    <col min="59" max="59" width="7.625" style="4" bestFit="1" customWidth="1"/>
    <col min="60" max="60" width="6.75" style="4" bestFit="1" customWidth="1"/>
    <col min="61" max="62" width="5.375" style="4" bestFit="1" customWidth="1"/>
    <col min="63" max="63" width="7.625" style="4" bestFit="1" customWidth="1"/>
    <col min="64" max="64" width="6.75" style="4" bestFit="1" customWidth="1"/>
    <col min="65" max="65" width="5.375" style="4" bestFit="1" customWidth="1"/>
    <col min="66" max="66" width="5" style="4" bestFit="1" customWidth="1"/>
    <col min="67" max="16384" width="9" style="1"/>
  </cols>
  <sheetData>
    <row r="1" spans="2:66" x14ac:dyDescent="0.2">
      <c r="I1" s="1" t="s">
        <v>329</v>
      </c>
      <c r="J1" s="1" t="s">
        <v>2705</v>
      </c>
      <c r="K1" s="1" t="s">
        <v>600</v>
      </c>
      <c r="L1" s="1" t="s">
        <v>2706</v>
      </c>
      <c r="M1" s="1" t="s">
        <v>2707</v>
      </c>
      <c r="N1" s="1" t="s">
        <v>2708</v>
      </c>
      <c r="O1" s="1" t="s">
        <v>2709</v>
      </c>
      <c r="P1" s="1" t="s">
        <v>2710</v>
      </c>
      <c r="Q1" s="109" t="s">
        <v>2722</v>
      </c>
      <c r="S1" s="2" t="s">
        <v>2714</v>
      </c>
      <c r="T1" s="4" t="s">
        <v>600</v>
      </c>
      <c r="U1" s="4" t="s">
        <v>2713</v>
      </c>
      <c r="V1" s="4" t="s">
        <v>2711</v>
      </c>
      <c r="W1" s="4" t="s">
        <v>2712</v>
      </c>
      <c r="X1" s="105" t="s">
        <v>2723</v>
      </c>
      <c r="Y1" s="4" t="str">
        <f>T1</f>
        <v>rating</v>
      </c>
      <c r="Z1" s="4" t="str">
        <f>U1</f>
        <v>type</v>
      </c>
      <c r="AA1" s="4" t="str">
        <f>V1</f>
        <v>value</v>
      </c>
      <c r="AB1" s="4" t="str">
        <f>W1</f>
        <v>count</v>
      </c>
      <c r="AC1" s="105" t="s">
        <v>2723</v>
      </c>
      <c r="AD1" s="4" t="str">
        <f>Y1</f>
        <v>rating</v>
      </c>
      <c r="AE1" s="4" t="str">
        <f>Z1</f>
        <v>type</v>
      </c>
      <c r="AF1" s="4" t="str">
        <f>AA1</f>
        <v>value</v>
      </c>
      <c r="AG1" s="4" t="str">
        <f>AB1</f>
        <v>count</v>
      </c>
      <c r="AH1" s="105" t="s">
        <v>2723</v>
      </c>
      <c r="AI1" s="4" t="str">
        <f>AD1</f>
        <v>rating</v>
      </c>
      <c r="AJ1" s="4" t="str">
        <f>AE1</f>
        <v>type</v>
      </c>
      <c r="AK1" s="4" t="str">
        <f>AF1</f>
        <v>value</v>
      </c>
      <c r="AL1" s="4" t="str">
        <f>AG1</f>
        <v>count</v>
      </c>
      <c r="AM1" s="105" t="s">
        <v>2721</v>
      </c>
      <c r="AN1" s="4" t="str">
        <f>AI1</f>
        <v>rating</v>
      </c>
      <c r="AO1" s="4" t="str">
        <f>AJ1</f>
        <v>type</v>
      </c>
      <c r="AP1" s="4" t="str">
        <f>AK1</f>
        <v>value</v>
      </c>
      <c r="AQ1" s="8" t="str">
        <f>AL1</f>
        <v>count</v>
      </c>
      <c r="AR1" s="105" t="s">
        <v>2721</v>
      </c>
      <c r="AS1" s="143" t="s">
        <v>3321</v>
      </c>
      <c r="AT1" s="4" t="s">
        <v>600</v>
      </c>
      <c r="AU1" s="4" t="s">
        <v>2713</v>
      </c>
      <c r="AV1" s="4" t="s">
        <v>2711</v>
      </c>
      <c r="AW1" s="4" t="s">
        <v>2712</v>
      </c>
      <c r="AX1" s="4" t="str">
        <f t="shared" ref="AX1:BM1" si="0">AT1</f>
        <v>rating</v>
      </c>
      <c r="AY1" s="4" t="str">
        <f t="shared" si="0"/>
        <v>type</v>
      </c>
      <c r="AZ1" s="4" t="str">
        <f t="shared" si="0"/>
        <v>value</v>
      </c>
      <c r="BA1" s="4" t="str">
        <f t="shared" si="0"/>
        <v>count</v>
      </c>
      <c r="BB1" s="4" t="str">
        <f t="shared" si="0"/>
        <v>rating</v>
      </c>
      <c r="BC1" s="4" t="str">
        <f t="shared" si="0"/>
        <v>type</v>
      </c>
      <c r="BD1" s="4" t="str">
        <f t="shared" si="0"/>
        <v>value</v>
      </c>
      <c r="BE1" s="4" t="str">
        <f t="shared" si="0"/>
        <v>count</v>
      </c>
      <c r="BF1" s="4" t="str">
        <f t="shared" si="0"/>
        <v>rating</v>
      </c>
      <c r="BG1" s="4" t="str">
        <f t="shared" si="0"/>
        <v>type</v>
      </c>
      <c r="BH1" s="4" t="str">
        <f t="shared" si="0"/>
        <v>value</v>
      </c>
      <c r="BI1" s="4" t="str">
        <f t="shared" si="0"/>
        <v>count</v>
      </c>
      <c r="BJ1" s="4" t="str">
        <f t="shared" si="0"/>
        <v>rating</v>
      </c>
      <c r="BK1" s="4" t="str">
        <f t="shared" si="0"/>
        <v>type</v>
      </c>
      <c r="BL1" s="4" t="str">
        <f t="shared" si="0"/>
        <v>value</v>
      </c>
      <c r="BM1" s="4" t="str">
        <f t="shared" si="0"/>
        <v>count</v>
      </c>
    </row>
    <row r="2" spans="2:66" x14ac:dyDescent="0.2">
      <c r="I2" s="1">
        <v>1</v>
      </c>
      <c r="J2" s="1">
        <v>1</v>
      </c>
      <c r="K2" s="1">
        <v>1</v>
      </c>
      <c r="L2" s="1">
        <v>0</v>
      </c>
      <c r="M2" s="1">
        <v>0</v>
      </c>
      <c r="N2" s="1">
        <v>1</v>
      </c>
      <c r="O2" s="1">
        <v>80</v>
      </c>
      <c r="P2" s="1">
        <v>0</v>
      </c>
      <c r="R2" s="4">
        <f>ROW()-2</f>
        <v>0</v>
      </c>
      <c r="S2" s="2" t="b">
        <f>MOD(ROW()-1,5)=0</f>
        <v>0</v>
      </c>
      <c r="T2" s="4">
        <v>1</v>
      </c>
      <c r="U2" s="4">
        <v>1</v>
      </c>
      <c r="V2" s="4">
        <v>80</v>
      </c>
      <c r="W2" s="4">
        <v>0</v>
      </c>
      <c r="X2" s="105">
        <f>IF(AND($R2&gt;=30,U2=1),V2+(ROW()*100),V2)</f>
        <v>80</v>
      </c>
      <c r="Y2" s="4">
        <v>2</v>
      </c>
      <c r="Z2" s="4">
        <v>1</v>
      </c>
      <c r="AA2" s="4">
        <v>330</v>
      </c>
      <c r="AB2" s="4">
        <v>0</v>
      </c>
      <c r="AC2" s="105">
        <f>IF(AND($R2&gt;=30,Z2=1),AA2+(ROW()*250),AA2)</f>
        <v>330</v>
      </c>
      <c r="AD2" s="4">
        <v>3</v>
      </c>
      <c r="AE2" s="4">
        <v>1</v>
      </c>
      <c r="AF2" s="4">
        <v>740</v>
      </c>
      <c r="AG2" s="4">
        <v>0</v>
      </c>
      <c r="AH2" s="105">
        <f>IF(AND($R2&gt;=30,AE2=1),AF2+(ROW()*500),AF2)</f>
        <v>740</v>
      </c>
      <c r="AI2" s="4">
        <v>4</v>
      </c>
      <c r="AJ2" s="4">
        <v>1</v>
      </c>
      <c r="AK2" s="4">
        <v>1310</v>
      </c>
      <c r="AL2" s="4">
        <v>0</v>
      </c>
      <c r="AM2" s="105">
        <f>IF(AND($R2&gt;=30,AJ2=1),AK2+(ROW()*500),AK2)</f>
        <v>1310</v>
      </c>
      <c r="AN2" s="4">
        <v>5</v>
      </c>
      <c r="AO2" s="4">
        <v>1</v>
      </c>
      <c r="AP2" s="4">
        <v>2050</v>
      </c>
      <c r="AQ2" s="4">
        <v>0</v>
      </c>
      <c r="AR2" s="105">
        <f>IF(AND($R2&gt;=30,AO2=1),AP2+(ROW()*1000),AP2)</f>
        <v>2050</v>
      </c>
      <c r="AS2" s="143"/>
      <c r="AT2" s="4">
        <v>1</v>
      </c>
      <c r="AU2" s="4">
        <v>1</v>
      </c>
      <c r="AV2" s="4">
        <v>80</v>
      </c>
      <c r="AW2" s="4">
        <v>0</v>
      </c>
      <c r="AX2" s="4">
        <v>2</v>
      </c>
      <c r="AY2" s="4">
        <v>1</v>
      </c>
      <c r="AZ2" s="4">
        <v>330</v>
      </c>
      <c r="BA2" s="4">
        <v>0</v>
      </c>
      <c r="BB2" s="4">
        <v>3</v>
      </c>
      <c r="BC2" s="4">
        <v>1</v>
      </c>
      <c r="BD2" s="4">
        <v>740</v>
      </c>
      <c r="BE2" s="4">
        <v>0</v>
      </c>
      <c r="BF2" s="4">
        <v>4</v>
      </c>
      <c r="BG2" s="4">
        <v>1</v>
      </c>
      <c r="BH2" s="4">
        <v>1310</v>
      </c>
      <c r="BI2" s="4">
        <v>0</v>
      </c>
      <c r="BJ2" s="4">
        <v>5</v>
      </c>
      <c r="BK2" s="4">
        <v>1</v>
      </c>
      <c r="BL2" s="4">
        <v>2050</v>
      </c>
      <c r="BM2" s="4">
        <v>0</v>
      </c>
      <c r="BN2" s="2"/>
    </row>
    <row r="3" spans="2:66" x14ac:dyDescent="0.2">
      <c r="I3" s="1">
        <v>2</v>
      </c>
      <c r="J3" s="1">
        <v>1</v>
      </c>
      <c r="K3" s="1">
        <v>1</v>
      </c>
      <c r="L3" s="1">
        <v>1</v>
      </c>
      <c r="M3" s="1">
        <v>12</v>
      </c>
      <c r="N3" s="1">
        <v>1</v>
      </c>
      <c r="O3" s="1">
        <v>100</v>
      </c>
      <c r="P3" s="1">
        <v>0</v>
      </c>
      <c r="R3" s="4">
        <f t="shared" ref="R3:R52" si="1">ROW()-2</f>
        <v>1</v>
      </c>
      <c r="S3" s="2" t="b">
        <f t="shared" ref="S3:S52" si="2">MOD(ROW()-1,5)=0</f>
        <v>0</v>
      </c>
      <c r="T3" s="4">
        <v>1</v>
      </c>
      <c r="U3" s="4">
        <v>1</v>
      </c>
      <c r="V3" s="4">
        <v>100</v>
      </c>
      <c r="W3" s="4">
        <v>0</v>
      </c>
      <c r="X3" s="105">
        <f t="shared" ref="X3:X51" si="3">IF(AND($R3&gt;=30,U3=1),V3+(ROW()*100),V3)</f>
        <v>100</v>
      </c>
      <c r="Y3" s="4">
        <v>2</v>
      </c>
      <c r="Z3" s="4">
        <v>1</v>
      </c>
      <c r="AA3" s="4">
        <v>405</v>
      </c>
      <c r="AB3" s="4">
        <v>0</v>
      </c>
      <c r="AC3" s="105">
        <f t="shared" ref="AC3:AC51" si="4">IF(AND($R3&gt;=30,Z3=1),AA3+(ROW()*250),AA3)</f>
        <v>405</v>
      </c>
      <c r="AD3" s="4">
        <v>3</v>
      </c>
      <c r="AE3" s="4">
        <v>1</v>
      </c>
      <c r="AF3" s="4">
        <v>910</v>
      </c>
      <c r="AG3" s="4">
        <v>0</v>
      </c>
      <c r="AH3" s="105">
        <f t="shared" ref="AH3:AH51" si="5">IF(AND($R3&gt;=30,AE3=1),AF3+(ROW()*500),AF3)</f>
        <v>910</v>
      </c>
      <c r="AI3" s="4">
        <v>4</v>
      </c>
      <c r="AJ3" s="4">
        <v>1</v>
      </c>
      <c r="AK3" s="4">
        <v>1615</v>
      </c>
      <c r="AL3" s="4">
        <v>0</v>
      </c>
      <c r="AM3" s="105">
        <f t="shared" ref="AM3:AM51" si="6">IF(AND($R3&gt;=30,AJ3=1),AK3+(ROW()*500),AK3)</f>
        <v>1615</v>
      </c>
      <c r="AN3" s="4">
        <v>5</v>
      </c>
      <c r="AO3" s="4">
        <v>1</v>
      </c>
      <c r="AP3" s="4">
        <v>2525</v>
      </c>
      <c r="AQ3" s="4">
        <v>0</v>
      </c>
      <c r="AR3" s="103">
        <f t="shared" ref="AR3:AR20" si="7">AP3+(1000*R3)</f>
        <v>3525</v>
      </c>
      <c r="AT3" s="4">
        <v>1</v>
      </c>
      <c r="AU3" s="4">
        <v>1</v>
      </c>
      <c r="AV3" s="4">
        <v>100</v>
      </c>
      <c r="AW3" s="4">
        <v>0</v>
      </c>
      <c r="AX3" s="4">
        <v>2</v>
      </c>
      <c r="AY3" s="4">
        <v>1</v>
      </c>
      <c r="AZ3" s="4">
        <v>405</v>
      </c>
      <c r="BA3" s="4">
        <v>0</v>
      </c>
      <c r="BB3" s="4">
        <v>3</v>
      </c>
      <c r="BC3" s="4">
        <v>1</v>
      </c>
      <c r="BD3" s="4">
        <v>910</v>
      </c>
      <c r="BE3" s="4">
        <v>0</v>
      </c>
      <c r="BF3" s="4">
        <v>4</v>
      </c>
      <c r="BG3" s="4">
        <v>1</v>
      </c>
      <c r="BH3" s="4">
        <v>1615</v>
      </c>
      <c r="BI3" s="4">
        <v>0</v>
      </c>
      <c r="BJ3" s="4">
        <v>5</v>
      </c>
      <c r="BK3" s="4">
        <v>1</v>
      </c>
      <c r="BL3" s="4">
        <v>2525</v>
      </c>
      <c r="BM3" s="4">
        <v>0</v>
      </c>
      <c r="BN3" s="2"/>
    </row>
    <row r="4" spans="2:66" x14ac:dyDescent="0.2">
      <c r="I4" s="1">
        <v>3</v>
      </c>
      <c r="J4" s="1">
        <v>1</v>
      </c>
      <c r="K4" s="1">
        <v>1</v>
      </c>
      <c r="L4" s="1">
        <v>2</v>
      </c>
      <c r="M4" s="1">
        <v>21</v>
      </c>
      <c r="N4" s="1">
        <v>1</v>
      </c>
      <c r="O4" s="1">
        <v>120</v>
      </c>
      <c r="P4" s="1">
        <v>0</v>
      </c>
      <c r="R4" s="4">
        <f t="shared" si="1"/>
        <v>2</v>
      </c>
      <c r="S4" s="2" t="b">
        <f t="shared" si="2"/>
        <v>0</v>
      </c>
      <c r="T4" s="4">
        <v>1</v>
      </c>
      <c r="U4" s="4">
        <v>1</v>
      </c>
      <c r="V4" s="4">
        <v>120</v>
      </c>
      <c r="W4" s="4">
        <v>0</v>
      </c>
      <c r="X4" s="105">
        <f t="shared" si="3"/>
        <v>120</v>
      </c>
      <c r="Y4" s="4">
        <v>2</v>
      </c>
      <c r="Z4" s="4">
        <v>1</v>
      </c>
      <c r="AA4" s="4">
        <v>490</v>
      </c>
      <c r="AB4" s="4">
        <v>0</v>
      </c>
      <c r="AC4" s="105">
        <f t="shared" si="4"/>
        <v>490</v>
      </c>
      <c r="AD4" s="4">
        <v>3</v>
      </c>
      <c r="AE4" s="4">
        <v>1</v>
      </c>
      <c r="AF4" s="4">
        <v>1100</v>
      </c>
      <c r="AG4" s="4">
        <v>0</v>
      </c>
      <c r="AH4" s="105">
        <f t="shared" si="5"/>
        <v>1100</v>
      </c>
      <c r="AI4" s="4">
        <v>4</v>
      </c>
      <c r="AJ4" s="4">
        <v>1</v>
      </c>
      <c r="AK4" s="4">
        <v>1950</v>
      </c>
      <c r="AL4" s="4">
        <v>0</v>
      </c>
      <c r="AM4" s="105">
        <f t="shared" si="6"/>
        <v>1950</v>
      </c>
      <c r="AN4" s="4">
        <v>5</v>
      </c>
      <c r="AO4" s="4">
        <v>1</v>
      </c>
      <c r="AP4" s="4">
        <v>3050</v>
      </c>
      <c r="AQ4" s="4">
        <v>0</v>
      </c>
      <c r="AR4" s="103">
        <f t="shared" si="7"/>
        <v>5050</v>
      </c>
      <c r="AT4" s="4">
        <v>1</v>
      </c>
      <c r="AU4" s="4">
        <v>1</v>
      </c>
      <c r="AV4" s="4">
        <v>120</v>
      </c>
      <c r="AW4" s="4">
        <v>0</v>
      </c>
      <c r="AX4" s="4">
        <v>2</v>
      </c>
      <c r="AY4" s="4">
        <v>1</v>
      </c>
      <c r="AZ4" s="4">
        <v>490</v>
      </c>
      <c r="BA4" s="4">
        <v>0</v>
      </c>
      <c r="BB4" s="4">
        <v>3</v>
      </c>
      <c r="BC4" s="4">
        <v>1</v>
      </c>
      <c r="BD4" s="4">
        <v>1100</v>
      </c>
      <c r="BE4" s="4">
        <v>0</v>
      </c>
      <c r="BF4" s="4">
        <v>4</v>
      </c>
      <c r="BG4" s="4">
        <v>1</v>
      </c>
      <c r="BH4" s="4">
        <v>1950</v>
      </c>
      <c r="BI4" s="4">
        <v>0</v>
      </c>
      <c r="BJ4" s="4">
        <v>5</v>
      </c>
      <c r="BK4" s="4">
        <v>1</v>
      </c>
      <c r="BL4" s="4">
        <v>3050</v>
      </c>
      <c r="BM4" s="4">
        <v>0</v>
      </c>
      <c r="BN4" s="2"/>
    </row>
    <row r="5" spans="2:66" x14ac:dyDescent="0.2">
      <c r="I5" s="1">
        <v>4</v>
      </c>
      <c r="J5" s="1">
        <v>1</v>
      </c>
      <c r="K5" s="1">
        <v>1</v>
      </c>
      <c r="L5" s="1">
        <v>3</v>
      </c>
      <c r="M5" s="1">
        <v>29</v>
      </c>
      <c r="N5" s="1">
        <v>1</v>
      </c>
      <c r="O5" s="1">
        <v>145</v>
      </c>
      <c r="P5" s="1">
        <v>0</v>
      </c>
      <c r="R5" s="4">
        <f t="shared" si="1"/>
        <v>3</v>
      </c>
      <c r="S5" s="2" t="b">
        <f t="shared" si="2"/>
        <v>0</v>
      </c>
      <c r="T5" s="4">
        <v>1</v>
      </c>
      <c r="U5" s="4">
        <v>1</v>
      </c>
      <c r="V5" s="4">
        <v>145</v>
      </c>
      <c r="W5" s="4">
        <v>0</v>
      </c>
      <c r="X5" s="105">
        <f t="shared" si="3"/>
        <v>145</v>
      </c>
      <c r="Y5" s="4">
        <v>2</v>
      </c>
      <c r="Z5" s="4">
        <v>1</v>
      </c>
      <c r="AA5" s="4">
        <v>580</v>
      </c>
      <c r="AB5" s="4">
        <v>0</v>
      </c>
      <c r="AC5" s="105">
        <f t="shared" si="4"/>
        <v>580</v>
      </c>
      <c r="AD5" s="4">
        <v>3</v>
      </c>
      <c r="AE5" s="4">
        <v>1</v>
      </c>
      <c r="AF5" s="4">
        <v>1305</v>
      </c>
      <c r="AG5" s="4">
        <v>0</v>
      </c>
      <c r="AH5" s="105">
        <f t="shared" si="5"/>
        <v>1305</v>
      </c>
      <c r="AI5" s="4">
        <v>4</v>
      </c>
      <c r="AJ5" s="4">
        <v>1</v>
      </c>
      <c r="AK5" s="4">
        <v>2320</v>
      </c>
      <c r="AL5" s="4">
        <v>0</v>
      </c>
      <c r="AM5" s="105">
        <f t="shared" si="6"/>
        <v>2320</v>
      </c>
      <c r="AN5" s="4">
        <v>5</v>
      </c>
      <c r="AO5" s="4">
        <v>1</v>
      </c>
      <c r="AP5" s="4">
        <v>3625</v>
      </c>
      <c r="AQ5" s="4">
        <v>0</v>
      </c>
      <c r="AR5" s="103">
        <f t="shared" si="7"/>
        <v>6625</v>
      </c>
      <c r="AT5" s="4">
        <v>1</v>
      </c>
      <c r="AU5" s="4">
        <v>1</v>
      </c>
      <c r="AV5" s="4">
        <v>145</v>
      </c>
      <c r="AW5" s="4">
        <v>0</v>
      </c>
      <c r="AX5" s="4">
        <v>2</v>
      </c>
      <c r="AY5" s="4">
        <v>1</v>
      </c>
      <c r="AZ5" s="4">
        <v>580</v>
      </c>
      <c r="BA5" s="4">
        <v>0</v>
      </c>
      <c r="BB5" s="4">
        <v>3</v>
      </c>
      <c r="BC5" s="4">
        <v>1</v>
      </c>
      <c r="BD5" s="4">
        <v>1305</v>
      </c>
      <c r="BE5" s="4">
        <v>0</v>
      </c>
      <c r="BF5" s="4">
        <v>4</v>
      </c>
      <c r="BG5" s="4">
        <v>1</v>
      </c>
      <c r="BH5" s="4">
        <v>2320</v>
      </c>
      <c r="BI5" s="4">
        <v>0</v>
      </c>
      <c r="BJ5" s="4">
        <v>5</v>
      </c>
      <c r="BK5" s="4">
        <v>1</v>
      </c>
      <c r="BL5" s="4">
        <v>3625</v>
      </c>
      <c r="BM5" s="4">
        <v>0</v>
      </c>
      <c r="BN5" s="2"/>
    </row>
    <row r="6" spans="2:66" x14ac:dyDescent="0.2">
      <c r="C6" s="202" t="s">
        <v>0</v>
      </c>
      <c r="D6" s="205"/>
      <c r="E6" s="83"/>
      <c r="F6" s="202" t="s">
        <v>2718</v>
      </c>
      <c r="G6" s="205"/>
      <c r="I6" s="1">
        <v>5</v>
      </c>
      <c r="J6" s="1">
        <v>1</v>
      </c>
      <c r="K6" s="1">
        <v>1</v>
      </c>
      <c r="L6" s="1">
        <v>4</v>
      </c>
      <c r="M6" s="1">
        <v>38</v>
      </c>
      <c r="N6" s="1">
        <v>6</v>
      </c>
      <c r="O6" s="1">
        <v>94025</v>
      </c>
      <c r="P6" s="1">
        <v>1</v>
      </c>
      <c r="R6" s="4">
        <f t="shared" si="1"/>
        <v>4</v>
      </c>
      <c r="S6" s="2" t="b">
        <f t="shared" si="2"/>
        <v>1</v>
      </c>
      <c r="T6" s="4">
        <v>1</v>
      </c>
      <c r="U6" s="4">
        <v>6</v>
      </c>
      <c r="V6" s="4">
        <v>94025</v>
      </c>
      <c r="W6" s="4">
        <v>1</v>
      </c>
      <c r="X6" s="105">
        <f t="shared" si="3"/>
        <v>94025</v>
      </c>
      <c r="Y6" s="4">
        <v>2</v>
      </c>
      <c r="Z6" s="4">
        <v>6</v>
      </c>
      <c r="AA6" s="4">
        <v>94025</v>
      </c>
      <c r="AB6" s="4">
        <v>5</v>
      </c>
      <c r="AC6" s="105">
        <f t="shared" si="4"/>
        <v>94025</v>
      </c>
      <c r="AD6" s="4">
        <v>3</v>
      </c>
      <c r="AE6" s="4">
        <v>6</v>
      </c>
      <c r="AF6" s="4">
        <v>94025</v>
      </c>
      <c r="AG6" s="4">
        <v>10</v>
      </c>
      <c r="AH6" s="105">
        <f t="shared" si="5"/>
        <v>94025</v>
      </c>
      <c r="AI6" s="4">
        <v>4</v>
      </c>
      <c r="AJ6" s="4">
        <v>6</v>
      </c>
      <c r="AK6" s="4">
        <v>94025</v>
      </c>
      <c r="AL6" s="4">
        <v>10</v>
      </c>
      <c r="AM6" s="105">
        <f t="shared" si="6"/>
        <v>94025</v>
      </c>
      <c r="AN6" s="4">
        <v>5</v>
      </c>
      <c r="AO6" s="4">
        <v>6</v>
      </c>
      <c r="AP6" s="4">
        <v>94025</v>
      </c>
      <c r="AQ6" s="8">
        <v>10</v>
      </c>
      <c r="AR6" s="103">
        <f>AP6</f>
        <v>94025</v>
      </c>
      <c r="AT6" s="4">
        <v>1</v>
      </c>
      <c r="AU6" s="4">
        <v>1</v>
      </c>
      <c r="AV6" s="4">
        <v>170</v>
      </c>
      <c r="AW6" s="4">
        <v>0</v>
      </c>
      <c r="AX6" s="4">
        <v>2</v>
      </c>
      <c r="AY6" s="4">
        <v>1</v>
      </c>
      <c r="AZ6" s="4">
        <v>680</v>
      </c>
      <c r="BA6" s="4">
        <v>0</v>
      </c>
      <c r="BB6" s="4">
        <v>3</v>
      </c>
      <c r="BC6" s="4">
        <v>1</v>
      </c>
      <c r="BD6" s="4">
        <v>1530</v>
      </c>
      <c r="BE6" s="4">
        <v>0</v>
      </c>
      <c r="BF6" s="4">
        <v>4</v>
      </c>
      <c r="BG6" s="4">
        <v>1</v>
      </c>
      <c r="BH6" s="4">
        <v>2720</v>
      </c>
      <c r="BI6" s="4">
        <v>0</v>
      </c>
      <c r="BJ6" s="4">
        <v>5</v>
      </c>
      <c r="BK6" s="4">
        <v>1</v>
      </c>
      <c r="BL6" s="4">
        <v>4250</v>
      </c>
      <c r="BM6" s="4">
        <v>0</v>
      </c>
    </row>
    <row r="7" spans="2:66" x14ac:dyDescent="0.2">
      <c r="C7" s="3" t="s">
        <v>2716</v>
      </c>
      <c r="D7" s="3" t="s">
        <v>2717</v>
      </c>
      <c r="E7" s="83"/>
      <c r="F7" s="3" t="s">
        <v>2716</v>
      </c>
      <c r="G7" s="3" t="s">
        <v>2717</v>
      </c>
      <c r="I7" s="1">
        <v>6</v>
      </c>
      <c r="J7" s="1">
        <v>1</v>
      </c>
      <c r="K7" s="1">
        <v>1</v>
      </c>
      <c r="L7" s="1">
        <v>5</v>
      </c>
      <c r="M7" s="1">
        <v>46</v>
      </c>
      <c r="N7" s="1">
        <v>1</v>
      </c>
      <c r="O7" s="1">
        <v>195</v>
      </c>
      <c r="P7" s="1">
        <v>0</v>
      </c>
      <c r="R7" s="4">
        <f t="shared" si="1"/>
        <v>5</v>
      </c>
      <c r="S7" s="2" t="b">
        <f t="shared" si="2"/>
        <v>0</v>
      </c>
      <c r="T7" s="4">
        <v>1</v>
      </c>
      <c r="U7" s="4">
        <v>1</v>
      </c>
      <c r="V7" s="4">
        <v>195</v>
      </c>
      <c r="W7" s="4">
        <v>0</v>
      </c>
      <c r="X7" s="105">
        <f t="shared" si="3"/>
        <v>195</v>
      </c>
      <c r="Y7" s="4">
        <v>2</v>
      </c>
      <c r="Z7" s="4">
        <v>1</v>
      </c>
      <c r="AA7" s="4">
        <v>790</v>
      </c>
      <c r="AB7" s="4">
        <v>0</v>
      </c>
      <c r="AC7" s="105">
        <f t="shared" si="4"/>
        <v>790</v>
      </c>
      <c r="AD7" s="4">
        <v>3</v>
      </c>
      <c r="AE7" s="4">
        <v>1</v>
      </c>
      <c r="AF7" s="4">
        <v>1775</v>
      </c>
      <c r="AG7" s="4">
        <v>0</v>
      </c>
      <c r="AH7" s="105">
        <f t="shared" si="5"/>
        <v>1775</v>
      </c>
      <c r="AI7" s="4">
        <v>4</v>
      </c>
      <c r="AJ7" s="4">
        <v>1</v>
      </c>
      <c r="AK7" s="4">
        <v>3150</v>
      </c>
      <c r="AL7" s="4">
        <v>0</v>
      </c>
      <c r="AM7" s="105">
        <f t="shared" si="6"/>
        <v>3150</v>
      </c>
      <c r="AN7" s="4">
        <v>5</v>
      </c>
      <c r="AO7" s="4">
        <v>1</v>
      </c>
      <c r="AP7" s="4">
        <v>4925</v>
      </c>
      <c r="AQ7" s="4">
        <v>0</v>
      </c>
      <c r="AR7" s="103">
        <f t="shared" si="7"/>
        <v>9925</v>
      </c>
      <c r="AT7" s="4">
        <v>1</v>
      </c>
      <c r="AU7" s="4">
        <v>1</v>
      </c>
      <c r="AV7" s="4">
        <v>195</v>
      </c>
      <c r="AW7" s="4">
        <v>0</v>
      </c>
      <c r="AX7" s="4">
        <v>2</v>
      </c>
      <c r="AY7" s="4">
        <v>1</v>
      </c>
      <c r="AZ7" s="4">
        <v>790</v>
      </c>
      <c r="BA7" s="4">
        <v>0</v>
      </c>
      <c r="BB7" s="4">
        <v>3</v>
      </c>
      <c r="BC7" s="4">
        <v>1</v>
      </c>
      <c r="BD7" s="4">
        <v>1775</v>
      </c>
      <c r="BE7" s="4">
        <v>0</v>
      </c>
      <c r="BF7" s="4">
        <v>4</v>
      </c>
      <c r="BG7" s="4">
        <v>1</v>
      </c>
      <c r="BH7" s="4">
        <v>3150</v>
      </c>
      <c r="BI7" s="4">
        <v>0</v>
      </c>
      <c r="BJ7" s="4">
        <v>5</v>
      </c>
      <c r="BK7" s="4">
        <v>1</v>
      </c>
      <c r="BL7" s="4">
        <v>4925</v>
      </c>
      <c r="BM7" s="4">
        <v>0</v>
      </c>
      <c r="BN7" s="2"/>
    </row>
    <row r="8" spans="2:66" x14ac:dyDescent="0.2">
      <c r="B8" s="4">
        <v>1</v>
      </c>
      <c r="C8" s="4">
        <v>533</v>
      </c>
      <c r="D8" s="4">
        <v>1000</v>
      </c>
      <c r="F8" s="4">
        <v>15</v>
      </c>
      <c r="G8" s="4"/>
      <c r="I8" s="1">
        <v>7</v>
      </c>
      <c r="J8" s="1">
        <v>1</v>
      </c>
      <c r="K8" s="1">
        <v>1</v>
      </c>
      <c r="L8" s="1">
        <v>6</v>
      </c>
      <c r="M8" s="1">
        <v>55</v>
      </c>
      <c r="N8" s="1">
        <v>1</v>
      </c>
      <c r="O8" s="1">
        <v>225</v>
      </c>
      <c r="P8" s="1">
        <v>0</v>
      </c>
      <c r="R8" s="4">
        <f t="shared" si="1"/>
        <v>6</v>
      </c>
      <c r="S8" s="2" t="b">
        <f t="shared" si="2"/>
        <v>0</v>
      </c>
      <c r="T8" s="4">
        <v>1</v>
      </c>
      <c r="U8" s="4">
        <v>1</v>
      </c>
      <c r="V8" s="4">
        <v>225</v>
      </c>
      <c r="W8" s="4">
        <v>0</v>
      </c>
      <c r="X8" s="105">
        <f t="shared" si="3"/>
        <v>225</v>
      </c>
      <c r="Y8" s="4">
        <v>2</v>
      </c>
      <c r="Z8" s="4">
        <v>1</v>
      </c>
      <c r="AA8" s="4">
        <v>905</v>
      </c>
      <c r="AB8" s="4">
        <v>0</v>
      </c>
      <c r="AC8" s="105">
        <f t="shared" si="4"/>
        <v>905</v>
      </c>
      <c r="AD8" s="4">
        <v>3</v>
      </c>
      <c r="AE8" s="4">
        <v>1</v>
      </c>
      <c r="AF8" s="4">
        <v>2035</v>
      </c>
      <c r="AG8" s="4">
        <v>0</v>
      </c>
      <c r="AH8" s="105">
        <f t="shared" si="5"/>
        <v>2035</v>
      </c>
      <c r="AI8" s="4">
        <v>4</v>
      </c>
      <c r="AJ8" s="4">
        <v>1</v>
      </c>
      <c r="AK8" s="4">
        <v>3615</v>
      </c>
      <c r="AL8" s="4">
        <v>0</v>
      </c>
      <c r="AM8" s="105">
        <f t="shared" si="6"/>
        <v>3615</v>
      </c>
      <c r="AN8" s="4">
        <v>5</v>
      </c>
      <c r="AO8" s="4">
        <v>1</v>
      </c>
      <c r="AP8" s="4">
        <v>5650</v>
      </c>
      <c r="AQ8" s="4">
        <v>0</v>
      </c>
      <c r="AR8" s="103">
        <f t="shared" si="7"/>
        <v>11650</v>
      </c>
      <c r="AT8" s="4">
        <v>1</v>
      </c>
      <c r="AU8" s="4">
        <v>1</v>
      </c>
      <c r="AV8" s="4">
        <v>225</v>
      </c>
      <c r="AW8" s="4">
        <v>0</v>
      </c>
      <c r="AX8" s="4">
        <v>2</v>
      </c>
      <c r="AY8" s="4">
        <v>1</v>
      </c>
      <c r="AZ8" s="4">
        <v>905</v>
      </c>
      <c r="BA8" s="4">
        <v>0</v>
      </c>
      <c r="BB8" s="4">
        <v>3</v>
      </c>
      <c r="BC8" s="4">
        <v>1</v>
      </c>
      <c r="BD8" s="4">
        <v>2035</v>
      </c>
      <c r="BE8" s="4">
        <v>0</v>
      </c>
      <c r="BF8" s="4">
        <v>4</v>
      </c>
      <c r="BG8" s="4">
        <v>1</v>
      </c>
      <c r="BH8" s="4">
        <v>3615</v>
      </c>
      <c r="BI8" s="4">
        <v>0</v>
      </c>
      <c r="BJ8" s="4">
        <v>5</v>
      </c>
      <c r="BK8" s="4">
        <v>1</v>
      </c>
      <c r="BL8" s="4">
        <v>5650</v>
      </c>
      <c r="BM8" s="4">
        <v>0</v>
      </c>
      <c r="BN8" s="2"/>
    </row>
    <row r="9" spans="2:66" x14ac:dyDescent="0.2">
      <c r="B9" s="4">
        <v>2</v>
      </c>
      <c r="C9" s="4">
        <v>1067</v>
      </c>
      <c r="D9" s="4">
        <v>1500</v>
      </c>
      <c r="F9" s="4">
        <v>55</v>
      </c>
      <c r="G9" s="4"/>
      <c r="I9" s="1">
        <v>8</v>
      </c>
      <c r="J9" s="1">
        <v>1</v>
      </c>
      <c r="K9" s="1">
        <v>1</v>
      </c>
      <c r="L9" s="1">
        <v>7</v>
      </c>
      <c r="M9" s="1">
        <v>63</v>
      </c>
      <c r="N9" s="1">
        <v>1</v>
      </c>
      <c r="O9" s="1">
        <v>255</v>
      </c>
      <c r="P9" s="1">
        <v>0</v>
      </c>
      <c r="R9" s="4">
        <f t="shared" si="1"/>
        <v>7</v>
      </c>
      <c r="S9" s="2" t="b">
        <f t="shared" si="2"/>
        <v>0</v>
      </c>
      <c r="T9" s="4">
        <v>1</v>
      </c>
      <c r="U9" s="4">
        <v>1</v>
      </c>
      <c r="V9" s="4">
        <v>255</v>
      </c>
      <c r="W9" s="4">
        <v>0</v>
      </c>
      <c r="X9" s="105">
        <f t="shared" si="3"/>
        <v>255</v>
      </c>
      <c r="Y9" s="4">
        <v>2</v>
      </c>
      <c r="Z9" s="4">
        <v>1</v>
      </c>
      <c r="AA9" s="4">
        <v>1030</v>
      </c>
      <c r="AB9" s="4">
        <v>0</v>
      </c>
      <c r="AC9" s="105">
        <f t="shared" si="4"/>
        <v>1030</v>
      </c>
      <c r="AD9" s="4">
        <v>3</v>
      </c>
      <c r="AE9" s="4">
        <v>1</v>
      </c>
      <c r="AF9" s="4">
        <v>2315</v>
      </c>
      <c r="AG9" s="4">
        <v>0</v>
      </c>
      <c r="AH9" s="105">
        <f t="shared" si="5"/>
        <v>2315</v>
      </c>
      <c r="AI9" s="4">
        <v>4</v>
      </c>
      <c r="AJ9" s="4">
        <v>1</v>
      </c>
      <c r="AK9" s="4">
        <v>4110</v>
      </c>
      <c r="AL9" s="4">
        <v>0</v>
      </c>
      <c r="AM9" s="105">
        <f t="shared" si="6"/>
        <v>4110</v>
      </c>
      <c r="AN9" s="4">
        <v>5</v>
      </c>
      <c r="AO9" s="4">
        <v>1</v>
      </c>
      <c r="AP9" s="4">
        <v>6425</v>
      </c>
      <c r="AQ9" s="4">
        <v>0</v>
      </c>
      <c r="AR9" s="103">
        <f t="shared" si="7"/>
        <v>13425</v>
      </c>
      <c r="AT9" s="4">
        <v>1</v>
      </c>
      <c r="AU9" s="4">
        <v>1</v>
      </c>
      <c r="AV9" s="4">
        <v>255</v>
      </c>
      <c r="AW9" s="4">
        <v>0</v>
      </c>
      <c r="AX9" s="4">
        <v>2</v>
      </c>
      <c r="AY9" s="4">
        <v>1</v>
      </c>
      <c r="AZ9" s="4">
        <v>1030</v>
      </c>
      <c r="BA9" s="4">
        <v>0</v>
      </c>
      <c r="BB9" s="4">
        <v>3</v>
      </c>
      <c r="BC9" s="4">
        <v>1</v>
      </c>
      <c r="BD9" s="4">
        <v>2315</v>
      </c>
      <c r="BE9" s="4">
        <v>0</v>
      </c>
      <c r="BF9" s="4">
        <v>4</v>
      </c>
      <c r="BG9" s="4">
        <v>1</v>
      </c>
      <c r="BH9" s="4">
        <v>4110</v>
      </c>
      <c r="BI9" s="4">
        <v>0</v>
      </c>
      <c r="BJ9" s="4">
        <v>5</v>
      </c>
      <c r="BK9" s="4">
        <v>1</v>
      </c>
      <c r="BL9" s="4">
        <v>6425</v>
      </c>
      <c r="BM9" s="4">
        <v>0</v>
      </c>
      <c r="BN9" s="2"/>
    </row>
    <row r="10" spans="2:66" x14ac:dyDescent="0.2">
      <c r="B10" s="4">
        <v>3</v>
      </c>
      <c r="C10" s="4">
        <v>1900</v>
      </c>
      <c r="D10" s="4">
        <v>4000</v>
      </c>
      <c r="F10" s="4">
        <v>120</v>
      </c>
      <c r="G10" s="4"/>
      <c r="I10" s="1">
        <v>9</v>
      </c>
      <c r="J10" s="1">
        <v>1</v>
      </c>
      <c r="K10" s="1">
        <v>1</v>
      </c>
      <c r="L10" s="1">
        <v>8</v>
      </c>
      <c r="M10" s="1">
        <v>72</v>
      </c>
      <c r="N10" s="1">
        <v>1</v>
      </c>
      <c r="O10" s="1">
        <v>290</v>
      </c>
      <c r="P10" s="1">
        <v>0</v>
      </c>
      <c r="R10" s="4">
        <f t="shared" si="1"/>
        <v>8</v>
      </c>
      <c r="S10" s="2" t="b">
        <f t="shared" si="2"/>
        <v>0</v>
      </c>
      <c r="T10" s="4">
        <v>1</v>
      </c>
      <c r="U10" s="4">
        <v>1</v>
      </c>
      <c r="V10" s="4">
        <v>290</v>
      </c>
      <c r="W10" s="4">
        <v>0</v>
      </c>
      <c r="X10" s="105">
        <f t="shared" si="3"/>
        <v>290</v>
      </c>
      <c r="Y10" s="4">
        <v>2</v>
      </c>
      <c r="Z10" s="4">
        <v>1</v>
      </c>
      <c r="AA10" s="4">
        <v>1160</v>
      </c>
      <c r="AB10" s="4">
        <v>0</v>
      </c>
      <c r="AC10" s="105">
        <f t="shared" si="4"/>
        <v>1160</v>
      </c>
      <c r="AD10" s="4">
        <v>3</v>
      </c>
      <c r="AE10" s="4">
        <v>1</v>
      </c>
      <c r="AF10" s="4">
        <v>2610</v>
      </c>
      <c r="AG10" s="4">
        <v>0</v>
      </c>
      <c r="AH10" s="105">
        <f t="shared" si="5"/>
        <v>2610</v>
      </c>
      <c r="AI10" s="4">
        <v>4</v>
      </c>
      <c r="AJ10" s="4">
        <v>1</v>
      </c>
      <c r="AK10" s="4">
        <v>4640</v>
      </c>
      <c r="AL10" s="4">
        <v>0</v>
      </c>
      <c r="AM10" s="105">
        <f t="shared" si="6"/>
        <v>4640</v>
      </c>
      <c r="AN10" s="4">
        <v>5</v>
      </c>
      <c r="AO10" s="4">
        <v>1</v>
      </c>
      <c r="AP10" s="4">
        <v>7250</v>
      </c>
      <c r="AQ10" s="4">
        <v>0</v>
      </c>
      <c r="AR10" s="103">
        <f t="shared" si="7"/>
        <v>15250</v>
      </c>
      <c r="AT10" s="4">
        <v>1</v>
      </c>
      <c r="AU10" s="4">
        <v>1</v>
      </c>
      <c r="AV10" s="4">
        <v>290</v>
      </c>
      <c r="AW10" s="4">
        <v>0</v>
      </c>
      <c r="AX10" s="4">
        <v>2</v>
      </c>
      <c r="AY10" s="4">
        <v>1</v>
      </c>
      <c r="AZ10" s="4">
        <v>1160</v>
      </c>
      <c r="BA10" s="4">
        <v>0</v>
      </c>
      <c r="BB10" s="4">
        <v>3</v>
      </c>
      <c r="BC10" s="4">
        <v>1</v>
      </c>
      <c r="BD10" s="4">
        <v>2610</v>
      </c>
      <c r="BE10" s="4">
        <v>0</v>
      </c>
      <c r="BF10" s="4">
        <v>4</v>
      </c>
      <c r="BG10" s="4">
        <v>1</v>
      </c>
      <c r="BH10" s="4">
        <v>4640</v>
      </c>
      <c r="BI10" s="4">
        <v>0</v>
      </c>
      <c r="BJ10" s="4">
        <v>5</v>
      </c>
      <c r="BK10" s="4">
        <v>1</v>
      </c>
      <c r="BL10" s="4">
        <v>7250</v>
      </c>
      <c r="BM10" s="4">
        <v>0</v>
      </c>
      <c r="BN10" s="2"/>
    </row>
    <row r="11" spans="2:66" x14ac:dyDescent="0.2">
      <c r="B11" s="4">
        <v>4</v>
      </c>
      <c r="C11" s="4">
        <v>2173</v>
      </c>
      <c r="D11" s="4">
        <v>4500</v>
      </c>
      <c r="F11" s="4">
        <v>200</v>
      </c>
      <c r="G11" s="4"/>
      <c r="I11" s="1">
        <v>10</v>
      </c>
      <c r="J11" s="1">
        <v>1</v>
      </c>
      <c r="K11" s="1">
        <v>1</v>
      </c>
      <c r="L11" s="1">
        <v>9</v>
      </c>
      <c r="M11" s="1">
        <v>81</v>
      </c>
      <c r="N11" s="1">
        <v>6</v>
      </c>
      <c r="O11" s="1">
        <v>94025</v>
      </c>
      <c r="P11" s="1">
        <v>5</v>
      </c>
      <c r="R11" s="4">
        <f t="shared" si="1"/>
        <v>9</v>
      </c>
      <c r="S11" s="2" t="b">
        <f t="shared" si="2"/>
        <v>1</v>
      </c>
      <c r="T11" s="4">
        <v>1</v>
      </c>
      <c r="U11" s="4">
        <v>6</v>
      </c>
      <c r="V11" s="4">
        <v>94025</v>
      </c>
      <c r="W11" s="4">
        <v>5</v>
      </c>
      <c r="X11" s="105">
        <f t="shared" si="3"/>
        <v>94025</v>
      </c>
      <c r="Y11" s="4">
        <v>2</v>
      </c>
      <c r="Z11" s="4">
        <v>6</v>
      </c>
      <c r="AA11" s="4">
        <v>94025</v>
      </c>
      <c r="AB11" s="4">
        <v>10</v>
      </c>
      <c r="AC11" s="105">
        <f t="shared" si="4"/>
        <v>94025</v>
      </c>
      <c r="AD11" s="4">
        <v>3</v>
      </c>
      <c r="AE11" s="4">
        <v>6</v>
      </c>
      <c r="AF11" s="4">
        <v>94025</v>
      </c>
      <c r="AG11" s="4">
        <v>20</v>
      </c>
      <c r="AH11" s="105">
        <f t="shared" si="5"/>
        <v>94025</v>
      </c>
      <c r="AI11" s="4">
        <v>4</v>
      </c>
      <c r="AJ11" s="4">
        <v>6</v>
      </c>
      <c r="AK11" s="4">
        <v>94025</v>
      </c>
      <c r="AL11" s="4">
        <v>20</v>
      </c>
      <c r="AM11" s="105">
        <f t="shared" si="6"/>
        <v>94025</v>
      </c>
      <c r="AN11" s="4">
        <v>5</v>
      </c>
      <c r="AO11" s="4">
        <v>6</v>
      </c>
      <c r="AP11" s="4">
        <v>94025</v>
      </c>
      <c r="AQ11" s="8">
        <v>20</v>
      </c>
      <c r="AR11" s="103">
        <f>AP11</f>
        <v>94025</v>
      </c>
      <c r="AT11" s="4">
        <v>1</v>
      </c>
      <c r="AU11" s="4">
        <v>6</v>
      </c>
      <c r="AV11" s="4">
        <v>94025</v>
      </c>
      <c r="AW11" s="4">
        <v>5</v>
      </c>
      <c r="AX11" s="4">
        <v>2</v>
      </c>
      <c r="AY11" s="4">
        <v>6</v>
      </c>
      <c r="AZ11" s="4">
        <v>94025</v>
      </c>
      <c r="BA11" s="4">
        <v>10</v>
      </c>
      <c r="BB11" s="4">
        <v>3</v>
      </c>
      <c r="BC11" s="4">
        <v>6</v>
      </c>
      <c r="BD11" s="4">
        <v>94025</v>
      </c>
      <c r="BE11" s="4">
        <v>15</v>
      </c>
      <c r="BF11" s="4">
        <v>4</v>
      </c>
      <c r="BG11" s="4">
        <v>6</v>
      </c>
      <c r="BH11" s="4">
        <v>94025</v>
      </c>
      <c r="BI11" s="4">
        <v>20</v>
      </c>
      <c r="BJ11" s="4">
        <v>5</v>
      </c>
      <c r="BK11" s="4">
        <v>6</v>
      </c>
      <c r="BL11" s="4">
        <v>94025</v>
      </c>
      <c r="BM11" s="4">
        <v>25</v>
      </c>
    </row>
    <row r="12" spans="2:66" x14ac:dyDescent="0.2">
      <c r="B12" s="4">
        <v>5</v>
      </c>
      <c r="C12" s="4">
        <v>2707</v>
      </c>
      <c r="D12" s="4">
        <v>6000</v>
      </c>
      <c r="F12" s="4">
        <v>300</v>
      </c>
      <c r="G12" s="4"/>
      <c r="I12" s="1">
        <v>11</v>
      </c>
      <c r="J12" s="1">
        <v>1</v>
      </c>
      <c r="K12" s="1">
        <v>1</v>
      </c>
      <c r="L12" s="1">
        <v>10</v>
      </c>
      <c r="M12" s="1">
        <v>89</v>
      </c>
      <c r="N12" s="1">
        <v>1</v>
      </c>
      <c r="O12" s="1">
        <v>720</v>
      </c>
      <c r="P12" s="1">
        <v>0</v>
      </c>
      <c r="R12" s="4">
        <f t="shared" si="1"/>
        <v>10</v>
      </c>
      <c r="S12" s="2" t="b">
        <f t="shared" si="2"/>
        <v>0</v>
      </c>
      <c r="T12" s="4">
        <v>1</v>
      </c>
      <c r="U12" s="4">
        <v>1</v>
      </c>
      <c r="V12" s="4">
        <v>720</v>
      </c>
      <c r="W12" s="4">
        <v>0</v>
      </c>
      <c r="X12" s="105">
        <f t="shared" si="3"/>
        <v>720</v>
      </c>
      <c r="Y12" s="4">
        <v>2</v>
      </c>
      <c r="Z12" s="4">
        <v>1</v>
      </c>
      <c r="AA12" s="4">
        <v>2900</v>
      </c>
      <c r="AB12" s="4">
        <v>0</v>
      </c>
      <c r="AC12" s="105">
        <f t="shared" si="4"/>
        <v>2900</v>
      </c>
      <c r="AD12" s="4">
        <v>3</v>
      </c>
      <c r="AE12" s="4">
        <v>1</v>
      </c>
      <c r="AF12" s="4">
        <v>6520</v>
      </c>
      <c r="AG12" s="4">
        <v>0</v>
      </c>
      <c r="AH12" s="105">
        <f t="shared" si="5"/>
        <v>6520</v>
      </c>
      <c r="AI12" s="4">
        <v>4</v>
      </c>
      <c r="AJ12" s="4">
        <v>1</v>
      </c>
      <c r="AK12" s="4">
        <v>11580</v>
      </c>
      <c r="AL12" s="4">
        <v>0</v>
      </c>
      <c r="AM12" s="105">
        <f t="shared" si="6"/>
        <v>11580</v>
      </c>
      <c r="AN12" s="4">
        <v>5</v>
      </c>
      <c r="AO12" s="4">
        <v>1</v>
      </c>
      <c r="AP12" s="4">
        <v>18100</v>
      </c>
      <c r="AQ12" s="4">
        <v>0</v>
      </c>
      <c r="AR12" s="103">
        <f t="shared" si="7"/>
        <v>28100</v>
      </c>
      <c r="AT12" s="4">
        <v>1</v>
      </c>
      <c r="AU12" s="4">
        <v>1</v>
      </c>
      <c r="AV12" s="4">
        <v>720</v>
      </c>
      <c r="AW12" s="4">
        <v>0</v>
      </c>
      <c r="AX12" s="4">
        <v>2</v>
      </c>
      <c r="AY12" s="4">
        <v>1</v>
      </c>
      <c r="AZ12" s="4">
        <v>2900</v>
      </c>
      <c r="BA12" s="4">
        <v>0</v>
      </c>
      <c r="BB12" s="4">
        <v>3</v>
      </c>
      <c r="BC12" s="4">
        <v>1</v>
      </c>
      <c r="BD12" s="4">
        <v>6520</v>
      </c>
      <c r="BE12" s="4">
        <v>0</v>
      </c>
      <c r="BF12" s="4">
        <v>4</v>
      </c>
      <c r="BG12" s="4">
        <v>1</v>
      </c>
      <c r="BH12" s="4">
        <v>11580</v>
      </c>
      <c r="BI12" s="4">
        <v>0</v>
      </c>
      <c r="BJ12" s="4">
        <v>5</v>
      </c>
      <c r="BK12" s="4">
        <v>1</v>
      </c>
      <c r="BL12" s="4">
        <v>18100</v>
      </c>
      <c r="BM12" s="4">
        <v>0</v>
      </c>
      <c r="BN12" s="2"/>
    </row>
    <row r="13" spans="2:66" x14ac:dyDescent="0.2">
      <c r="I13" s="1">
        <v>12</v>
      </c>
      <c r="J13" s="1">
        <v>1</v>
      </c>
      <c r="K13" s="1">
        <v>1</v>
      </c>
      <c r="L13" s="1">
        <v>11</v>
      </c>
      <c r="M13" s="1">
        <v>98</v>
      </c>
      <c r="N13" s="1">
        <v>1</v>
      </c>
      <c r="O13" s="1">
        <v>800</v>
      </c>
      <c r="P13" s="1">
        <v>0</v>
      </c>
      <c r="R13" s="4">
        <f t="shared" si="1"/>
        <v>11</v>
      </c>
      <c r="S13" s="2" t="b">
        <f t="shared" si="2"/>
        <v>0</v>
      </c>
      <c r="T13" s="4">
        <v>1</v>
      </c>
      <c r="U13" s="4">
        <v>1</v>
      </c>
      <c r="V13" s="4">
        <v>800</v>
      </c>
      <c r="W13" s="4">
        <v>0</v>
      </c>
      <c r="X13" s="105">
        <f t="shared" si="3"/>
        <v>800</v>
      </c>
      <c r="Y13" s="4">
        <v>2</v>
      </c>
      <c r="Z13" s="4">
        <v>1</v>
      </c>
      <c r="AA13" s="4">
        <v>3210</v>
      </c>
      <c r="AB13" s="4">
        <v>0</v>
      </c>
      <c r="AC13" s="105">
        <f t="shared" si="4"/>
        <v>3210</v>
      </c>
      <c r="AD13" s="4">
        <v>3</v>
      </c>
      <c r="AE13" s="4">
        <v>1</v>
      </c>
      <c r="AF13" s="4">
        <v>7220</v>
      </c>
      <c r="AG13" s="4">
        <v>0</v>
      </c>
      <c r="AH13" s="105">
        <f t="shared" si="5"/>
        <v>7220</v>
      </c>
      <c r="AI13" s="4">
        <v>4</v>
      </c>
      <c r="AJ13" s="4">
        <v>1</v>
      </c>
      <c r="AK13" s="4">
        <v>12830</v>
      </c>
      <c r="AL13" s="4">
        <v>0</v>
      </c>
      <c r="AM13" s="105">
        <f t="shared" si="6"/>
        <v>12830</v>
      </c>
      <c r="AN13" s="4">
        <v>5</v>
      </c>
      <c r="AO13" s="4">
        <v>1</v>
      </c>
      <c r="AP13" s="4">
        <v>20050</v>
      </c>
      <c r="AQ13" s="4">
        <v>0</v>
      </c>
      <c r="AR13" s="103">
        <f t="shared" si="7"/>
        <v>31050</v>
      </c>
      <c r="AT13" s="4">
        <v>1</v>
      </c>
      <c r="AU13" s="4">
        <v>1</v>
      </c>
      <c r="AV13" s="4">
        <v>800</v>
      </c>
      <c r="AW13" s="4">
        <v>0</v>
      </c>
      <c r="AX13" s="4">
        <v>2</v>
      </c>
      <c r="AY13" s="4">
        <v>1</v>
      </c>
      <c r="AZ13" s="4">
        <v>3210</v>
      </c>
      <c r="BA13" s="4">
        <v>0</v>
      </c>
      <c r="BB13" s="4">
        <v>3</v>
      </c>
      <c r="BC13" s="4">
        <v>1</v>
      </c>
      <c r="BD13" s="4">
        <v>7220</v>
      </c>
      <c r="BE13" s="4">
        <v>0</v>
      </c>
      <c r="BF13" s="4">
        <v>4</v>
      </c>
      <c r="BG13" s="4">
        <v>1</v>
      </c>
      <c r="BH13" s="4">
        <v>12830</v>
      </c>
      <c r="BI13" s="4">
        <v>0</v>
      </c>
      <c r="BJ13" s="4">
        <v>5</v>
      </c>
      <c r="BK13" s="4">
        <v>1</v>
      </c>
      <c r="BL13" s="4">
        <v>20050</v>
      </c>
      <c r="BM13" s="4">
        <v>0</v>
      </c>
      <c r="BN13" s="2"/>
    </row>
    <row r="14" spans="2:66" x14ac:dyDescent="0.2">
      <c r="C14" s="2" t="s">
        <v>2719</v>
      </c>
      <c r="F14" s="2" t="s">
        <v>2720</v>
      </c>
      <c r="I14" s="1">
        <v>13</v>
      </c>
      <c r="J14" s="1">
        <v>1</v>
      </c>
      <c r="K14" s="1">
        <v>1</v>
      </c>
      <c r="L14" s="1">
        <v>12</v>
      </c>
      <c r="M14" s="1">
        <v>106</v>
      </c>
      <c r="N14" s="1">
        <v>1</v>
      </c>
      <c r="O14" s="1">
        <v>880</v>
      </c>
      <c r="P14" s="1">
        <v>0</v>
      </c>
      <c r="R14" s="4">
        <f t="shared" si="1"/>
        <v>12</v>
      </c>
      <c r="S14" s="2" t="b">
        <f t="shared" si="2"/>
        <v>0</v>
      </c>
      <c r="T14" s="4">
        <v>1</v>
      </c>
      <c r="U14" s="4">
        <v>1</v>
      </c>
      <c r="V14" s="4">
        <v>880</v>
      </c>
      <c r="W14" s="4">
        <v>0</v>
      </c>
      <c r="X14" s="105">
        <f t="shared" si="3"/>
        <v>880</v>
      </c>
      <c r="Y14" s="4">
        <v>2</v>
      </c>
      <c r="Z14" s="4">
        <v>1</v>
      </c>
      <c r="AA14" s="4">
        <v>3540</v>
      </c>
      <c r="AB14" s="4">
        <v>0</v>
      </c>
      <c r="AC14" s="105">
        <f t="shared" si="4"/>
        <v>3540</v>
      </c>
      <c r="AD14" s="4">
        <v>3</v>
      </c>
      <c r="AE14" s="4">
        <v>1</v>
      </c>
      <c r="AF14" s="4">
        <v>7960</v>
      </c>
      <c r="AG14" s="4">
        <v>0</v>
      </c>
      <c r="AH14" s="105">
        <f t="shared" si="5"/>
        <v>7960</v>
      </c>
      <c r="AI14" s="4">
        <v>4</v>
      </c>
      <c r="AJ14" s="4">
        <v>1</v>
      </c>
      <c r="AK14" s="4">
        <v>14140</v>
      </c>
      <c r="AL14" s="4">
        <v>0</v>
      </c>
      <c r="AM14" s="105">
        <f t="shared" si="6"/>
        <v>14140</v>
      </c>
      <c r="AN14" s="4">
        <v>5</v>
      </c>
      <c r="AO14" s="4">
        <v>1</v>
      </c>
      <c r="AP14" s="4">
        <v>22100</v>
      </c>
      <c r="AQ14" s="4">
        <v>0</v>
      </c>
      <c r="AR14" s="103">
        <f t="shared" si="7"/>
        <v>34100</v>
      </c>
      <c r="AT14" s="4">
        <v>1</v>
      </c>
      <c r="AU14" s="4">
        <v>1</v>
      </c>
      <c r="AV14" s="4">
        <v>880</v>
      </c>
      <c r="AW14" s="4">
        <v>0</v>
      </c>
      <c r="AX14" s="4">
        <v>2</v>
      </c>
      <c r="AY14" s="4">
        <v>1</v>
      </c>
      <c r="AZ14" s="4">
        <v>3540</v>
      </c>
      <c r="BA14" s="4">
        <v>0</v>
      </c>
      <c r="BB14" s="4">
        <v>3</v>
      </c>
      <c r="BC14" s="4">
        <v>1</v>
      </c>
      <c r="BD14" s="4">
        <v>7960</v>
      </c>
      <c r="BE14" s="4">
        <v>0</v>
      </c>
      <c r="BF14" s="4">
        <v>4</v>
      </c>
      <c r="BG14" s="4">
        <v>1</v>
      </c>
      <c r="BH14" s="4">
        <v>14140</v>
      </c>
      <c r="BI14" s="4">
        <v>0</v>
      </c>
      <c r="BJ14" s="4">
        <v>5</v>
      </c>
      <c r="BK14" s="4">
        <v>1</v>
      </c>
      <c r="BL14" s="4">
        <v>22100</v>
      </c>
      <c r="BM14" s="4">
        <v>0</v>
      </c>
      <c r="BN14" s="2"/>
    </row>
    <row r="15" spans="2:66" x14ac:dyDescent="0.2">
      <c r="I15" s="1">
        <v>14</v>
      </c>
      <c r="J15" s="1">
        <v>1</v>
      </c>
      <c r="K15" s="1">
        <v>1</v>
      </c>
      <c r="L15" s="1">
        <v>13</v>
      </c>
      <c r="M15" s="1">
        <v>115</v>
      </c>
      <c r="N15" s="1">
        <v>1</v>
      </c>
      <c r="O15" s="1">
        <v>970</v>
      </c>
      <c r="P15" s="1">
        <v>0</v>
      </c>
      <c r="R15" s="4">
        <f t="shared" si="1"/>
        <v>13</v>
      </c>
      <c r="S15" s="2" t="b">
        <f t="shared" si="2"/>
        <v>0</v>
      </c>
      <c r="T15" s="4">
        <v>1</v>
      </c>
      <c r="U15" s="4">
        <v>1</v>
      </c>
      <c r="V15" s="4">
        <v>970</v>
      </c>
      <c r="W15" s="4">
        <v>0</v>
      </c>
      <c r="X15" s="105">
        <f t="shared" si="3"/>
        <v>970</v>
      </c>
      <c r="Y15" s="4">
        <v>2</v>
      </c>
      <c r="Z15" s="4">
        <v>1</v>
      </c>
      <c r="AA15" s="4">
        <v>3880</v>
      </c>
      <c r="AB15" s="4">
        <v>0</v>
      </c>
      <c r="AC15" s="105">
        <f t="shared" si="4"/>
        <v>3880</v>
      </c>
      <c r="AD15" s="4">
        <v>3</v>
      </c>
      <c r="AE15" s="4">
        <v>1</v>
      </c>
      <c r="AF15" s="4">
        <v>8730</v>
      </c>
      <c r="AG15" s="4">
        <v>0</v>
      </c>
      <c r="AH15" s="105">
        <f t="shared" si="5"/>
        <v>8730</v>
      </c>
      <c r="AI15" s="4">
        <v>4</v>
      </c>
      <c r="AJ15" s="4">
        <v>1</v>
      </c>
      <c r="AK15" s="4">
        <v>15520</v>
      </c>
      <c r="AL15" s="4">
        <v>0</v>
      </c>
      <c r="AM15" s="105">
        <f t="shared" si="6"/>
        <v>15520</v>
      </c>
      <c r="AN15" s="4">
        <v>5</v>
      </c>
      <c r="AO15" s="4">
        <v>1</v>
      </c>
      <c r="AP15" s="4">
        <v>24250</v>
      </c>
      <c r="AQ15" s="4">
        <v>0</v>
      </c>
      <c r="AR15" s="103">
        <f t="shared" si="7"/>
        <v>37250</v>
      </c>
      <c r="AT15" s="4">
        <v>1</v>
      </c>
      <c r="AU15" s="4">
        <v>1</v>
      </c>
      <c r="AV15" s="4">
        <v>970</v>
      </c>
      <c r="AW15" s="4">
        <v>0</v>
      </c>
      <c r="AX15" s="4">
        <v>2</v>
      </c>
      <c r="AY15" s="4">
        <v>1</v>
      </c>
      <c r="AZ15" s="4">
        <v>3880</v>
      </c>
      <c r="BA15" s="4">
        <v>0</v>
      </c>
      <c r="BB15" s="4">
        <v>3</v>
      </c>
      <c r="BC15" s="4">
        <v>1</v>
      </c>
      <c r="BD15" s="4">
        <v>8730</v>
      </c>
      <c r="BE15" s="4">
        <v>0</v>
      </c>
      <c r="BF15" s="4">
        <v>4</v>
      </c>
      <c r="BG15" s="4">
        <v>1</v>
      </c>
      <c r="BH15" s="4">
        <v>15520</v>
      </c>
      <c r="BI15" s="4">
        <v>0</v>
      </c>
      <c r="BJ15" s="4">
        <v>5</v>
      </c>
      <c r="BK15" s="4">
        <v>1</v>
      </c>
      <c r="BL15" s="4">
        <v>24250</v>
      </c>
      <c r="BM15" s="4">
        <v>0</v>
      </c>
      <c r="BN15" s="2"/>
    </row>
    <row r="16" spans="2:66" x14ac:dyDescent="0.2">
      <c r="I16" s="1">
        <v>15</v>
      </c>
      <c r="J16" s="1">
        <v>1</v>
      </c>
      <c r="K16" s="1">
        <v>1</v>
      </c>
      <c r="L16" s="1">
        <v>14</v>
      </c>
      <c r="M16" s="1">
        <v>124</v>
      </c>
      <c r="N16" s="1">
        <v>6</v>
      </c>
      <c r="O16" s="1">
        <v>94025</v>
      </c>
      <c r="P16" s="1">
        <v>20</v>
      </c>
      <c r="R16" s="4">
        <f t="shared" si="1"/>
        <v>14</v>
      </c>
      <c r="S16" s="2" t="b">
        <f t="shared" si="2"/>
        <v>1</v>
      </c>
      <c r="T16" s="4">
        <v>1</v>
      </c>
      <c r="U16" s="4">
        <v>6</v>
      </c>
      <c r="V16" s="4">
        <v>94025</v>
      </c>
      <c r="W16" s="4">
        <v>20</v>
      </c>
      <c r="X16" s="105">
        <f t="shared" si="3"/>
        <v>94025</v>
      </c>
      <c r="Y16" s="4">
        <v>2</v>
      </c>
      <c r="Z16" s="4">
        <v>6</v>
      </c>
      <c r="AA16" s="4">
        <v>94025</v>
      </c>
      <c r="AB16" s="4">
        <v>25</v>
      </c>
      <c r="AC16" s="105">
        <f t="shared" si="4"/>
        <v>94025</v>
      </c>
      <c r="AD16" s="4">
        <v>3</v>
      </c>
      <c r="AE16" s="4">
        <v>6</v>
      </c>
      <c r="AF16" s="4">
        <v>94025</v>
      </c>
      <c r="AG16" s="4">
        <v>50</v>
      </c>
      <c r="AH16" s="105">
        <f t="shared" si="5"/>
        <v>94025</v>
      </c>
      <c r="AI16" s="4">
        <v>4</v>
      </c>
      <c r="AJ16" s="4">
        <v>6</v>
      </c>
      <c r="AK16" s="4">
        <v>94025</v>
      </c>
      <c r="AL16" s="4">
        <v>50</v>
      </c>
      <c r="AM16" s="105">
        <f t="shared" si="6"/>
        <v>94025</v>
      </c>
      <c r="AN16" s="4">
        <v>5</v>
      </c>
      <c r="AO16" s="4">
        <v>6</v>
      </c>
      <c r="AP16" s="4">
        <v>94025</v>
      </c>
      <c r="AQ16" s="8">
        <v>100</v>
      </c>
      <c r="AR16" s="103">
        <f>AP16</f>
        <v>94025</v>
      </c>
      <c r="AT16" s="4">
        <v>1</v>
      </c>
      <c r="AU16" s="4">
        <v>1</v>
      </c>
      <c r="AV16" s="4">
        <v>1060</v>
      </c>
      <c r="AW16" s="4">
        <v>0</v>
      </c>
      <c r="AX16" s="4">
        <v>2</v>
      </c>
      <c r="AY16" s="4">
        <v>1</v>
      </c>
      <c r="AZ16" s="4">
        <v>4240</v>
      </c>
      <c r="BA16" s="4">
        <v>0</v>
      </c>
      <c r="BB16" s="4">
        <v>3</v>
      </c>
      <c r="BC16" s="4">
        <v>1</v>
      </c>
      <c r="BD16" s="4">
        <v>9540</v>
      </c>
      <c r="BE16" s="4">
        <v>0</v>
      </c>
      <c r="BF16" s="4">
        <v>4</v>
      </c>
      <c r="BG16" s="4">
        <v>1</v>
      </c>
      <c r="BH16" s="4">
        <v>16960</v>
      </c>
      <c r="BI16" s="4">
        <v>0</v>
      </c>
      <c r="BJ16" s="4">
        <v>5</v>
      </c>
      <c r="BK16" s="4">
        <v>1</v>
      </c>
      <c r="BL16" s="4">
        <v>26500</v>
      </c>
      <c r="BM16" s="4">
        <v>0</v>
      </c>
    </row>
    <row r="17" spans="1:66" x14ac:dyDescent="0.2">
      <c r="C17" s="202" t="s">
        <v>0</v>
      </c>
      <c r="D17" s="205"/>
      <c r="E17" s="83"/>
      <c r="F17" s="202" t="s">
        <v>2718</v>
      </c>
      <c r="G17" s="205"/>
      <c r="I17" s="1">
        <v>16</v>
      </c>
      <c r="J17" s="1">
        <v>1</v>
      </c>
      <c r="K17" s="1">
        <v>1</v>
      </c>
      <c r="L17" s="1">
        <v>15</v>
      </c>
      <c r="M17" s="1">
        <v>132</v>
      </c>
      <c r="N17" s="1">
        <v>1</v>
      </c>
      <c r="O17" s="1">
        <v>1150</v>
      </c>
      <c r="P17" s="1">
        <v>0</v>
      </c>
      <c r="R17" s="4">
        <f t="shared" si="1"/>
        <v>15</v>
      </c>
      <c r="S17" s="2" t="b">
        <f t="shared" si="2"/>
        <v>0</v>
      </c>
      <c r="T17" s="4">
        <v>1</v>
      </c>
      <c r="U17" s="4">
        <v>1</v>
      </c>
      <c r="V17" s="4">
        <v>1150</v>
      </c>
      <c r="W17" s="4">
        <v>0</v>
      </c>
      <c r="X17" s="105">
        <f t="shared" si="3"/>
        <v>1150</v>
      </c>
      <c r="Y17" s="4">
        <v>2</v>
      </c>
      <c r="Z17" s="4">
        <v>1</v>
      </c>
      <c r="AA17" s="4">
        <v>4620</v>
      </c>
      <c r="AB17" s="4">
        <v>0</v>
      </c>
      <c r="AC17" s="105">
        <f t="shared" si="4"/>
        <v>4620</v>
      </c>
      <c r="AD17" s="4">
        <v>3</v>
      </c>
      <c r="AE17" s="4">
        <v>1</v>
      </c>
      <c r="AF17" s="4">
        <v>10390</v>
      </c>
      <c r="AG17" s="4">
        <v>0</v>
      </c>
      <c r="AH17" s="105">
        <f t="shared" si="5"/>
        <v>10390</v>
      </c>
      <c r="AI17" s="4">
        <v>4</v>
      </c>
      <c r="AJ17" s="4">
        <v>1</v>
      </c>
      <c r="AK17" s="4">
        <v>18460</v>
      </c>
      <c r="AL17" s="4">
        <v>0</v>
      </c>
      <c r="AM17" s="105">
        <f t="shared" si="6"/>
        <v>18460</v>
      </c>
      <c r="AN17" s="4">
        <v>5</v>
      </c>
      <c r="AO17" s="4">
        <v>1</v>
      </c>
      <c r="AP17" s="4">
        <v>28850</v>
      </c>
      <c r="AQ17" s="4">
        <v>0</v>
      </c>
      <c r="AR17" s="103">
        <f t="shared" si="7"/>
        <v>43850</v>
      </c>
      <c r="AT17" s="4">
        <v>1</v>
      </c>
      <c r="AU17" s="4">
        <v>1</v>
      </c>
      <c r="AV17" s="4">
        <v>1150</v>
      </c>
      <c r="AW17" s="4">
        <v>0</v>
      </c>
      <c r="AX17" s="4">
        <v>2</v>
      </c>
      <c r="AY17" s="4">
        <v>1</v>
      </c>
      <c r="AZ17" s="4">
        <v>4620</v>
      </c>
      <c r="BA17" s="4">
        <v>0</v>
      </c>
      <c r="BB17" s="4">
        <v>3</v>
      </c>
      <c r="BC17" s="4">
        <v>1</v>
      </c>
      <c r="BD17" s="4">
        <v>10390</v>
      </c>
      <c r="BE17" s="4">
        <v>0</v>
      </c>
      <c r="BF17" s="4">
        <v>4</v>
      </c>
      <c r="BG17" s="4">
        <v>1</v>
      </c>
      <c r="BH17" s="4">
        <v>18460</v>
      </c>
      <c r="BI17" s="4">
        <v>0</v>
      </c>
      <c r="BJ17" s="4">
        <v>5</v>
      </c>
      <c r="BK17" s="4">
        <v>1</v>
      </c>
      <c r="BL17" s="4">
        <v>28850</v>
      </c>
      <c r="BM17" s="4">
        <v>0</v>
      </c>
      <c r="BN17" s="2"/>
    </row>
    <row r="18" spans="1:66" x14ac:dyDescent="0.2">
      <c r="C18" s="3" t="s">
        <v>2716</v>
      </c>
      <c r="D18" s="3" t="s">
        <v>2717</v>
      </c>
      <c r="E18" s="83"/>
      <c r="F18" s="3" t="s">
        <v>2716</v>
      </c>
      <c r="G18" s="3" t="s">
        <v>2717</v>
      </c>
      <c r="I18" s="1">
        <v>17</v>
      </c>
      <c r="J18" s="1">
        <v>1</v>
      </c>
      <c r="K18" s="1">
        <v>1</v>
      </c>
      <c r="L18" s="1">
        <v>16</v>
      </c>
      <c r="M18" s="1">
        <v>141</v>
      </c>
      <c r="N18" s="1">
        <v>1</v>
      </c>
      <c r="O18" s="1">
        <v>1250</v>
      </c>
      <c r="P18" s="1">
        <v>0</v>
      </c>
      <c r="R18" s="4">
        <f t="shared" si="1"/>
        <v>16</v>
      </c>
      <c r="S18" s="2" t="b">
        <f t="shared" si="2"/>
        <v>0</v>
      </c>
      <c r="T18" s="4">
        <v>1</v>
      </c>
      <c r="U18" s="4">
        <v>1</v>
      </c>
      <c r="V18" s="4">
        <v>1250</v>
      </c>
      <c r="W18" s="4">
        <v>0</v>
      </c>
      <c r="X18" s="105">
        <f t="shared" si="3"/>
        <v>1250</v>
      </c>
      <c r="Y18" s="4">
        <v>2</v>
      </c>
      <c r="Z18" s="4">
        <v>1</v>
      </c>
      <c r="AA18" s="4">
        <v>5010</v>
      </c>
      <c r="AB18" s="4">
        <v>0</v>
      </c>
      <c r="AC18" s="105">
        <f t="shared" si="4"/>
        <v>5010</v>
      </c>
      <c r="AD18" s="4">
        <v>3</v>
      </c>
      <c r="AE18" s="4">
        <v>1</v>
      </c>
      <c r="AF18" s="4">
        <v>11270</v>
      </c>
      <c r="AG18" s="4">
        <v>0</v>
      </c>
      <c r="AH18" s="105">
        <f t="shared" si="5"/>
        <v>11270</v>
      </c>
      <c r="AI18" s="4">
        <v>4</v>
      </c>
      <c r="AJ18" s="4">
        <v>1</v>
      </c>
      <c r="AK18" s="4">
        <v>20030</v>
      </c>
      <c r="AL18" s="4">
        <v>0</v>
      </c>
      <c r="AM18" s="105">
        <f t="shared" si="6"/>
        <v>20030</v>
      </c>
      <c r="AN18" s="4">
        <v>5</v>
      </c>
      <c r="AO18" s="4">
        <v>1</v>
      </c>
      <c r="AP18" s="4">
        <v>31300</v>
      </c>
      <c r="AQ18" s="4">
        <v>0</v>
      </c>
      <c r="AR18" s="103">
        <f t="shared" si="7"/>
        <v>47300</v>
      </c>
      <c r="AT18" s="4">
        <v>1</v>
      </c>
      <c r="AU18" s="4">
        <v>1</v>
      </c>
      <c r="AV18" s="4">
        <v>1250</v>
      </c>
      <c r="AW18" s="4">
        <v>0</v>
      </c>
      <c r="AX18" s="4">
        <v>2</v>
      </c>
      <c r="AY18" s="4">
        <v>1</v>
      </c>
      <c r="AZ18" s="4">
        <v>5010</v>
      </c>
      <c r="BA18" s="4">
        <v>0</v>
      </c>
      <c r="BB18" s="4">
        <v>3</v>
      </c>
      <c r="BC18" s="4">
        <v>1</v>
      </c>
      <c r="BD18" s="4">
        <v>11270</v>
      </c>
      <c r="BE18" s="4">
        <v>0</v>
      </c>
      <c r="BF18" s="4">
        <v>4</v>
      </c>
      <c r="BG18" s="4">
        <v>1</v>
      </c>
      <c r="BH18" s="4">
        <v>20030</v>
      </c>
      <c r="BI18" s="4">
        <v>0</v>
      </c>
      <c r="BJ18" s="4">
        <v>5</v>
      </c>
      <c r="BK18" s="4">
        <v>1</v>
      </c>
      <c r="BL18" s="4">
        <v>31300</v>
      </c>
      <c r="BM18" s="4">
        <v>0</v>
      </c>
      <c r="BN18" s="2"/>
    </row>
    <row r="19" spans="1:66" x14ac:dyDescent="0.2">
      <c r="A19" s="2">
        <v>35</v>
      </c>
      <c r="B19" s="4">
        <v>1</v>
      </c>
      <c r="C19" s="4">
        <v>533</v>
      </c>
      <c r="D19" s="84">
        <v>1000</v>
      </c>
      <c r="F19" s="4">
        <v>15</v>
      </c>
      <c r="G19" s="4">
        <v>15</v>
      </c>
      <c r="I19" s="1">
        <v>18</v>
      </c>
      <c r="J19" s="1">
        <v>1</v>
      </c>
      <c r="K19" s="1">
        <v>1</v>
      </c>
      <c r="L19" s="1">
        <v>17</v>
      </c>
      <c r="M19" s="1">
        <v>149</v>
      </c>
      <c r="N19" s="1">
        <v>1</v>
      </c>
      <c r="O19" s="1">
        <v>1350</v>
      </c>
      <c r="P19" s="1">
        <v>0</v>
      </c>
      <c r="R19" s="4">
        <f t="shared" si="1"/>
        <v>17</v>
      </c>
      <c r="S19" s="2" t="b">
        <f t="shared" si="2"/>
        <v>0</v>
      </c>
      <c r="T19" s="4">
        <v>1</v>
      </c>
      <c r="U19" s="4">
        <v>1</v>
      </c>
      <c r="V19" s="4">
        <v>1350</v>
      </c>
      <c r="W19" s="4">
        <v>0</v>
      </c>
      <c r="X19" s="105">
        <f t="shared" si="3"/>
        <v>1350</v>
      </c>
      <c r="Y19" s="4">
        <v>2</v>
      </c>
      <c r="Z19" s="4">
        <v>1</v>
      </c>
      <c r="AA19" s="4">
        <v>5420</v>
      </c>
      <c r="AB19" s="4">
        <v>0</v>
      </c>
      <c r="AC19" s="105">
        <f t="shared" si="4"/>
        <v>5420</v>
      </c>
      <c r="AD19" s="4">
        <v>3</v>
      </c>
      <c r="AE19" s="4">
        <v>1</v>
      </c>
      <c r="AF19" s="4">
        <v>12190</v>
      </c>
      <c r="AG19" s="4">
        <v>0</v>
      </c>
      <c r="AH19" s="105">
        <f t="shared" si="5"/>
        <v>12190</v>
      </c>
      <c r="AI19" s="4">
        <v>4</v>
      </c>
      <c r="AJ19" s="4">
        <v>1</v>
      </c>
      <c r="AK19" s="4">
        <v>21660</v>
      </c>
      <c r="AL19" s="4">
        <v>0</v>
      </c>
      <c r="AM19" s="105">
        <f t="shared" si="6"/>
        <v>21660</v>
      </c>
      <c r="AN19" s="4">
        <v>5</v>
      </c>
      <c r="AO19" s="4">
        <v>1</v>
      </c>
      <c r="AP19" s="4">
        <v>33850</v>
      </c>
      <c r="AQ19" s="4">
        <v>0</v>
      </c>
      <c r="AR19" s="103">
        <f t="shared" si="7"/>
        <v>50850</v>
      </c>
      <c r="AT19" s="4">
        <v>1</v>
      </c>
      <c r="AU19" s="4">
        <v>1</v>
      </c>
      <c r="AV19" s="4">
        <v>1350</v>
      </c>
      <c r="AW19" s="4">
        <v>0</v>
      </c>
      <c r="AX19" s="4">
        <v>2</v>
      </c>
      <c r="AY19" s="4">
        <v>1</v>
      </c>
      <c r="AZ19" s="4">
        <v>5420</v>
      </c>
      <c r="BA19" s="4">
        <v>0</v>
      </c>
      <c r="BB19" s="4">
        <v>3</v>
      </c>
      <c r="BC19" s="4">
        <v>1</v>
      </c>
      <c r="BD19" s="4">
        <v>12190</v>
      </c>
      <c r="BE19" s="4">
        <v>0</v>
      </c>
      <c r="BF19" s="4">
        <v>4</v>
      </c>
      <c r="BG19" s="4">
        <v>1</v>
      </c>
      <c r="BH19" s="4">
        <v>21660</v>
      </c>
      <c r="BI19" s="4">
        <v>0</v>
      </c>
      <c r="BJ19" s="4">
        <v>5</v>
      </c>
      <c r="BK19" s="4">
        <v>1</v>
      </c>
      <c r="BL19" s="4">
        <v>33850</v>
      </c>
      <c r="BM19" s="4">
        <v>0</v>
      </c>
      <c r="BN19" s="2"/>
    </row>
    <row r="20" spans="1:66" x14ac:dyDescent="0.2">
      <c r="A20" s="2">
        <v>30</v>
      </c>
      <c r="B20" s="4">
        <v>2</v>
      </c>
      <c r="C20" s="4">
        <v>1067</v>
      </c>
      <c r="D20" s="84">
        <v>1500</v>
      </c>
      <c r="F20" s="4">
        <v>55</v>
      </c>
      <c r="G20" s="4">
        <v>55</v>
      </c>
      <c r="I20" s="1">
        <v>19</v>
      </c>
      <c r="J20" s="1">
        <v>1</v>
      </c>
      <c r="K20" s="1">
        <v>1</v>
      </c>
      <c r="L20" s="1">
        <v>18</v>
      </c>
      <c r="M20" s="1">
        <v>158</v>
      </c>
      <c r="N20" s="1">
        <v>1</v>
      </c>
      <c r="O20" s="1">
        <v>1460</v>
      </c>
      <c r="P20" s="1">
        <v>0</v>
      </c>
      <c r="R20" s="4">
        <f t="shared" si="1"/>
        <v>18</v>
      </c>
      <c r="S20" s="2" t="b">
        <f t="shared" si="2"/>
        <v>0</v>
      </c>
      <c r="T20" s="4">
        <v>1</v>
      </c>
      <c r="U20" s="4">
        <v>1</v>
      </c>
      <c r="V20" s="4">
        <v>1460</v>
      </c>
      <c r="W20" s="4">
        <v>0</v>
      </c>
      <c r="X20" s="105">
        <f t="shared" si="3"/>
        <v>1460</v>
      </c>
      <c r="Y20" s="4">
        <v>2</v>
      </c>
      <c r="Z20" s="4">
        <v>1</v>
      </c>
      <c r="AA20" s="4">
        <v>5840</v>
      </c>
      <c r="AB20" s="4">
        <v>0</v>
      </c>
      <c r="AC20" s="105">
        <f t="shared" si="4"/>
        <v>5840</v>
      </c>
      <c r="AD20" s="4">
        <v>3</v>
      </c>
      <c r="AE20" s="4">
        <v>1</v>
      </c>
      <c r="AF20" s="4">
        <v>13140</v>
      </c>
      <c r="AG20" s="4">
        <v>0</v>
      </c>
      <c r="AH20" s="105">
        <f t="shared" si="5"/>
        <v>13140</v>
      </c>
      <c r="AI20" s="4">
        <v>4</v>
      </c>
      <c r="AJ20" s="4">
        <v>1</v>
      </c>
      <c r="AK20" s="4">
        <v>23360</v>
      </c>
      <c r="AL20" s="4">
        <v>0</v>
      </c>
      <c r="AM20" s="105">
        <f t="shared" si="6"/>
        <v>23360</v>
      </c>
      <c r="AN20" s="4">
        <v>5</v>
      </c>
      <c r="AO20" s="4">
        <v>1</v>
      </c>
      <c r="AP20" s="4">
        <v>36500</v>
      </c>
      <c r="AQ20" s="4">
        <v>0</v>
      </c>
      <c r="AR20" s="103">
        <f t="shared" si="7"/>
        <v>54500</v>
      </c>
      <c r="AT20" s="4">
        <v>1</v>
      </c>
      <c r="AU20" s="4">
        <v>1</v>
      </c>
      <c r="AV20" s="4">
        <v>1460</v>
      </c>
      <c r="AW20" s="4">
        <v>0</v>
      </c>
      <c r="AX20" s="4">
        <v>2</v>
      </c>
      <c r="AY20" s="4">
        <v>1</v>
      </c>
      <c r="AZ20" s="4">
        <v>5840</v>
      </c>
      <c r="BA20" s="4">
        <v>0</v>
      </c>
      <c r="BB20" s="4">
        <v>3</v>
      </c>
      <c r="BC20" s="4">
        <v>1</v>
      </c>
      <c r="BD20" s="4">
        <v>13140</v>
      </c>
      <c r="BE20" s="4">
        <v>0</v>
      </c>
      <c r="BF20" s="4">
        <v>4</v>
      </c>
      <c r="BG20" s="4">
        <v>1</v>
      </c>
      <c r="BH20" s="4">
        <v>23360</v>
      </c>
      <c r="BI20" s="4">
        <v>0</v>
      </c>
      <c r="BJ20" s="4">
        <v>5</v>
      </c>
      <c r="BK20" s="4">
        <v>1</v>
      </c>
      <c r="BL20" s="4">
        <v>36500</v>
      </c>
      <c r="BM20" s="4">
        <v>0</v>
      </c>
      <c r="BN20" s="2"/>
    </row>
    <row r="21" spans="1:66" x14ac:dyDescent="0.2">
      <c r="A21" s="2">
        <v>25</v>
      </c>
      <c r="B21" s="4">
        <v>3</v>
      </c>
      <c r="C21" s="4">
        <v>1900</v>
      </c>
      <c r="D21" s="84">
        <v>4000</v>
      </c>
      <c r="F21" s="4">
        <v>120</v>
      </c>
      <c r="G21" s="4">
        <v>120</v>
      </c>
      <c r="I21" s="1">
        <v>20</v>
      </c>
      <c r="J21" s="1">
        <v>1</v>
      </c>
      <c r="K21" s="1">
        <v>1</v>
      </c>
      <c r="L21" s="1">
        <v>19</v>
      </c>
      <c r="M21" s="1">
        <v>166</v>
      </c>
      <c r="N21" s="1">
        <v>6</v>
      </c>
      <c r="O21" s="1">
        <v>94025</v>
      </c>
      <c r="P21" s="1">
        <v>40</v>
      </c>
      <c r="R21" s="4">
        <f t="shared" si="1"/>
        <v>19</v>
      </c>
      <c r="S21" s="2" t="b">
        <f t="shared" si="2"/>
        <v>1</v>
      </c>
      <c r="T21" s="4">
        <v>1</v>
      </c>
      <c r="U21" s="4">
        <v>6</v>
      </c>
      <c r="V21" s="4">
        <v>94025</v>
      </c>
      <c r="W21" s="4">
        <v>40</v>
      </c>
      <c r="X21" s="105">
        <f t="shared" si="3"/>
        <v>94025</v>
      </c>
      <c r="Y21" s="4">
        <v>2</v>
      </c>
      <c r="Z21" s="4">
        <v>6</v>
      </c>
      <c r="AA21" s="4">
        <v>94025</v>
      </c>
      <c r="AB21" s="4">
        <v>40</v>
      </c>
      <c r="AC21" s="105">
        <f t="shared" si="4"/>
        <v>94025</v>
      </c>
      <c r="AD21" s="4">
        <v>3</v>
      </c>
      <c r="AE21" s="4">
        <v>6</v>
      </c>
      <c r="AF21" s="4">
        <v>94025</v>
      </c>
      <c r="AG21" s="4">
        <v>100</v>
      </c>
      <c r="AH21" s="105">
        <f t="shared" si="5"/>
        <v>94025</v>
      </c>
      <c r="AI21" s="4">
        <v>4</v>
      </c>
      <c r="AJ21" s="4">
        <v>6</v>
      </c>
      <c r="AK21" s="4">
        <v>94025</v>
      </c>
      <c r="AL21" s="4">
        <v>100</v>
      </c>
      <c r="AM21" s="105">
        <f t="shared" si="6"/>
        <v>94025</v>
      </c>
      <c r="AN21" s="4">
        <v>5</v>
      </c>
      <c r="AO21" s="4">
        <v>6</v>
      </c>
      <c r="AP21" s="4">
        <v>94025</v>
      </c>
      <c r="AQ21" s="8">
        <v>200</v>
      </c>
      <c r="AR21" s="103">
        <f>AP21</f>
        <v>94025</v>
      </c>
      <c r="AT21" s="4">
        <v>1</v>
      </c>
      <c r="AU21" s="4">
        <v>6</v>
      </c>
      <c r="AV21" s="4">
        <v>94025</v>
      </c>
      <c r="AW21" s="4">
        <v>30</v>
      </c>
      <c r="AX21" s="4">
        <v>2</v>
      </c>
      <c r="AY21" s="4">
        <v>6</v>
      </c>
      <c r="AZ21" s="4">
        <v>94025</v>
      </c>
      <c r="BA21" s="4">
        <v>61</v>
      </c>
      <c r="BB21" s="4">
        <v>3</v>
      </c>
      <c r="BC21" s="4">
        <v>6</v>
      </c>
      <c r="BD21" s="4">
        <v>94025</v>
      </c>
      <c r="BE21" s="4">
        <v>91</v>
      </c>
      <c r="BF21" s="4">
        <v>4</v>
      </c>
      <c r="BG21" s="4">
        <v>6</v>
      </c>
      <c r="BH21" s="4">
        <v>94025</v>
      </c>
      <c r="BI21" s="4">
        <v>121</v>
      </c>
      <c r="BJ21" s="4">
        <v>5</v>
      </c>
      <c r="BK21" s="4">
        <v>6</v>
      </c>
      <c r="BL21" s="4">
        <v>94025</v>
      </c>
      <c r="BM21" s="4">
        <v>152</v>
      </c>
    </row>
    <row r="22" spans="1:66" x14ac:dyDescent="0.2">
      <c r="A22" s="2">
        <v>20</v>
      </c>
      <c r="B22" s="4">
        <v>4</v>
      </c>
      <c r="C22" s="4">
        <v>2173</v>
      </c>
      <c r="D22" s="84">
        <v>4500</v>
      </c>
      <c r="F22" s="4">
        <v>200</v>
      </c>
      <c r="G22" s="4">
        <v>200</v>
      </c>
      <c r="I22" s="1">
        <v>21</v>
      </c>
      <c r="J22" s="1">
        <v>1</v>
      </c>
      <c r="K22" s="1">
        <v>1</v>
      </c>
      <c r="L22" s="1">
        <v>20</v>
      </c>
      <c r="M22" s="1">
        <v>175</v>
      </c>
      <c r="N22" s="1">
        <v>1</v>
      </c>
      <c r="O22" s="1">
        <v>1680</v>
      </c>
      <c r="P22" s="1">
        <v>0</v>
      </c>
      <c r="R22" s="4">
        <f t="shared" si="1"/>
        <v>20</v>
      </c>
      <c r="S22" s="2" t="b">
        <f t="shared" si="2"/>
        <v>0</v>
      </c>
      <c r="T22" s="4">
        <v>1</v>
      </c>
      <c r="U22" s="4">
        <v>1</v>
      </c>
      <c r="V22" s="4">
        <v>1680</v>
      </c>
      <c r="W22" s="4">
        <v>0</v>
      </c>
      <c r="X22" s="105">
        <f t="shared" si="3"/>
        <v>1680</v>
      </c>
      <c r="Y22" s="4">
        <v>2</v>
      </c>
      <c r="Z22" s="4">
        <v>1</v>
      </c>
      <c r="AA22" s="4">
        <v>6740</v>
      </c>
      <c r="AB22" s="4">
        <v>0</v>
      </c>
      <c r="AC22" s="105">
        <f t="shared" si="4"/>
        <v>6740</v>
      </c>
      <c r="AD22" s="4">
        <v>3</v>
      </c>
      <c r="AE22" s="4">
        <v>1</v>
      </c>
      <c r="AF22" s="4">
        <v>15160</v>
      </c>
      <c r="AG22" s="4">
        <v>0</v>
      </c>
      <c r="AH22" s="105">
        <f t="shared" si="5"/>
        <v>15160</v>
      </c>
      <c r="AI22" s="4">
        <v>4</v>
      </c>
      <c r="AJ22" s="4">
        <v>1</v>
      </c>
      <c r="AK22" s="4">
        <v>26940</v>
      </c>
      <c r="AL22" s="4">
        <v>0</v>
      </c>
      <c r="AM22" s="105">
        <f t="shared" si="6"/>
        <v>26940</v>
      </c>
      <c r="AN22" s="4">
        <v>5</v>
      </c>
      <c r="AO22" s="4">
        <v>1</v>
      </c>
      <c r="AP22" s="4">
        <v>42100</v>
      </c>
      <c r="AQ22" s="4">
        <v>0</v>
      </c>
      <c r="AR22" s="106">
        <f>AP22+(1500*R22)</f>
        <v>72100</v>
      </c>
      <c r="AT22" s="4">
        <v>1</v>
      </c>
      <c r="AU22" s="4">
        <v>1</v>
      </c>
      <c r="AV22" s="4">
        <v>1680</v>
      </c>
      <c r="AW22" s="4">
        <v>0</v>
      </c>
      <c r="AX22" s="4">
        <v>2</v>
      </c>
      <c r="AY22" s="4">
        <v>1</v>
      </c>
      <c r="AZ22" s="4">
        <v>6740</v>
      </c>
      <c r="BA22" s="4">
        <v>0</v>
      </c>
      <c r="BB22" s="4">
        <v>3</v>
      </c>
      <c r="BC22" s="4">
        <v>1</v>
      </c>
      <c r="BD22" s="4">
        <v>15160</v>
      </c>
      <c r="BE22" s="4">
        <v>0</v>
      </c>
      <c r="BF22" s="4">
        <v>4</v>
      </c>
      <c r="BG22" s="4">
        <v>1</v>
      </c>
      <c r="BH22" s="4">
        <v>26940</v>
      </c>
      <c r="BI22" s="4">
        <v>0</v>
      </c>
      <c r="BJ22" s="4">
        <v>5</v>
      </c>
      <c r="BK22" s="4">
        <v>1</v>
      </c>
      <c r="BL22" s="4">
        <v>42100</v>
      </c>
      <c r="BM22" s="4">
        <v>0</v>
      </c>
      <c r="BN22" s="2"/>
    </row>
    <row r="23" spans="1:66" x14ac:dyDescent="0.2">
      <c r="A23" s="2">
        <v>15</v>
      </c>
      <c r="B23" s="4">
        <v>5</v>
      </c>
      <c r="C23" s="4">
        <v>2707</v>
      </c>
      <c r="D23" s="84">
        <v>10000</v>
      </c>
      <c r="F23" s="4">
        <v>300</v>
      </c>
      <c r="G23" s="84">
        <v>600</v>
      </c>
      <c r="I23" s="1">
        <v>22</v>
      </c>
      <c r="J23" s="1">
        <v>1</v>
      </c>
      <c r="K23" s="1">
        <v>1</v>
      </c>
      <c r="L23" s="1">
        <v>21</v>
      </c>
      <c r="M23" s="1">
        <v>184</v>
      </c>
      <c r="N23" s="1">
        <v>1</v>
      </c>
      <c r="O23" s="1">
        <v>1800</v>
      </c>
      <c r="P23" s="1">
        <v>0</v>
      </c>
      <c r="R23" s="4">
        <f t="shared" si="1"/>
        <v>21</v>
      </c>
      <c r="S23" s="2" t="b">
        <f t="shared" si="2"/>
        <v>0</v>
      </c>
      <c r="T23" s="4">
        <v>1</v>
      </c>
      <c r="U23" s="4">
        <v>1</v>
      </c>
      <c r="V23" s="4">
        <v>1800</v>
      </c>
      <c r="W23" s="4">
        <v>0</v>
      </c>
      <c r="X23" s="105">
        <f t="shared" si="3"/>
        <v>1800</v>
      </c>
      <c r="Y23" s="4">
        <v>2</v>
      </c>
      <c r="Z23" s="4">
        <v>1</v>
      </c>
      <c r="AA23" s="4">
        <v>7210</v>
      </c>
      <c r="AB23" s="4">
        <v>0</v>
      </c>
      <c r="AC23" s="105">
        <f t="shared" si="4"/>
        <v>7210</v>
      </c>
      <c r="AD23" s="4">
        <v>3</v>
      </c>
      <c r="AE23" s="4">
        <v>1</v>
      </c>
      <c r="AF23" s="4">
        <v>16220</v>
      </c>
      <c r="AG23" s="4">
        <v>0</v>
      </c>
      <c r="AH23" s="105">
        <f t="shared" si="5"/>
        <v>16220</v>
      </c>
      <c r="AI23" s="4">
        <v>4</v>
      </c>
      <c r="AJ23" s="4">
        <v>1</v>
      </c>
      <c r="AK23" s="4">
        <v>28830</v>
      </c>
      <c r="AL23" s="4">
        <v>0</v>
      </c>
      <c r="AM23" s="105">
        <f t="shared" si="6"/>
        <v>28830</v>
      </c>
      <c r="AN23" s="4">
        <v>5</v>
      </c>
      <c r="AO23" s="4">
        <v>1</v>
      </c>
      <c r="AP23" s="4">
        <v>45050</v>
      </c>
      <c r="AQ23" s="4">
        <v>0</v>
      </c>
      <c r="AR23" s="106">
        <f>AP23+(1500*R23)</f>
        <v>76550</v>
      </c>
      <c r="AT23" s="4">
        <v>1</v>
      </c>
      <c r="AU23" s="4">
        <v>1</v>
      </c>
      <c r="AV23" s="4">
        <v>1800</v>
      </c>
      <c r="AW23" s="4">
        <v>0</v>
      </c>
      <c r="AX23" s="4">
        <v>2</v>
      </c>
      <c r="AY23" s="4">
        <v>1</v>
      </c>
      <c r="AZ23" s="4">
        <v>7210</v>
      </c>
      <c r="BA23" s="4">
        <v>0</v>
      </c>
      <c r="BB23" s="4">
        <v>3</v>
      </c>
      <c r="BC23" s="4">
        <v>1</v>
      </c>
      <c r="BD23" s="4">
        <v>16220</v>
      </c>
      <c r="BE23" s="4">
        <v>0</v>
      </c>
      <c r="BF23" s="4">
        <v>4</v>
      </c>
      <c r="BG23" s="4">
        <v>1</v>
      </c>
      <c r="BH23" s="4">
        <v>28830</v>
      </c>
      <c r="BI23" s="4">
        <v>0</v>
      </c>
      <c r="BJ23" s="4">
        <v>5</v>
      </c>
      <c r="BK23" s="4">
        <v>1</v>
      </c>
      <c r="BL23" s="4">
        <v>45050</v>
      </c>
      <c r="BM23" s="4">
        <v>0</v>
      </c>
      <c r="BN23" s="2"/>
    </row>
    <row r="24" spans="1:66" x14ac:dyDescent="0.2">
      <c r="I24" s="1">
        <v>23</v>
      </c>
      <c r="J24" s="1">
        <v>1</v>
      </c>
      <c r="K24" s="1">
        <v>1</v>
      </c>
      <c r="L24" s="1">
        <v>22</v>
      </c>
      <c r="M24" s="1">
        <v>192</v>
      </c>
      <c r="N24" s="1">
        <v>1</v>
      </c>
      <c r="O24" s="1">
        <v>1920</v>
      </c>
      <c r="P24" s="1">
        <v>0</v>
      </c>
      <c r="R24" s="4">
        <f t="shared" si="1"/>
        <v>22</v>
      </c>
      <c r="S24" s="2" t="b">
        <f t="shared" si="2"/>
        <v>0</v>
      </c>
      <c r="T24" s="4">
        <v>1</v>
      </c>
      <c r="U24" s="4">
        <v>1</v>
      </c>
      <c r="V24" s="4">
        <v>1920</v>
      </c>
      <c r="W24" s="4">
        <v>0</v>
      </c>
      <c r="X24" s="105">
        <f t="shared" si="3"/>
        <v>1920</v>
      </c>
      <c r="Y24" s="4">
        <v>2</v>
      </c>
      <c r="Z24" s="4">
        <v>1</v>
      </c>
      <c r="AA24" s="4">
        <v>7700</v>
      </c>
      <c r="AB24" s="4">
        <v>0</v>
      </c>
      <c r="AC24" s="105">
        <f t="shared" si="4"/>
        <v>7700</v>
      </c>
      <c r="AD24" s="4">
        <v>3</v>
      </c>
      <c r="AE24" s="4">
        <v>1</v>
      </c>
      <c r="AF24" s="4">
        <v>17320</v>
      </c>
      <c r="AG24" s="4">
        <v>0</v>
      </c>
      <c r="AH24" s="105">
        <f t="shared" si="5"/>
        <v>17320</v>
      </c>
      <c r="AI24" s="4">
        <v>4</v>
      </c>
      <c r="AJ24" s="4">
        <v>1</v>
      </c>
      <c r="AK24" s="4">
        <v>30780</v>
      </c>
      <c r="AL24" s="4">
        <v>0</v>
      </c>
      <c r="AM24" s="105">
        <f t="shared" si="6"/>
        <v>30780</v>
      </c>
      <c r="AN24" s="4">
        <v>5</v>
      </c>
      <c r="AO24" s="4">
        <v>1</v>
      </c>
      <c r="AP24" s="4">
        <v>48100</v>
      </c>
      <c r="AQ24" s="4">
        <v>0</v>
      </c>
      <c r="AR24" s="106">
        <f>AP24+(1500*R24)</f>
        <v>81100</v>
      </c>
      <c r="AT24" s="4">
        <v>1</v>
      </c>
      <c r="AU24" s="4">
        <v>1</v>
      </c>
      <c r="AV24" s="4">
        <v>1920</v>
      </c>
      <c r="AW24" s="4">
        <v>0</v>
      </c>
      <c r="AX24" s="4">
        <v>2</v>
      </c>
      <c r="AY24" s="4">
        <v>1</v>
      </c>
      <c r="AZ24" s="4">
        <v>7700</v>
      </c>
      <c r="BA24" s="4">
        <v>0</v>
      </c>
      <c r="BB24" s="4">
        <v>3</v>
      </c>
      <c r="BC24" s="4">
        <v>1</v>
      </c>
      <c r="BD24" s="4">
        <v>17320</v>
      </c>
      <c r="BE24" s="4">
        <v>0</v>
      </c>
      <c r="BF24" s="4">
        <v>4</v>
      </c>
      <c r="BG24" s="4">
        <v>1</v>
      </c>
      <c r="BH24" s="4">
        <v>30780</v>
      </c>
      <c r="BI24" s="4">
        <v>0</v>
      </c>
      <c r="BJ24" s="4">
        <v>5</v>
      </c>
      <c r="BK24" s="4">
        <v>1</v>
      </c>
      <c r="BL24" s="4">
        <v>48100</v>
      </c>
      <c r="BM24" s="4">
        <v>0</v>
      </c>
      <c r="BN24" s="2"/>
    </row>
    <row r="25" spans="1:66" x14ac:dyDescent="0.2">
      <c r="D25" s="2">
        <v>500</v>
      </c>
      <c r="I25" s="1">
        <v>24</v>
      </c>
      <c r="J25" s="1">
        <v>1</v>
      </c>
      <c r="K25" s="1">
        <v>1</v>
      </c>
      <c r="L25" s="1">
        <v>23</v>
      </c>
      <c r="M25" s="1">
        <v>201</v>
      </c>
      <c r="N25" s="1">
        <v>1</v>
      </c>
      <c r="O25" s="1">
        <v>2050</v>
      </c>
      <c r="P25" s="1">
        <v>0</v>
      </c>
      <c r="R25" s="4">
        <f t="shared" si="1"/>
        <v>23</v>
      </c>
      <c r="S25" s="2" t="b">
        <f t="shared" si="2"/>
        <v>0</v>
      </c>
      <c r="T25" s="4">
        <v>1</v>
      </c>
      <c r="U25" s="4">
        <v>1</v>
      </c>
      <c r="V25" s="4">
        <v>2050</v>
      </c>
      <c r="W25" s="4">
        <v>0</v>
      </c>
      <c r="X25" s="105">
        <f t="shared" si="3"/>
        <v>2050</v>
      </c>
      <c r="Y25" s="4">
        <v>2</v>
      </c>
      <c r="Z25" s="4">
        <v>1</v>
      </c>
      <c r="AA25" s="4">
        <v>8200</v>
      </c>
      <c r="AB25" s="4">
        <v>0</v>
      </c>
      <c r="AC25" s="105">
        <f t="shared" si="4"/>
        <v>8200</v>
      </c>
      <c r="AD25" s="4">
        <v>3</v>
      </c>
      <c r="AE25" s="4">
        <v>1</v>
      </c>
      <c r="AF25" s="4">
        <v>18450</v>
      </c>
      <c r="AG25" s="4">
        <v>0</v>
      </c>
      <c r="AH25" s="105">
        <f t="shared" si="5"/>
        <v>18450</v>
      </c>
      <c r="AI25" s="4">
        <v>4</v>
      </c>
      <c r="AJ25" s="4">
        <v>1</v>
      </c>
      <c r="AK25" s="4">
        <v>32800</v>
      </c>
      <c r="AL25" s="4">
        <v>0</v>
      </c>
      <c r="AM25" s="105">
        <f t="shared" si="6"/>
        <v>32800</v>
      </c>
      <c r="AN25" s="4">
        <v>5</v>
      </c>
      <c r="AO25" s="4">
        <v>1</v>
      </c>
      <c r="AP25" s="4">
        <v>51250</v>
      </c>
      <c r="AQ25" s="4">
        <v>0</v>
      </c>
      <c r="AR25" s="106">
        <f>AP25+(1500*R25)</f>
        <v>85750</v>
      </c>
      <c r="AT25" s="4">
        <v>1</v>
      </c>
      <c r="AU25" s="4">
        <v>1</v>
      </c>
      <c r="AV25" s="4">
        <v>2050</v>
      </c>
      <c r="AW25" s="4">
        <v>0</v>
      </c>
      <c r="AX25" s="4">
        <v>2</v>
      </c>
      <c r="AY25" s="4">
        <v>1</v>
      </c>
      <c r="AZ25" s="4">
        <v>8200</v>
      </c>
      <c r="BA25" s="4">
        <v>0</v>
      </c>
      <c r="BB25" s="4">
        <v>3</v>
      </c>
      <c r="BC25" s="4">
        <v>1</v>
      </c>
      <c r="BD25" s="4">
        <v>18450</v>
      </c>
      <c r="BE25" s="4">
        <v>0</v>
      </c>
      <c r="BF25" s="4">
        <v>4</v>
      </c>
      <c r="BG25" s="4">
        <v>1</v>
      </c>
      <c r="BH25" s="4">
        <v>32800</v>
      </c>
      <c r="BI25" s="4">
        <v>0</v>
      </c>
      <c r="BJ25" s="4">
        <v>5</v>
      </c>
      <c r="BK25" s="4">
        <v>1</v>
      </c>
      <c r="BL25" s="4">
        <v>51250</v>
      </c>
      <c r="BM25" s="4">
        <v>0</v>
      </c>
      <c r="BN25" s="2"/>
    </row>
    <row r="26" spans="1:66" x14ac:dyDescent="0.2">
      <c r="D26" s="2">
        <v>1000</v>
      </c>
      <c r="I26" s="1">
        <v>25</v>
      </c>
      <c r="J26" s="1">
        <v>1</v>
      </c>
      <c r="K26" s="1">
        <v>1</v>
      </c>
      <c r="L26" s="1">
        <v>24</v>
      </c>
      <c r="M26" s="1">
        <v>209</v>
      </c>
      <c r="N26" s="1">
        <v>6</v>
      </c>
      <c r="O26" s="1">
        <v>94025</v>
      </c>
      <c r="P26" s="1">
        <v>60</v>
      </c>
      <c r="R26" s="4">
        <f t="shared" si="1"/>
        <v>24</v>
      </c>
      <c r="S26" s="2" t="b">
        <f t="shared" si="2"/>
        <v>1</v>
      </c>
      <c r="T26" s="4">
        <v>1</v>
      </c>
      <c r="U26" s="4">
        <v>6</v>
      </c>
      <c r="V26" s="4">
        <v>94025</v>
      </c>
      <c r="W26" s="4">
        <v>60</v>
      </c>
      <c r="X26" s="105">
        <f t="shared" si="3"/>
        <v>94025</v>
      </c>
      <c r="Y26" s="4">
        <v>2</v>
      </c>
      <c r="Z26" s="4">
        <v>6</v>
      </c>
      <c r="AA26" s="4">
        <v>94025</v>
      </c>
      <c r="AB26" s="4">
        <v>70</v>
      </c>
      <c r="AC26" s="105">
        <f t="shared" si="4"/>
        <v>94025</v>
      </c>
      <c r="AD26" s="4">
        <v>3</v>
      </c>
      <c r="AE26" s="4">
        <v>6</v>
      </c>
      <c r="AF26" s="4">
        <v>94025</v>
      </c>
      <c r="AG26" s="4">
        <v>150</v>
      </c>
      <c r="AH26" s="105">
        <f t="shared" si="5"/>
        <v>94025</v>
      </c>
      <c r="AI26" s="4">
        <v>4</v>
      </c>
      <c r="AJ26" s="4">
        <v>6</v>
      </c>
      <c r="AK26" s="4">
        <v>94025</v>
      </c>
      <c r="AL26" s="4">
        <v>150</v>
      </c>
      <c r="AM26" s="105">
        <f t="shared" si="6"/>
        <v>94025</v>
      </c>
      <c r="AN26" s="4">
        <v>5</v>
      </c>
      <c r="AO26" s="4">
        <v>6</v>
      </c>
      <c r="AP26" s="4">
        <v>94025</v>
      </c>
      <c r="AQ26" s="8">
        <v>400</v>
      </c>
      <c r="AR26" s="103">
        <f>AP26</f>
        <v>94025</v>
      </c>
      <c r="AT26" s="4">
        <v>1</v>
      </c>
      <c r="AU26" s="4">
        <v>1</v>
      </c>
      <c r="AV26" s="4">
        <v>2180</v>
      </c>
      <c r="AW26" s="4">
        <v>0</v>
      </c>
      <c r="AX26" s="4">
        <v>2</v>
      </c>
      <c r="AY26" s="4">
        <v>1</v>
      </c>
      <c r="AZ26" s="4">
        <v>8720</v>
      </c>
      <c r="BA26" s="4">
        <v>0</v>
      </c>
      <c r="BB26" s="4">
        <v>3</v>
      </c>
      <c r="BC26" s="4">
        <v>1</v>
      </c>
      <c r="BD26" s="4">
        <v>19620</v>
      </c>
      <c r="BE26" s="4">
        <v>0</v>
      </c>
      <c r="BF26" s="4">
        <v>4</v>
      </c>
      <c r="BG26" s="4">
        <v>1</v>
      </c>
      <c r="BH26" s="4">
        <v>34880</v>
      </c>
      <c r="BI26" s="4">
        <v>0</v>
      </c>
      <c r="BJ26" s="4">
        <v>5</v>
      </c>
      <c r="BK26" s="4">
        <v>1</v>
      </c>
      <c r="BL26" s="4">
        <v>54500</v>
      </c>
      <c r="BM26" s="4">
        <v>0</v>
      </c>
    </row>
    <row r="27" spans="1:66" x14ac:dyDescent="0.2">
      <c r="D27" s="2">
        <v>1500</v>
      </c>
      <c r="I27" s="1">
        <v>26</v>
      </c>
      <c r="J27" s="1">
        <v>1</v>
      </c>
      <c r="K27" s="1">
        <v>1</v>
      </c>
      <c r="L27" s="1">
        <v>25</v>
      </c>
      <c r="M27" s="1">
        <v>218</v>
      </c>
      <c r="N27" s="1">
        <v>1</v>
      </c>
      <c r="O27" s="1">
        <v>2310</v>
      </c>
      <c r="P27" s="1">
        <v>0</v>
      </c>
      <c r="R27" s="4">
        <f t="shared" si="1"/>
        <v>25</v>
      </c>
      <c r="S27" s="2" t="b">
        <f t="shared" si="2"/>
        <v>0</v>
      </c>
      <c r="T27" s="4">
        <v>1</v>
      </c>
      <c r="U27" s="4">
        <v>1</v>
      </c>
      <c r="V27" s="4">
        <v>2310</v>
      </c>
      <c r="W27" s="4">
        <v>0</v>
      </c>
      <c r="X27" s="105">
        <f t="shared" si="3"/>
        <v>2310</v>
      </c>
      <c r="Y27" s="4">
        <v>2</v>
      </c>
      <c r="Z27" s="4">
        <v>1</v>
      </c>
      <c r="AA27" s="4">
        <v>9260</v>
      </c>
      <c r="AB27" s="4">
        <v>0</v>
      </c>
      <c r="AC27" s="105">
        <f t="shared" si="4"/>
        <v>9260</v>
      </c>
      <c r="AD27" s="4">
        <v>3</v>
      </c>
      <c r="AE27" s="4">
        <v>1</v>
      </c>
      <c r="AF27" s="4">
        <v>20830</v>
      </c>
      <c r="AG27" s="4">
        <v>0</v>
      </c>
      <c r="AH27" s="105">
        <f t="shared" si="5"/>
        <v>20830</v>
      </c>
      <c r="AI27" s="4">
        <v>4</v>
      </c>
      <c r="AJ27" s="4">
        <v>1</v>
      </c>
      <c r="AK27" s="4">
        <v>37020</v>
      </c>
      <c r="AL27" s="4">
        <v>0</v>
      </c>
      <c r="AM27" s="105">
        <f t="shared" si="6"/>
        <v>37020</v>
      </c>
      <c r="AN27" s="4">
        <v>5</v>
      </c>
      <c r="AO27" s="4">
        <v>1</v>
      </c>
      <c r="AP27" s="4">
        <v>57850</v>
      </c>
      <c r="AQ27" s="4">
        <v>0</v>
      </c>
      <c r="AR27" s="103">
        <f t="shared" ref="AR27:AR30" si="8">AP27+(2000*R27)</f>
        <v>107850</v>
      </c>
      <c r="AT27" s="4">
        <v>1</v>
      </c>
      <c r="AU27" s="4">
        <v>1</v>
      </c>
      <c r="AV27" s="4">
        <v>2310</v>
      </c>
      <c r="AW27" s="4">
        <v>0</v>
      </c>
      <c r="AX27" s="4">
        <v>2</v>
      </c>
      <c r="AY27" s="4">
        <v>1</v>
      </c>
      <c r="AZ27" s="4">
        <v>9260</v>
      </c>
      <c r="BA27" s="4">
        <v>0</v>
      </c>
      <c r="BB27" s="4">
        <v>3</v>
      </c>
      <c r="BC27" s="4">
        <v>1</v>
      </c>
      <c r="BD27" s="4">
        <v>20830</v>
      </c>
      <c r="BE27" s="4">
        <v>0</v>
      </c>
      <c r="BF27" s="4">
        <v>4</v>
      </c>
      <c r="BG27" s="4">
        <v>1</v>
      </c>
      <c r="BH27" s="4">
        <v>37020</v>
      </c>
      <c r="BI27" s="4">
        <v>0</v>
      </c>
      <c r="BJ27" s="4">
        <v>5</v>
      </c>
      <c r="BK27" s="4">
        <v>1</v>
      </c>
      <c r="BL27" s="4">
        <v>57850</v>
      </c>
      <c r="BM27" s="4">
        <v>0</v>
      </c>
      <c r="BN27" s="2"/>
    </row>
    <row r="28" spans="1:66" x14ac:dyDescent="0.2">
      <c r="D28" s="2">
        <v>2000</v>
      </c>
      <c r="I28" s="1">
        <v>27</v>
      </c>
      <c r="J28" s="1">
        <v>1</v>
      </c>
      <c r="K28" s="1">
        <v>1</v>
      </c>
      <c r="L28" s="1">
        <v>26</v>
      </c>
      <c r="M28" s="1">
        <v>227</v>
      </c>
      <c r="N28" s="1">
        <v>1</v>
      </c>
      <c r="O28" s="1">
        <v>2450</v>
      </c>
      <c r="P28" s="1">
        <v>0</v>
      </c>
      <c r="R28" s="4">
        <f t="shared" si="1"/>
        <v>26</v>
      </c>
      <c r="S28" s="2" t="b">
        <f t="shared" si="2"/>
        <v>0</v>
      </c>
      <c r="T28" s="4">
        <v>1</v>
      </c>
      <c r="U28" s="4">
        <v>1</v>
      </c>
      <c r="V28" s="4">
        <v>2450</v>
      </c>
      <c r="W28" s="4">
        <v>0</v>
      </c>
      <c r="X28" s="105">
        <f t="shared" si="3"/>
        <v>2450</v>
      </c>
      <c r="Y28" s="4">
        <v>2</v>
      </c>
      <c r="Z28" s="4">
        <v>1</v>
      </c>
      <c r="AA28" s="4">
        <v>9810</v>
      </c>
      <c r="AB28" s="4">
        <v>0</v>
      </c>
      <c r="AC28" s="105">
        <f t="shared" si="4"/>
        <v>9810</v>
      </c>
      <c r="AD28" s="4">
        <v>3</v>
      </c>
      <c r="AE28" s="4">
        <v>1</v>
      </c>
      <c r="AF28" s="4">
        <v>22070</v>
      </c>
      <c r="AG28" s="4">
        <v>0</v>
      </c>
      <c r="AH28" s="105">
        <f t="shared" si="5"/>
        <v>22070</v>
      </c>
      <c r="AI28" s="4">
        <v>4</v>
      </c>
      <c r="AJ28" s="4">
        <v>1</v>
      </c>
      <c r="AK28" s="4">
        <v>39230</v>
      </c>
      <c r="AL28" s="4">
        <v>0</v>
      </c>
      <c r="AM28" s="105">
        <f t="shared" si="6"/>
        <v>39230</v>
      </c>
      <c r="AN28" s="4">
        <v>5</v>
      </c>
      <c r="AO28" s="4">
        <v>1</v>
      </c>
      <c r="AP28" s="4">
        <v>61300</v>
      </c>
      <c r="AQ28" s="4">
        <v>0</v>
      </c>
      <c r="AR28" s="103">
        <f t="shared" si="8"/>
        <v>113300</v>
      </c>
      <c r="AT28" s="4">
        <v>1</v>
      </c>
      <c r="AU28" s="4">
        <v>1</v>
      </c>
      <c r="AV28" s="4">
        <v>2450</v>
      </c>
      <c r="AW28" s="4">
        <v>0</v>
      </c>
      <c r="AX28" s="4">
        <v>2</v>
      </c>
      <c r="AY28" s="4">
        <v>1</v>
      </c>
      <c r="AZ28" s="4">
        <v>9810</v>
      </c>
      <c r="BA28" s="4">
        <v>0</v>
      </c>
      <c r="BB28" s="4">
        <v>3</v>
      </c>
      <c r="BC28" s="4">
        <v>1</v>
      </c>
      <c r="BD28" s="4">
        <v>22070</v>
      </c>
      <c r="BE28" s="4">
        <v>0</v>
      </c>
      <c r="BF28" s="4">
        <v>4</v>
      </c>
      <c r="BG28" s="4">
        <v>1</v>
      </c>
      <c r="BH28" s="4">
        <v>39230</v>
      </c>
      <c r="BI28" s="4">
        <v>0</v>
      </c>
      <c r="BJ28" s="4">
        <v>5</v>
      </c>
      <c r="BK28" s="4">
        <v>1</v>
      </c>
      <c r="BL28" s="4">
        <v>61300</v>
      </c>
      <c r="BM28" s="4">
        <v>0</v>
      </c>
      <c r="BN28" s="2"/>
    </row>
    <row r="29" spans="1:66" x14ac:dyDescent="0.2">
      <c r="I29" s="1">
        <v>28</v>
      </c>
      <c r="J29" s="1">
        <v>1</v>
      </c>
      <c r="K29" s="1">
        <v>1</v>
      </c>
      <c r="L29" s="1">
        <v>27</v>
      </c>
      <c r="M29" s="1">
        <v>235</v>
      </c>
      <c r="N29" s="1">
        <v>1</v>
      </c>
      <c r="O29" s="1">
        <v>2590</v>
      </c>
      <c r="P29" s="1">
        <v>0</v>
      </c>
      <c r="R29" s="4">
        <f t="shared" si="1"/>
        <v>27</v>
      </c>
      <c r="S29" s="2" t="b">
        <f t="shared" si="2"/>
        <v>0</v>
      </c>
      <c r="T29" s="4">
        <v>1</v>
      </c>
      <c r="U29" s="4">
        <v>1</v>
      </c>
      <c r="V29" s="4">
        <v>2590</v>
      </c>
      <c r="W29" s="4">
        <v>0</v>
      </c>
      <c r="X29" s="105">
        <f t="shared" si="3"/>
        <v>2590</v>
      </c>
      <c r="Y29" s="4">
        <v>2</v>
      </c>
      <c r="Z29" s="4">
        <v>1</v>
      </c>
      <c r="AA29" s="4">
        <v>10380</v>
      </c>
      <c r="AB29" s="4">
        <v>0</v>
      </c>
      <c r="AC29" s="105">
        <f t="shared" si="4"/>
        <v>10380</v>
      </c>
      <c r="AD29" s="4">
        <v>3</v>
      </c>
      <c r="AE29" s="4">
        <v>1</v>
      </c>
      <c r="AF29" s="4">
        <v>23350</v>
      </c>
      <c r="AG29" s="4">
        <v>0</v>
      </c>
      <c r="AH29" s="105">
        <f t="shared" si="5"/>
        <v>23350</v>
      </c>
      <c r="AI29" s="4">
        <v>4</v>
      </c>
      <c r="AJ29" s="4">
        <v>1</v>
      </c>
      <c r="AK29" s="4">
        <v>41500</v>
      </c>
      <c r="AL29" s="4">
        <v>0</v>
      </c>
      <c r="AM29" s="105">
        <f t="shared" si="6"/>
        <v>41500</v>
      </c>
      <c r="AN29" s="4">
        <v>5</v>
      </c>
      <c r="AO29" s="4">
        <v>1</v>
      </c>
      <c r="AP29" s="4">
        <v>64850</v>
      </c>
      <c r="AQ29" s="4">
        <v>0</v>
      </c>
      <c r="AR29" s="103">
        <f t="shared" si="8"/>
        <v>118850</v>
      </c>
      <c r="AT29" s="4">
        <v>1</v>
      </c>
      <c r="AU29" s="4">
        <v>1</v>
      </c>
      <c r="AV29" s="4">
        <v>2590</v>
      </c>
      <c r="AW29" s="4">
        <v>0</v>
      </c>
      <c r="AX29" s="4">
        <v>2</v>
      </c>
      <c r="AY29" s="4">
        <v>1</v>
      </c>
      <c r="AZ29" s="4">
        <v>10380</v>
      </c>
      <c r="BA29" s="4">
        <v>0</v>
      </c>
      <c r="BB29" s="4">
        <v>3</v>
      </c>
      <c r="BC29" s="4">
        <v>1</v>
      </c>
      <c r="BD29" s="4">
        <v>23350</v>
      </c>
      <c r="BE29" s="4">
        <v>0</v>
      </c>
      <c r="BF29" s="4">
        <v>4</v>
      </c>
      <c r="BG29" s="4">
        <v>1</v>
      </c>
      <c r="BH29" s="4">
        <v>41500</v>
      </c>
      <c r="BI29" s="4">
        <v>0</v>
      </c>
      <c r="BJ29" s="4">
        <v>5</v>
      </c>
      <c r="BK29" s="4">
        <v>1</v>
      </c>
      <c r="BL29" s="4">
        <v>64850</v>
      </c>
      <c r="BM29" s="4">
        <v>0</v>
      </c>
      <c r="BN29" s="2"/>
    </row>
    <row r="30" spans="1:66" x14ac:dyDescent="0.2">
      <c r="I30" s="1">
        <v>29</v>
      </c>
      <c r="J30" s="1">
        <v>1</v>
      </c>
      <c r="K30" s="1">
        <v>1</v>
      </c>
      <c r="L30" s="1">
        <v>28</v>
      </c>
      <c r="M30" s="1">
        <v>244</v>
      </c>
      <c r="N30" s="1">
        <v>1</v>
      </c>
      <c r="O30" s="1">
        <v>2740</v>
      </c>
      <c r="P30" s="1">
        <v>0</v>
      </c>
      <c r="R30" s="4">
        <f t="shared" si="1"/>
        <v>28</v>
      </c>
      <c r="S30" s="2" t="b">
        <f t="shared" si="2"/>
        <v>0</v>
      </c>
      <c r="T30" s="4">
        <v>1</v>
      </c>
      <c r="U30" s="4">
        <v>1</v>
      </c>
      <c r="V30" s="4">
        <v>2740</v>
      </c>
      <c r="W30" s="4">
        <v>0</v>
      </c>
      <c r="X30" s="105">
        <f t="shared" si="3"/>
        <v>2740</v>
      </c>
      <c r="Y30" s="4">
        <v>2</v>
      </c>
      <c r="Z30" s="4">
        <v>1</v>
      </c>
      <c r="AA30" s="4">
        <v>10960</v>
      </c>
      <c r="AB30" s="4">
        <v>0</v>
      </c>
      <c r="AC30" s="105">
        <f t="shared" si="4"/>
        <v>10960</v>
      </c>
      <c r="AD30" s="4">
        <v>3</v>
      </c>
      <c r="AE30" s="4">
        <v>1</v>
      </c>
      <c r="AF30" s="4">
        <v>24660</v>
      </c>
      <c r="AG30" s="4">
        <v>0</v>
      </c>
      <c r="AH30" s="105">
        <f t="shared" si="5"/>
        <v>24660</v>
      </c>
      <c r="AI30" s="4">
        <v>4</v>
      </c>
      <c r="AJ30" s="4">
        <v>1</v>
      </c>
      <c r="AK30" s="4">
        <v>43840</v>
      </c>
      <c r="AL30" s="4">
        <v>0</v>
      </c>
      <c r="AM30" s="105">
        <f t="shared" si="6"/>
        <v>43840</v>
      </c>
      <c r="AN30" s="4">
        <v>5</v>
      </c>
      <c r="AO30" s="4">
        <v>1</v>
      </c>
      <c r="AP30" s="4">
        <v>68500</v>
      </c>
      <c r="AQ30" s="4">
        <v>0</v>
      </c>
      <c r="AR30" s="103">
        <f t="shared" si="8"/>
        <v>124500</v>
      </c>
      <c r="AT30" s="4">
        <v>1</v>
      </c>
      <c r="AU30" s="4">
        <v>1</v>
      </c>
      <c r="AV30" s="4">
        <v>2740</v>
      </c>
      <c r="AW30" s="4">
        <v>0</v>
      </c>
      <c r="AX30" s="4">
        <v>2</v>
      </c>
      <c r="AY30" s="4">
        <v>1</v>
      </c>
      <c r="AZ30" s="4">
        <v>10960</v>
      </c>
      <c r="BA30" s="4">
        <v>0</v>
      </c>
      <c r="BB30" s="4">
        <v>3</v>
      </c>
      <c r="BC30" s="4">
        <v>1</v>
      </c>
      <c r="BD30" s="4">
        <v>24660</v>
      </c>
      <c r="BE30" s="4">
        <v>0</v>
      </c>
      <c r="BF30" s="4">
        <v>4</v>
      </c>
      <c r="BG30" s="4">
        <v>1</v>
      </c>
      <c r="BH30" s="4">
        <v>43840</v>
      </c>
      <c r="BI30" s="4">
        <v>0</v>
      </c>
      <c r="BJ30" s="4">
        <v>5</v>
      </c>
      <c r="BK30" s="4">
        <v>1</v>
      </c>
      <c r="BL30" s="4">
        <v>68500</v>
      </c>
      <c r="BM30" s="4">
        <v>0</v>
      </c>
      <c r="BN30" s="2"/>
    </row>
    <row r="31" spans="1:66" x14ac:dyDescent="0.2">
      <c r="I31" s="1">
        <v>30</v>
      </c>
      <c r="J31" s="1">
        <v>1</v>
      </c>
      <c r="K31" s="1">
        <v>1</v>
      </c>
      <c r="L31" s="1">
        <v>29</v>
      </c>
      <c r="M31" s="1">
        <v>252</v>
      </c>
      <c r="N31" s="1">
        <v>6</v>
      </c>
      <c r="O31" s="1">
        <v>94025</v>
      </c>
      <c r="P31" s="1">
        <v>80</v>
      </c>
      <c r="R31" s="4">
        <f t="shared" si="1"/>
        <v>29</v>
      </c>
      <c r="S31" s="2" t="b">
        <f t="shared" si="2"/>
        <v>1</v>
      </c>
      <c r="T31" s="4">
        <v>1</v>
      </c>
      <c r="U31" s="4">
        <v>6</v>
      </c>
      <c r="V31" s="4">
        <v>94025</v>
      </c>
      <c r="W31" s="4">
        <v>80</v>
      </c>
      <c r="X31" s="105">
        <f t="shared" si="3"/>
        <v>94025</v>
      </c>
      <c r="Y31" s="4">
        <v>2</v>
      </c>
      <c r="Z31" s="4">
        <v>6</v>
      </c>
      <c r="AA31" s="4">
        <v>94025</v>
      </c>
      <c r="AB31" s="4">
        <v>100</v>
      </c>
      <c r="AC31" s="105">
        <f t="shared" si="4"/>
        <v>94025</v>
      </c>
      <c r="AD31" s="4">
        <v>3</v>
      </c>
      <c r="AE31" s="4">
        <v>6</v>
      </c>
      <c r="AF31" s="4">
        <v>94025</v>
      </c>
      <c r="AG31" s="4">
        <v>200</v>
      </c>
      <c r="AH31" s="105">
        <f t="shared" si="5"/>
        <v>94025</v>
      </c>
      <c r="AI31" s="4">
        <v>4</v>
      </c>
      <c r="AJ31" s="4">
        <v>6</v>
      </c>
      <c r="AK31" s="4">
        <v>94025</v>
      </c>
      <c r="AL31" s="4">
        <v>200</v>
      </c>
      <c r="AM31" s="105">
        <f t="shared" si="6"/>
        <v>94025</v>
      </c>
      <c r="AN31" s="4">
        <v>5</v>
      </c>
      <c r="AO31" s="4">
        <v>6</v>
      </c>
      <c r="AP31" s="4">
        <v>94025</v>
      </c>
      <c r="AQ31" s="8">
        <v>600</v>
      </c>
      <c r="AR31" s="103">
        <f>AP31</f>
        <v>94025</v>
      </c>
      <c r="AT31" s="4">
        <v>1</v>
      </c>
      <c r="AU31" s="4">
        <v>6</v>
      </c>
      <c r="AV31" s="4">
        <v>94025</v>
      </c>
      <c r="AW31" s="4">
        <v>58</v>
      </c>
      <c r="AX31" s="4">
        <v>2</v>
      </c>
      <c r="AY31" s="4">
        <v>6</v>
      </c>
      <c r="AZ31" s="4">
        <v>94025</v>
      </c>
      <c r="BA31" s="4">
        <v>116</v>
      </c>
      <c r="BB31" s="4">
        <v>3</v>
      </c>
      <c r="BC31" s="4">
        <v>6</v>
      </c>
      <c r="BD31" s="4">
        <v>94025</v>
      </c>
      <c r="BE31" s="4">
        <v>174</v>
      </c>
      <c r="BF31" s="4">
        <v>4</v>
      </c>
      <c r="BG31" s="4">
        <v>6</v>
      </c>
      <c r="BH31" s="4">
        <v>94025</v>
      </c>
      <c r="BI31" s="4">
        <v>232</v>
      </c>
      <c r="BJ31" s="4">
        <v>5</v>
      </c>
      <c r="BK31" s="4">
        <v>6</v>
      </c>
      <c r="BL31" s="4">
        <v>94025</v>
      </c>
      <c r="BM31" s="4">
        <v>290</v>
      </c>
    </row>
    <row r="32" spans="1:66" x14ac:dyDescent="0.2">
      <c r="I32" s="1">
        <v>31</v>
      </c>
      <c r="J32" s="1">
        <v>1</v>
      </c>
      <c r="K32" s="1">
        <v>1</v>
      </c>
      <c r="L32" s="1">
        <v>30</v>
      </c>
      <c r="M32" s="1">
        <v>261</v>
      </c>
      <c r="N32" s="1">
        <v>1</v>
      </c>
      <c r="O32" s="1">
        <v>6240</v>
      </c>
      <c r="P32" s="1">
        <v>0</v>
      </c>
      <c r="R32" s="4">
        <f t="shared" si="1"/>
        <v>30</v>
      </c>
      <c r="S32" s="2" t="b">
        <f t="shared" si="2"/>
        <v>0</v>
      </c>
      <c r="T32" s="4">
        <v>1</v>
      </c>
      <c r="U32" s="4">
        <v>1</v>
      </c>
      <c r="V32" s="4">
        <v>3040</v>
      </c>
      <c r="W32" s="4">
        <v>0</v>
      </c>
      <c r="X32" s="105">
        <f t="shared" si="3"/>
        <v>6240</v>
      </c>
      <c r="Y32" s="4">
        <v>2</v>
      </c>
      <c r="Z32" s="4">
        <v>1</v>
      </c>
      <c r="AA32" s="4">
        <v>12180</v>
      </c>
      <c r="AB32" s="4">
        <v>0</v>
      </c>
      <c r="AC32" s="105">
        <f t="shared" si="4"/>
        <v>20180</v>
      </c>
      <c r="AD32" s="4">
        <v>3</v>
      </c>
      <c r="AE32" s="4">
        <v>1</v>
      </c>
      <c r="AF32" s="4">
        <v>27400</v>
      </c>
      <c r="AG32" s="4">
        <v>0</v>
      </c>
      <c r="AH32" s="105">
        <f t="shared" si="5"/>
        <v>43400</v>
      </c>
      <c r="AI32" s="4">
        <v>4</v>
      </c>
      <c r="AJ32" s="4">
        <v>1</v>
      </c>
      <c r="AK32" s="4">
        <v>48700</v>
      </c>
      <c r="AL32" s="4">
        <v>0</v>
      </c>
      <c r="AM32" s="105">
        <f t="shared" si="6"/>
        <v>64700</v>
      </c>
      <c r="AN32" s="4">
        <v>5</v>
      </c>
      <c r="AO32" s="4">
        <v>1</v>
      </c>
      <c r="AP32" s="4">
        <v>76100</v>
      </c>
      <c r="AQ32" s="4">
        <v>0</v>
      </c>
      <c r="AR32" s="106">
        <f>AP32+(3000*R32)</f>
        <v>166100</v>
      </c>
      <c r="AT32" s="4">
        <v>1</v>
      </c>
      <c r="AU32" s="4">
        <v>1</v>
      </c>
      <c r="AV32" s="4">
        <v>3040</v>
      </c>
      <c r="AW32" s="4">
        <v>0</v>
      </c>
      <c r="AX32" s="4">
        <v>2</v>
      </c>
      <c r="AY32" s="4">
        <v>1</v>
      </c>
      <c r="AZ32" s="4">
        <v>12180</v>
      </c>
      <c r="BA32" s="4">
        <v>0</v>
      </c>
      <c r="BB32" s="4">
        <v>3</v>
      </c>
      <c r="BC32" s="4">
        <v>1</v>
      </c>
      <c r="BD32" s="4">
        <v>27400</v>
      </c>
      <c r="BE32" s="4">
        <v>0</v>
      </c>
      <c r="BF32" s="4">
        <v>4</v>
      </c>
      <c r="BG32" s="4">
        <v>1</v>
      </c>
      <c r="BH32" s="4">
        <v>48700</v>
      </c>
      <c r="BI32" s="4">
        <v>0</v>
      </c>
      <c r="BJ32" s="4">
        <v>5</v>
      </c>
      <c r="BK32" s="4">
        <v>1</v>
      </c>
      <c r="BL32" s="4">
        <v>76100</v>
      </c>
      <c r="BM32" s="4">
        <v>0</v>
      </c>
      <c r="BN32" s="2"/>
    </row>
    <row r="33" spans="9:66" x14ac:dyDescent="0.2">
      <c r="I33" s="1">
        <v>32</v>
      </c>
      <c r="J33" s="1">
        <v>1</v>
      </c>
      <c r="K33" s="1">
        <v>1</v>
      </c>
      <c r="L33" s="1">
        <v>31</v>
      </c>
      <c r="M33" s="1">
        <v>269</v>
      </c>
      <c r="N33" s="1">
        <v>1</v>
      </c>
      <c r="O33" s="1">
        <v>6500</v>
      </c>
      <c r="P33" s="1">
        <v>0</v>
      </c>
      <c r="R33" s="4">
        <f t="shared" si="1"/>
        <v>31</v>
      </c>
      <c r="S33" s="2" t="b">
        <f t="shared" si="2"/>
        <v>0</v>
      </c>
      <c r="T33" s="4">
        <v>1</v>
      </c>
      <c r="U33" s="4">
        <v>1</v>
      </c>
      <c r="V33" s="4">
        <v>3200</v>
      </c>
      <c r="W33" s="4">
        <v>0</v>
      </c>
      <c r="X33" s="105">
        <f t="shared" si="3"/>
        <v>6500</v>
      </c>
      <c r="Y33" s="4">
        <v>2</v>
      </c>
      <c r="Z33" s="4">
        <v>1</v>
      </c>
      <c r="AA33" s="4">
        <v>12810</v>
      </c>
      <c r="AB33" s="4">
        <v>0</v>
      </c>
      <c r="AC33" s="105">
        <f t="shared" si="4"/>
        <v>21060</v>
      </c>
      <c r="AD33" s="4">
        <v>3</v>
      </c>
      <c r="AE33" s="4">
        <v>1</v>
      </c>
      <c r="AF33" s="4">
        <v>28820</v>
      </c>
      <c r="AG33" s="4">
        <v>0</v>
      </c>
      <c r="AH33" s="105">
        <f t="shared" si="5"/>
        <v>45320</v>
      </c>
      <c r="AI33" s="4">
        <v>4</v>
      </c>
      <c r="AJ33" s="4">
        <v>1</v>
      </c>
      <c r="AK33" s="4">
        <v>51230</v>
      </c>
      <c r="AL33" s="4">
        <v>0</v>
      </c>
      <c r="AM33" s="105">
        <f t="shared" si="6"/>
        <v>67730</v>
      </c>
      <c r="AN33" s="4">
        <v>5</v>
      </c>
      <c r="AO33" s="4">
        <v>1</v>
      </c>
      <c r="AP33" s="4">
        <v>80050</v>
      </c>
      <c r="AQ33" s="4">
        <v>0</v>
      </c>
      <c r="AR33" s="106">
        <f t="shared" ref="AR33:AR35" si="9">AP33+(3000*R33)</f>
        <v>173050</v>
      </c>
      <c r="AT33" s="4">
        <v>1</v>
      </c>
      <c r="AU33" s="4">
        <v>1</v>
      </c>
      <c r="AV33" s="4">
        <v>3200</v>
      </c>
      <c r="AW33" s="4">
        <v>0</v>
      </c>
      <c r="AX33" s="4">
        <v>2</v>
      </c>
      <c r="AY33" s="4">
        <v>1</v>
      </c>
      <c r="AZ33" s="4">
        <v>12810</v>
      </c>
      <c r="BA33" s="4">
        <v>0</v>
      </c>
      <c r="BB33" s="4">
        <v>3</v>
      </c>
      <c r="BC33" s="4">
        <v>1</v>
      </c>
      <c r="BD33" s="4">
        <v>28820</v>
      </c>
      <c r="BE33" s="4">
        <v>0</v>
      </c>
      <c r="BF33" s="4">
        <v>4</v>
      </c>
      <c r="BG33" s="4">
        <v>1</v>
      </c>
      <c r="BH33" s="4">
        <v>51230</v>
      </c>
      <c r="BI33" s="4">
        <v>0</v>
      </c>
      <c r="BJ33" s="4">
        <v>5</v>
      </c>
      <c r="BK33" s="4">
        <v>1</v>
      </c>
      <c r="BL33" s="4">
        <v>80050</v>
      </c>
      <c r="BM33" s="4">
        <v>0</v>
      </c>
      <c r="BN33" s="2"/>
    </row>
    <row r="34" spans="9:66" x14ac:dyDescent="0.2">
      <c r="I34" s="1">
        <v>33</v>
      </c>
      <c r="J34" s="1">
        <v>1</v>
      </c>
      <c r="K34" s="1">
        <v>1</v>
      </c>
      <c r="L34" s="1">
        <v>32</v>
      </c>
      <c r="M34" s="1">
        <v>278</v>
      </c>
      <c r="N34" s="1">
        <v>1</v>
      </c>
      <c r="O34" s="1">
        <v>6760</v>
      </c>
      <c r="P34" s="1">
        <v>0</v>
      </c>
      <c r="R34" s="4">
        <f t="shared" si="1"/>
        <v>32</v>
      </c>
      <c r="S34" s="2" t="b">
        <f t="shared" si="2"/>
        <v>0</v>
      </c>
      <c r="T34" s="4">
        <v>1</v>
      </c>
      <c r="U34" s="4">
        <v>1</v>
      </c>
      <c r="V34" s="4">
        <v>3360</v>
      </c>
      <c r="W34" s="4">
        <v>0</v>
      </c>
      <c r="X34" s="105">
        <f t="shared" si="3"/>
        <v>6760</v>
      </c>
      <c r="Y34" s="4">
        <v>2</v>
      </c>
      <c r="Z34" s="4">
        <v>1</v>
      </c>
      <c r="AA34" s="4">
        <v>13460</v>
      </c>
      <c r="AB34" s="4">
        <v>0</v>
      </c>
      <c r="AC34" s="105">
        <f t="shared" si="4"/>
        <v>21960</v>
      </c>
      <c r="AD34" s="4">
        <v>3</v>
      </c>
      <c r="AE34" s="4">
        <v>1</v>
      </c>
      <c r="AF34" s="4">
        <v>30280</v>
      </c>
      <c r="AG34" s="4">
        <v>0</v>
      </c>
      <c r="AH34" s="105">
        <f t="shared" si="5"/>
        <v>47280</v>
      </c>
      <c r="AI34" s="4">
        <v>4</v>
      </c>
      <c r="AJ34" s="4">
        <v>1</v>
      </c>
      <c r="AK34" s="4">
        <v>53820</v>
      </c>
      <c r="AL34" s="4">
        <v>0</v>
      </c>
      <c r="AM34" s="105">
        <f t="shared" si="6"/>
        <v>70820</v>
      </c>
      <c r="AN34" s="4">
        <v>5</v>
      </c>
      <c r="AO34" s="4">
        <v>1</v>
      </c>
      <c r="AP34" s="4">
        <v>84100</v>
      </c>
      <c r="AQ34" s="4">
        <v>0</v>
      </c>
      <c r="AR34" s="106">
        <f t="shared" si="9"/>
        <v>180100</v>
      </c>
      <c r="AT34" s="4">
        <v>1</v>
      </c>
      <c r="AU34" s="4">
        <v>1</v>
      </c>
      <c r="AV34" s="4">
        <v>3360</v>
      </c>
      <c r="AW34" s="4">
        <v>0</v>
      </c>
      <c r="AX34" s="4">
        <v>2</v>
      </c>
      <c r="AY34" s="4">
        <v>1</v>
      </c>
      <c r="AZ34" s="4">
        <v>13460</v>
      </c>
      <c r="BA34" s="4">
        <v>0</v>
      </c>
      <c r="BB34" s="4">
        <v>3</v>
      </c>
      <c r="BC34" s="4">
        <v>1</v>
      </c>
      <c r="BD34" s="4">
        <v>30280</v>
      </c>
      <c r="BE34" s="4">
        <v>0</v>
      </c>
      <c r="BF34" s="4">
        <v>4</v>
      </c>
      <c r="BG34" s="4">
        <v>1</v>
      </c>
      <c r="BH34" s="4">
        <v>53820</v>
      </c>
      <c r="BI34" s="4">
        <v>0</v>
      </c>
      <c r="BJ34" s="4">
        <v>5</v>
      </c>
      <c r="BK34" s="4">
        <v>1</v>
      </c>
      <c r="BL34" s="4">
        <v>84100</v>
      </c>
      <c r="BM34" s="4">
        <v>0</v>
      </c>
      <c r="BN34" s="2"/>
    </row>
    <row r="35" spans="9:66" x14ac:dyDescent="0.2">
      <c r="I35" s="1">
        <v>34</v>
      </c>
      <c r="J35" s="1">
        <v>1</v>
      </c>
      <c r="K35" s="1">
        <v>1</v>
      </c>
      <c r="L35" s="1">
        <v>33</v>
      </c>
      <c r="M35" s="1">
        <v>287</v>
      </c>
      <c r="N35" s="1">
        <v>1</v>
      </c>
      <c r="O35" s="1">
        <v>7030</v>
      </c>
      <c r="P35" s="1">
        <v>0</v>
      </c>
      <c r="R35" s="4">
        <f t="shared" si="1"/>
        <v>33</v>
      </c>
      <c r="S35" s="2" t="b">
        <f t="shared" si="2"/>
        <v>0</v>
      </c>
      <c r="T35" s="4">
        <v>1</v>
      </c>
      <c r="U35" s="4">
        <v>1</v>
      </c>
      <c r="V35" s="4">
        <v>3530</v>
      </c>
      <c r="W35" s="4">
        <v>0</v>
      </c>
      <c r="X35" s="105">
        <f t="shared" si="3"/>
        <v>7030</v>
      </c>
      <c r="Y35" s="4">
        <v>2</v>
      </c>
      <c r="Z35" s="4">
        <v>1</v>
      </c>
      <c r="AA35" s="4">
        <v>14120</v>
      </c>
      <c r="AB35" s="4">
        <v>0</v>
      </c>
      <c r="AC35" s="105">
        <f t="shared" si="4"/>
        <v>22870</v>
      </c>
      <c r="AD35" s="4">
        <v>3</v>
      </c>
      <c r="AE35" s="4">
        <v>1</v>
      </c>
      <c r="AF35" s="4">
        <v>31770</v>
      </c>
      <c r="AG35" s="4">
        <v>0</v>
      </c>
      <c r="AH35" s="105">
        <f t="shared" si="5"/>
        <v>49270</v>
      </c>
      <c r="AI35" s="4">
        <v>4</v>
      </c>
      <c r="AJ35" s="4">
        <v>1</v>
      </c>
      <c r="AK35" s="4">
        <v>56480</v>
      </c>
      <c r="AL35" s="4">
        <v>0</v>
      </c>
      <c r="AM35" s="105">
        <f t="shared" si="6"/>
        <v>73980</v>
      </c>
      <c r="AN35" s="4">
        <v>5</v>
      </c>
      <c r="AO35" s="4">
        <v>1</v>
      </c>
      <c r="AP35" s="4">
        <v>88250</v>
      </c>
      <c r="AQ35" s="4">
        <v>0</v>
      </c>
      <c r="AR35" s="106">
        <f t="shared" si="9"/>
        <v>187250</v>
      </c>
      <c r="AT35" s="4">
        <v>1</v>
      </c>
      <c r="AU35" s="4">
        <v>1</v>
      </c>
      <c r="AV35" s="4">
        <v>3530</v>
      </c>
      <c r="AW35" s="4">
        <v>0</v>
      </c>
      <c r="AX35" s="4">
        <v>2</v>
      </c>
      <c r="AY35" s="4">
        <v>1</v>
      </c>
      <c r="AZ35" s="4">
        <v>14120</v>
      </c>
      <c r="BA35" s="4">
        <v>0</v>
      </c>
      <c r="BB35" s="4">
        <v>3</v>
      </c>
      <c r="BC35" s="4">
        <v>1</v>
      </c>
      <c r="BD35" s="4">
        <v>31770</v>
      </c>
      <c r="BE35" s="4">
        <v>0</v>
      </c>
      <c r="BF35" s="4">
        <v>4</v>
      </c>
      <c r="BG35" s="4">
        <v>1</v>
      </c>
      <c r="BH35" s="4">
        <v>56480</v>
      </c>
      <c r="BI35" s="4">
        <v>0</v>
      </c>
      <c r="BJ35" s="4">
        <v>5</v>
      </c>
      <c r="BK35" s="4">
        <v>1</v>
      </c>
      <c r="BL35" s="4">
        <v>88250</v>
      </c>
      <c r="BM35" s="4">
        <v>0</v>
      </c>
      <c r="BN35" s="2"/>
    </row>
    <row r="36" spans="9:66" x14ac:dyDescent="0.2">
      <c r="I36" s="1">
        <v>35</v>
      </c>
      <c r="J36" s="1">
        <v>1</v>
      </c>
      <c r="K36" s="1">
        <v>1</v>
      </c>
      <c r="L36" s="1">
        <v>34</v>
      </c>
      <c r="M36" s="1">
        <v>295</v>
      </c>
      <c r="N36" s="1">
        <v>6</v>
      </c>
      <c r="O36" s="1">
        <v>94025</v>
      </c>
      <c r="P36" s="1">
        <v>100</v>
      </c>
      <c r="R36" s="4">
        <f t="shared" si="1"/>
        <v>34</v>
      </c>
      <c r="S36" s="2" t="b">
        <f t="shared" si="2"/>
        <v>1</v>
      </c>
      <c r="T36" s="4">
        <v>1</v>
      </c>
      <c r="U36" s="4">
        <v>6</v>
      </c>
      <c r="V36" s="4">
        <v>94025</v>
      </c>
      <c r="W36" s="4">
        <v>100</v>
      </c>
      <c r="X36" s="105">
        <f t="shared" si="3"/>
        <v>94025</v>
      </c>
      <c r="Y36" s="4">
        <v>2</v>
      </c>
      <c r="Z36" s="4">
        <v>6</v>
      </c>
      <c r="AA36" s="4">
        <v>94025</v>
      </c>
      <c r="AB36" s="4">
        <v>150</v>
      </c>
      <c r="AC36" s="105">
        <f t="shared" si="4"/>
        <v>94025</v>
      </c>
      <c r="AD36" s="4">
        <v>3</v>
      </c>
      <c r="AE36" s="4">
        <v>6</v>
      </c>
      <c r="AF36" s="4">
        <v>94025</v>
      </c>
      <c r="AG36" s="4">
        <v>300</v>
      </c>
      <c r="AH36" s="105">
        <f t="shared" si="5"/>
        <v>94025</v>
      </c>
      <c r="AI36" s="4">
        <v>4</v>
      </c>
      <c r="AJ36" s="4">
        <v>6</v>
      </c>
      <c r="AK36" s="4">
        <v>94025</v>
      </c>
      <c r="AL36" s="4">
        <v>500</v>
      </c>
      <c r="AM36" s="105">
        <f t="shared" si="6"/>
        <v>94025</v>
      </c>
      <c r="AN36" s="4">
        <v>5</v>
      </c>
      <c r="AO36" s="4">
        <v>6</v>
      </c>
      <c r="AP36" s="4">
        <v>94025</v>
      </c>
      <c r="AQ36" s="8">
        <v>800</v>
      </c>
      <c r="AR36" s="103">
        <f>AP36</f>
        <v>94025</v>
      </c>
      <c r="AT36" s="4">
        <v>1</v>
      </c>
      <c r="AU36" s="4">
        <v>1</v>
      </c>
      <c r="AV36" s="4">
        <v>3700</v>
      </c>
      <c r="AW36" s="4">
        <v>0</v>
      </c>
      <c r="AX36" s="4">
        <v>2</v>
      </c>
      <c r="AY36" s="4">
        <v>1</v>
      </c>
      <c r="AZ36" s="4">
        <v>14800</v>
      </c>
      <c r="BA36" s="4">
        <v>0</v>
      </c>
      <c r="BB36" s="4">
        <v>3</v>
      </c>
      <c r="BC36" s="4">
        <v>1</v>
      </c>
      <c r="BD36" s="4">
        <v>33300</v>
      </c>
      <c r="BE36" s="4">
        <v>0</v>
      </c>
      <c r="BF36" s="4">
        <v>4</v>
      </c>
      <c r="BG36" s="4">
        <v>1</v>
      </c>
      <c r="BH36" s="4">
        <v>59200</v>
      </c>
      <c r="BI36" s="4">
        <v>0</v>
      </c>
      <c r="BJ36" s="4">
        <v>5</v>
      </c>
      <c r="BK36" s="4">
        <v>1</v>
      </c>
      <c r="BL36" s="4">
        <v>92500</v>
      </c>
      <c r="BM36" s="4">
        <v>0</v>
      </c>
    </row>
    <row r="37" spans="9:66" x14ac:dyDescent="0.2">
      <c r="I37" s="1">
        <v>36</v>
      </c>
      <c r="J37" s="1">
        <v>1</v>
      </c>
      <c r="K37" s="1">
        <v>1</v>
      </c>
      <c r="L37" s="1">
        <v>35</v>
      </c>
      <c r="M37" s="1">
        <v>304</v>
      </c>
      <c r="N37" s="1">
        <v>1</v>
      </c>
      <c r="O37" s="1">
        <v>7570</v>
      </c>
      <c r="P37" s="1">
        <v>0</v>
      </c>
      <c r="R37" s="4">
        <f t="shared" si="1"/>
        <v>35</v>
      </c>
      <c r="S37" s="2" t="b">
        <f t="shared" si="2"/>
        <v>0</v>
      </c>
      <c r="T37" s="4">
        <v>1</v>
      </c>
      <c r="U37" s="4">
        <v>1</v>
      </c>
      <c r="V37" s="4">
        <v>3870</v>
      </c>
      <c r="W37" s="4">
        <v>0</v>
      </c>
      <c r="X37" s="105">
        <f t="shared" si="3"/>
        <v>7570</v>
      </c>
      <c r="Y37" s="4">
        <v>2</v>
      </c>
      <c r="Z37" s="4">
        <v>1</v>
      </c>
      <c r="AA37" s="4">
        <v>15500</v>
      </c>
      <c r="AB37" s="4">
        <v>0</v>
      </c>
      <c r="AC37" s="105">
        <f t="shared" si="4"/>
        <v>24750</v>
      </c>
      <c r="AD37" s="4">
        <v>3</v>
      </c>
      <c r="AE37" s="4">
        <v>1</v>
      </c>
      <c r="AF37" s="4">
        <v>34870</v>
      </c>
      <c r="AG37" s="4">
        <v>0</v>
      </c>
      <c r="AH37" s="105">
        <f t="shared" si="5"/>
        <v>53370</v>
      </c>
      <c r="AI37" s="4">
        <v>4</v>
      </c>
      <c r="AJ37" s="4">
        <v>1</v>
      </c>
      <c r="AK37" s="4">
        <v>61980</v>
      </c>
      <c r="AL37" s="4">
        <v>0</v>
      </c>
      <c r="AM37" s="105">
        <f t="shared" si="6"/>
        <v>80480</v>
      </c>
      <c r="AN37" s="4">
        <v>5</v>
      </c>
      <c r="AO37" s="4">
        <v>1</v>
      </c>
      <c r="AP37" s="4">
        <v>96850</v>
      </c>
      <c r="AQ37" s="4">
        <v>0</v>
      </c>
      <c r="AR37" s="107">
        <f t="shared" ref="AR37:AR40" si="10">AP37+(4000*R37)</f>
        <v>236850</v>
      </c>
      <c r="AT37" s="4">
        <v>1</v>
      </c>
      <c r="AU37" s="4">
        <v>1</v>
      </c>
      <c r="AV37" s="4">
        <v>3870</v>
      </c>
      <c r="AW37" s="4">
        <v>0</v>
      </c>
      <c r="AX37" s="4">
        <v>2</v>
      </c>
      <c r="AY37" s="4">
        <v>1</v>
      </c>
      <c r="AZ37" s="4">
        <v>15500</v>
      </c>
      <c r="BA37" s="4">
        <v>0</v>
      </c>
      <c r="BB37" s="4">
        <v>3</v>
      </c>
      <c r="BC37" s="4">
        <v>1</v>
      </c>
      <c r="BD37" s="4">
        <v>34870</v>
      </c>
      <c r="BE37" s="4">
        <v>0</v>
      </c>
      <c r="BF37" s="4">
        <v>4</v>
      </c>
      <c r="BG37" s="4">
        <v>1</v>
      </c>
      <c r="BH37" s="4">
        <v>61980</v>
      </c>
      <c r="BI37" s="4">
        <v>0</v>
      </c>
      <c r="BJ37" s="4">
        <v>5</v>
      </c>
      <c r="BK37" s="4">
        <v>1</v>
      </c>
      <c r="BL37" s="4">
        <v>96850</v>
      </c>
      <c r="BM37" s="4">
        <v>0</v>
      </c>
      <c r="BN37" s="2"/>
    </row>
    <row r="38" spans="9:66" x14ac:dyDescent="0.2">
      <c r="I38" s="1">
        <v>37</v>
      </c>
      <c r="J38" s="1">
        <v>1</v>
      </c>
      <c r="K38" s="1">
        <v>1</v>
      </c>
      <c r="L38" s="1">
        <v>36</v>
      </c>
      <c r="M38" s="1">
        <v>312</v>
      </c>
      <c r="N38" s="1">
        <v>1</v>
      </c>
      <c r="O38" s="1">
        <v>7850</v>
      </c>
      <c r="P38" s="1">
        <v>0</v>
      </c>
      <c r="R38" s="4">
        <f t="shared" si="1"/>
        <v>36</v>
      </c>
      <c r="S38" s="2" t="b">
        <f t="shared" si="2"/>
        <v>0</v>
      </c>
      <c r="T38" s="4">
        <v>1</v>
      </c>
      <c r="U38" s="4">
        <v>1</v>
      </c>
      <c r="V38" s="4">
        <v>4050</v>
      </c>
      <c r="W38" s="4">
        <v>0</v>
      </c>
      <c r="X38" s="105">
        <f t="shared" si="3"/>
        <v>7850</v>
      </c>
      <c r="Y38" s="4">
        <v>2</v>
      </c>
      <c r="Z38" s="4">
        <v>1</v>
      </c>
      <c r="AA38" s="4">
        <v>16210</v>
      </c>
      <c r="AB38" s="4">
        <v>0</v>
      </c>
      <c r="AC38" s="105">
        <f t="shared" si="4"/>
        <v>25710</v>
      </c>
      <c r="AD38" s="4">
        <v>3</v>
      </c>
      <c r="AE38" s="4">
        <v>1</v>
      </c>
      <c r="AF38" s="4">
        <v>36470</v>
      </c>
      <c r="AG38" s="4">
        <v>0</v>
      </c>
      <c r="AH38" s="105">
        <f t="shared" si="5"/>
        <v>55470</v>
      </c>
      <c r="AI38" s="4">
        <v>4</v>
      </c>
      <c r="AJ38" s="4">
        <v>1</v>
      </c>
      <c r="AK38" s="4">
        <v>64830</v>
      </c>
      <c r="AL38" s="4">
        <v>0</v>
      </c>
      <c r="AM38" s="105">
        <f t="shared" si="6"/>
        <v>83830</v>
      </c>
      <c r="AN38" s="4">
        <v>5</v>
      </c>
      <c r="AO38" s="4">
        <v>1</v>
      </c>
      <c r="AP38" s="4">
        <v>101300</v>
      </c>
      <c r="AQ38" s="4">
        <v>0</v>
      </c>
      <c r="AR38" s="107">
        <f t="shared" si="10"/>
        <v>245300</v>
      </c>
      <c r="AT38" s="4">
        <v>1</v>
      </c>
      <c r="AU38" s="4">
        <v>1</v>
      </c>
      <c r="AV38" s="4">
        <v>4050</v>
      </c>
      <c r="AW38" s="4">
        <v>0</v>
      </c>
      <c r="AX38" s="4">
        <v>2</v>
      </c>
      <c r="AY38" s="4">
        <v>1</v>
      </c>
      <c r="AZ38" s="4">
        <v>16210</v>
      </c>
      <c r="BA38" s="4">
        <v>0</v>
      </c>
      <c r="BB38" s="4">
        <v>3</v>
      </c>
      <c r="BC38" s="4">
        <v>1</v>
      </c>
      <c r="BD38" s="4">
        <v>36470</v>
      </c>
      <c r="BE38" s="4">
        <v>0</v>
      </c>
      <c r="BF38" s="4">
        <v>4</v>
      </c>
      <c r="BG38" s="4">
        <v>1</v>
      </c>
      <c r="BH38" s="4">
        <v>64830</v>
      </c>
      <c r="BI38" s="4">
        <v>0</v>
      </c>
      <c r="BJ38" s="4">
        <v>5</v>
      </c>
      <c r="BK38" s="4">
        <v>1</v>
      </c>
      <c r="BL38" s="4">
        <v>101300</v>
      </c>
      <c r="BM38" s="4">
        <v>0</v>
      </c>
      <c r="BN38" s="2"/>
    </row>
    <row r="39" spans="9:66" x14ac:dyDescent="0.2">
      <c r="I39" s="1">
        <v>38</v>
      </c>
      <c r="J39" s="1">
        <v>1</v>
      </c>
      <c r="K39" s="1">
        <v>1</v>
      </c>
      <c r="L39" s="1">
        <v>37</v>
      </c>
      <c r="M39" s="1">
        <v>321</v>
      </c>
      <c r="N39" s="1">
        <v>1</v>
      </c>
      <c r="O39" s="1">
        <v>8130</v>
      </c>
      <c r="P39" s="1">
        <v>0</v>
      </c>
      <c r="R39" s="4">
        <f t="shared" si="1"/>
        <v>37</v>
      </c>
      <c r="S39" s="2" t="b">
        <f t="shared" si="2"/>
        <v>0</v>
      </c>
      <c r="T39" s="4">
        <v>1</v>
      </c>
      <c r="U39" s="4">
        <v>1</v>
      </c>
      <c r="V39" s="4">
        <v>4230</v>
      </c>
      <c r="W39" s="4">
        <v>0</v>
      </c>
      <c r="X39" s="105">
        <f t="shared" si="3"/>
        <v>8130</v>
      </c>
      <c r="Y39" s="4">
        <v>2</v>
      </c>
      <c r="Z39" s="4">
        <v>1</v>
      </c>
      <c r="AA39" s="4">
        <v>16940</v>
      </c>
      <c r="AB39" s="4">
        <v>0</v>
      </c>
      <c r="AC39" s="105">
        <f t="shared" si="4"/>
        <v>26690</v>
      </c>
      <c r="AD39" s="4">
        <v>3</v>
      </c>
      <c r="AE39" s="4">
        <v>1</v>
      </c>
      <c r="AF39" s="4">
        <v>38110</v>
      </c>
      <c r="AG39" s="4">
        <v>0</v>
      </c>
      <c r="AH39" s="105">
        <f t="shared" si="5"/>
        <v>57610</v>
      </c>
      <c r="AI39" s="4">
        <v>4</v>
      </c>
      <c r="AJ39" s="4">
        <v>1</v>
      </c>
      <c r="AK39" s="4">
        <v>67740</v>
      </c>
      <c r="AL39" s="4">
        <v>0</v>
      </c>
      <c r="AM39" s="105">
        <f t="shared" si="6"/>
        <v>87240</v>
      </c>
      <c r="AN39" s="4">
        <v>5</v>
      </c>
      <c r="AO39" s="4">
        <v>1</v>
      </c>
      <c r="AP39" s="4">
        <v>105850</v>
      </c>
      <c r="AQ39" s="4">
        <v>0</v>
      </c>
      <c r="AR39" s="107">
        <f t="shared" si="10"/>
        <v>253850</v>
      </c>
      <c r="AT39" s="4">
        <v>1</v>
      </c>
      <c r="AU39" s="4">
        <v>1</v>
      </c>
      <c r="AV39" s="4">
        <v>4230</v>
      </c>
      <c r="AW39" s="4">
        <v>0</v>
      </c>
      <c r="AX39" s="4">
        <v>2</v>
      </c>
      <c r="AY39" s="4">
        <v>1</v>
      </c>
      <c r="AZ39" s="4">
        <v>16940</v>
      </c>
      <c r="BA39" s="4">
        <v>0</v>
      </c>
      <c r="BB39" s="4">
        <v>3</v>
      </c>
      <c r="BC39" s="4">
        <v>1</v>
      </c>
      <c r="BD39" s="4">
        <v>38110</v>
      </c>
      <c r="BE39" s="4">
        <v>0</v>
      </c>
      <c r="BF39" s="4">
        <v>4</v>
      </c>
      <c r="BG39" s="4">
        <v>1</v>
      </c>
      <c r="BH39" s="4">
        <v>67740</v>
      </c>
      <c r="BI39" s="4">
        <v>0</v>
      </c>
      <c r="BJ39" s="4">
        <v>5</v>
      </c>
      <c r="BK39" s="4">
        <v>1</v>
      </c>
      <c r="BL39" s="4">
        <v>105850</v>
      </c>
      <c r="BM39" s="4">
        <v>0</v>
      </c>
      <c r="BN39" s="2"/>
    </row>
    <row r="40" spans="9:66" x14ac:dyDescent="0.2">
      <c r="I40" s="1">
        <v>39</v>
      </c>
      <c r="J40" s="1">
        <v>1</v>
      </c>
      <c r="K40" s="1">
        <v>1</v>
      </c>
      <c r="L40" s="1">
        <v>38</v>
      </c>
      <c r="M40" s="1">
        <v>329</v>
      </c>
      <c r="N40" s="1">
        <v>1</v>
      </c>
      <c r="O40" s="1">
        <v>8420</v>
      </c>
      <c r="P40" s="1">
        <v>0</v>
      </c>
      <c r="R40" s="4">
        <f t="shared" si="1"/>
        <v>38</v>
      </c>
      <c r="S40" s="2" t="b">
        <f t="shared" si="2"/>
        <v>0</v>
      </c>
      <c r="T40" s="4">
        <v>1</v>
      </c>
      <c r="U40" s="4">
        <v>1</v>
      </c>
      <c r="V40" s="4">
        <v>4420</v>
      </c>
      <c r="W40" s="4">
        <v>0</v>
      </c>
      <c r="X40" s="105">
        <f t="shared" si="3"/>
        <v>8420</v>
      </c>
      <c r="Y40" s="4">
        <v>2</v>
      </c>
      <c r="Z40" s="4">
        <v>1</v>
      </c>
      <c r="AA40" s="4">
        <v>17680</v>
      </c>
      <c r="AB40" s="4">
        <v>0</v>
      </c>
      <c r="AC40" s="105">
        <f t="shared" si="4"/>
        <v>27680</v>
      </c>
      <c r="AD40" s="4">
        <v>3</v>
      </c>
      <c r="AE40" s="4">
        <v>1</v>
      </c>
      <c r="AF40" s="4">
        <v>39780</v>
      </c>
      <c r="AG40" s="4">
        <v>0</v>
      </c>
      <c r="AH40" s="105">
        <f t="shared" si="5"/>
        <v>59780</v>
      </c>
      <c r="AI40" s="4">
        <v>4</v>
      </c>
      <c r="AJ40" s="4">
        <v>1</v>
      </c>
      <c r="AK40" s="4">
        <v>70720</v>
      </c>
      <c r="AL40" s="4">
        <v>0</v>
      </c>
      <c r="AM40" s="105">
        <f t="shared" si="6"/>
        <v>90720</v>
      </c>
      <c r="AN40" s="4">
        <v>5</v>
      </c>
      <c r="AO40" s="4">
        <v>1</v>
      </c>
      <c r="AP40" s="4">
        <v>110500</v>
      </c>
      <c r="AQ40" s="4">
        <v>0</v>
      </c>
      <c r="AR40" s="107">
        <f t="shared" si="10"/>
        <v>262500</v>
      </c>
      <c r="AT40" s="4">
        <v>1</v>
      </c>
      <c r="AU40" s="4">
        <v>1</v>
      </c>
      <c r="AV40" s="4">
        <v>4420</v>
      </c>
      <c r="AW40" s="4">
        <v>0</v>
      </c>
      <c r="AX40" s="4">
        <v>2</v>
      </c>
      <c r="AY40" s="4">
        <v>1</v>
      </c>
      <c r="AZ40" s="4">
        <v>17680</v>
      </c>
      <c r="BA40" s="4">
        <v>0</v>
      </c>
      <c r="BB40" s="4">
        <v>3</v>
      </c>
      <c r="BC40" s="4">
        <v>1</v>
      </c>
      <c r="BD40" s="4">
        <v>39780</v>
      </c>
      <c r="BE40" s="4">
        <v>0</v>
      </c>
      <c r="BF40" s="4">
        <v>4</v>
      </c>
      <c r="BG40" s="4">
        <v>1</v>
      </c>
      <c r="BH40" s="4">
        <v>70720</v>
      </c>
      <c r="BI40" s="4">
        <v>0</v>
      </c>
      <c r="BJ40" s="4">
        <v>5</v>
      </c>
      <c r="BK40" s="4">
        <v>1</v>
      </c>
      <c r="BL40" s="4">
        <v>110500</v>
      </c>
      <c r="BM40" s="4">
        <v>0</v>
      </c>
      <c r="BN40" s="2"/>
    </row>
    <row r="41" spans="9:66" x14ac:dyDescent="0.2">
      <c r="I41" s="1">
        <v>40</v>
      </c>
      <c r="J41" s="1">
        <v>1</v>
      </c>
      <c r="K41" s="1">
        <v>1</v>
      </c>
      <c r="L41" s="1">
        <v>39</v>
      </c>
      <c r="M41" s="1">
        <v>338</v>
      </c>
      <c r="N41" s="1">
        <v>6</v>
      </c>
      <c r="O41" s="1">
        <v>94025</v>
      </c>
      <c r="P41" s="1">
        <v>150</v>
      </c>
      <c r="R41" s="4">
        <f t="shared" si="1"/>
        <v>39</v>
      </c>
      <c r="S41" s="2" t="b">
        <f t="shared" si="2"/>
        <v>1</v>
      </c>
      <c r="T41" s="4">
        <v>1</v>
      </c>
      <c r="U41" s="4">
        <v>6</v>
      </c>
      <c r="V41" s="4">
        <v>94025</v>
      </c>
      <c r="W41" s="4">
        <v>150</v>
      </c>
      <c r="X41" s="105">
        <f t="shared" si="3"/>
        <v>94025</v>
      </c>
      <c r="Y41" s="4">
        <v>2</v>
      </c>
      <c r="Z41" s="4">
        <v>6</v>
      </c>
      <c r="AA41" s="4">
        <v>94025</v>
      </c>
      <c r="AB41" s="4">
        <v>250</v>
      </c>
      <c r="AC41" s="105">
        <f t="shared" si="4"/>
        <v>94025</v>
      </c>
      <c r="AD41" s="4">
        <v>3</v>
      </c>
      <c r="AE41" s="4">
        <v>6</v>
      </c>
      <c r="AF41" s="4">
        <v>94025</v>
      </c>
      <c r="AG41" s="4">
        <v>400</v>
      </c>
      <c r="AH41" s="105">
        <f t="shared" si="5"/>
        <v>94025</v>
      </c>
      <c r="AI41" s="4">
        <v>4</v>
      </c>
      <c r="AJ41" s="4">
        <v>6</v>
      </c>
      <c r="AK41" s="4">
        <v>94025</v>
      </c>
      <c r="AL41" s="4">
        <v>800</v>
      </c>
      <c r="AM41" s="105">
        <f t="shared" si="6"/>
        <v>94025</v>
      </c>
      <c r="AN41" s="4">
        <v>5</v>
      </c>
      <c r="AO41" s="4">
        <v>6</v>
      </c>
      <c r="AP41" s="4">
        <v>94025</v>
      </c>
      <c r="AQ41" s="8">
        <v>1000</v>
      </c>
      <c r="AR41" s="103">
        <f>AP41</f>
        <v>94025</v>
      </c>
      <c r="AT41" s="4">
        <v>1</v>
      </c>
      <c r="AU41" s="4">
        <v>6</v>
      </c>
      <c r="AV41" s="4">
        <v>94026</v>
      </c>
      <c r="AW41" s="4">
        <v>9</v>
      </c>
      <c r="AX41" s="4">
        <v>2</v>
      </c>
      <c r="AY41" s="4">
        <v>6</v>
      </c>
      <c r="AZ41" s="4">
        <v>94026</v>
      </c>
      <c r="BA41" s="4">
        <v>18</v>
      </c>
      <c r="BB41" s="4">
        <v>3</v>
      </c>
      <c r="BC41" s="4">
        <v>6</v>
      </c>
      <c r="BD41" s="4">
        <v>94026</v>
      </c>
      <c r="BE41" s="4">
        <v>28</v>
      </c>
      <c r="BF41" s="4">
        <v>4</v>
      </c>
      <c r="BG41" s="4">
        <v>6</v>
      </c>
      <c r="BH41" s="4">
        <v>94026</v>
      </c>
      <c r="BI41" s="4">
        <v>37</v>
      </c>
      <c r="BJ41" s="4">
        <v>5</v>
      </c>
      <c r="BK41" s="4">
        <v>6</v>
      </c>
      <c r="BL41" s="4">
        <v>94026</v>
      </c>
      <c r="BM41" s="4">
        <v>46</v>
      </c>
    </row>
    <row r="42" spans="9:66" x14ac:dyDescent="0.2">
      <c r="I42" s="1">
        <v>41</v>
      </c>
      <c r="J42" s="1">
        <v>1</v>
      </c>
      <c r="K42" s="1">
        <v>1</v>
      </c>
      <c r="L42" s="1">
        <v>40</v>
      </c>
      <c r="M42" s="1">
        <v>347</v>
      </c>
      <c r="N42" s="1">
        <v>1</v>
      </c>
      <c r="O42" s="1">
        <v>9000</v>
      </c>
      <c r="P42" s="1">
        <v>0</v>
      </c>
      <c r="R42" s="4">
        <f t="shared" si="1"/>
        <v>40</v>
      </c>
      <c r="S42" s="2" t="b">
        <f t="shared" si="2"/>
        <v>0</v>
      </c>
      <c r="T42" s="4">
        <v>1</v>
      </c>
      <c r="U42" s="4">
        <v>1</v>
      </c>
      <c r="V42" s="4">
        <v>4800</v>
      </c>
      <c r="W42" s="4">
        <v>0</v>
      </c>
      <c r="X42" s="105">
        <f t="shared" si="3"/>
        <v>9000</v>
      </c>
      <c r="Y42" s="4">
        <v>2</v>
      </c>
      <c r="Z42" s="4">
        <v>1</v>
      </c>
      <c r="AA42" s="4">
        <v>19220</v>
      </c>
      <c r="AB42" s="4">
        <v>0</v>
      </c>
      <c r="AC42" s="105">
        <f t="shared" si="4"/>
        <v>29720</v>
      </c>
      <c r="AD42" s="4">
        <v>3</v>
      </c>
      <c r="AE42" s="4">
        <v>1</v>
      </c>
      <c r="AF42" s="4">
        <v>43240</v>
      </c>
      <c r="AG42" s="4">
        <v>0</v>
      </c>
      <c r="AH42" s="105">
        <f t="shared" si="5"/>
        <v>64240</v>
      </c>
      <c r="AI42" s="4">
        <v>4</v>
      </c>
      <c r="AJ42" s="4">
        <v>1</v>
      </c>
      <c r="AK42" s="4">
        <v>76860</v>
      </c>
      <c r="AL42" s="4">
        <v>0</v>
      </c>
      <c r="AM42" s="105">
        <f t="shared" si="6"/>
        <v>97860</v>
      </c>
      <c r="AN42" s="4">
        <v>5</v>
      </c>
      <c r="AO42" s="4">
        <v>1</v>
      </c>
      <c r="AP42" s="4">
        <v>120100</v>
      </c>
      <c r="AQ42" s="4">
        <v>0</v>
      </c>
      <c r="AR42" s="107">
        <f t="shared" ref="AR42:AR45" si="11">AP42+(6000*R42)</f>
        <v>360100</v>
      </c>
      <c r="AT42" s="4">
        <v>1</v>
      </c>
      <c r="AU42" s="4">
        <v>1</v>
      </c>
      <c r="AV42" s="4">
        <v>4800</v>
      </c>
      <c r="AW42" s="4">
        <v>0</v>
      </c>
      <c r="AX42" s="4">
        <v>2</v>
      </c>
      <c r="AY42" s="4">
        <v>1</v>
      </c>
      <c r="AZ42" s="4">
        <v>19220</v>
      </c>
      <c r="BA42" s="4">
        <v>0</v>
      </c>
      <c r="BB42" s="4">
        <v>3</v>
      </c>
      <c r="BC42" s="4">
        <v>1</v>
      </c>
      <c r="BD42" s="4">
        <v>43240</v>
      </c>
      <c r="BE42" s="4">
        <v>0</v>
      </c>
      <c r="BF42" s="4">
        <v>4</v>
      </c>
      <c r="BG42" s="4">
        <v>1</v>
      </c>
      <c r="BH42" s="4">
        <v>76860</v>
      </c>
      <c r="BI42" s="4">
        <v>0</v>
      </c>
      <c r="BJ42" s="4">
        <v>5</v>
      </c>
      <c r="BK42" s="4">
        <v>1</v>
      </c>
      <c r="BL42" s="4">
        <v>120100</v>
      </c>
      <c r="BM42" s="4">
        <v>0</v>
      </c>
      <c r="BN42" s="2"/>
    </row>
    <row r="43" spans="9:66" x14ac:dyDescent="0.2">
      <c r="I43" s="1">
        <v>42</v>
      </c>
      <c r="J43" s="1">
        <v>1</v>
      </c>
      <c r="K43" s="1">
        <v>1</v>
      </c>
      <c r="L43" s="1">
        <v>41</v>
      </c>
      <c r="M43" s="1">
        <v>355</v>
      </c>
      <c r="N43" s="1">
        <v>1</v>
      </c>
      <c r="O43" s="1">
        <v>9300</v>
      </c>
      <c r="P43" s="1">
        <v>0</v>
      </c>
      <c r="R43" s="4">
        <f t="shared" si="1"/>
        <v>41</v>
      </c>
      <c r="S43" s="2" t="b">
        <f t="shared" si="2"/>
        <v>0</v>
      </c>
      <c r="T43" s="4">
        <v>1</v>
      </c>
      <c r="U43" s="4">
        <v>1</v>
      </c>
      <c r="V43" s="4">
        <v>5000</v>
      </c>
      <c r="W43" s="4">
        <v>0</v>
      </c>
      <c r="X43" s="105">
        <f t="shared" si="3"/>
        <v>9300</v>
      </c>
      <c r="Y43" s="4">
        <v>2</v>
      </c>
      <c r="Z43" s="4">
        <v>1</v>
      </c>
      <c r="AA43" s="4">
        <v>20010</v>
      </c>
      <c r="AB43" s="4">
        <v>0</v>
      </c>
      <c r="AC43" s="105">
        <f t="shared" si="4"/>
        <v>30760</v>
      </c>
      <c r="AD43" s="4">
        <v>3</v>
      </c>
      <c r="AE43" s="4">
        <v>1</v>
      </c>
      <c r="AF43" s="4">
        <v>45020</v>
      </c>
      <c r="AG43" s="4">
        <v>0</v>
      </c>
      <c r="AH43" s="105">
        <f t="shared" si="5"/>
        <v>66520</v>
      </c>
      <c r="AI43" s="4">
        <v>4</v>
      </c>
      <c r="AJ43" s="4">
        <v>1</v>
      </c>
      <c r="AK43" s="4">
        <v>80030</v>
      </c>
      <c r="AL43" s="4">
        <v>0</v>
      </c>
      <c r="AM43" s="105">
        <f t="shared" si="6"/>
        <v>101530</v>
      </c>
      <c r="AN43" s="4">
        <v>5</v>
      </c>
      <c r="AO43" s="4">
        <v>1</v>
      </c>
      <c r="AP43" s="4">
        <v>125050</v>
      </c>
      <c r="AQ43" s="4">
        <v>0</v>
      </c>
      <c r="AR43" s="107">
        <f t="shared" si="11"/>
        <v>371050</v>
      </c>
      <c r="AT43" s="4">
        <v>1</v>
      </c>
      <c r="AU43" s="4">
        <v>1</v>
      </c>
      <c r="AV43" s="4">
        <v>5000</v>
      </c>
      <c r="AW43" s="4">
        <v>0</v>
      </c>
      <c r="AX43" s="4">
        <v>2</v>
      </c>
      <c r="AY43" s="4">
        <v>1</v>
      </c>
      <c r="AZ43" s="4">
        <v>20010</v>
      </c>
      <c r="BA43" s="4">
        <v>0</v>
      </c>
      <c r="BB43" s="4">
        <v>3</v>
      </c>
      <c r="BC43" s="4">
        <v>1</v>
      </c>
      <c r="BD43" s="4">
        <v>45020</v>
      </c>
      <c r="BE43" s="4">
        <v>0</v>
      </c>
      <c r="BF43" s="4">
        <v>4</v>
      </c>
      <c r="BG43" s="4">
        <v>1</v>
      </c>
      <c r="BH43" s="4">
        <v>80030</v>
      </c>
      <c r="BI43" s="4">
        <v>0</v>
      </c>
      <c r="BJ43" s="4">
        <v>5</v>
      </c>
      <c r="BK43" s="4">
        <v>1</v>
      </c>
      <c r="BL43" s="4">
        <v>125050</v>
      </c>
      <c r="BM43" s="4">
        <v>0</v>
      </c>
      <c r="BN43" s="2"/>
    </row>
    <row r="44" spans="9:66" x14ac:dyDescent="0.2">
      <c r="I44" s="1">
        <v>43</v>
      </c>
      <c r="J44" s="1">
        <v>1</v>
      </c>
      <c r="K44" s="1">
        <v>1</v>
      </c>
      <c r="L44" s="1">
        <v>42</v>
      </c>
      <c r="M44" s="1">
        <v>364</v>
      </c>
      <c r="N44" s="1">
        <v>1</v>
      </c>
      <c r="O44" s="1">
        <v>9600</v>
      </c>
      <c r="P44" s="1">
        <v>0</v>
      </c>
      <c r="R44" s="4">
        <f t="shared" si="1"/>
        <v>42</v>
      </c>
      <c r="S44" s="2" t="b">
        <f t="shared" si="2"/>
        <v>0</v>
      </c>
      <c r="T44" s="4">
        <v>1</v>
      </c>
      <c r="U44" s="4">
        <v>1</v>
      </c>
      <c r="V44" s="4">
        <v>5200</v>
      </c>
      <c r="W44" s="4">
        <v>0</v>
      </c>
      <c r="X44" s="105">
        <f t="shared" si="3"/>
        <v>9600</v>
      </c>
      <c r="Y44" s="4">
        <v>2</v>
      </c>
      <c r="Z44" s="4">
        <v>1</v>
      </c>
      <c r="AA44" s="4">
        <v>20820</v>
      </c>
      <c r="AB44" s="4">
        <v>0</v>
      </c>
      <c r="AC44" s="105">
        <f t="shared" si="4"/>
        <v>31820</v>
      </c>
      <c r="AD44" s="4">
        <v>3</v>
      </c>
      <c r="AE44" s="4">
        <v>1</v>
      </c>
      <c r="AF44" s="4">
        <v>46840</v>
      </c>
      <c r="AG44" s="4">
        <v>0</v>
      </c>
      <c r="AH44" s="105">
        <f t="shared" si="5"/>
        <v>68840</v>
      </c>
      <c r="AI44" s="4">
        <v>4</v>
      </c>
      <c r="AJ44" s="4">
        <v>1</v>
      </c>
      <c r="AK44" s="4">
        <v>83260</v>
      </c>
      <c r="AL44" s="4">
        <v>0</v>
      </c>
      <c r="AM44" s="105">
        <f t="shared" si="6"/>
        <v>105260</v>
      </c>
      <c r="AN44" s="4">
        <v>5</v>
      </c>
      <c r="AO44" s="4">
        <v>1</v>
      </c>
      <c r="AP44" s="4">
        <v>130100</v>
      </c>
      <c r="AQ44" s="4">
        <v>0</v>
      </c>
      <c r="AR44" s="107">
        <f t="shared" si="11"/>
        <v>382100</v>
      </c>
      <c r="AT44" s="4">
        <v>1</v>
      </c>
      <c r="AU44" s="4">
        <v>1</v>
      </c>
      <c r="AV44" s="4">
        <v>5200</v>
      </c>
      <c r="AW44" s="4">
        <v>0</v>
      </c>
      <c r="AX44" s="4">
        <v>2</v>
      </c>
      <c r="AY44" s="4">
        <v>1</v>
      </c>
      <c r="AZ44" s="4">
        <v>20820</v>
      </c>
      <c r="BA44" s="4">
        <v>0</v>
      </c>
      <c r="BB44" s="4">
        <v>3</v>
      </c>
      <c r="BC44" s="4">
        <v>1</v>
      </c>
      <c r="BD44" s="4">
        <v>46840</v>
      </c>
      <c r="BE44" s="4">
        <v>0</v>
      </c>
      <c r="BF44" s="4">
        <v>4</v>
      </c>
      <c r="BG44" s="4">
        <v>1</v>
      </c>
      <c r="BH44" s="4">
        <v>83260</v>
      </c>
      <c r="BI44" s="4">
        <v>0</v>
      </c>
      <c r="BJ44" s="4">
        <v>5</v>
      </c>
      <c r="BK44" s="4">
        <v>1</v>
      </c>
      <c r="BL44" s="4">
        <v>130100</v>
      </c>
      <c r="BM44" s="4">
        <v>0</v>
      </c>
      <c r="BN44" s="2"/>
    </row>
    <row r="45" spans="9:66" x14ac:dyDescent="0.2">
      <c r="I45" s="1">
        <v>44</v>
      </c>
      <c r="J45" s="1">
        <v>1</v>
      </c>
      <c r="K45" s="1">
        <v>1</v>
      </c>
      <c r="L45" s="1">
        <v>43</v>
      </c>
      <c r="M45" s="1">
        <v>372</v>
      </c>
      <c r="N45" s="1">
        <v>1</v>
      </c>
      <c r="O45" s="1">
        <v>9910</v>
      </c>
      <c r="P45" s="1">
        <v>0</v>
      </c>
      <c r="R45" s="4">
        <f t="shared" si="1"/>
        <v>43</v>
      </c>
      <c r="S45" s="2" t="b">
        <f t="shared" si="2"/>
        <v>0</v>
      </c>
      <c r="T45" s="4">
        <v>1</v>
      </c>
      <c r="U45" s="4">
        <v>1</v>
      </c>
      <c r="V45" s="4">
        <v>5410</v>
      </c>
      <c r="W45" s="4">
        <v>0</v>
      </c>
      <c r="X45" s="105">
        <f t="shared" si="3"/>
        <v>9910</v>
      </c>
      <c r="Y45" s="4">
        <v>2</v>
      </c>
      <c r="Z45" s="4">
        <v>1</v>
      </c>
      <c r="AA45" s="4">
        <v>21640</v>
      </c>
      <c r="AB45" s="4">
        <v>0</v>
      </c>
      <c r="AC45" s="105">
        <f t="shared" si="4"/>
        <v>32890</v>
      </c>
      <c r="AD45" s="4">
        <v>3</v>
      </c>
      <c r="AE45" s="4">
        <v>1</v>
      </c>
      <c r="AF45" s="4">
        <v>48690</v>
      </c>
      <c r="AG45" s="4">
        <v>0</v>
      </c>
      <c r="AH45" s="105">
        <f t="shared" si="5"/>
        <v>71190</v>
      </c>
      <c r="AI45" s="4">
        <v>4</v>
      </c>
      <c r="AJ45" s="4">
        <v>1</v>
      </c>
      <c r="AK45" s="4">
        <v>86560</v>
      </c>
      <c r="AL45" s="4">
        <v>0</v>
      </c>
      <c r="AM45" s="105">
        <f t="shared" si="6"/>
        <v>109060</v>
      </c>
      <c r="AN45" s="4">
        <v>5</v>
      </c>
      <c r="AO45" s="4">
        <v>1</v>
      </c>
      <c r="AP45" s="4">
        <v>135250</v>
      </c>
      <c r="AQ45" s="4">
        <v>0</v>
      </c>
      <c r="AR45" s="107">
        <f t="shared" si="11"/>
        <v>393250</v>
      </c>
      <c r="AT45" s="4">
        <v>1</v>
      </c>
      <c r="AU45" s="4">
        <v>1</v>
      </c>
      <c r="AV45" s="4">
        <v>5410</v>
      </c>
      <c r="AW45" s="4">
        <v>0</v>
      </c>
      <c r="AX45" s="4">
        <v>2</v>
      </c>
      <c r="AY45" s="4">
        <v>1</v>
      </c>
      <c r="AZ45" s="4">
        <v>21640</v>
      </c>
      <c r="BA45" s="4">
        <v>0</v>
      </c>
      <c r="BB45" s="4">
        <v>3</v>
      </c>
      <c r="BC45" s="4">
        <v>1</v>
      </c>
      <c r="BD45" s="4">
        <v>48690</v>
      </c>
      <c r="BE45" s="4">
        <v>0</v>
      </c>
      <c r="BF45" s="4">
        <v>4</v>
      </c>
      <c r="BG45" s="4">
        <v>1</v>
      </c>
      <c r="BH45" s="4">
        <v>86560</v>
      </c>
      <c r="BI45" s="4">
        <v>0</v>
      </c>
      <c r="BJ45" s="4">
        <v>5</v>
      </c>
      <c r="BK45" s="4">
        <v>1</v>
      </c>
      <c r="BL45" s="4">
        <v>135250</v>
      </c>
      <c r="BM45" s="4">
        <v>0</v>
      </c>
      <c r="BN45" s="2"/>
    </row>
    <row r="46" spans="9:66" x14ac:dyDescent="0.2">
      <c r="I46" s="1">
        <v>45</v>
      </c>
      <c r="J46" s="1">
        <v>1</v>
      </c>
      <c r="K46" s="1">
        <v>1</v>
      </c>
      <c r="L46" s="1">
        <v>44</v>
      </c>
      <c r="M46" s="1">
        <v>381</v>
      </c>
      <c r="N46" s="1">
        <v>6</v>
      </c>
      <c r="O46" s="1">
        <v>94025</v>
      </c>
      <c r="P46" s="1">
        <v>200</v>
      </c>
      <c r="R46" s="4">
        <f t="shared" si="1"/>
        <v>44</v>
      </c>
      <c r="S46" s="2" t="b">
        <f t="shared" si="2"/>
        <v>1</v>
      </c>
      <c r="T46" s="4">
        <v>1</v>
      </c>
      <c r="U46" s="4">
        <v>6</v>
      </c>
      <c r="V46" s="4">
        <v>94025</v>
      </c>
      <c r="W46" s="4">
        <v>200</v>
      </c>
      <c r="X46" s="105">
        <f t="shared" si="3"/>
        <v>94025</v>
      </c>
      <c r="Y46" s="4">
        <v>2</v>
      </c>
      <c r="Z46" s="4">
        <v>6</v>
      </c>
      <c r="AA46" s="4">
        <v>94025</v>
      </c>
      <c r="AB46" s="4">
        <v>350</v>
      </c>
      <c r="AC46" s="105">
        <f t="shared" si="4"/>
        <v>94025</v>
      </c>
      <c r="AD46" s="4">
        <v>3</v>
      </c>
      <c r="AE46" s="4">
        <v>6</v>
      </c>
      <c r="AF46" s="4">
        <v>94025</v>
      </c>
      <c r="AG46" s="4">
        <v>600</v>
      </c>
      <c r="AH46" s="105">
        <f t="shared" si="5"/>
        <v>94025</v>
      </c>
      <c r="AI46" s="4">
        <v>4</v>
      </c>
      <c r="AJ46" s="4">
        <v>6</v>
      </c>
      <c r="AK46" s="4">
        <v>94025</v>
      </c>
      <c r="AL46" s="4">
        <v>1200</v>
      </c>
      <c r="AM46" s="105">
        <f t="shared" si="6"/>
        <v>94025</v>
      </c>
      <c r="AN46" s="4">
        <v>5</v>
      </c>
      <c r="AO46" s="4">
        <v>6</v>
      </c>
      <c r="AP46" s="4">
        <v>94025</v>
      </c>
      <c r="AQ46" s="8">
        <v>2500</v>
      </c>
      <c r="AR46" s="103">
        <f>AP46</f>
        <v>94025</v>
      </c>
      <c r="AT46" s="4">
        <v>1</v>
      </c>
      <c r="AU46" s="4">
        <v>1</v>
      </c>
      <c r="AV46" s="4">
        <v>5620</v>
      </c>
      <c r="AW46" s="4">
        <v>0</v>
      </c>
      <c r="AX46" s="4">
        <v>2</v>
      </c>
      <c r="AY46" s="4">
        <v>1</v>
      </c>
      <c r="AZ46" s="4">
        <v>22480</v>
      </c>
      <c r="BA46" s="4">
        <v>0</v>
      </c>
      <c r="BB46" s="4">
        <v>3</v>
      </c>
      <c r="BC46" s="4">
        <v>1</v>
      </c>
      <c r="BD46" s="4">
        <v>50580</v>
      </c>
      <c r="BE46" s="4">
        <v>0</v>
      </c>
      <c r="BF46" s="4">
        <v>4</v>
      </c>
      <c r="BG46" s="4">
        <v>1</v>
      </c>
      <c r="BH46" s="4">
        <v>89920</v>
      </c>
      <c r="BI46" s="4">
        <v>0</v>
      </c>
      <c r="BJ46" s="4">
        <v>5</v>
      </c>
      <c r="BK46" s="4">
        <v>1</v>
      </c>
      <c r="BL46" s="4">
        <v>140500</v>
      </c>
      <c r="BM46" s="4">
        <v>0</v>
      </c>
    </row>
    <row r="47" spans="9:66" x14ac:dyDescent="0.2">
      <c r="I47" s="1">
        <v>46</v>
      </c>
      <c r="J47" s="1">
        <v>1</v>
      </c>
      <c r="K47" s="1">
        <v>1</v>
      </c>
      <c r="L47" s="1">
        <v>45</v>
      </c>
      <c r="M47" s="1">
        <v>390</v>
      </c>
      <c r="N47" s="1">
        <v>1</v>
      </c>
      <c r="O47" s="1">
        <v>10530</v>
      </c>
      <c r="P47" s="1">
        <v>0</v>
      </c>
      <c r="R47" s="4">
        <f t="shared" si="1"/>
        <v>45</v>
      </c>
      <c r="S47" s="2" t="b">
        <f t="shared" si="2"/>
        <v>0</v>
      </c>
      <c r="T47" s="4">
        <v>1</v>
      </c>
      <c r="U47" s="4">
        <v>1</v>
      </c>
      <c r="V47" s="4">
        <v>5830</v>
      </c>
      <c r="W47" s="4">
        <v>0</v>
      </c>
      <c r="X47" s="105">
        <f t="shared" si="3"/>
        <v>10530</v>
      </c>
      <c r="Y47" s="4">
        <v>2</v>
      </c>
      <c r="Z47" s="4">
        <v>1</v>
      </c>
      <c r="AA47" s="4">
        <v>23340</v>
      </c>
      <c r="AB47" s="4">
        <v>0</v>
      </c>
      <c r="AC47" s="105">
        <f t="shared" si="4"/>
        <v>35090</v>
      </c>
      <c r="AD47" s="4">
        <v>3</v>
      </c>
      <c r="AE47" s="4">
        <v>1</v>
      </c>
      <c r="AF47" s="4">
        <v>52510</v>
      </c>
      <c r="AG47" s="4">
        <v>0</v>
      </c>
      <c r="AH47" s="105">
        <f t="shared" si="5"/>
        <v>76010</v>
      </c>
      <c r="AI47" s="4">
        <v>4</v>
      </c>
      <c r="AJ47" s="4">
        <v>1</v>
      </c>
      <c r="AK47" s="4">
        <v>93340</v>
      </c>
      <c r="AL47" s="4">
        <v>0</v>
      </c>
      <c r="AM47" s="105">
        <f t="shared" si="6"/>
        <v>116840</v>
      </c>
      <c r="AN47" s="4">
        <v>5</v>
      </c>
      <c r="AO47" s="4">
        <v>1</v>
      </c>
      <c r="AP47" s="4">
        <v>145850</v>
      </c>
      <c r="AQ47" s="4">
        <v>0</v>
      </c>
      <c r="AR47" s="107">
        <f>AP47+(6000*R47)</f>
        <v>415850</v>
      </c>
      <c r="AT47" s="4">
        <v>1</v>
      </c>
      <c r="AU47" s="4">
        <v>1</v>
      </c>
      <c r="AV47" s="4">
        <v>5830</v>
      </c>
      <c r="AW47" s="4">
        <v>0</v>
      </c>
      <c r="AX47" s="4">
        <v>2</v>
      </c>
      <c r="AY47" s="4">
        <v>1</v>
      </c>
      <c r="AZ47" s="4">
        <v>23340</v>
      </c>
      <c r="BA47" s="4">
        <v>0</v>
      </c>
      <c r="BB47" s="4">
        <v>3</v>
      </c>
      <c r="BC47" s="4">
        <v>1</v>
      </c>
      <c r="BD47" s="4">
        <v>52510</v>
      </c>
      <c r="BE47" s="4">
        <v>0</v>
      </c>
      <c r="BF47" s="4">
        <v>4</v>
      </c>
      <c r="BG47" s="4">
        <v>1</v>
      </c>
      <c r="BH47" s="4">
        <v>93340</v>
      </c>
      <c r="BI47" s="4">
        <v>0</v>
      </c>
      <c r="BJ47" s="4">
        <v>5</v>
      </c>
      <c r="BK47" s="4">
        <v>1</v>
      </c>
      <c r="BL47" s="4">
        <v>145850</v>
      </c>
      <c r="BM47" s="4">
        <v>0</v>
      </c>
      <c r="BN47" s="2"/>
    </row>
    <row r="48" spans="9:66" x14ac:dyDescent="0.2">
      <c r="I48" s="1">
        <v>47</v>
      </c>
      <c r="J48" s="1">
        <v>1</v>
      </c>
      <c r="K48" s="1">
        <v>1</v>
      </c>
      <c r="L48" s="1">
        <v>46</v>
      </c>
      <c r="M48" s="1">
        <v>398</v>
      </c>
      <c r="N48" s="1">
        <v>1</v>
      </c>
      <c r="O48" s="1">
        <v>10850</v>
      </c>
      <c r="P48" s="1">
        <v>0</v>
      </c>
      <c r="R48" s="4">
        <f t="shared" si="1"/>
        <v>46</v>
      </c>
      <c r="S48" s="2" t="b">
        <f t="shared" si="2"/>
        <v>0</v>
      </c>
      <c r="T48" s="4">
        <v>1</v>
      </c>
      <c r="U48" s="4">
        <v>1</v>
      </c>
      <c r="V48" s="4">
        <v>6050</v>
      </c>
      <c r="W48" s="4">
        <v>0</v>
      </c>
      <c r="X48" s="105">
        <f t="shared" si="3"/>
        <v>10850</v>
      </c>
      <c r="Y48" s="4">
        <v>2</v>
      </c>
      <c r="Z48" s="4">
        <v>1</v>
      </c>
      <c r="AA48" s="4">
        <v>24210</v>
      </c>
      <c r="AB48" s="4">
        <v>0</v>
      </c>
      <c r="AC48" s="105">
        <f t="shared" si="4"/>
        <v>36210</v>
      </c>
      <c r="AD48" s="4">
        <v>3</v>
      </c>
      <c r="AE48" s="4">
        <v>1</v>
      </c>
      <c r="AF48" s="4">
        <v>54470</v>
      </c>
      <c r="AG48" s="4">
        <v>0</v>
      </c>
      <c r="AH48" s="105">
        <f t="shared" si="5"/>
        <v>78470</v>
      </c>
      <c r="AI48" s="4">
        <v>4</v>
      </c>
      <c r="AJ48" s="4">
        <v>1</v>
      </c>
      <c r="AK48" s="4">
        <v>96830</v>
      </c>
      <c r="AL48" s="4">
        <v>0</v>
      </c>
      <c r="AM48" s="105">
        <f t="shared" si="6"/>
        <v>120830</v>
      </c>
      <c r="AN48" s="4">
        <v>5</v>
      </c>
      <c r="AO48" s="4">
        <v>1</v>
      </c>
      <c r="AP48" s="4">
        <v>151300</v>
      </c>
      <c r="AQ48" s="4">
        <v>0</v>
      </c>
      <c r="AR48" s="107">
        <f t="shared" ref="AR48:AR50" si="12">AP48+(6000*R48)</f>
        <v>427300</v>
      </c>
      <c r="AT48" s="4">
        <v>1</v>
      </c>
      <c r="AU48" s="4">
        <v>1</v>
      </c>
      <c r="AV48" s="4">
        <v>6050</v>
      </c>
      <c r="AW48" s="4">
        <v>0</v>
      </c>
      <c r="AX48" s="4">
        <v>2</v>
      </c>
      <c r="AY48" s="4">
        <v>1</v>
      </c>
      <c r="AZ48" s="4">
        <v>24210</v>
      </c>
      <c r="BA48" s="4">
        <v>0</v>
      </c>
      <c r="BB48" s="4">
        <v>3</v>
      </c>
      <c r="BC48" s="4">
        <v>1</v>
      </c>
      <c r="BD48" s="4">
        <v>54470</v>
      </c>
      <c r="BE48" s="4">
        <v>0</v>
      </c>
      <c r="BF48" s="4">
        <v>4</v>
      </c>
      <c r="BG48" s="4">
        <v>1</v>
      </c>
      <c r="BH48" s="4">
        <v>96830</v>
      </c>
      <c r="BI48" s="4">
        <v>0</v>
      </c>
      <c r="BJ48" s="4">
        <v>5</v>
      </c>
      <c r="BK48" s="4">
        <v>1</v>
      </c>
      <c r="BL48" s="4">
        <v>151300</v>
      </c>
      <c r="BM48" s="4">
        <v>0</v>
      </c>
      <c r="BN48" s="2"/>
    </row>
    <row r="49" spans="9:66" x14ac:dyDescent="0.2">
      <c r="I49" s="1">
        <v>48</v>
      </c>
      <c r="J49" s="1">
        <v>1</v>
      </c>
      <c r="K49" s="1">
        <v>1</v>
      </c>
      <c r="L49" s="1">
        <v>47</v>
      </c>
      <c r="M49" s="1">
        <v>407</v>
      </c>
      <c r="N49" s="1">
        <v>1</v>
      </c>
      <c r="O49" s="1">
        <v>11170</v>
      </c>
      <c r="P49" s="1">
        <v>0</v>
      </c>
      <c r="R49" s="4">
        <f t="shared" si="1"/>
        <v>47</v>
      </c>
      <c r="S49" s="2" t="b">
        <f t="shared" si="2"/>
        <v>0</v>
      </c>
      <c r="T49" s="4">
        <v>1</v>
      </c>
      <c r="U49" s="4">
        <v>1</v>
      </c>
      <c r="V49" s="4">
        <v>6270</v>
      </c>
      <c r="W49" s="4">
        <v>0</v>
      </c>
      <c r="X49" s="105">
        <f t="shared" si="3"/>
        <v>11170</v>
      </c>
      <c r="Y49" s="4">
        <v>2</v>
      </c>
      <c r="Z49" s="4">
        <v>1</v>
      </c>
      <c r="AA49" s="4">
        <v>25100</v>
      </c>
      <c r="AB49" s="4">
        <v>0</v>
      </c>
      <c r="AC49" s="105">
        <f t="shared" si="4"/>
        <v>37350</v>
      </c>
      <c r="AD49" s="4">
        <v>3</v>
      </c>
      <c r="AE49" s="4">
        <v>1</v>
      </c>
      <c r="AF49" s="4">
        <v>56470</v>
      </c>
      <c r="AG49" s="4">
        <v>0</v>
      </c>
      <c r="AH49" s="105">
        <f t="shared" si="5"/>
        <v>80970</v>
      </c>
      <c r="AI49" s="4">
        <v>4</v>
      </c>
      <c r="AJ49" s="4">
        <v>1</v>
      </c>
      <c r="AK49" s="4">
        <v>100380</v>
      </c>
      <c r="AL49" s="4">
        <v>0</v>
      </c>
      <c r="AM49" s="105">
        <f t="shared" si="6"/>
        <v>124880</v>
      </c>
      <c r="AN49" s="4">
        <v>5</v>
      </c>
      <c r="AO49" s="4">
        <v>1</v>
      </c>
      <c r="AP49" s="4">
        <v>156850</v>
      </c>
      <c r="AQ49" s="4">
        <v>0</v>
      </c>
      <c r="AR49" s="107">
        <f t="shared" si="12"/>
        <v>438850</v>
      </c>
      <c r="AT49" s="4">
        <v>1</v>
      </c>
      <c r="AU49" s="4">
        <v>1</v>
      </c>
      <c r="AV49" s="4">
        <v>6270</v>
      </c>
      <c r="AW49" s="4">
        <v>0</v>
      </c>
      <c r="AX49" s="4">
        <v>2</v>
      </c>
      <c r="AY49" s="4">
        <v>1</v>
      </c>
      <c r="AZ49" s="4">
        <v>25100</v>
      </c>
      <c r="BA49" s="4">
        <v>0</v>
      </c>
      <c r="BB49" s="4">
        <v>3</v>
      </c>
      <c r="BC49" s="4">
        <v>1</v>
      </c>
      <c r="BD49" s="4">
        <v>56470</v>
      </c>
      <c r="BE49" s="4">
        <v>0</v>
      </c>
      <c r="BF49" s="4">
        <v>4</v>
      </c>
      <c r="BG49" s="4">
        <v>1</v>
      </c>
      <c r="BH49" s="4">
        <v>100380</v>
      </c>
      <c r="BI49" s="4">
        <v>0</v>
      </c>
      <c r="BJ49" s="4">
        <v>5</v>
      </c>
      <c r="BK49" s="4">
        <v>1</v>
      </c>
      <c r="BL49" s="4">
        <v>156850</v>
      </c>
      <c r="BM49" s="4">
        <v>0</v>
      </c>
      <c r="BN49" s="2"/>
    </row>
    <row r="50" spans="9:66" x14ac:dyDescent="0.2">
      <c r="I50" s="1">
        <v>49</v>
      </c>
      <c r="J50" s="1">
        <v>1</v>
      </c>
      <c r="K50" s="1">
        <v>1</v>
      </c>
      <c r="L50" s="1">
        <v>48</v>
      </c>
      <c r="M50" s="1">
        <v>415</v>
      </c>
      <c r="N50" s="1">
        <v>1</v>
      </c>
      <c r="O50" s="1">
        <v>11500</v>
      </c>
      <c r="P50" s="1">
        <v>0</v>
      </c>
      <c r="R50" s="4">
        <f t="shared" si="1"/>
        <v>48</v>
      </c>
      <c r="S50" s="2" t="b">
        <f t="shared" si="2"/>
        <v>0</v>
      </c>
      <c r="T50" s="4">
        <v>1</v>
      </c>
      <c r="U50" s="4">
        <v>1</v>
      </c>
      <c r="V50" s="4">
        <v>6500</v>
      </c>
      <c r="W50" s="4">
        <v>0</v>
      </c>
      <c r="X50" s="105">
        <f t="shared" si="3"/>
        <v>11500</v>
      </c>
      <c r="Y50" s="4">
        <v>2</v>
      </c>
      <c r="Z50" s="4">
        <v>1</v>
      </c>
      <c r="AA50" s="4">
        <v>26000</v>
      </c>
      <c r="AB50" s="4">
        <v>0</v>
      </c>
      <c r="AC50" s="105">
        <f t="shared" si="4"/>
        <v>38500</v>
      </c>
      <c r="AD50" s="4">
        <v>3</v>
      </c>
      <c r="AE50" s="4">
        <v>1</v>
      </c>
      <c r="AF50" s="4">
        <v>58500</v>
      </c>
      <c r="AG50" s="4">
        <v>0</v>
      </c>
      <c r="AH50" s="105">
        <f t="shared" si="5"/>
        <v>83500</v>
      </c>
      <c r="AI50" s="4">
        <v>4</v>
      </c>
      <c r="AJ50" s="4">
        <v>1</v>
      </c>
      <c r="AK50" s="4">
        <v>104000</v>
      </c>
      <c r="AL50" s="4">
        <v>0</v>
      </c>
      <c r="AM50" s="105">
        <f t="shared" si="6"/>
        <v>129000</v>
      </c>
      <c r="AN50" s="4">
        <v>5</v>
      </c>
      <c r="AO50" s="4">
        <v>1</v>
      </c>
      <c r="AP50" s="4">
        <v>162500</v>
      </c>
      <c r="AQ50" s="4">
        <v>0</v>
      </c>
      <c r="AR50" s="107">
        <f t="shared" si="12"/>
        <v>450500</v>
      </c>
      <c r="AT50" s="4">
        <v>1</v>
      </c>
      <c r="AU50" s="4">
        <v>1</v>
      </c>
      <c r="AV50" s="4">
        <v>6500</v>
      </c>
      <c r="AW50" s="4">
        <v>0</v>
      </c>
      <c r="AX50" s="4">
        <v>2</v>
      </c>
      <c r="AY50" s="4">
        <v>1</v>
      </c>
      <c r="AZ50" s="4">
        <v>26000</v>
      </c>
      <c r="BA50" s="4">
        <v>0</v>
      </c>
      <c r="BB50" s="4">
        <v>3</v>
      </c>
      <c r="BC50" s="4">
        <v>1</v>
      </c>
      <c r="BD50" s="4">
        <v>58500</v>
      </c>
      <c r="BE50" s="4">
        <v>0</v>
      </c>
      <c r="BF50" s="4">
        <v>4</v>
      </c>
      <c r="BG50" s="4">
        <v>1</v>
      </c>
      <c r="BH50" s="4">
        <v>104000</v>
      </c>
      <c r="BI50" s="4">
        <v>0</v>
      </c>
      <c r="BJ50" s="4">
        <v>5</v>
      </c>
      <c r="BK50" s="4">
        <v>1</v>
      </c>
      <c r="BL50" s="4">
        <v>162500</v>
      </c>
      <c r="BM50" s="4">
        <v>0</v>
      </c>
      <c r="BN50" s="2"/>
    </row>
    <row r="51" spans="9:66" x14ac:dyDescent="0.2">
      <c r="I51" s="1">
        <v>50</v>
      </c>
      <c r="J51" s="1">
        <v>1</v>
      </c>
      <c r="K51" s="1">
        <v>1</v>
      </c>
      <c r="L51" s="1">
        <v>49</v>
      </c>
      <c r="M51" s="1">
        <v>424</v>
      </c>
      <c r="N51" s="1">
        <v>6</v>
      </c>
      <c r="O51" s="1">
        <v>94025</v>
      </c>
      <c r="P51" s="1">
        <v>250</v>
      </c>
      <c r="R51" s="4">
        <f t="shared" si="1"/>
        <v>49</v>
      </c>
      <c r="S51" s="2" t="b">
        <f t="shared" si="2"/>
        <v>1</v>
      </c>
      <c r="T51" s="4">
        <v>1</v>
      </c>
      <c r="U51" s="4">
        <v>6</v>
      </c>
      <c r="V51" s="4">
        <v>94025</v>
      </c>
      <c r="W51" s="4">
        <v>250</v>
      </c>
      <c r="X51" s="105">
        <f t="shared" si="3"/>
        <v>94025</v>
      </c>
      <c r="Y51" s="4">
        <v>2</v>
      </c>
      <c r="Z51" s="4">
        <v>6</v>
      </c>
      <c r="AA51" s="4">
        <v>94025</v>
      </c>
      <c r="AB51" s="4">
        <v>500</v>
      </c>
      <c r="AC51" s="105">
        <f t="shared" si="4"/>
        <v>94025</v>
      </c>
      <c r="AD51" s="4">
        <v>3</v>
      </c>
      <c r="AE51" s="4">
        <v>6</v>
      </c>
      <c r="AF51" s="4">
        <v>94025</v>
      </c>
      <c r="AG51" s="4">
        <v>800</v>
      </c>
      <c r="AH51" s="105">
        <f t="shared" si="5"/>
        <v>94025</v>
      </c>
      <c r="AI51" s="4">
        <v>4</v>
      </c>
      <c r="AJ51" s="4">
        <v>6</v>
      </c>
      <c r="AK51" s="4">
        <v>94025</v>
      </c>
      <c r="AL51" s="4">
        <v>1600</v>
      </c>
      <c r="AM51" s="105">
        <f t="shared" si="6"/>
        <v>94025</v>
      </c>
      <c r="AN51" s="4">
        <v>5</v>
      </c>
      <c r="AO51" s="4">
        <v>6</v>
      </c>
      <c r="AP51" s="4">
        <v>94025</v>
      </c>
      <c r="AQ51" s="8">
        <v>5000</v>
      </c>
      <c r="AR51" s="103">
        <f>AP51</f>
        <v>94025</v>
      </c>
      <c r="AT51" s="4">
        <v>1</v>
      </c>
      <c r="AU51" s="4">
        <v>6</v>
      </c>
      <c r="AV51" s="4">
        <v>94026</v>
      </c>
      <c r="AW51" s="4">
        <v>13</v>
      </c>
      <c r="AX51" s="4">
        <v>2</v>
      </c>
      <c r="AY51" s="4">
        <v>6</v>
      </c>
      <c r="AZ51" s="4">
        <v>94026</v>
      </c>
      <c r="BA51" s="4">
        <v>26</v>
      </c>
      <c r="BB51" s="4">
        <v>3</v>
      </c>
      <c r="BC51" s="4">
        <v>6</v>
      </c>
      <c r="BD51" s="4">
        <v>94026</v>
      </c>
      <c r="BE51" s="4">
        <v>53</v>
      </c>
      <c r="BF51" s="4">
        <v>4</v>
      </c>
      <c r="BG51" s="4">
        <v>6</v>
      </c>
      <c r="BH51" s="4">
        <v>94026</v>
      </c>
      <c r="BI51" s="4">
        <v>53</v>
      </c>
      <c r="BJ51" s="4">
        <v>5</v>
      </c>
      <c r="BK51" s="4">
        <v>6</v>
      </c>
      <c r="BL51" s="4">
        <v>94026</v>
      </c>
      <c r="BM51" s="4">
        <v>66</v>
      </c>
    </row>
    <row r="52" spans="9:66" x14ac:dyDescent="0.2">
      <c r="I52" s="1">
        <v>51</v>
      </c>
      <c r="J52" s="1">
        <v>1</v>
      </c>
      <c r="K52" s="1">
        <v>1</v>
      </c>
      <c r="L52" s="1">
        <v>50</v>
      </c>
      <c r="M52" s="1">
        <v>441</v>
      </c>
      <c r="N52" s="1">
        <v>0</v>
      </c>
      <c r="O52" s="1">
        <v>0</v>
      </c>
      <c r="P52" s="1">
        <v>0</v>
      </c>
      <c r="R52" s="4">
        <f t="shared" si="1"/>
        <v>50</v>
      </c>
      <c r="S52" s="2" t="b">
        <f t="shared" si="2"/>
        <v>0</v>
      </c>
      <c r="T52" s="4">
        <v>1</v>
      </c>
      <c r="U52" s="4">
        <v>0</v>
      </c>
      <c r="V52" s="4">
        <v>0</v>
      </c>
      <c r="W52" s="4">
        <v>0</v>
      </c>
      <c r="X52" s="105"/>
      <c r="Y52" s="4">
        <v>2</v>
      </c>
      <c r="Z52" s="4">
        <v>0</v>
      </c>
      <c r="AA52" s="4">
        <v>0</v>
      </c>
      <c r="AB52" s="4">
        <v>0</v>
      </c>
      <c r="AC52" s="105"/>
      <c r="AD52" s="4">
        <v>3</v>
      </c>
      <c r="AE52" s="4">
        <v>0</v>
      </c>
      <c r="AF52" s="4">
        <v>0</v>
      </c>
      <c r="AG52" s="4">
        <v>0</v>
      </c>
      <c r="AH52" s="105"/>
      <c r="AI52" s="4">
        <v>4</v>
      </c>
      <c r="AJ52" s="4">
        <v>0</v>
      </c>
      <c r="AK52" s="4">
        <v>0</v>
      </c>
      <c r="AL52" s="4">
        <v>0</v>
      </c>
      <c r="AM52" s="105"/>
      <c r="AN52" s="4">
        <v>5</v>
      </c>
      <c r="AO52" s="4">
        <v>0</v>
      </c>
      <c r="AP52" s="4">
        <v>0</v>
      </c>
      <c r="AQ52" s="4">
        <v>0</v>
      </c>
      <c r="AR52" s="103"/>
      <c r="AT52" s="4">
        <v>1</v>
      </c>
      <c r="AU52" s="4">
        <v>0</v>
      </c>
      <c r="AV52" s="4">
        <v>0</v>
      </c>
      <c r="AW52" s="4">
        <v>0</v>
      </c>
      <c r="AX52" s="4">
        <v>2</v>
      </c>
      <c r="AY52" s="4">
        <v>0</v>
      </c>
      <c r="AZ52" s="4">
        <v>0</v>
      </c>
      <c r="BA52" s="4">
        <v>0</v>
      </c>
      <c r="BB52" s="4">
        <v>3</v>
      </c>
      <c r="BC52" s="4">
        <v>0</v>
      </c>
      <c r="BD52" s="4">
        <v>0</v>
      </c>
      <c r="BE52" s="4">
        <v>0</v>
      </c>
      <c r="BF52" s="4">
        <v>4</v>
      </c>
      <c r="BG52" s="4">
        <v>0</v>
      </c>
      <c r="BH52" s="4">
        <v>0</v>
      </c>
      <c r="BI52" s="4">
        <v>0</v>
      </c>
      <c r="BJ52" s="4">
        <v>5</v>
      </c>
      <c r="BK52" s="4">
        <v>0</v>
      </c>
      <c r="BL52" s="4">
        <v>0</v>
      </c>
      <c r="BM52" s="4">
        <v>0</v>
      </c>
      <c r="BN52" s="2"/>
    </row>
    <row r="53" spans="9:66" x14ac:dyDescent="0.2">
      <c r="I53" s="1">
        <v>52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330</v>
      </c>
      <c r="P53" s="1">
        <v>0</v>
      </c>
      <c r="T53" s="4"/>
      <c r="U53" s="84">
        <f>SUMIF(U2:U52,"1",V2:V52)</f>
        <v>102290</v>
      </c>
      <c r="V53" s="4">
        <v>94025</v>
      </c>
      <c r="W53" s="4">
        <f>SUMIF(V$2:V$52,V53,W$2:W$52)</f>
        <v>906</v>
      </c>
      <c r="X53" s="84">
        <f>SUMIF(U2:U52,"1",X2:X52)</f>
        <v>167890</v>
      </c>
      <c r="Y53" s="4"/>
      <c r="Z53" s="84">
        <f>SUMIF(Z2:Z52,"1",AA2:AA52)</f>
        <v>409610</v>
      </c>
      <c r="AA53" s="4">
        <v>94025</v>
      </c>
      <c r="AB53" s="4">
        <f>SUMIF(AA$2:AA$52,AA53,AB$2:AB$52)</f>
        <v>1500</v>
      </c>
      <c r="AC53" s="84">
        <f>SUMIF(Z2:Z52,"1",AC2:AC52)</f>
        <v>573610</v>
      </c>
      <c r="AD53" s="4"/>
      <c r="AE53" s="84">
        <f>SUMIF(AE2:AE52,"1",AF2:AF52)</f>
        <v>921510</v>
      </c>
      <c r="AF53" s="4">
        <v>94025</v>
      </c>
      <c r="AG53" s="4">
        <f>SUMIF(AF$2:AF$52,AF53,AG$2:AG$52)</f>
        <v>2630</v>
      </c>
      <c r="AH53" s="84">
        <f>SUMIF(AE2:AE52,"1",AH2:AH52)</f>
        <v>1249510</v>
      </c>
      <c r="AI53" s="4"/>
      <c r="AJ53" s="84">
        <f>SUMIF(AJ2:AJ52,"1",AK2:AK52)</f>
        <v>1637990</v>
      </c>
      <c r="AK53" s="4">
        <v>94025</v>
      </c>
      <c r="AL53" s="4">
        <f>SUMIF(AK$2:AK$52,AK53,AL$2:AL$52)</f>
        <v>4630</v>
      </c>
      <c r="AM53" s="84">
        <f>SUMIF(AJ2:AJ52,"1",AM2:AM52)</f>
        <v>1965990</v>
      </c>
      <c r="AN53" s="4"/>
      <c r="AO53" s="84">
        <f>SUMIF(AO2:AO52,"1",AP2:AP52)</f>
        <v>2559500</v>
      </c>
      <c r="AP53" s="4">
        <v>94025</v>
      </c>
      <c r="AQ53" s="8">
        <f>SUMIF(AP$2:AP$52,AP53,AQ$2:AQ$52)</f>
        <v>10630</v>
      </c>
      <c r="AR53" s="105">
        <f>SUMIF(AO2:AO52,"1",AR2:AR52)</f>
        <v>6118500</v>
      </c>
      <c r="AU53" s="84">
        <f>SUMIF(AU2:AU52,"1",AV2:AV52)</f>
        <v>115020</v>
      </c>
      <c r="AV53" s="4">
        <v>94025</v>
      </c>
      <c r="AW53" s="4">
        <f>SUMIF(AV$2:AV$52,AV53,AW$2:AW$52)</f>
        <v>93</v>
      </c>
      <c r="AY53" s="84">
        <f>SUMIF(AY2:AY52,"1",AZ2:AZ52)</f>
        <v>460530</v>
      </c>
      <c r="AZ53" s="4">
        <v>94025</v>
      </c>
      <c r="BA53" s="4">
        <f>SUMIF(AZ$2:AZ$52,AZ53,BA$2:BA$52)</f>
        <v>187</v>
      </c>
      <c r="BC53" s="84">
        <f>SUMIF(BC2:BC52,"1",BD2:BD52)</f>
        <v>1036080</v>
      </c>
      <c r="BD53" s="4">
        <v>94025</v>
      </c>
      <c r="BE53" s="4">
        <f>SUMIF(BD$2:BD$52,BD53,BE$2:BE$52)</f>
        <v>280</v>
      </c>
      <c r="BG53" s="84">
        <f>SUMIF(BG2:BG52,"1",BH2:BH52)</f>
        <v>1841670</v>
      </c>
      <c r="BH53" s="4">
        <v>94025</v>
      </c>
      <c r="BI53" s="4">
        <f>SUMIF(BH$2:BH$52,BH53,BI$2:BI$52)</f>
        <v>373</v>
      </c>
      <c r="BK53" s="84">
        <f>SUMIF(BK2:BK52,"1",BL2:BL52)</f>
        <v>2877750</v>
      </c>
      <c r="BL53" s="4">
        <v>94025</v>
      </c>
      <c r="BM53" s="4">
        <f>SUMIF(BL$2:BL$52,BL53,BM$2:BM$52)</f>
        <v>467</v>
      </c>
    </row>
    <row r="54" spans="9:66" x14ac:dyDescent="0.2">
      <c r="I54" s="1">
        <v>53</v>
      </c>
      <c r="J54" s="1">
        <v>1</v>
      </c>
      <c r="K54" s="1">
        <v>2</v>
      </c>
      <c r="L54" s="1">
        <v>1</v>
      </c>
      <c r="M54" s="1">
        <v>17</v>
      </c>
      <c r="N54" s="1">
        <v>1</v>
      </c>
      <c r="O54" s="1">
        <v>405</v>
      </c>
      <c r="P54" s="1">
        <v>0</v>
      </c>
      <c r="T54" s="4"/>
      <c r="U54" s="4"/>
      <c r="V54" s="4">
        <v>94026</v>
      </c>
      <c r="W54" s="4">
        <f>SUMIF(V$2:V$52,V54,W$2:W$52)</f>
        <v>0</v>
      </c>
      <c r="X54" s="105"/>
      <c r="Y54" s="4">
        <f>W54*20</f>
        <v>0</v>
      </c>
      <c r="Z54" s="4"/>
      <c r="AA54" s="4">
        <v>94026</v>
      </c>
      <c r="AB54" s="4">
        <f>SUMIF(AA$2:AA$52,AA54,AB$2:AB$52)</f>
        <v>0</v>
      </c>
      <c r="AC54" s="105"/>
      <c r="AD54" s="4">
        <f>AB54*20</f>
        <v>0</v>
      </c>
      <c r="AE54" s="4"/>
      <c r="AF54" s="4">
        <v>94026</v>
      </c>
      <c r="AG54" s="4">
        <f>SUMIF(AF$2:AF$52,AF54,AG$2:AG$52)</f>
        <v>0</v>
      </c>
      <c r="AH54" s="105"/>
      <c r="AI54" s="4">
        <f>AG54*20</f>
        <v>0</v>
      </c>
      <c r="AJ54" s="4"/>
      <c r="AK54" s="4">
        <v>94026</v>
      </c>
      <c r="AL54" s="4">
        <f>SUMIF(AK$2:AK$52,AK54,AL$2:AL$52)</f>
        <v>0</v>
      </c>
      <c r="AM54" s="105"/>
      <c r="AN54" s="4">
        <f>AL54*20</f>
        <v>0</v>
      </c>
      <c r="AO54" s="4"/>
      <c r="AP54" s="4">
        <v>94026</v>
      </c>
      <c r="AQ54" s="8">
        <f>SUMIF(AP$2:AP$52,AP54,AQ$2:AQ$52)</f>
        <v>0</v>
      </c>
      <c r="AR54" s="105">
        <f>AQ54*20</f>
        <v>0</v>
      </c>
      <c r="AU54" s="4">
        <f>AW54*2*1000</f>
        <v>44000</v>
      </c>
      <c r="AV54" s="4">
        <v>94026</v>
      </c>
      <c r="AW54" s="4">
        <f>SUMIF(AV$2:AV$52,AV54,AW$2:AW$52)</f>
        <v>22</v>
      </c>
      <c r="AX54" s="4">
        <f>AW54*20</f>
        <v>440</v>
      </c>
      <c r="AY54" s="4">
        <f>BA54*2*1000</f>
        <v>88000</v>
      </c>
      <c r="AZ54" s="4">
        <v>94026</v>
      </c>
      <c r="BA54" s="4">
        <f>SUMIF(AZ$2:AZ$52,AZ54,BA$2:BA$52)</f>
        <v>44</v>
      </c>
      <c r="BB54" s="4">
        <f>BA54*20</f>
        <v>880</v>
      </c>
      <c r="BC54" s="4">
        <f>BE54*2*1000</f>
        <v>162000</v>
      </c>
      <c r="BD54" s="4">
        <v>94026</v>
      </c>
      <c r="BE54" s="4">
        <f>SUMIF(BD$2:BD$52,BD54,BE$2:BE$52)</f>
        <v>81</v>
      </c>
      <c r="BF54" s="4">
        <f>BE54*20</f>
        <v>1620</v>
      </c>
      <c r="BG54" s="4">
        <f>BI54*2*1000</f>
        <v>180000</v>
      </c>
      <c r="BH54" s="4">
        <v>94026</v>
      </c>
      <c r="BI54" s="4">
        <f>SUMIF(BH$2:BH$52,BH54,BI$2:BI$52)</f>
        <v>90</v>
      </c>
      <c r="BJ54" s="4">
        <f>BI54*20</f>
        <v>1800</v>
      </c>
      <c r="BK54" s="4">
        <f>BM54*2*1000</f>
        <v>224000</v>
      </c>
      <c r="BL54" s="4">
        <v>94026</v>
      </c>
      <c r="BM54" s="4">
        <f>SUMIF(BL$2:BL$52,BL54,BM$2:BM$52)</f>
        <v>112</v>
      </c>
      <c r="BN54" s="4">
        <f>BM54*20</f>
        <v>2240</v>
      </c>
    </row>
    <row r="55" spans="9:66" x14ac:dyDescent="0.2">
      <c r="I55" s="1">
        <v>54</v>
      </c>
      <c r="J55" s="1">
        <v>1</v>
      </c>
      <c r="K55" s="1">
        <v>2</v>
      </c>
      <c r="L55" s="1">
        <v>2</v>
      </c>
      <c r="M55" s="1">
        <v>31</v>
      </c>
      <c r="N55" s="1">
        <v>1</v>
      </c>
      <c r="O55" s="1">
        <v>490</v>
      </c>
      <c r="P55" s="1">
        <v>0</v>
      </c>
      <c r="T55" s="4"/>
      <c r="U55" s="4"/>
      <c r="V55" s="4"/>
      <c r="W55" s="4"/>
      <c r="X55" s="105"/>
      <c r="Y55" s="4"/>
      <c r="Z55" s="4"/>
      <c r="AA55" s="4"/>
      <c r="AB55" s="4"/>
      <c r="AC55" s="105"/>
      <c r="AD55" s="4"/>
      <c r="AE55" s="4"/>
      <c r="AF55" s="4"/>
      <c r="AG55" s="4"/>
      <c r="AH55" s="105"/>
      <c r="AI55" s="4"/>
      <c r="AJ55" s="4"/>
      <c r="AK55" s="4"/>
      <c r="AL55" s="4"/>
      <c r="AM55" s="105"/>
      <c r="AN55" s="4"/>
      <c r="AO55" s="4"/>
      <c r="AP55" s="4"/>
      <c r="AQ55" s="8"/>
      <c r="AU55" s="4">
        <f>AU53+AU54</f>
        <v>159020</v>
      </c>
      <c r="AY55" s="4">
        <f>AY53+AY54</f>
        <v>548530</v>
      </c>
      <c r="BC55" s="4">
        <f>BC53+BC54</f>
        <v>1198080</v>
      </c>
      <c r="BG55" s="4">
        <f>BG53+BG54</f>
        <v>2021670</v>
      </c>
      <c r="BK55" s="4">
        <f>BK53+BK54</f>
        <v>3101750</v>
      </c>
      <c r="BN55" s="1"/>
    </row>
    <row r="56" spans="9:66" x14ac:dyDescent="0.2">
      <c r="I56" s="1">
        <v>55</v>
      </c>
      <c r="J56" s="1">
        <v>1</v>
      </c>
      <c r="K56" s="1">
        <v>2</v>
      </c>
      <c r="L56" s="1">
        <v>3</v>
      </c>
      <c r="M56" s="1">
        <v>45</v>
      </c>
      <c r="N56" s="1">
        <v>1</v>
      </c>
      <c r="O56" s="1">
        <v>580</v>
      </c>
      <c r="P56" s="1">
        <v>0</v>
      </c>
      <c r="T56" s="4"/>
      <c r="U56" s="4">
        <v>150000</v>
      </c>
      <c r="V56" s="4"/>
      <c r="W56" s="4">
        <v>1000</v>
      </c>
      <c r="X56" s="105"/>
      <c r="Y56" s="4"/>
      <c r="Z56" s="4">
        <v>550000</v>
      </c>
      <c r="AA56" s="4"/>
      <c r="AB56" s="4">
        <v>1500</v>
      </c>
      <c r="AC56" s="105"/>
      <c r="AD56" s="4"/>
      <c r="AE56" s="4">
        <v>1200000</v>
      </c>
      <c r="AF56" s="4"/>
      <c r="AG56" s="4">
        <v>4000</v>
      </c>
      <c r="AH56" s="105"/>
      <c r="AI56" s="4"/>
      <c r="AJ56" s="4">
        <v>2000000</v>
      </c>
      <c r="AK56" s="4"/>
      <c r="AL56" s="4"/>
      <c r="AM56" s="105"/>
      <c r="AN56" s="4">
        <v>4500</v>
      </c>
      <c r="AO56" s="4">
        <v>6000000</v>
      </c>
      <c r="AP56" s="4"/>
      <c r="AQ56" s="8">
        <v>10000</v>
      </c>
      <c r="AS56" s="143"/>
      <c r="AX56" s="4">
        <f>AW53+AX54</f>
        <v>533</v>
      </c>
      <c r="BB56" s="4">
        <f>BA53+BB54</f>
        <v>1067</v>
      </c>
      <c r="BF56" s="4">
        <f>BE53+BF54</f>
        <v>1900</v>
      </c>
      <c r="BJ56" s="4">
        <f>BI53+BJ54</f>
        <v>2173</v>
      </c>
      <c r="BN56" s="4">
        <f>BM53+BN54</f>
        <v>2707</v>
      </c>
    </row>
    <row r="57" spans="9:66" x14ac:dyDescent="0.2">
      <c r="I57" s="1">
        <v>56</v>
      </c>
      <c r="J57" s="1">
        <v>1</v>
      </c>
      <c r="K57" s="1">
        <v>2</v>
      </c>
      <c r="L57" s="1">
        <v>4</v>
      </c>
      <c r="M57" s="1">
        <v>59</v>
      </c>
      <c r="N57" s="1">
        <v>6</v>
      </c>
      <c r="O57" s="1">
        <v>94025</v>
      </c>
      <c r="P57" s="1">
        <v>5</v>
      </c>
      <c r="T57" s="4"/>
      <c r="U57" s="4"/>
      <c r="V57" s="4"/>
      <c r="W57" s="4"/>
      <c r="X57" s="105"/>
      <c r="Y57" s="4"/>
      <c r="Z57" s="4"/>
      <c r="AA57" s="4"/>
      <c r="AB57" s="4"/>
      <c r="AC57" s="105"/>
      <c r="AD57" s="4"/>
      <c r="AE57" s="4"/>
      <c r="AF57" s="4"/>
      <c r="AG57" s="4"/>
      <c r="AH57" s="105"/>
      <c r="AI57" s="4"/>
      <c r="AJ57" s="4"/>
      <c r="AK57" s="4"/>
      <c r="AL57" s="4"/>
      <c r="AM57" s="105"/>
      <c r="AN57" s="4"/>
      <c r="AO57" s="4"/>
      <c r="AP57" s="4"/>
      <c r="AQ57" s="8"/>
      <c r="AU57" s="4" t="s">
        <v>2715</v>
      </c>
    </row>
    <row r="58" spans="9:66" x14ac:dyDescent="0.2">
      <c r="I58" s="1">
        <v>57</v>
      </c>
      <c r="J58" s="1">
        <v>1</v>
      </c>
      <c r="K58" s="1">
        <v>2</v>
      </c>
      <c r="L58" s="1">
        <v>5</v>
      </c>
      <c r="M58" s="1">
        <v>73</v>
      </c>
      <c r="N58" s="1">
        <v>1</v>
      </c>
      <c r="O58" s="1">
        <v>790</v>
      </c>
      <c r="P58" s="1">
        <v>0</v>
      </c>
      <c r="T58" s="4"/>
      <c r="U58" s="4"/>
      <c r="V58" s="4"/>
      <c r="W58" s="4"/>
      <c r="X58" s="105"/>
      <c r="Y58" s="4"/>
      <c r="Z58" s="4"/>
      <c r="AA58" s="4"/>
      <c r="AB58" s="4"/>
      <c r="AC58" s="105"/>
      <c r="AD58" s="4"/>
      <c r="AE58" s="4"/>
      <c r="AF58" s="4"/>
      <c r="AG58" s="4"/>
      <c r="AH58" s="105"/>
      <c r="AI58" s="4"/>
      <c r="AJ58" s="4"/>
      <c r="AK58" s="4"/>
      <c r="AL58" s="4"/>
      <c r="AM58" s="105"/>
      <c r="AN58" s="4"/>
      <c r="AO58" s="4"/>
      <c r="AP58" s="4"/>
      <c r="AQ58" s="8"/>
      <c r="AU58" s="4">
        <v>15</v>
      </c>
      <c r="AY58" s="4">
        <v>55</v>
      </c>
      <c r="BC58" s="4">
        <v>120</v>
      </c>
      <c r="BG58" s="4">
        <v>200</v>
      </c>
      <c r="BK58" s="4">
        <v>300</v>
      </c>
    </row>
    <row r="59" spans="9:66" x14ac:dyDescent="0.2">
      <c r="I59" s="1">
        <v>58</v>
      </c>
      <c r="J59" s="1">
        <v>1</v>
      </c>
      <c r="K59" s="1">
        <v>2</v>
      </c>
      <c r="L59" s="1">
        <v>6</v>
      </c>
      <c r="M59" s="1">
        <v>87</v>
      </c>
      <c r="N59" s="1">
        <v>1</v>
      </c>
      <c r="O59" s="1">
        <v>905</v>
      </c>
      <c r="P59" s="1">
        <v>0</v>
      </c>
      <c r="T59" s="4"/>
      <c r="U59" s="4"/>
      <c r="V59" s="4"/>
      <c r="W59" s="4"/>
      <c r="X59" s="105"/>
      <c r="Y59" s="4"/>
      <c r="Z59" s="4"/>
      <c r="AA59" s="4"/>
      <c r="AB59" s="4"/>
      <c r="AC59" s="105"/>
      <c r="AD59" s="4"/>
      <c r="AE59" s="4"/>
      <c r="AF59" s="4"/>
      <c r="AG59" s="4"/>
      <c r="AH59" s="105"/>
      <c r="AI59" s="4"/>
      <c r="AJ59" s="4"/>
      <c r="AK59" s="4"/>
      <c r="AL59" s="4"/>
      <c r="AM59" s="105"/>
      <c r="AN59" s="4"/>
      <c r="AO59" s="4"/>
      <c r="AP59" s="4"/>
      <c r="AQ59" s="8"/>
    </row>
    <row r="60" spans="9:66" x14ac:dyDescent="0.2">
      <c r="I60" s="1">
        <v>59</v>
      </c>
      <c r="J60" s="1">
        <v>1</v>
      </c>
      <c r="K60" s="1">
        <v>2</v>
      </c>
      <c r="L60" s="1">
        <v>7</v>
      </c>
      <c r="M60" s="1">
        <v>101</v>
      </c>
      <c r="N60" s="1">
        <v>1</v>
      </c>
      <c r="O60" s="1">
        <v>1030</v>
      </c>
      <c r="P60" s="1">
        <v>0</v>
      </c>
      <c r="T60" s="4"/>
      <c r="U60" s="4"/>
      <c r="V60" s="4"/>
      <c r="W60" s="4"/>
      <c r="X60" s="105"/>
      <c r="Y60" s="4"/>
      <c r="Z60" s="4"/>
      <c r="AA60" s="4"/>
      <c r="AB60" s="4"/>
      <c r="AC60" s="105"/>
      <c r="AD60" s="4"/>
      <c r="AE60" s="4"/>
      <c r="AF60" s="4"/>
      <c r="AG60" s="4"/>
      <c r="AH60" s="105"/>
      <c r="AI60" s="4"/>
      <c r="AJ60" s="4"/>
      <c r="AK60" s="4"/>
      <c r="AL60" s="4"/>
      <c r="AM60" s="105"/>
      <c r="AN60" s="4"/>
      <c r="AO60" s="4"/>
      <c r="AP60" s="4"/>
      <c r="AQ60" s="8"/>
    </row>
    <row r="61" spans="9:66" x14ac:dyDescent="0.2">
      <c r="I61" s="1">
        <v>60</v>
      </c>
      <c r="J61" s="1">
        <v>1</v>
      </c>
      <c r="K61" s="1">
        <v>2</v>
      </c>
      <c r="L61" s="1">
        <v>8</v>
      </c>
      <c r="M61" s="1">
        <v>115</v>
      </c>
      <c r="N61" s="1">
        <v>1</v>
      </c>
      <c r="O61" s="1">
        <v>1160</v>
      </c>
      <c r="P61" s="1">
        <v>0</v>
      </c>
      <c r="T61" s="4"/>
      <c r="U61" s="4"/>
      <c r="V61" s="4"/>
      <c r="W61" s="4"/>
      <c r="X61" s="105"/>
      <c r="Y61" s="4"/>
      <c r="Z61" s="4"/>
      <c r="AA61" s="4"/>
      <c r="AB61" s="4"/>
      <c r="AC61" s="105"/>
      <c r="AD61" s="4"/>
      <c r="AE61" s="4"/>
      <c r="AF61" s="4"/>
      <c r="AG61" s="4"/>
      <c r="AH61" s="105"/>
      <c r="AI61" s="4"/>
      <c r="AJ61" s="4"/>
      <c r="AK61" s="4"/>
      <c r="AL61" s="4"/>
      <c r="AM61" s="105"/>
      <c r="AN61" s="4"/>
      <c r="AO61" s="4"/>
      <c r="AP61" s="4"/>
      <c r="AQ61" s="8"/>
    </row>
    <row r="62" spans="9:66" x14ac:dyDescent="0.2">
      <c r="I62" s="1">
        <v>61</v>
      </c>
      <c r="J62" s="1">
        <v>1</v>
      </c>
      <c r="K62" s="1">
        <v>2</v>
      </c>
      <c r="L62" s="1">
        <v>9</v>
      </c>
      <c r="M62" s="1">
        <v>129</v>
      </c>
      <c r="N62" s="1">
        <v>6</v>
      </c>
      <c r="O62" s="1">
        <v>94025</v>
      </c>
      <c r="P62" s="1">
        <v>10</v>
      </c>
      <c r="T62" s="4"/>
      <c r="U62" s="4"/>
      <c r="V62" s="4"/>
      <c r="W62" s="4"/>
      <c r="X62" s="105"/>
      <c r="Y62" s="4"/>
      <c r="Z62" s="4"/>
      <c r="AA62" s="4"/>
      <c r="AB62" s="4"/>
      <c r="AC62" s="105"/>
      <c r="AD62" s="4"/>
      <c r="AE62" s="4"/>
      <c r="AF62" s="4"/>
      <c r="AG62" s="4"/>
      <c r="AH62" s="105"/>
      <c r="AI62" s="4"/>
      <c r="AJ62" s="4"/>
      <c r="AK62" s="4"/>
      <c r="AL62" s="4"/>
      <c r="AM62" s="105"/>
      <c r="AN62" s="4"/>
      <c r="AO62" s="4"/>
      <c r="AP62" s="4"/>
      <c r="AQ62" s="8"/>
    </row>
    <row r="63" spans="9:66" x14ac:dyDescent="0.2">
      <c r="I63" s="1">
        <v>62</v>
      </c>
      <c r="J63" s="1">
        <v>1</v>
      </c>
      <c r="K63" s="1">
        <v>2</v>
      </c>
      <c r="L63" s="1">
        <v>10</v>
      </c>
      <c r="M63" s="1">
        <v>143</v>
      </c>
      <c r="N63" s="1">
        <v>1</v>
      </c>
      <c r="O63" s="1">
        <v>2900</v>
      </c>
      <c r="P63" s="1">
        <v>0</v>
      </c>
      <c r="T63" s="4"/>
      <c r="U63" s="4"/>
      <c r="V63" s="4"/>
      <c r="W63" s="4"/>
      <c r="X63" s="105"/>
      <c r="Y63" s="4"/>
      <c r="Z63" s="4"/>
      <c r="AA63" s="4"/>
      <c r="AB63" s="4"/>
      <c r="AC63" s="105"/>
      <c r="AD63" s="4"/>
      <c r="AE63" s="4"/>
      <c r="AF63" s="4"/>
      <c r="AG63" s="4"/>
      <c r="AH63" s="105"/>
      <c r="AI63" s="4"/>
      <c r="AJ63" s="4"/>
      <c r="AK63" s="4"/>
      <c r="AL63" s="4"/>
      <c r="AM63" s="105"/>
      <c r="AN63" s="4"/>
      <c r="AO63" s="4"/>
      <c r="AP63" s="4"/>
      <c r="AQ63" s="8"/>
    </row>
    <row r="64" spans="9:66" x14ac:dyDescent="0.2">
      <c r="I64" s="1">
        <v>63</v>
      </c>
      <c r="J64" s="1">
        <v>1</v>
      </c>
      <c r="K64" s="1">
        <v>2</v>
      </c>
      <c r="L64" s="1">
        <v>11</v>
      </c>
      <c r="M64" s="1">
        <v>157</v>
      </c>
      <c r="N64" s="1">
        <v>1</v>
      </c>
      <c r="O64" s="1">
        <v>3210</v>
      </c>
      <c r="P64" s="1">
        <v>0</v>
      </c>
      <c r="T64" s="4"/>
      <c r="U64" s="4"/>
      <c r="V64" s="4"/>
      <c r="W64" s="4"/>
      <c r="X64" s="105"/>
      <c r="Y64" s="4"/>
      <c r="Z64" s="4"/>
      <c r="AA64" s="4"/>
      <c r="AB64" s="4"/>
      <c r="AC64" s="105"/>
      <c r="AD64" s="4"/>
      <c r="AE64" s="4"/>
      <c r="AF64" s="4"/>
      <c r="AG64" s="4"/>
      <c r="AH64" s="105"/>
      <c r="AI64" s="4"/>
      <c r="AJ64" s="4"/>
      <c r="AK64" s="4"/>
      <c r="AL64" s="4"/>
      <c r="AM64" s="105"/>
      <c r="AN64" s="4"/>
      <c r="AO64" s="4"/>
      <c r="AP64" s="4"/>
      <c r="AQ64" s="8"/>
    </row>
    <row r="65" spans="9:65" x14ac:dyDescent="0.2">
      <c r="I65" s="1">
        <v>64</v>
      </c>
      <c r="J65" s="1">
        <v>1</v>
      </c>
      <c r="K65" s="1">
        <v>2</v>
      </c>
      <c r="L65" s="1">
        <v>12</v>
      </c>
      <c r="M65" s="1">
        <v>171</v>
      </c>
      <c r="N65" s="1">
        <v>1</v>
      </c>
      <c r="O65" s="1">
        <v>3540</v>
      </c>
      <c r="P65" s="1">
        <v>0</v>
      </c>
      <c r="T65" s="4"/>
      <c r="U65" s="4"/>
      <c r="V65" s="4"/>
      <c r="W65" s="4"/>
      <c r="X65" s="105"/>
      <c r="Y65" s="4"/>
      <c r="Z65" s="4"/>
      <c r="AA65" s="4"/>
      <c r="AB65" s="4"/>
      <c r="AC65" s="105"/>
      <c r="AD65" s="4"/>
      <c r="AE65" s="4"/>
      <c r="AF65" s="4"/>
      <c r="AG65" s="4"/>
      <c r="AH65" s="105"/>
      <c r="AI65" s="4"/>
      <c r="AJ65" s="4"/>
      <c r="AK65" s="4"/>
      <c r="AL65" s="4"/>
      <c r="AM65" s="105"/>
      <c r="AN65" s="4"/>
      <c r="AO65" s="4"/>
      <c r="AP65" s="4"/>
      <c r="AQ65" s="8"/>
    </row>
    <row r="66" spans="9:65" x14ac:dyDescent="0.2">
      <c r="I66" s="1">
        <v>65</v>
      </c>
      <c r="J66" s="1">
        <v>1</v>
      </c>
      <c r="K66" s="1">
        <v>2</v>
      </c>
      <c r="L66" s="1">
        <v>13</v>
      </c>
      <c r="M66" s="1">
        <v>185</v>
      </c>
      <c r="N66" s="1">
        <v>1</v>
      </c>
      <c r="O66" s="1">
        <v>3880</v>
      </c>
      <c r="P66" s="1">
        <v>0</v>
      </c>
      <c r="T66" s="4"/>
      <c r="U66" s="4"/>
      <c r="V66" s="4"/>
      <c r="W66" s="4"/>
      <c r="X66" s="105"/>
      <c r="Y66" s="4"/>
      <c r="Z66" s="4"/>
      <c r="AA66" s="4"/>
      <c r="AB66" s="4"/>
      <c r="AC66" s="105"/>
      <c r="AD66" s="4"/>
      <c r="AE66" s="4"/>
      <c r="AF66" s="4"/>
      <c r="AG66" s="4"/>
      <c r="AH66" s="105"/>
      <c r="AI66" s="4"/>
      <c r="AJ66" s="4"/>
      <c r="AK66" s="4"/>
      <c r="AL66" s="4"/>
      <c r="AM66" s="105"/>
      <c r="AN66" s="4"/>
      <c r="AO66" s="4"/>
      <c r="AP66" s="4"/>
      <c r="AQ66" s="8"/>
    </row>
    <row r="67" spans="9:65" x14ac:dyDescent="0.2">
      <c r="I67" s="1">
        <v>66</v>
      </c>
      <c r="J67" s="1">
        <v>1</v>
      </c>
      <c r="K67" s="1">
        <v>2</v>
      </c>
      <c r="L67" s="1">
        <v>14</v>
      </c>
      <c r="M67" s="1">
        <v>199</v>
      </c>
      <c r="N67" s="1">
        <v>6</v>
      </c>
      <c r="O67" s="1">
        <v>94025</v>
      </c>
      <c r="P67" s="1">
        <v>25</v>
      </c>
      <c r="T67" s="4"/>
      <c r="U67" s="4"/>
      <c r="V67" s="4"/>
      <c r="W67" s="4"/>
      <c r="X67" s="105"/>
      <c r="Y67" s="4"/>
      <c r="Z67" s="4"/>
      <c r="AA67" s="4"/>
      <c r="AB67" s="4"/>
      <c r="AC67" s="105"/>
      <c r="AD67" s="4"/>
      <c r="AE67" s="4"/>
      <c r="AF67" s="4"/>
      <c r="AG67" s="4"/>
      <c r="AH67" s="105"/>
      <c r="AI67" s="4"/>
      <c r="AJ67" s="4"/>
      <c r="AK67" s="4"/>
      <c r="AL67" s="4"/>
      <c r="AM67" s="105"/>
      <c r="AN67" s="4"/>
      <c r="AO67" s="4"/>
      <c r="AP67" s="4"/>
      <c r="AQ67" s="8"/>
    </row>
    <row r="68" spans="9:65" x14ac:dyDescent="0.2">
      <c r="I68" s="1">
        <v>67</v>
      </c>
      <c r="J68" s="1">
        <v>1</v>
      </c>
      <c r="K68" s="1">
        <v>2</v>
      </c>
      <c r="L68" s="1">
        <v>15</v>
      </c>
      <c r="M68" s="1">
        <v>213</v>
      </c>
      <c r="N68" s="1">
        <v>1</v>
      </c>
      <c r="O68" s="1">
        <v>4620</v>
      </c>
      <c r="P68" s="1">
        <v>0</v>
      </c>
      <c r="T68" s="4"/>
      <c r="U68" s="4"/>
      <c r="V68" s="4"/>
      <c r="W68" s="4"/>
      <c r="X68" s="105"/>
      <c r="Y68" s="4"/>
      <c r="Z68" s="4"/>
      <c r="AA68" s="4"/>
      <c r="AB68" s="4"/>
      <c r="AC68" s="105"/>
      <c r="AD68" s="4"/>
      <c r="AE68" s="4"/>
      <c r="AF68" s="4"/>
      <c r="AG68" s="4"/>
      <c r="AH68" s="105"/>
      <c r="AI68" s="4"/>
      <c r="AJ68" s="4"/>
      <c r="AK68" s="4"/>
      <c r="AL68" s="4"/>
      <c r="AM68" s="105"/>
      <c r="AN68" s="4"/>
      <c r="AO68" s="4"/>
      <c r="AP68" s="4"/>
      <c r="AQ68" s="8"/>
    </row>
    <row r="69" spans="9:65" x14ac:dyDescent="0.2">
      <c r="I69" s="1">
        <v>68</v>
      </c>
      <c r="J69" s="1">
        <v>1</v>
      </c>
      <c r="K69" s="1">
        <v>2</v>
      </c>
      <c r="L69" s="1">
        <v>16</v>
      </c>
      <c r="M69" s="1">
        <v>227</v>
      </c>
      <c r="N69" s="1">
        <v>1</v>
      </c>
      <c r="O69" s="1">
        <v>5010</v>
      </c>
      <c r="P69" s="1">
        <v>0</v>
      </c>
      <c r="T69" s="4">
        <v>1</v>
      </c>
      <c r="U69" s="4">
        <v>1</v>
      </c>
      <c r="V69" s="4">
        <v>80</v>
      </c>
      <c r="W69" s="4">
        <v>0</v>
      </c>
      <c r="X69" s="105"/>
      <c r="Y69" s="4">
        <v>2</v>
      </c>
      <c r="Z69" s="4">
        <v>1</v>
      </c>
      <c r="AA69" s="4">
        <v>330</v>
      </c>
      <c r="AB69" s="4">
        <v>0</v>
      </c>
      <c r="AC69" s="105"/>
      <c r="AD69" s="4">
        <v>3</v>
      </c>
      <c r="AE69" s="4">
        <v>1</v>
      </c>
      <c r="AF69" s="4">
        <v>740</v>
      </c>
      <c r="AG69" s="4">
        <v>0</v>
      </c>
      <c r="AH69" s="105"/>
      <c r="AI69" s="4">
        <v>4</v>
      </c>
      <c r="AJ69" s="4">
        <v>1</v>
      </c>
      <c r="AK69" s="4">
        <v>1310</v>
      </c>
      <c r="AL69" s="4">
        <v>0</v>
      </c>
      <c r="AM69" s="105"/>
      <c r="AN69" s="4">
        <v>5</v>
      </c>
      <c r="AO69" s="4">
        <v>1</v>
      </c>
      <c r="AP69" s="4">
        <v>2050</v>
      </c>
      <c r="AQ69" s="8">
        <v>0</v>
      </c>
      <c r="AT69" s="4">
        <v>1</v>
      </c>
      <c r="AU69" s="4">
        <v>1</v>
      </c>
      <c r="AV69" s="4">
        <v>80</v>
      </c>
      <c r="AW69" s="4">
        <v>0</v>
      </c>
      <c r="AX69" s="4">
        <v>2</v>
      </c>
      <c r="AY69" s="4">
        <v>1</v>
      </c>
      <c r="AZ69" s="4">
        <v>330</v>
      </c>
      <c r="BA69" s="4">
        <v>0</v>
      </c>
      <c r="BB69" s="4">
        <v>3</v>
      </c>
      <c r="BC69" s="4">
        <v>1</v>
      </c>
      <c r="BD69" s="4">
        <v>740</v>
      </c>
      <c r="BE69" s="4">
        <v>0</v>
      </c>
      <c r="BF69" s="4">
        <v>4</v>
      </c>
      <c r="BG69" s="4">
        <v>1</v>
      </c>
      <c r="BH69" s="4">
        <v>1310</v>
      </c>
      <c r="BI69" s="4">
        <v>0</v>
      </c>
      <c r="BJ69" s="4">
        <v>5</v>
      </c>
      <c r="BK69" s="4">
        <v>1</v>
      </c>
      <c r="BL69" s="4">
        <v>2050</v>
      </c>
      <c r="BM69" s="4">
        <v>0</v>
      </c>
    </row>
    <row r="70" spans="9:65" x14ac:dyDescent="0.2">
      <c r="I70" s="1">
        <v>69</v>
      </c>
      <c r="J70" s="1">
        <v>1</v>
      </c>
      <c r="K70" s="1">
        <v>2</v>
      </c>
      <c r="L70" s="1">
        <v>17</v>
      </c>
      <c r="M70" s="1">
        <v>241</v>
      </c>
      <c r="N70" s="1">
        <v>1</v>
      </c>
      <c r="O70" s="1">
        <v>5420</v>
      </c>
      <c r="P70" s="1">
        <v>0</v>
      </c>
      <c r="T70" s="4">
        <v>1</v>
      </c>
      <c r="U70" s="4">
        <v>1</v>
      </c>
      <c r="V70" s="4">
        <v>100</v>
      </c>
      <c r="W70" s="4">
        <v>0</v>
      </c>
      <c r="X70" s="105"/>
      <c r="Y70" s="4">
        <v>2</v>
      </c>
      <c r="Z70" s="4">
        <v>1</v>
      </c>
      <c r="AA70" s="4">
        <v>405</v>
      </c>
      <c r="AB70" s="4">
        <v>0</v>
      </c>
      <c r="AC70" s="105"/>
      <c r="AD70" s="4">
        <v>3</v>
      </c>
      <c r="AE70" s="4">
        <v>1</v>
      </c>
      <c r="AF70" s="4">
        <v>910</v>
      </c>
      <c r="AG70" s="4">
        <v>0</v>
      </c>
      <c r="AH70" s="105"/>
      <c r="AI70" s="4">
        <v>4</v>
      </c>
      <c r="AJ70" s="4">
        <v>1</v>
      </c>
      <c r="AK70" s="4">
        <v>1615</v>
      </c>
      <c r="AL70" s="4">
        <v>0</v>
      </c>
      <c r="AM70" s="105"/>
      <c r="AN70" s="4">
        <v>5</v>
      </c>
      <c r="AO70" s="4">
        <v>1</v>
      </c>
      <c r="AP70" s="4">
        <v>2525</v>
      </c>
      <c r="AQ70" s="8">
        <v>0</v>
      </c>
      <c r="AT70" s="4">
        <v>1</v>
      </c>
      <c r="AU70" s="4">
        <v>1</v>
      </c>
      <c r="AV70" s="4">
        <v>100</v>
      </c>
      <c r="AW70" s="4">
        <v>0</v>
      </c>
      <c r="AX70" s="4">
        <v>2</v>
      </c>
      <c r="AY70" s="4">
        <v>1</v>
      </c>
      <c r="AZ70" s="4">
        <v>405</v>
      </c>
      <c r="BA70" s="4">
        <v>0</v>
      </c>
      <c r="BB70" s="4">
        <v>3</v>
      </c>
      <c r="BC70" s="4">
        <v>1</v>
      </c>
      <c r="BD70" s="4">
        <v>910</v>
      </c>
      <c r="BE70" s="4">
        <v>0</v>
      </c>
      <c r="BF70" s="4">
        <v>4</v>
      </c>
      <c r="BG70" s="4">
        <v>1</v>
      </c>
      <c r="BH70" s="4">
        <v>1615</v>
      </c>
      <c r="BI70" s="4">
        <v>0</v>
      </c>
      <c r="BJ70" s="4">
        <v>5</v>
      </c>
      <c r="BK70" s="4">
        <v>1</v>
      </c>
      <c r="BL70" s="4">
        <v>2525</v>
      </c>
      <c r="BM70" s="4">
        <v>0</v>
      </c>
    </row>
    <row r="71" spans="9:65" x14ac:dyDescent="0.2">
      <c r="I71" s="1">
        <v>70</v>
      </c>
      <c r="J71" s="1">
        <v>1</v>
      </c>
      <c r="K71" s="1">
        <v>2</v>
      </c>
      <c r="L71" s="1">
        <v>18</v>
      </c>
      <c r="M71" s="1">
        <v>255</v>
      </c>
      <c r="N71" s="1">
        <v>1</v>
      </c>
      <c r="O71" s="1">
        <v>5840</v>
      </c>
      <c r="P71" s="1">
        <v>0</v>
      </c>
      <c r="T71" s="4">
        <v>1</v>
      </c>
      <c r="U71" s="4">
        <v>1</v>
      </c>
      <c r="V71" s="4">
        <v>120</v>
      </c>
      <c r="W71" s="4">
        <v>0</v>
      </c>
      <c r="X71" s="105"/>
      <c r="Y71" s="4">
        <v>2</v>
      </c>
      <c r="Z71" s="4">
        <v>1</v>
      </c>
      <c r="AA71" s="4">
        <v>490</v>
      </c>
      <c r="AB71" s="4">
        <v>0</v>
      </c>
      <c r="AC71" s="105"/>
      <c r="AD71" s="4">
        <v>3</v>
      </c>
      <c r="AE71" s="4">
        <v>1</v>
      </c>
      <c r="AF71" s="4">
        <v>1100</v>
      </c>
      <c r="AG71" s="4">
        <v>0</v>
      </c>
      <c r="AH71" s="105"/>
      <c r="AI71" s="4">
        <v>4</v>
      </c>
      <c r="AJ71" s="4">
        <v>1</v>
      </c>
      <c r="AK71" s="4">
        <v>1950</v>
      </c>
      <c r="AL71" s="4">
        <v>0</v>
      </c>
      <c r="AM71" s="105"/>
      <c r="AN71" s="4">
        <v>5</v>
      </c>
      <c r="AO71" s="4">
        <v>1</v>
      </c>
      <c r="AP71" s="4">
        <v>3050</v>
      </c>
      <c r="AQ71" s="8">
        <v>0</v>
      </c>
      <c r="AT71" s="4">
        <v>1</v>
      </c>
      <c r="AU71" s="4">
        <v>1</v>
      </c>
      <c r="AV71" s="4">
        <v>120</v>
      </c>
      <c r="AW71" s="4">
        <v>0</v>
      </c>
      <c r="AX71" s="4">
        <v>2</v>
      </c>
      <c r="AY71" s="4">
        <v>1</v>
      </c>
      <c r="AZ71" s="4">
        <v>490</v>
      </c>
      <c r="BA71" s="4">
        <v>0</v>
      </c>
      <c r="BB71" s="4">
        <v>3</v>
      </c>
      <c r="BC71" s="4">
        <v>1</v>
      </c>
      <c r="BD71" s="4">
        <v>1100</v>
      </c>
      <c r="BE71" s="4">
        <v>0</v>
      </c>
      <c r="BF71" s="4">
        <v>4</v>
      </c>
      <c r="BG71" s="4">
        <v>1</v>
      </c>
      <c r="BH71" s="4">
        <v>1950</v>
      </c>
      <c r="BI71" s="4">
        <v>0</v>
      </c>
      <c r="BJ71" s="4">
        <v>5</v>
      </c>
      <c r="BK71" s="4">
        <v>1</v>
      </c>
      <c r="BL71" s="4">
        <v>3050</v>
      </c>
      <c r="BM71" s="4">
        <v>0</v>
      </c>
    </row>
    <row r="72" spans="9:65" x14ac:dyDescent="0.2">
      <c r="I72" s="1">
        <v>71</v>
      </c>
      <c r="J72" s="1">
        <v>1</v>
      </c>
      <c r="K72" s="1">
        <v>2</v>
      </c>
      <c r="L72" s="1">
        <v>19</v>
      </c>
      <c r="M72" s="1">
        <v>269</v>
      </c>
      <c r="N72" s="1">
        <v>6</v>
      </c>
      <c r="O72" s="1">
        <v>94025</v>
      </c>
      <c r="P72" s="1">
        <v>40</v>
      </c>
      <c r="T72" s="4">
        <v>1</v>
      </c>
      <c r="U72" s="4">
        <v>1</v>
      </c>
      <c r="V72" s="4">
        <v>145</v>
      </c>
      <c r="W72" s="4">
        <v>0</v>
      </c>
      <c r="X72" s="105"/>
      <c r="Y72" s="4">
        <v>2</v>
      </c>
      <c r="Z72" s="4">
        <v>1</v>
      </c>
      <c r="AA72" s="4">
        <v>580</v>
      </c>
      <c r="AB72" s="4">
        <v>0</v>
      </c>
      <c r="AC72" s="105"/>
      <c r="AD72" s="4">
        <v>3</v>
      </c>
      <c r="AE72" s="4">
        <v>1</v>
      </c>
      <c r="AF72" s="4">
        <v>1305</v>
      </c>
      <c r="AG72" s="4">
        <v>0</v>
      </c>
      <c r="AH72" s="105"/>
      <c r="AI72" s="4">
        <v>4</v>
      </c>
      <c r="AJ72" s="4">
        <v>1</v>
      </c>
      <c r="AK72" s="4">
        <v>2320</v>
      </c>
      <c r="AL72" s="4">
        <v>0</v>
      </c>
      <c r="AM72" s="105"/>
      <c r="AN72" s="4">
        <v>5</v>
      </c>
      <c r="AO72" s="4">
        <v>1</v>
      </c>
      <c r="AP72" s="4">
        <v>3625</v>
      </c>
      <c r="AQ72" s="8">
        <v>0</v>
      </c>
      <c r="AT72" s="4">
        <v>1</v>
      </c>
      <c r="AU72" s="4">
        <v>1</v>
      </c>
      <c r="AV72" s="4">
        <v>145</v>
      </c>
      <c r="AW72" s="4">
        <v>0</v>
      </c>
      <c r="AX72" s="4">
        <v>2</v>
      </c>
      <c r="AY72" s="4">
        <v>1</v>
      </c>
      <c r="AZ72" s="4">
        <v>580</v>
      </c>
      <c r="BA72" s="4">
        <v>0</v>
      </c>
      <c r="BB72" s="4">
        <v>3</v>
      </c>
      <c r="BC72" s="4">
        <v>1</v>
      </c>
      <c r="BD72" s="4">
        <v>1305</v>
      </c>
      <c r="BE72" s="4">
        <v>0</v>
      </c>
      <c r="BF72" s="4">
        <v>4</v>
      </c>
      <c r="BG72" s="4">
        <v>1</v>
      </c>
      <c r="BH72" s="4">
        <v>2320</v>
      </c>
      <c r="BI72" s="4">
        <v>0</v>
      </c>
      <c r="BJ72" s="4">
        <v>5</v>
      </c>
      <c r="BK72" s="4">
        <v>1</v>
      </c>
      <c r="BL72" s="4">
        <v>3625</v>
      </c>
      <c r="BM72" s="4">
        <v>0</v>
      </c>
    </row>
    <row r="73" spans="9:65" x14ac:dyDescent="0.2">
      <c r="I73" s="1">
        <v>72</v>
      </c>
      <c r="J73" s="1">
        <v>1</v>
      </c>
      <c r="K73" s="1">
        <v>2</v>
      </c>
      <c r="L73" s="1">
        <v>20</v>
      </c>
      <c r="M73" s="1">
        <v>283</v>
      </c>
      <c r="N73" s="1">
        <v>1</v>
      </c>
      <c r="O73" s="1">
        <v>6740</v>
      </c>
      <c r="P73" s="1">
        <v>0</v>
      </c>
      <c r="T73" s="4">
        <v>1</v>
      </c>
      <c r="U73" s="4">
        <v>1</v>
      </c>
      <c r="V73" s="4">
        <v>170</v>
      </c>
      <c r="W73" s="4">
        <v>0</v>
      </c>
      <c r="X73" s="105"/>
      <c r="Y73" s="4">
        <v>2</v>
      </c>
      <c r="Z73" s="4">
        <v>1</v>
      </c>
      <c r="AA73" s="4">
        <v>680</v>
      </c>
      <c r="AB73" s="4">
        <v>0</v>
      </c>
      <c r="AC73" s="105"/>
      <c r="AD73" s="4">
        <v>3</v>
      </c>
      <c r="AE73" s="4">
        <v>1</v>
      </c>
      <c r="AF73" s="4">
        <v>1530</v>
      </c>
      <c r="AG73" s="4">
        <v>0</v>
      </c>
      <c r="AH73" s="105"/>
      <c r="AI73" s="4">
        <v>4</v>
      </c>
      <c r="AJ73" s="4">
        <v>1</v>
      </c>
      <c r="AK73" s="4">
        <v>2720</v>
      </c>
      <c r="AL73" s="4">
        <v>0</v>
      </c>
      <c r="AM73" s="105"/>
      <c r="AN73" s="4">
        <v>5</v>
      </c>
      <c r="AO73" s="4">
        <v>1</v>
      </c>
      <c r="AP73" s="4">
        <v>4250</v>
      </c>
      <c r="AQ73" s="8">
        <v>0</v>
      </c>
      <c r="AT73" s="4">
        <v>1</v>
      </c>
      <c r="AU73" s="4">
        <v>1</v>
      </c>
      <c r="AV73" s="4">
        <v>170</v>
      </c>
      <c r="AW73" s="4">
        <v>0</v>
      </c>
      <c r="AX73" s="4">
        <v>2</v>
      </c>
      <c r="AY73" s="4">
        <v>1</v>
      </c>
      <c r="AZ73" s="4">
        <v>680</v>
      </c>
      <c r="BA73" s="4">
        <v>0</v>
      </c>
      <c r="BB73" s="4">
        <v>3</v>
      </c>
      <c r="BC73" s="4">
        <v>1</v>
      </c>
      <c r="BD73" s="4">
        <v>1530</v>
      </c>
      <c r="BE73" s="4">
        <v>0</v>
      </c>
      <c r="BF73" s="4">
        <v>4</v>
      </c>
      <c r="BG73" s="4">
        <v>1</v>
      </c>
      <c r="BH73" s="4">
        <v>2720</v>
      </c>
      <c r="BI73" s="4">
        <v>0</v>
      </c>
      <c r="BJ73" s="4">
        <v>5</v>
      </c>
      <c r="BK73" s="4">
        <v>1</v>
      </c>
      <c r="BL73" s="4">
        <v>4250</v>
      </c>
      <c r="BM73" s="4">
        <v>0</v>
      </c>
    </row>
    <row r="74" spans="9:65" x14ac:dyDescent="0.2">
      <c r="I74" s="1">
        <v>73</v>
      </c>
      <c r="J74" s="1">
        <v>1</v>
      </c>
      <c r="K74" s="1">
        <v>2</v>
      </c>
      <c r="L74" s="1">
        <v>21</v>
      </c>
      <c r="M74" s="1">
        <v>297</v>
      </c>
      <c r="N74" s="1">
        <v>1</v>
      </c>
      <c r="O74" s="1">
        <v>7210</v>
      </c>
      <c r="P74" s="1">
        <v>0</v>
      </c>
      <c r="T74" s="4">
        <v>1</v>
      </c>
      <c r="U74" s="4">
        <v>1</v>
      </c>
      <c r="V74" s="4">
        <v>195</v>
      </c>
      <c r="W74" s="4">
        <v>0</v>
      </c>
      <c r="X74" s="105"/>
      <c r="Y74" s="4">
        <v>2</v>
      </c>
      <c r="Z74" s="4">
        <v>1</v>
      </c>
      <c r="AA74" s="4">
        <v>790</v>
      </c>
      <c r="AB74" s="4">
        <v>0</v>
      </c>
      <c r="AC74" s="105"/>
      <c r="AD74" s="4">
        <v>3</v>
      </c>
      <c r="AE74" s="4">
        <v>1</v>
      </c>
      <c r="AF74" s="4">
        <v>1775</v>
      </c>
      <c r="AG74" s="4">
        <v>0</v>
      </c>
      <c r="AH74" s="105"/>
      <c r="AI74" s="4">
        <v>4</v>
      </c>
      <c r="AJ74" s="4">
        <v>1</v>
      </c>
      <c r="AK74" s="4">
        <v>3150</v>
      </c>
      <c r="AL74" s="4">
        <v>0</v>
      </c>
      <c r="AM74" s="105"/>
      <c r="AN74" s="4">
        <v>5</v>
      </c>
      <c r="AO74" s="4">
        <v>1</v>
      </c>
      <c r="AP74" s="4">
        <v>4925</v>
      </c>
      <c r="AQ74" s="8">
        <v>0</v>
      </c>
      <c r="AT74" s="4">
        <v>1</v>
      </c>
      <c r="AU74" s="4">
        <v>1</v>
      </c>
      <c r="AV74" s="4">
        <v>195</v>
      </c>
      <c r="AW74" s="4">
        <v>0</v>
      </c>
      <c r="AX74" s="4">
        <v>2</v>
      </c>
      <c r="AY74" s="4">
        <v>1</v>
      </c>
      <c r="AZ74" s="4">
        <v>790</v>
      </c>
      <c r="BA74" s="4">
        <v>0</v>
      </c>
      <c r="BB74" s="4">
        <v>3</v>
      </c>
      <c r="BC74" s="4">
        <v>1</v>
      </c>
      <c r="BD74" s="4">
        <v>1775</v>
      </c>
      <c r="BE74" s="4">
        <v>0</v>
      </c>
      <c r="BF74" s="4">
        <v>4</v>
      </c>
      <c r="BG74" s="4">
        <v>1</v>
      </c>
      <c r="BH74" s="4">
        <v>3150</v>
      </c>
      <c r="BI74" s="4">
        <v>0</v>
      </c>
      <c r="BJ74" s="4">
        <v>5</v>
      </c>
      <c r="BK74" s="4">
        <v>1</v>
      </c>
      <c r="BL74" s="4">
        <v>4925</v>
      </c>
      <c r="BM74" s="4">
        <v>0</v>
      </c>
    </row>
    <row r="75" spans="9:65" x14ac:dyDescent="0.2">
      <c r="I75" s="1">
        <v>74</v>
      </c>
      <c r="J75" s="1">
        <v>1</v>
      </c>
      <c r="K75" s="1">
        <v>2</v>
      </c>
      <c r="L75" s="1">
        <v>22</v>
      </c>
      <c r="M75" s="1">
        <v>311</v>
      </c>
      <c r="N75" s="1">
        <v>1</v>
      </c>
      <c r="O75" s="1">
        <v>7700</v>
      </c>
      <c r="P75" s="1">
        <v>0</v>
      </c>
      <c r="T75" s="4">
        <v>1</v>
      </c>
      <c r="U75" s="4">
        <v>1</v>
      </c>
      <c r="V75" s="4">
        <v>225</v>
      </c>
      <c r="W75" s="4">
        <v>0</v>
      </c>
      <c r="X75" s="105"/>
      <c r="Y75" s="4">
        <v>2</v>
      </c>
      <c r="Z75" s="4">
        <v>1</v>
      </c>
      <c r="AA75" s="4">
        <v>905</v>
      </c>
      <c r="AB75" s="4">
        <v>0</v>
      </c>
      <c r="AC75" s="105"/>
      <c r="AD75" s="4">
        <v>3</v>
      </c>
      <c r="AE75" s="4">
        <v>1</v>
      </c>
      <c r="AF75" s="4">
        <v>2035</v>
      </c>
      <c r="AG75" s="4">
        <v>0</v>
      </c>
      <c r="AH75" s="105"/>
      <c r="AI75" s="4">
        <v>4</v>
      </c>
      <c r="AJ75" s="4">
        <v>1</v>
      </c>
      <c r="AK75" s="4">
        <v>3615</v>
      </c>
      <c r="AL75" s="4">
        <v>0</v>
      </c>
      <c r="AM75" s="105"/>
      <c r="AN75" s="4">
        <v>5</v>
      </c>
      <c r="AO75" s="4">
        <v>1</v>
      </c>
      <c r="AP75" s="4">
        <v>5650</v>
      </c>
      <c r="AQ75" s="8">
        <v>0</v>
      </c>
      <c r="AT75" s="4">
        <v>1</v>
      </c>
      <c r="AU75" s="4">
        <v>1</v>
      </c>
      <c r="AV75" s="4">
        <v>225</v>
      </c>
      <c r="AW75" s="4">
        <v>0</v>
      </c>
      <c r="AX75" s="4">
        <v>2</v>
      </c>
      <c r="AY75" s="4">
        <v>1</v>
      </c>
      <c r="AZ75" s="4">
        <v>905</v>
      </c>
      <c r="BA75" s="4">
        <v>0</v>
      </c>
      <c r="BB75" s="4">
        <v>3</v>
      </c>
      <c r="BC75" s="4">
        <v>1</v>
      </c>
      <c r="BD75" s="4">
        <v>2035</v>
      </c>
      <c r="BE75" s="4">
        <v>0</v>
      </c>
      <c r="BF75" s="4">
        <v>4</v>
      </c>
      <c r="BG75" s="4">
        <v>1</v>
      </c>
      <c r="BH75" s="4">
        <v>3615</v>
      </c>
      <c r="BI75" s="4">
        <v>0</v>
      </c>
      <c r="BJ75" s="4">
        <v>5</v>
      </c>
      <c r="BK75" s="4">
        <v>1</v>
      </c>
      <c r="BL75" s="4">
        <v>5650</v>
      </c>
      <c r="BM75" s="4">
        <v>0</v>
      </c>
    </row>
    <row r="76" spans="9:65" x14ac:dyDescent="0.2">
      <c r="I76" s="1">
        <v>75</v>
      </c>
      <c r="J76" s="1">
        <v>1</v>
      </c>
      <c r="K76" s="1">
        <v>2</v>
      </c>
      <c r="L76" s="1">
        <v>23</v>
      </c>
      <c r="M76" s="1">
        <v>325</v>
      </c>
      <c r="N76" s="1">
        <v>1</v>
      </c>
      <c r="O76" s="1">
        <v>8200</v>
      </c>
      <c r="P76" s="1">
        <v>0</v>
      </c>
      <c r="T76" s="4">
        <v>1</v>
      </c>
      <c r="U76" s="4">
        <v>1</v>
      </c>
      <c r="V76" s="4">
        <v>255</v>
      </c>
      <c r="W76" s="4">
        <v>0</v>
      </c>
      <c r="X76" s="105"/>
      <c r="Y76" s="4">
        <v>2</v>
      </c>
      <c r="Z76" s="4">
        <v>1</v>
      </c>
      <c r="AA76" s="4">
        <v>1030</v>
      </c>
      <c r="AB76" s="4">
        <v>0</v>
      </c>
      <c r="AC76" s="105"/>
      <c r="AD76" s="4">
        <v>3</v>
      </c>
      <c r="AE76" s="4">
        <v>1</v>
      </c>
      <c r="AF76" s="4">
        <v>2315</v>
      </c>
      <c r="AG76" s="4">
        <v>0</v>
      </c>
      <c r="AH76" s="105"/>
      <c r="AI76" s="4">
        <v>4</v>
      </c>
      <c r="AJ76" s="4">
        <v>1</v>
      </c>
      <c r="AK76" s="4">
        <v>4110</v>
      </c>
      <c r="AL76" s="4">
        <v>0</v>
      </c>
      <c r="AM76" s="105"/>
      <c r="AN76" s="4">
        <v>5</v>
      </c>
      <c r="AO76" s="4">
        <v>1</v>
      </c>
      <c r="AP76" s="4">
        <v>6425</v>
      </c>
      <c r="AQ76" s="8">
        <v>0</v>
      </c>
      <c r="AT76" s="4">
        <v>1</v>
      </c>
      <c r="AU76" s="4">
        <v>1</v>
      </c>
      <c r="AV76" s="4">
        <v>255</v>
      </c>
      <c r="AW76" s="4">
        <v>0</v>
      </c>
      <c r="AX76" s="4">
        <v>2</v>
      </c>
      <c r="AY76" s="4">
        <v>1</v>
      </c>
      <c r="AZ76" s="4">
        <v>1030</v>
      </c>
      <c r="BA76" s="4">
        <v>0</v>
      </c>
      <c r="BB76" s="4">
        <v>3</v>
      </c>
      <c r="BC76" s="4">
        <v>1</v>
      </c>
      <c r="BD76" s="4">
        <v>2315</v>
      </c>
      <c r="BE76" s="4">
        <v>0</v>
      </c>
      <c r="BF76" s="4">
        <v>4</v>
      </c>
      <c r="BG76" s="4">
        <v>1</v>
      </c>
      <c r="BH76" s="4">
        <v>4110</v>
      </c>
      <c r="BI76" s="4">
        <v>0</v>
      </c>
      <c r="BJ76" s="4">
        <v>5</v>
      </c>
      <c r="BK76" s="4">
        <v>1</v>
      </c>
      <c r="BL76" s="4">
        <v>6425</v>
      </c>
      <c r="BM76" s="4">
        <v>0</v>
      </c>
    </row>
    <row r="77" spans="9:65" x14ac:dyDescent="0.2">
      <c r="I77" s="1">
        <v>76</v>
      </c>
      <c r="J77" s="1">
        <v>1</v>
      </c>
      <c r="K77" s="1">
        <v>2</v>
      </c>
      <c r="L77" s="1">
        <v>24</v>
      </c>
      <c r="M77" s="1">
        <v>339</v>
      </c>
      <c r="N77" s="1">
        <v>6</v>
      </c>
      <c r="O77" s="1">
        <v>94025</v>
      </c>
      <c r="P77" s="1">
        <v>70</v>
      </c>
      <c r="T77" s="4">
        <v>1</v>
      </c>
      <c r="U77" s="4">
        <v>1</v>
      </c>
      <c r="V77" s="4">
        <v>290</v>
      </c>
      <c r="W77" s="4">
        <v>0</v>
      </c>
      <c r="X77" s="105"/>
      <c r="Y77" s="4">
        <v>2</v>
      </c>
      <c r="Z77" s="4">
        <v>1</v>
      </c>
      <c r="AA77" s="4">
        <v>1160</v>
      </c>
      <c r="AB77" s="4">
        <v>0</v>
      </c>
      <c r="AC77" s="105"/>
      <c r="AD77" s="4">
        <v>3</v>
      </c>
      <c r="AE77" s="4">
        <v>1</v>
      </c>
      <c r="AF77" s="4">
        <v>2610</v>
      </c>
      <c r="AG77" s="4">
        <v>0</v>
      </c>
      <c r="AH77" s="105"/>
      <c r="AI77" s="4">
        <v>4</v>
      </c>
      <c r="AJ77" s="4">
        <v>1</v>
      </c>
      <c r="AK77" s="4">
        <v>4640</v>
      </c>
      <c r="AL77" s="4">
        <v>0</v>
      </c>
      <c r="AM77" s="105"/>
      <c r="AN77" s="4">
        <v>5</v>
      </c>
      <c r="AO77" s="4">
        <v>1</v>
      </c>
      <c r="AP77" s="4">
        <v>7250</v>
      </c>
      <c r="AQ77" s="8">
        <v>0</v>
      </c>
      <c r="AT77" s="4">
        <v>1</v>
      </c>
      <c r="AU77" s="4">
        <v>1</v>
      </c>
      <c r="AV77" s="4">
        <v>290</v>
      </c>
      <c r="AW77" s="4">
        <v>0</v>
      </c>
      <c r="AX77" s="4">
        <v>2</v>
      </c>
      <c r="AY77" s="4">
        <v>1</v>
      </c>
      <c r="AZ77" s="4">
        <v>1160</v>
      </c>
      <c r="BA77" s="4">
        <v>0</v>
      </c>
      <c r="BB77" s="4">
        <v>3</v>
      </c>
      <c r="BC77" s="4">
        <v>1</v>
      </c>
      <c r="BD77" s="4">
        <v>2610</v>
      </c>
      <c r="BE77" s="4">
        <v>0</v>
      </c>
      <c r="BF77" s="4">
        <v>4</v>
      </c>
      <c r="BG77" s="4">
        <v>1</v>
      </c>
      <c r="BH77" s="4">
        <v>4640</v>
      </c>
      <c r="BI77" s="4">
        <v>0</v>
      </c>
      <c r="BJ77" s="4">
        <v>5</v>
      </c>
      <c r="BK77" s="4">
        <v>1</v>
      </c>
      <c r="BL77" s="4">
        <v>7250</v>
      </c>
      <c r="BM77" s="4">
        <v>0</v>
      </c>
    </row>
    <row r="78" spans="9:65" x14ac:dyDescent="0.2">
      <c r="I78" s="1">
        <v>77</v>
      </c>
      <c r="J78" s="1">
        <v>1</v>
      </c>
      <c r="K78" s="1">
        <v>2</v>
      </c>
      <c r="L78" s="1">
        <v>25</v>
      </c>
      <c r="M78" s="1">
        <v>353</v>
      </c>
      <c r="N78" s="1">
        <v>1</v>
      </c>
      <c r="O78" s="1">
        <v>9260</v>
      </c>
      <c r="P78" s="1">
        <v>0</v>
      </c>
      <c r="T78" s="4">
        <v>1</v>
      </c>
      <c r="U78" s="4">
        <v>6</v>
      </c>
      <c r="V78" s="4">
        <v>94027</v>
      </c>
      <c r="W78" s="4">
        <v>5</v>
      </c>
      <c r="X78" s="105"/>
      <c r="Y78" s="4">
        <v>2</v>
      </c>
      <c r="Z78" s="4">
        <v>6</v>
      </c>
      <c r="AA78" s="4">
        <v>94027</v>
      </c>
      <c r="AB78" s="4">
        <v>10</v>
      </c>
      <c r="AC78" s="105"/>
      <c r="AD78" s="4">
        <v>3</v>
      </c>
      <c r="AE78" s="4">
        <v>6</v>
      </c>
      <c r="AF78" s="4">
        <v>94027</v>
      </c>
      <c r="AG78" s="4">
        <v>15</v>
      </c>
      <c r="AH78" s="105"/>
      <c r="AI78" s="4">
        <v>4</v>
      </c>
      <c r="AJ78" s="4">
        <v>6</v>
      </c>
      <c r="AK78" s="4">
        <v>94027</v>
      </c>
      <c r="AL78" s="4">
        <v>20</v>
      </c>
      <c r="AM78" s="105"/>
      <c r="AN78" s="4">
        <v>5</v>
      </c>
      <c r="AO78" s="4">
        <v>6</v>
      </c>
      <c r="AP78" s="4">
        <v>94027</v>
      </c>
      <c r="AQ78" s="8">
        <v>25</v>
      </c>
      <c r="AT78" s="4">
        <v>1</v>
      </c>
      <c r="AU78" s="4">
        <v>6</v>
      </c>
      <c r="AV78" s="4">
        <v>94027</v>
      </c>
      <c r="AW78" s="4">
        <v>5</v>
      </c>
      <c r="AX78" s="4">
        <v>2</v>
      </c>
      <c r="AY78" s="4">
        <v>6</v>
      </c>
      <c r="AZ78" s="4">
        <v>94027</v>
      </c>
      <c r="BA78" s="4">
        <v>10</v>
      </c>
      <c r="BB78" s="4">
        <v>3</v>
      </c>
      <c r="BC78" s="4">
        <v>6</v>
      </c>
      <c r="BD78" s="4">
        <v>94027</v>
      </c>
      <c r="BE78" s="4">
        <v>15</v>
      </c>
      <c r="BF78" s="4">
        <v>4</v>
      </c>
      <c r="BG78" s="4">
        <v>6</v>
      </c>
      <c r="BH78" s="4">
        <v>94027</v>
      </c>
      <c r="BI78" s="4">
        <v>20</v>
      </c>
      <c r="BJ78" s="4">
        <v>5</v>
      </c>
      <c r="BK78" s="4">
        <v>6</v>
      </c>
      <c r="BL78" s="4">
        <v>94027</v>
      </c>
      <c r="BM78" s="4">
        <v>25</v>
      </c>
    </row>
    <row r="79" spans="9:65" x14ac:dyDescent="0.2">
      <c r="I79" s="1">
        <v>78</v>
      </c>
      <c r="J79" s="1">
        <v>1</v>
      </c>
      <c r="K79" s="1">
        <v>2</v>
      </c>
      <c r="L79" s="1">
        <v>26</v>
      </c>
      <c r="M79" s="1">
        <v>368</v>
      </c>
      <c r="N79" s="1">
        <v>1</v>
      </c>
      <c r="O79" s="1">
        <v>9810</v>
      </c>
      <c r="P79" s="1">
        <v>0</v>
      </c>
      <c r="T79" s="4">
        <v>1</v>
      </c>
      <c r="U79" s="4">
        <v>1</v>
      </c>
      <c r="V79" s="4">
        <v>720</v>
      </c>
      <c r="W79" s="4">
        <v>0</v>
      </c>
      <c r="X79" s="105"/>
      <c r="Y79" s="4">
        <v>2</v>
      </c>
      <c r="Z79" s="4">
        <v>1</v>
      </c>
      <c r="AA79" s="4">
        <v>2900</v>
      </c>
      <c r="AB79" s="4">
        <v>0</v>
      </c>
      <c r="AC79" s="105"/>
      <c r="AD79" s="4">
        <v>3</v>
      </c>
      <c r="AE79" s="4">
        <v>1</v>
      </c>
      <c r="AF79" s="4">
        <v>6520</v>
      </c>
      <c r="AG79" s="4">
        <v>0</v>
      </c>
      <c r="AH79" s="105"/>
      <c r="AI79" s="4">
        <v>4</v>
      </c>
      <c r="AJ79" s="4">
        <v>1</v>
      </c>
      <c r="AK79" s="4">
        <v>11580</v>
      </c>
      <c r="AL79" s="4">
        <v>0</v>
      </c>
      <c r="AM79" s="105"/>
      <c r="AN79" s="4">
        <v>5</v>
      </c>
      <c r="AO79" s="4">
        <v>1</v>
      </c>
      <c r="AP79" s="4">
        <v>18100</v>
      </c>
      <c r="AQ79" s="8">
        <v>0</v>
      </c>
      <c r="AT79" s="4">
        <v>1</v>
      </c>
      <c r="AU79" s="4">
        <v>1</v>
      </c>
      <c r="AV79" s="4">
        <v>720</v>
      </c>
      <c r="AW79" s="4">
        <v>0</v>
      </c>
      <c r="AX79" s="4">
        <v>2</v>
      </c>
      <c r="AY79" s="4">
        <v>1</v>
      </c>
      <c r="AZ79" s="4">
        <v>2900</v>
      </c>
      <c r="BA79" s="4">
        <v>0</v>
      </c>
      <c r="BB79" s="4">
        <v>3</v>
      </c>
      <c r="BC79" s="4">
        <v>1</v>
      </c>
      <c r="BD79" s="4">
        <v>6520</v>
      </c>
      <c r="BE79" s="4">
        <v>0</v>
      </c>
      <c r="BF79" s="4">
        <v>4</v>
      </c>
      <c r="BG79" s="4">
        <v>1</v>
      </c>
      <c r="BH79" s="4">
        <v>11580</v>
      </c>
      <c r="BI79" s="4">
        <v>0</v>
      </c>
      <c r="BJ79" s="4">
        <v>5</v>
      </c>
      <c r="BK79" s="4">
        <v>1</v>
      </c>
      <c r="BL79" s="4">
        <v>18100</v>
      </c>
      <c r="BM79" s="4">
        <v>0</v>
      </c>
    </row>
    <row r="80" spans="9:65" x14ac:dyDescent="0.2">
      <c r="I80" s="1">
        <v>79</v>
      </c>
      <c r="J80" s="1">
        <v>1</v>
      </c>
      <c r="K80" s="1">
        <v>2</v>
      </c>
      <c r="L80" s="1">
        <v>27</v>
      </c>
      <c r="M80" s="1">
        <v>382</v>
      </c>
      <c r="N80" s="1">
        <v>1</v>
      </c>
      <c r="O80" s="1">
        <v>10380</v>
      </c>
      <c r="P80" s="1">
        <v>0</v>
      </c>
      <c r="T80" s="4">
        <v>1</v>
      </c>
      <c r="U80" s="4">
        <v>1</v>
      </c>
      <c r="V80" s="4">
        <v>800</v>
      </c>
      <c r="W80" s="4">
        <v>0</v>
      </c>
      <c r="X80" s="105"/>
      <c r="Y80" s="4">
        <v>2</v>
      </c>
      <c r="Z80" s="4">
        <v>1</v>
      </c>
      <c r="AA80" s="4">
        <v>3210</v>
      </c>
      <c r="AB80" s="4">
        <v>0</v>
      </c>
      <c r="AC80" s="105"/>
      <c r="AD80" s="4">
        <v>3</v>
      </c>
      <c r="AE80" s="4">
        <v>1</v>
      </c>
      <c r="AF80" s="4">
        <v>7220</v>
      </c>
      <c r="AG80" s="4">
        <v>0</v>
      </c>
      <c r="AH80" s="105"/>
      <c r="AI80" s="4">
        <v>4</v>
      </c>
      <c r="AJ80" s="4">
        <v>1</v>
      </c>
      <c r="AK80" s="4">
        <v>12830</v>
      </c>
      <c r="AL80" s="4">
        <v>0</v>
      </c>
      <c r="AM80" s="105"/>
      <c r="AN80" s="4">
        <v>5</v>
      </c>
      <c r="AO80" s="4">
        <v>1</v>
      </c>
      <c r="AP80" s="4">
        <v>20050</v>
      </c>
      <c r="AQ80" s="8">
        <v>0</v>
      </c>
      <c r="AT80" s="4">
        <v>1</v>
      </c>
      <c r="AU80" s="4">
        <v>1</v>
      </c>
      <c r="AV80" s="4">
        <v>800</v>
      </c>
      <c r="AW80" s="4">
        <v>0</v>
      </c>
      <c r="AX80" s="4">
        <v>2</v>
      </c>
      <c r="AY80" s="4">
        <v>1</v>
      </c>
      <c r="AZ80" s="4">
        <v>3210</v>
      </c>
      <c r="BA80" s="4">
        <v>0</v>
      </c>
      <c r="BB80" s="4">
        <v>3</v>
      </c>
      <c r="BC80" s="4">
        <v>1</v>
      </c>
      <c r="BD80" s="4">
        <v>7220</v>
      </c>
      <c r="BE80" s="4">
        <v>0</v>
      </c>
      <c r="BF80" s="4">
        <v>4</v>
      </c>
      <c r="BG80" s="4">
        <v>1</v>
      </c>
      <c r="BH80" s="4">
        <v>12830</v>
      </c>
      <c r="BI80" s="4">
        <v>0</v>
      </c>
      <c r="BJ80" s="4">
        <v>5</v>
      </c>
      <c r="BK80" s="4">
        <v>1</v>
      </c>
      <c r="BL80" s="4">
        <v>20050</v>
      </c>
      <c r="BM80" s="4">
        <v>0</v>
      </c>
    </row>
    <row r="81" spans="9:65" x14ac:dyDescent="0.2">
      <c r="I81" s="1">
        <v>80</v>
      </c>
      <c r="J81" s="1">
        <v>1</v>
      </c>
      <c r="K81" s="1">
        <v>2</v>
      </c>
      <c r="L81" s="1">
        <v>28</v>
      </c>
      <c r="M81" s="1">
        <v>396</v>
      </c>
      <c r="N81" s="1">
        <v>1</v>
      </c>
      <c r="O81" s="1">
        <v>10960</v>
      </c>
      <c r="P81" s="1">
        <v>0</v>
      </c>
      <c r="T81" s="4">
        <v>1</v>
      </c>
      <c r="U81" s="4">
        <v>1</v>
      </c>
      <c r="V81" s="4">
        <v>880</v>
      </c>
      <c r="W81" s="4">
        <v>0</v>
      </c>
      <c r="X81" s="105"/>
      <c r="Y81" s="4">
        <v>2</v>
      </c>
      <c r="Z81" s="4">
        <v>1</v>
      </c>
      <c r="AA81" s="4">
        <v>3540</v>
      </c>
      <c r="AB81" s="4">
        <v>0</v>
      </c>
      <c r="AC81" s="105"/>
      <c r="AD81" s="4">
        <v>3</v>
      </c>
      <c r="AE81" s="4">
        <v>1</v>
      </c>
      <c r="AF81" s="4">
        <v>7960</v>
      </c>
      <c r="AG81" s="4">
        <v>0</v>
      </c>
      <c r="AH81" s="105"/>
      <c r="AI81" s="4">
        <v>4</v>
      </c>
      <c r="AJ81" s="4">
        <v>1</v>
      </c>
      <c r="AK81" s="4">
        <v>14140</v>
      </c>
      <c r="AL81" s="4">
        <v>0</v>
      </c>
      <c r="AM81" s="105"/>
      <c r="AN81" s="4">
        <v>5</v>
      </c>
      <c r="AO81" s="4">
        <v>1</v>
      </c>
      <c r="AP81" s="4">
        <v>22100</v>
      </c>
      <c r="AQ81" s="8">
        <v>0</v>
      </c>
      <c r="AT81" s="4">
        <v>1</v>
      </c>
      <c r="AU81" s="4">
        <v>1</v>
      </c>
      <c r="AV81" s="4">
        <v>880</v>
      </c>
      <c r="AW81" s="4">
        <v>0</v>
      </c>
      <c r="AX81" s="4">
        <v>2</v>
      </c>
      <c r="AY81" s="4">
        <v>1</v>
      </c>
      <c r="AZ81" s="4">
        <v>3540</v>
      </c>
      <c r="BA81" s="4">
        <v>0</v>
      </c>
      <c r="BB81" s="4">
        <v>3</v>
      </c>
      <c r="BC81" s="4">
        <v>1</v>
      </c>
      <c r="BD81" s="4">
        <v>7960</v>
      </c>
      <c r="BE81" s="4">
        <v>0</v>
      </c>
      <c r="BF81" s="4">
        <v>4</v>
      </c>
      <c r="BG81" s="4">
        <v>1</v>
      </c>
      <c r="BH81" s="4">
        <v>14140</v>
      </c>
      <c r="BI81" s="4">
        <v>0</v>
      </c>
      <c r="BJ81" s="4">
        <v>5</v>
      </c>
      <c r="BK81" s="4">
        <v>1</v>
      </c>
      <c r="BL81" s="4">
        <v>22100</v>
      </c>
      <c r="BM81" s="4">
        <v>0</v>
      </c>
    </row>
    <row r="82" spans="9:65" x14ac:dyDescent="0.2">
      <c r="I82" s="1">
        <v>81</v>
      </c>
      <c r="J82" s="1">
        <v>1</v>
      </c>
      <c r="K82" s="1">
        <v>2</v>
      </c>
      <c r="L82" s="1">
        <v>29</v>
      </c>
      <c r="M82" s="1">
        <v>410</v>
      </c>
      <c r="N82" s="1">
        <v>6</v>
      </c>
      <c r="O82" s="1">
        <v>94025</v>
      </c>
      <c r="P82" s="1">
        <v>100</v>
      </c>
      <c r="T82" s="4">
        <v>1</v>
      </c>
      <c r="U82" s="4">
        <v>1</v>
      </c>
      <c r="V82" s="4">
        <v>970</v>
      </c>
      <c r="W82" s="4">
        <v>0</v>
      </c>
      <c r="X82" s="105"/>
      <c r="Y82" s="4">
        <v>2</v>
      </c>
      <c r="Z82" s="4">
        <v>1</v>
      </c>
      <c r="AA82" s="4">
        <v>3880</v>
      </c>
      <c r="AB82" s="4">
        <v>0</v>
      </c>
      <c r="AC82" s="105"/>
      <c r="AD82" s="4">
        <v>3</v>
      </c>
      <c r="AE82" s="4">
        <v>1</v>
      </c>
      <c r="AF82" s="4">
        <v>8730</v>
      </c>
      <c r="AG82" s="4">
        <v>0</v>
      </c>
      <c r="AH82" s="105"/>
      <c r="AI82" s="4">
        <v>4</v>
      </c>
      <c r="AJ82" s="4">
        <v>1</v>
      </c>
      <c r="AK82" s="4">
        <v>15520</v>
      </c>
      <c r="AL82" s="4">
        <v>0</v>
      </c>
      <c r="AM82" s="105"/>
      <c r="AN82" s="4">
        <v>5</v>
      </c>
      <c r="AO82" s="4">
        <v>1</v>
      </c>
      <c r="AP82" s="4">
        <v>24250</v>
      </c>
      <c r="AQ82" s="8">
        <v>0</v>
      </c>
      <c r="AT82" s="4">
        <v>1</v>
      </c>
      <c r="AU82" s="4">
        <v>1</v>
      </c>
      <c r="AV82" s="4">
        <v>970</v>
      </c>
      <c r="AW82" s="4">
        <v>0</v>
      </c>
      <c r="AX82" s="4">
        <v>2</v>
      </c>
      <c r="AY82" s="4">
        <v>1</v>
      </c>
      <c r="AZ82" s="4">
        <v>3880</v>
      </c>
      <c r="BA82" s="4">
        <v>0</v>
      </c>
      <c r="BB82" s="4">
        <v>3</v>
      </c>
      <c r="BC82" s="4">
        <v>1</v>
      </c>
      <c r="BD82" s="4">
        <v>8730</v>
      </c>
      <c r="BE82" s="4">
        <v>0</v>
      </c>
      <c r="BF82" s="4">
        <v>4</v>
      </c>
      <c r="BG82" s="4">
        <v>1</v>
      </c>
      <c r="BH82" s="4">
        <v>15520</v>
      </c>
      <c r="BI82" s="4">
        <v>0</v>
      </c>
      <c r="BJ82" s="4">
        <v>5</v>
      </c>
      <c r="BK82" s="4">
        <v>1</v>
      </c>
      <c r="BL82" s="4">
        <v>24250</v>
      </c>
      <c r="BM82" s="4">
        <v>0</v>
      </c>
    </row>
    <row r="83" spans="9:65" x14ac:dyDescent="0.2">
      <c r="I83" s="1">
        <v>82</v>
      </c>
      <c r="J83" s="1">
        <v>1</v>
      </c>
      <c r="K83" s="1">
        <v>2</v>
      </c>
      <c r="L83" s="1">
        <v>30</v>
      </c>
      <c r="M83" s="1">
        <v>424</v>
      </c>
      <c r="N83" s="1">
        <v>1</v>
      </c>
      <c r="O83" s="1">
        <v>20180</v>
      </c>
      <c r="P83" s="1">
        <v>0</v>
      </c>
      <c r="T83" s="4">
        <v>1</v>
      </c>
      <c r="U83" s="4">
        <v>1</v>
      </c>
      <c r="V83" s="4">
        <v>1060</v>
      </c>
      <c r="W83" s="4">
        <v>0</v>
      </c>
      <c r="X83" s="105"/>
      <c r="Y83" s="4">
        <v>2</v>
      </c>
      <c r="Z83" s="4">
        <v>1</v>
      </c>
      <c r="AA83" s="4">
        <v>4240</v>
      </c>
      <c r="AB83" s="4">
        <v>0</v>
      </c>
      <c r="AC83" s="105"/>
      <c r="AD83" s="4">
        <v>3</v>
      </c>
      <c r="AE83" s="4">
        <v>1</v>
      </c>
      <c r="AF83" s="4">
        <v>9540</v>
      </c>
      <c r="AG83" s="4">
        <v>0</v>
      </c>
      <c r="AH83" s="105"/>
      <c r="AI83" s="4">
        <v>4</v>
      </c>
      <c r="AJ83" s="4">
        <v>1</v>
      </c>
      <c r="AK83" s="4">
        <v>16960</v>
      </c>
      <c r="AL83" s="4">
        <v>0</v>
      </c>
      <c r="AM83" s="105"/>
      <c r="AN83" s="4">
        <v>5</v>
      </c>
      <c r="AO83" s="4">
        <v>1</v>
      </c>
      <c r="AP83" s="4">
        <v>26500</v>
      </c>
      <c r="AQ83" s="8">
        <v>0</v>
      </c>
      <c r="AT83" s="4">
        <v>1</v>
      </c>
      <c r="AU83" s="4">
        <v>1</v>
      </c>
      <c r="AV83" s="4">
        <v>1060</v>
      </c>
      <c r="AW83" s="4">
        <v>0</v>
      </c>
      <c r="AX83" s="4">
        <v>2</v>
      </c>
      <c r="AY83" s="4">
        <v>1</v>
      </c>
      <c r="AZ83" s="4">
        <v>4240</v>
      </c>
      <c r="BA83" s="4">
        <v>0</v>
      </c>
      <c r="BB83" s="4">
        <v>3</v>
      </c>
      <c r="BC83" s="4">
        <v>1</v>
      </c>
      <c r="BD83" s="4">
        <v>9540</v>
      </c>
      <c r="BE83" s="4">
        <v>0</v>
      </c>
      <c r="BF83" s="4">
        <v>4</v>
      </c>
      <c r="BG83" s="4">
        <v>1</v>
      </c>
      <c r="BH83" s="4">
        <v>16960</v>
      </c>
      <c r="BI83" s="4">
        <v>0</v>
      </c>
      <c r="BJ83" s="4">
        <v>5</v>
      </c>
      <c r="BK83" s="4">
        <v>1</v>
      </c>
      <c r="BL83" s="4">
        <v>26500</v>
      </c>
      <c r="BM83" s="4">
        <v>0</v>
      </c>
    </row>
    <row r="84" spans="9:65" x14ac:dyDescent="0.2">
      <c r="I84" s="1">
        <v>83</v>
      </c>
      <c r="J84" s="1">
        <v>1</v>
      </c>
      <c r="K84" s="1">
        <v>2</v>
      </c>
      <c r="L84" s="1">
        <v>31</v>
      </c>
      <c r="M84" s="1">
        <v>438</v>
      </c>
      <c r="N84" s="1">
        <v>1</v>
      </c>
      <c r="O84" s="1">
        <v>21060</v>
      </c>
      <c r="P84" s="1">
        <v>0</v>
      </c>
      <c r="T84" s="4">
        <v>1</v>
      </c>
      <c r="U84" s="4">
        <v>1</v>
      </c>
      <c r="V84" s="4">
        <v>1150</v>
      </c>
      <c r="W84" s="4">
        <v>0</v>
      </c>
      <c r="X84" s="105"/>
      <c r="Y84" s="4">
        <v>2</v>
      </c>
      <c r="Z84" s="4">
        <v>1</v>
      </c>
      <c r="AA84" s="4">
        <v>4620</v>
      </c>
      <c r="AB84" s="4">
        <v>0</v>
      </c>
      <c r="AC84" s="105"/>
      <c r="AD84" s="4">
        <v>3</v>
      </c>
      <c r="AE84" s="4">
        <v>1</v>
      </c>
      <c r="AF84" s="4">
        <v>10390</v>
      </c>
      <c r="AG84" s="4">
        <v>0</v>
      </c>
      <c r="AH84" s="105"/>
      <c r="AI84" s="4">
        <v>4</v>
      </c>
      <c r="AJ84" s="4">
        <v>1</v>
      </c>
      <c r="AK84" s="4">
        <v>18460</v>
      </c>
      <c r="AL84" s="4">
        <v>0</v>
      </c>
      <c r="AM84" s="105"/>
      <c r="AN84" s="4">
        <v>5</v>
      </c>
      <c r="AO84" s="4">
        <v>1</v>
      </c>
      <c r="AP84" s="4">
        <v>28850</v>
      </c>
      <c r="AQ84" s="8">
        <v>0</v>
      </c>
      <c r="AT84" s="4">
        <v>1</v>
      </c>
      <c r="AU84" s="4">
        <v>1</v>
      </c>
      <c r="AV84" s="4">
        <v>1150</v>
      </c>
      <c r="AW84" s="4">
        <v>0</v>
      </c>
      <c r="AX84" s="4">
        <v>2</v>
      </c>
      <c r="AY84" s="4">
        <v>1</v>
      </c>
      <c r="AZ84" s="4">
        <v>4620</v>
      </c>
      <c r="BA84" s="4">
        <v>0</v>
      </c>
      <c r="BB84" s="4">
        <v>3</v>
      </c>
      <c r="BC84" s="4">
        <v>1</v>
      </c>
      <c r="BD84" s="4">
        <v>10390</v>
      </c>
      <c r="BE84" s="4">
        <v>0</v>
      </c>
      <c r="BF84" s="4">
        <v>4</v>
      </c>
      <c r="BG84" s="4">
        <v>1</v>
      </c>
      <c r="BH84" s="4">
        <v>18460</v>
      </c>
      <c r="BI84" s="4">
        <v>0</v>
      </c>
      <c r="BJ84" s="4">
        <v>5</v>
      </c>
      <c r="BK84" s="4">
        <v>1</v>
      </c>
      <c r="BL84" s="4">
        <v>28850</v>
      </c>
      <c r="BM84" s="4">
        <v>0</v>
      </c>
    </row>
    <row r="85" spans="9:65" x14ac:dyDescent="0.2">
      <c r="I85" s="1">
        <v>84</v>
      </c>
      <c r="J85" s="1">
        <v>1</v>
      </c>
      <c r="K85" s="1">
        <v>2</v>
      </c>
      <c r="L85" s="1">
        <v>32</v>
      </c>
      <c r="M85" s="1">
        <v>452</v>
      </c>
      <c r="N85" s="1">
        <v>1</v>
      </c>
      <c r="O85" s="1">
        <v>21960</v>
      </c>
      <c r="P85" s="1">
        <v>0</v>
      </c>
      <c r="T85" s="4">
        <v>1</v>
      </c>
      <c r="U85" s="4">
        <v>1</v>
      </c>
      <c r="V85" s="4">
        <v>1250</v>
      </c>
      <c r="W85" s="4">
        <v>0</v>
      </c>
      <c r="X85" s="105"/>
      <c r="Y85" s="4">
        <v>2</v>
      </c>
      <c r="Z85" s="4">
        <v>1</v>
      </c>
      <c r="AA85" s="4">
        <v>5010</v>
      </c>
      <c r="AB85" s="4">
        <v>0</v>
      </c>
      <c r="AC85" s="105"/>
      <c r="AD85" s="4">
        <v>3</v>
      </c>
      <c r="AE85" s="4">
        <v>1</v>
      </c>
      <c r="AF85" s="4">
        <v>11270</v>
      </c>
      <c r="AG85" s="4">
        <v>0</v>
      </c>
      <c r="AH85" s="105"/>
      <c r="AI85" s="4">
        <v>4</v>
      </c>
      <c r="AJ85" s="4">
        <v>1</v>
      </c>
      <c r="AK85" s="4">
        <v>20030</v>
      </c>
      <c r="AL85" s="4">
        <v>0</v>
      </c>
      <c r="AM85" s="105"/>
      <c r="AN85" s="4">
        <v>5</v>
      </c>
      <c r="AO85" s="4">
        <v>1</v>
      </c>
      <c r="AP85" s="4">
        <v>31300</v>
      </c>
      <c r="AQ85" s="8">
        <v>0</v>
      </c>
      <c r="AT85" s="4">
        <v>1</v>
      </c>
      <c r="AU85" s="4">
        <v>1</v>
      </c>
      <c r="AV85" s="4">
        <v>1250</v>
      </c>
      <c r="AW85" s="4">
        <v>0</v>
      </c>
      <c r="AX85" s="4">
        <v>2</v>
      </c>
      <c r="AY85" s="4">
        <v>1</v>
      </c>
      <c r="AZ85" s="4">
        <v>5010</v>
      </c>
      <c r="BA85" s="4">
        <v>0</v>
      </c>
      <c r="BB85" s="4">
        <v>3</v>
      </c>
      <c r="BC85" s="4">
        <v>1</v>
      </c>
      <c r="BD85" s="4">
        <v>11270</v>
      </c>
      <c r="BE85" s="4">
        <v>0</v>
      </c>
      <c r="BF85" s="4">
        <v>4</v>
      </c>
      <c r="BG85" s="4">
        <v>1</v>
      </c>
      <c r="BH85" s="4">
        <v>20030</v>
      </c>
      <c r="BI85" s="4">
        <v>0</v>
      </c>
      <c r="BJ85" s="4">
        <v>5</v>
      </c>
      <c r="BK85" s="4">
        <v>1</v>
      </c>
      <c r="BL85" s="4">
        <v>31300</v>
      </c>
      <c r="BM85" s="4">
        <v>0</v>
      </c>
    </row>
    <row r="86" spans="9:65" x14ac:dyDescent="0.2">
      <c r="I86" s="1">
        <v>85</v>
      </c>
      <c r="J86" s="1">
        <v>1</v>
      </c>
      <c r="K86" s="1">
        <v>2</v>
      </c>
      <c r="L86" s="1">
        <v>33</v>
      </c>
      <c r="M86" s="1">
        <v>466</v>
      </c>
      <c r="N86" s="1">
        <v>1</v>
      </c>
      <c r="O86" s="1">
        <v>22870</v>
      </c>
      <c r="P86" s="1">
        <v>0</v>
      </c>
      <c r="T86" s="4">
        <v>1</v>
      </c>
      <c r="U86" s="4">
        <v>1</v>
      </c>
      <c r="V86" s="4">
        <v>1350</v>
      </c>
      <c r="W86" s="4">
        <v>0</v>
      </c>
      <c r="X86" s="105"/>
      <c r="Y86" s="4">
        <v>2</v>
      </c>
      <c r="Z86" s="4">
        <v>1</v>
      </c>
      <c r="AA86" s="4">
        <v>5420</v>
      </c>
      <c r="AB86" s="4">
        <v>0</v>
      </c>
      <c r="AC86" s="105"/>
      <c r="AD86" s="4">
        <v>3</v>
      </c>
      <c r="AE86" s="4">
        <v>1</v>
      </c>
      <c r="AF86" s="4">
        <v>12190</v>
      </c>
      <c r="AG86" s="4">
        <v>0</v>
      </c>
      <c r="AH86" s="105"/>
      <c r="AI86" s="4">
        <v>4</v>
      </c>
      <c r="AJ86" s="4">
        <v>1</v>
      </c>
      <c r="AK86" s="4">
        <v>21660</v>
      </c>
      <c r="AL86" s="4">
        <v>0</v>
      </c>
      <c r="AM86" s="105"/>
      <c r="AN86" s="4">
        <v>5</v>
      </c>
      <c r="AO86" s="4">
        <v>1</v>
      </c>
      <c r="AP86" s="4">
        <v>33850</v>
      </c>
      <c r="AQ86" s="8">
        <v>0</v>
      </c>
      <c r="AT86" s="4">
        <v>1</v>
      </c>
      <c r="AU86" s="4">
        <v>1</v>
      </c>
      <c r="AV86" s="4">
        <v>1350</v>
      </c>
      <c r="AW86" s="4">
        <v>0</v>
      </c>
      <c r="AX86" s="4">
        <v>2</v>
      </c>
      <c r="AY86" s="4">
        <v>1</v>
      </c>
      <c r="AZ86" s="4">
        <v>5420</v>
      </c>
      <c r="BA86" s="4">
        <v>0</v>
      </c>
      <c r="BB86" s="4">
        <v>3</v>
      </c>
      <c r="BC86" s="4">
        <v>1</v>
      </c>
      <c r="BD86" s="4">
        <v>12190</v>
      </c>
      <c r="BE86" s="4">
        <v>0</v>
      </c>
      <c r="BF86" s="4">
        <v>4</v>
      </c>
      <c r="BG86" s="4">
        <v>1</v>
      </c>
      <c r="BH86" s="4">
        <v>21660</v>
      </c>
      <c r="BI86" s="4">
        <v>0</v>
      </c>
      <c r="BJ86" s="4">
        <v>5</v>
      </c>
      <c r="BK86" s="4">
        <v>1</v>
      </c>
      <c r="BL86" s="4">
        <v>33850</v>
      </c>
      <c r="BM86" s="4">
        <v>0</v>
      </c>
    </row>
    <row r="87" spans="9:65" x14ac:dyDescent="0.2">
      <c r="I87" s="1">
        <v>86</v>
      </c>
      <c r="J87" s="1">
        <v>1</v>
      </c>
      <c r="K87" s="1">
        <v>2</v>
      </c>
      <c r="L87" s="1">
        <v>34</v>
      </c>
      <c r="M87" s="1">
        <v>480</v>
      </c>
      <c r="N87" s="1">
        <v>6</v>
      </c>
      <c r="O87" s="1">
        <v>94025</v>
      </c>
      <c r="P87" s="1">
        <v>150</v>
      </c>
      <c r="T87" s="4">
        <v>1</v>
      </c>
      <c r="U87" s="4">
        <v>1</v>
      </c>
      <c r="V87" s="4">
        <v>1460</v>
      </c>
      <c r="W87" s="4">
        <v>0</v>
      </c>
      <c r="X87" s="105"/>
      <c r="Y87" s="4">
        <v>2</v>
      </c>
      <c r="Z87" s="4">
        <v>1</v>
      </c>
      <c r="AA87" s="4">
        <v>5840</v>
      </c>
      <c r="AB87" s="4">
        <v>0</v>
      </c>
      <c r="AC87" s="105"/>
      <c r="AD87" s="4">
        <v>3</v>
      </c>
      <c r="AE87" s="4">
        <v>1</v>
      </c>
      <c r="AF87" s="4">
        <v>13140</v>
      </c>
      <c r="AG87" s="4">
        <v>0</v>
      </c>
      <c r="AH87" s="105"/>
      <c r="AI87" s="4">
        <v>4</v>
      </c>
      <c r="AJ87" s="4">
        <v>1</v>
      </c>
      <c r="AK87" s="4">
        <v>23360</v>
      </c>
      <c r="AL87" s="4">
        <v>0</v>
      </c>
      <c r="AM87" s="105"/>
      <c r="AN87" s="4">
        <v>5</v>
      </c>
      <c r="AO87" s="4">
        <v>1</v>
      </c>
      <c r="AP87" s="4">
        <v>36500</v>
      </c>
      <c r="AQ87" s="8">
        <v>0</v>
      </c>
      <c r="AT87" s="4">
        <v>1</v>
      </c>
      <c r="AU87" s="4">
        <v>1</v>
      </c>
      <c r="AV87" s="4">
        <v>1460</v>
      </c>
      <c r="AW87" s="4">
        <v>0</v>
      </c>
      <c r="AX87" s="4">
        <v>2</v>
      </c>
      <c r="AY87" s="4">
        <v>1</v>
      </c>
      <c r="AZ87" s="4">
        <v>5840</v>
      </c>
      <c r="BA87" s="4">
        <v>0</v>
      </c>
      <c r="BB87" s="4">
        <v>3</v>
      </c>
      <c r="BC87" s="4">
        <v>1</v>
      </c>
      <c r="BD87" s="4">
        <v>13140</v>
      </c>
      <c r="BE87" s="4">
        <v>0</v>
      </c>
      <c r="BF87" s="4">
        <v>4</v>
      </c>
      <c r="BG87" s="4">
        <v>1</v>
      </c>
      <c r="BH87" s="4">
        <v>23360</v>
      </c>
      <c r="BI87" s="4">
        <v>0</v>
      </c>
      <c r="BJ87" s="4">
        <v>5</v>
      </c>
      <c r="BK87" s="4">
        <v>1</v>
      </c>
      <c r="BL87" s="4">
        <v>36500</v>
      </c>
      <c r="BM87" s="4">
        <v>0</v>
      </c>
    </row>
    <row r="88" spans="9:65" x14ac:dyDescent="0.2">
      <c r="I88" s="1">
        <v>87</v>
      </c>
      <c r="J88" s="1">
        <v>1</v>
      </c>
      <c r="K88" s="1">
        <v>2</v>
      </c>
      <c r="L88" s="1">
        <v>35</v>
      </c>
      <c r="M88" s="1">
        <v>494</v>
      </c>
      <c r="N88" s="1">
        <v>1</v>
      </c>
      <c r="O88" s="1">
        <v>24750</v>
      </c>
      <c r="P88" s="1">
        <v>0</v>
      </c>
      <c r="T88" s="4">
        <v>1</v>
      </c>
      <c r="U88" s="4">
        <v>6</v>
      </c>
      <c r="V88" s="4">
        <v>94027</v>
      </c>
      <c r="W88" s="4">
        <v>30</v>
      </c>
      <c r="X88" s="105"/>
      <c r="Y88" s="4">
        <v>2</v>
      </c>
      <c r="Z88" s="4">
        <v>6</v>
      </c>
      <c r="AA88" s="4">
        <v>94027</v>
      </c>
      <c r="AB88" s="4">
        <v>61</v>
      </c>
      <c r="AC88" s="105"/>
      <c r="AD88" s="4">
        <v>3</v>
      </c>
      <c r="AE88" s="4">
        <v>6</v>
      </c>
      <c r="AF88" s="4">
        <v>94027</v>
      </c>
      <c r="AG88" s="4">
        <v>91</v>
      </c>
      <c r="AH88" s="105"/>
      <c r="AI88" s="4">
        <v>4</v>
      </c>
      <c r="AJ88" s="4">
        <v>6</v>
      </c>
      <c r="AK88" s="4">
        <v>94027</v>
      </c>
      <c r="AL88" s="4">
        <v>121</v>
      </c>
      <c r="AM88" s="105"/>
      <c r="AN88" s="4">
        <v>5</v>
      </c>
      <c r="AO88" s="4">
        <v>6</v>
      </c>
      <c r="AP88" s="4">
        <v>94027</v>
      </c>
      <c r="AQ88" s="8">
        <v>152</v>
      </c>
      <c r="AT88" s="4">
        <v>1</v>
      </c>
      <c r="AU88" s="4">
        <v>6</v>
      </c>
      <c r="AV88" s="4">
        <v>94027</v>
      </c>
      <c r="AW88" s="4">
        <v>30</v>
      </c>
      <c r="AX88" s="4">
        <v>2</v>
      </c>
      <c r="AY88" s="4">
        <v>6</v>
      </c>
      <c r="AZ88" s="4">
        <v>94027</v>
      </c>
      <c r="BA88" s="4">
        <v>61</v>
      </c>
      <c r="BB88" s="4">
        <v>3</v>
      </c>
      <c r="BC88" s="4">
        <v>6</v>
      </c>
      <c r="BD88" s="4">
        <v>94027</v>
      </c>
      <c r="BE88" s="4">
        <v>91</v>
      </c>
      <c r="BF88" s="4">
        <v>4</v>
      </c>
      <c r="BG88" s="4">
        <v>6</v>
      </c>
      <c r="BH88" s="4">
        <v>94027</v>
      </c>
      <c r="BI88" s="4">
        <v>121</v>
      </c>
      <c r="BJ88" s="4">
        <v>5</v>
      </c>
      <c r="BK88" s="4">
        <v>6</v>
      </c>
      <c r="BL88" s="4">
        <v>94027</v>
      </c>
      <c r="BM88" s="4">
        <v>152</v>
      </c>
    </row>
    <row r="89" spans="9:65" x14ac:dyDescent="0.2">
      <c r="I89" s="1">
        <v>88</v>
      </c>
      <c r="J89" s="1">
        <v>1</v>
      </c>
      <c r="K89" s="1">
        <v>2</v>
      </c>
      <c r="L89" s="1">
        <v>36</v>
      </c>
      <c r="M89" s="1">
        <v>508</v>
      </c>
      <c r="N89" s="1">
        <v>1</v>
      </c>
      <c r="O89" s="1">
        <v>25710</v>
      </c>
      <c r="P89" s="1">
        <v>0</v>
      </c>
      <c r="T89" s="4">
        <v>1</v>
      </c>
      <c r="U89" s="4">
        <v>1</v>
      </c>
      <c r="V89" s="4">
        <v>1680</v>
      </c>
      <c r="W89" s="4">
        <v>0</v>
      </c>
      <c r="X89" s="105"/>
      <c r="Y89" s="4">
        <v>2</v>
      </c>
      <c r="Z89" s="4">
        <v>1</v>
      </c>
      <c r="AA89" s="4">
        <v>6740</v>
      </c>
      <c r="AB89" s="4">
        <v>0</v>
      </c>
      <c r="AC89" s="105"/>
      <c r="AD89" s="4">
        <v>3</v>
      </c>
      <c r="AE89" s="4">
        <v>1</v>
      </c>
      <c r="AF89" s="4">
        <v>15160</v>
      </c>
      <c r="AG89" s="4">
        <v>0</v>
      </c>
      <c r="AH89" s="105"/>
      <c r="AI89" s="4">
        <v>4</v>
      </c>
      <c r="AJ89" s="4">
        <v>1</v>
      </c>
      <c r="AK89" s="4">
        <v>26940</v>
      </c>
      <c r="AL89" s="4">
        <v>0</v>
      </c>
      <c r="AM89" s="105"/>
      <c r="AN89" s="4">
        <v>5</v>
      </c>
      <c r="AO89" s="4">
        <v>1</v>
      </c>
      <c r="AP89" s="4">
        <v>42100</v>
      </c>
      <c r="AQ89" s="8">
        <v>0</v>
      </c>
      <c r="AT89" s="4">
        <v>1</v>
      </c>
      <c r="AU89" s="4">
        <v>1</v>
      </c>
      <c r="AV89" s="4">
        <v>1680</v>
      </c>
      <c r="AW89" s="4">
        <v>0</v>
      </c>
      <c r="AX89" s="4">
        <v>2</v>
      </c>
      <c r="AY89" s="4">
        <v>1</v>
      </c>
      <c r="AZ89" s="4">
        <v>6740</v>
      </c>
      <c r="BA89" s="4">
        <v>0</v>
      </c>
      <c r="BB89" s="4">
        <v>3</v>
      </c>
      <c r="BC89" s="4">
        <v>1</v>
      </c>
      <c r="BD89" s="4">
        <v>15160</v>
      </c>
      <c r="BE89" s="4">
        <v>0</v>
      </c>
      <c r="BF89" s="4">
        <v>4</v>
      </c>
      <c r="BG89" s="4">
        <v>1</v>
      </c>
      <c r="BH89" s="4">
        <v>26940</v>
      </c>
      <c r="BI89" s="4">
        <v>0</v>
      </c>
      <c r="BJ89" s="4">
        <v>5</v>
      </c>
      <c r="BK89" s="4">
        <v>1</v>
      </c>
      <c r="BL89" s="4">
        <v>42100</v>
      </c>
      <c r="BM89" s="4">
        <v>0</v>
      </c>
    </row>
    <row r="90" spans="9:65" x14ac:dyDescent="0.2">
      <c r="I90" s="1">
        <v>89</v>
      </c>
      <c r="J90" s="1">
        <v>1</v>
      </c>
      <c r="K90" s="1">
        <v>2</v>
      </c>
      <c r="L90" s="1">
        <v>37</v>
      </c>
      <c r="M90" s="1">
        <v>522</v>
      </c>
      <c r="N90" s="1">
        <v>1</v>
      </c>
      <c r="O90" s="1">
        <v>26690</v>
      </c>
      <c r="P90" s="1">
        <v>0</v>
      </c>
      <c r="T90" s="4">
        <v>1</v>
      </c>
      <c r="U90" s="4">
        <v>1</v>
      </c>
      <c r="V90" s="4">
        <v>1800</v>
      </c>
      <c r="W90" s="4">
        <v>0</v>
      </c>
      <c r="X90" s="105"/>
      <c r="Y90" s="4">
        <v>2</v>
      </c>
      <c r="Z90" s="4">
        <v>1</v>
      </c>
      <c r="AA90" s="4">
        <v>7210</v>
      </c>
      <c r="AB90" s="4">
        <v>0</v>
      </c>
      <c r="AC90" s="105"/>
      <c r="AD90" s="4">
        <v>3</v>
      </c>
      <c r="AE90" s="4">
        <v>1</v>
      </c>
      <c r="AF90" s="4">
        <v>16220</v>
      </c>
      <c r="AG90" s="4">
        <v>0</v>
      </c>
      <c r="AH90" s="105"/>
      <c r="AI90" s="4">
        <v>4</v>
      </c>
      <c r="AJ90" s="4">
        <v>1</v>
      </c>
      <c r="AK90" s="4">
        <v>28830</v>
      </c>
      <c r="AL90" s="4">
        <v>0</v>
      </c>
      <c r="AM90" s="105"/>
      <c r="AN90" s="4">
        <v>5</v>
      </c>
      <c r="AO90" s="4">
        <v>1</v>
      </c>
      <c r="AP90" s="4">
        <v>45050</v>
      </c>
      <c r="AQ90" s="8">
        <v>0</v>
      </c>
      <c r="AT90" s="4">
        <v>1</v>
      </c>
      <c r="AU90" s="4">
        <v>1</v>
      </c>
      <c r="AV90" s="4">
        <v>1800</v>
      </c>
      <c r="AW90" s="4">
        <v>0</v>
      </c>
      <c r="AX90" s="4">
        <v>2</v>
      </c>
      <c r="AY90" s="4">
        <v>1</v>
      </c>
      <c r="AZ90" s="4">
        <v>7210</v>
      </c>
      <c r="BA90" s="4">
        <v>0</v>
      </c>
      <c r="BB90" s="4">
        <v>3</v>
      </c>
      <c r="BC90" s="4">
        <v>1</v>
      </c>
      <c r="BD90" s="4">
        <v>16220</v>
      </c>
      <c r="BE90" s="4">
        <v>0</v>
      </c>
      <c r="BF90" s="4">
        <v>4</v>
      </c>
      <c r="BG90" s="4">
        <v>1</v>
      </c>
      <c r="BH90" s="4">
        <v>28830</v>
      </c>
      <c r="BI90" s="4">
        <v>0</v>
      </c>
      <c r="BJ90" s="4">
        <v>5</v>
      </c>
      <c r="BK90" s="4">
        <v>1</v>
      </c>
      <c r="BL90" s="4">
        <v>45050</v>
      </c>
      <c r="BM90" s="4">
        <v>0</v>
      </c>
    </row>
    <row r="91" spans="9:65" x14ac:dyDescent="0.2">
      <c r="I91" s="1">
        <v>90</v>
      </c>
      <c r="J91" s="1">
        <v>1</v>
      </c>
      <c r="K91" s="1">
        <v>2</v>
      </c>
      <c r="L91" s="1">
        <v>38</v>
      </c>
      <c r="M91" s="1">
        <v>536</v>
      </c>
      <c r="N91" s="1">
        <v>1</v>
      </c>
      <c r="O91" s="1">
        <v>27680</v>
      </c>
      <c r="P91" s="1">
        <v>0</v>
      </c>
      <c r="T91" s="4">
        <v>1</v>
      </c>
      <c r="U91" s="4">
        <v>1</v>
      </c>
      <c r="V91" s="4">
        <v>1920</v>
      </c>
      <c r="W91" s="4">
        <v>0</v>
      </c>
      <c r="X91" s="105"/>
      <c r="Y91" s="4">
        <v>2</v>
      </c>
      <c r="Z91" s="4">
        <v>1</v>
      </c>
      <c r="AA91" s="4">
        <v>7700</v>
      </c>
      <c r="AB91" s="4">
        <v>0</v>
      </c>
      <c r="AC91" s="105"/>
      <c r="AD91" s="4">
        <v>3</v>
      </c>
      <c r="AE91" s="4">
        <v>1</v>
      </c>
      <c r="AF91" s="4">
        <v>17320</v>
      </c>
      <c r="AG91" s="4">
        <v>0</v>
      </c>
      <c r="AH91" s="105"/>
      <c r="AI91" s="4">
        <v>4</v>
      </c>
      <c r="AJ91" s="4">
        <v>1</v>
      </c>
      <c r="AK91" s="4">
        <v>30780</v>
      </c>
      <c r="AL91" s="4">
        <v>0</v>
      </c>
      <c r="AM91" s="105"/>
      <c r="AN91" s="4">
        <v>5</v>
      </c>
      <c r="AO91" s="4">
        <v>1</v>
      </c>
      <c r="AP91" s="4">
        <v>48100</v>
      </c>
      <c r="AQ91" s="8">
        <v>0</v>
      </c>
      <c r="AT91" s="4">
        <v>1</v>
      </c>
      <c r="AU91" s="4">
        <v>1</v>
      </c>
      <c r="AV91" s="4">
        <v>1920</v>
      </c>
      <c r="AW91" s="4">
        <v>0</v>
      </c>
      <c r="AX91" s="4">
        <v>2</v>
      </c>
      <c r="AY91" s="4">
        <v>1</v>
      </c>
      <c r="AZ91" s="4">
        <v>7700</v>
      </c>
      <c r="BA91" s="4">
        <v>0</v>
      </c>
      <c r="BB91" s="4">
        <v>3</v>
      </c>
      <c r="BC91" s="4">
        <v>1</v>
      </c>
      <c r="BD91" s="4">
        <v>17320</v>
      </c>
      <c r="BE91" s="4">
        <v>0</v>
      </c>
      <c r="BF91" s="4">
        <v>4</v>
      </c>
      <c r="BG91" s="4">
        <v>1</v>
      </c>
      <c r="BH91" s="4">
        <v>30780</v>
      </c>
      <c r="BI91" s="4">
        <v>0</v>
      </c>
      <c r="BJ91" s="4">
        <v>5</v>
      </c>
      <c r="BK91" s="4">
        <v>1</v>
      </c>
      <c r="BL91" s="4">
        <v>48100</v>
      </c>
      <c r="BM91" s="4">
        <v>0</v>
      </c>
    </row>
    <row r="92" spans="9:65" x14ac:dyDescent="0.2">
      <c r="I92" s="1">
        <v>91</v>
      </c>
      <c r="J92" s="1">
        <v>1</v>
      </c>
      <c r="K92" s="1">
        <v>2</v>
      </c>
      <c r="L92" s="1">
        <v>39</v>
      </c>
      <c r="M92" s="1">
        <v>550</v>
      </c>
      <c r="N92" s="1">
        <v>6</v>
      </c>
      <c r="O92" s="1">
        <v>94025</v>
      </c>
      <c r="P92" s="1">
        <v>250</v>
      </c>
      <c r="T92" s="4">
        <v>1</v>
      </c>
      <c r="U92" s="4">
        <v>1</v>
      </c>
      <c r="V92" s="4">
        <v>2050</v>
      </c>
      <c r="W92" s="4">
        <v>0</v>
      </c>
      <c r="X92" s="105"/>
      <c r="Y92" s="4">
        <v>2</v>
      </c>
      <c r="Z92" s="4">
        <v>1</v>
      </c>
      <c r="AA92" s="4">
        <v>8200</v>
      </c>
      <c r="AB92" s="4">
        <v>0</v>
      </c>
      <c r="AC92" s="105"/>
      <c r="AD92" s="4">
        <v>3</v>
      </c>
      <c r="AE92" s="4">
        <v>1</v>
      </c>
      <c r="AF92" s="4">
        <v>18450</v>
      </c>
      <c r="AG92" s="4">
        <v>0</v>
      </c>
      <c r="AH92" s="105"/>
      <c r="AI92" s="4">
        <v>4</v>
      </c>
      <c r="AJ92" s="4">
        <v>1</v>
      </c>
      <c r="AK92" s="4">
        <v>32800</v>
      </c>
      <c r="AL92" s="4">
        <v>0</v>
      </c>
      <c r="AM92" s="105"/>
      <c r="AN92" s="4">
        <v>5</v>
      </c>
      <c r="AO92" s="4">
        <v>1</v>
      </c>
      <c r="AP92" s="4">
        <v>51250</v>
      </c>
      <c r="AQ92" s="8">
        <v>0</v>
      </c>
      <c r="AT92" s="4">
        <v>1</v>
      </c>
      <c r="AU92" s="4">
        <v>1</v>
      </c>
      <c r="AV92" s="4">
        <v>2050</v>
      </c>
      <c r="AW92" s="4">
        <v>0</v>
      </c>
      <c r="AX92" s="4">
        <v>2</v>
      </c>
      <c r="AY92" s="4">
        <v>1</v>
      </c>
      <c r="AZ92" s="4">
        <v>8200</v>
      </c>
      <c r="BA92" s="4">
        <v>0</v>
      </c>
      <c r="BB92" s="4">
        <v>3</v>
      </c>
      <c r="BC92" s="4">
        <v>1</v>
      </c>
      <c r="BD92" s="4">
        <v>18450</v>
      </c>
      <c r="BE92" s="4">
        <v>0</v>
      </c>
      <c r="BF92" s="4">
        <v>4</v>
      </c>
      <c r="BG92" s="4">
        <v>1</v>
      </c>
      <c r="BH92" s="4">
        <v>32800</v>
      </c>
      <c r="BI92" s="4">
        <v>0</v>
      </c>
      <c r="BJ92" s="4">
        <v>5</v>
      </c>
      <c r="BK92" s="4">
        <v>1</v>
      </c>
      <c r="BL92" s="4">
        <v>51250</v>
      </c>
      <c r="BM92" s="4">
        <v>0</v>
      </c>
    </row>
    <row r="93" spans="9:65" x14ac:dyDescent="0.2">
      <c r="I93" s="1">
        <v>92</v>
      </c>
      <c r="J93" s="1">
        <v>1</v>
      </c>
      <c r="K93" s="1">
        <v>2</v>
      </c>
      <c r="L93" s="1">
        <v>40</v>
      </c>
      <c r="M93" s="1">
        <v>564</v>
      </c>
      <c r="N93" s="1">
        <v>1</v>
      </c>
      <c r="O93" s="1">
        <v>29720</v>
      </c>
      <c r="P93" s="1">
        <v>0</v>
      </c>
      <c r="T93" s="4">
        <v>1</v>
      </c>
      <c r="U93" s="4">
        <v>1</v>
      </c>
      <c r="V93" s="4">
        <v>2180</v>
      </c>
      <c r="W93" s="4">
        <v>0</v>
      </c>
      <c r="X93" s="105"/>
      <c r="Y93" s="4">
        <v>2</v>
      </c>
      <c r="Z93" s="4">
        <v>1</v>
      </c>
      <c r="AA93" s="4">
        <v>8720</v>
      </c>
      <c r="AB93" s="4">
        <v>0</v>
      </c>
      <c r="AC93" s="105"/>
      <c r="AD93" s="4">
        <v>3</v>
      </c>
      <c r="AE93" s="4">
        <v>1</v>
      </c>
      <c r="AF93" s="4">
        <v>19620</v>
      </c>
      <c r="AG93" s="4">
        <v>0</v>
      </c>
      <c r="AH93" s="105"/>
      <c r="AI93" s="4">
        <v>4</v>
      </c>
      <c r="AJ93" s="4">
        <v>1</v>
      </c>
      <c r="AK93" s="4">
        <v>34880</v>
      </c>
      <c r="AL93" s="4">
        <v>0</v>
      </c>
      <c r="AM93" s="105"/>
      <c r="AN93" s="4">
        <v>5</v>
      </c>
      <c r="AO93" s="4">
        <v>1</v>
      </c>
      <c r="AP93" s="4">
        <v>54500</v>
      </c>
      <c r="AQ93" s="8">
        <v>0</v>
      </c>
      <c r="AT93" s="4">
        <v>1</v>
      </c>
      <c r="AU93" s="4">
        <v>1</v>
      </c>
      <c r="AV93" s="4">
        <v>2180</v>
      </c>
      <c r="AW93" s="4">
        <v>0</v>
      </c>
      <c r="AX93" s="4">
        <v>2</v>
      </c>
      <c r="AY93" s="4">
        <v>1</v>
      </c>
      <c r="AZ93" s="4">
        <v>8720</v>
      </c>
      <c r="BA93" s="4">
        <v>0</v>
      </c>
      <c r="BB93" s="4">
        <v>3</v>
      </c>
      <c r="BC93" s="4">
        <v>1</v>
      </c>
      <c r="BD93" s="4">
        <v>19620</v>
      </c>
      <c r="BE93" s="4">
        <v>0</v>
      </c>
      <c r="BF93" s="4">
        <v>4</v>
      </c>
      <c r="BG93" s="4">
        <v>1</v>
      </c>
      <c r="BH93" s="4">
        <v>34880</v>
      </c>
      <c r="BI93" s="4">
        <v>0</v>
      </c>
      <c r="BJ93" s="4">
        <v>5</v>
      </c>
      <c r="BK93" s="4">
        <v>1</v>
      </c>
      <c r="BL93" s="4">
        <v>54500</v>
      </c>
      <c r="BM93" s="4">
        <v>0</v>
      </c>
    </row>
    <row r="94" spans="9:65" x14ac:dyDescent="0.2">
      <c r="I94" s="1">
        <v>93</v>
      </c>
      <c r="J94" s="1">
        <v>1</v>
      </c>
      <c r="K94" s="1">
        <v>2</v>
      </c>
      <c r="L94" s="1">
        <v>41</v>
      </c>
      <c r="M94" s="1">
        <v>578</v>
      </c>
      <c r="N94" s="1">
        <v>1</v>
      </c>
      <c r="O94" s="1">
        <v>30760</v>
      </c>
      <c r="P94" s="1">
        <v>0</v>
      </c>
      <c r="T94" s="4">
        <v>1</v>
      </c>
      <c r="U94" s="4">
        <v>1</v>
      </c>
      <c r="V94" s="4">
        <v>2310</v>
      </c>
      <c r="W94" s="4">
        <v>0</v>
      </c>
      <c r="X94" s="105"/>
      <c r="Y94" s="4">
        <v>2</v>
      </c>
      <c r="Z94" s="4">
        <v>1</v>
      </c>
      <c r="AA94" s="4">
        <v>9260</v>
      </c>
      <c r="AB94" s="4">
        <v>0</v>
      </c>
      <c r="AC94" s="105"/>
      <c r="AD94" s="4">
        <v>3</v>
      </c>
      <c r="AE94" s="4">
        <v>1</v>
      </c>
      <c r="AF94" s="4">
        <v>20830</v>
      </c>
      <c r="AG94" s="4">
        <v>0</v>
      </c>
      <c r="AH94" s="105"/>
      <c r="AI94" s="4">
        <v>4</v>
      </c>
      <c r="AJ94" s="4">
        <v>1</v>
      </c>
      <c r="AK94" s="4">
        <v>37020</v>
      </c>
      <c r="AL94" s="4">
        <v>0</v>
      </c>
      <c r="AM94" s="105"/>
      <c r="AN94" s="4">
        <v>5</v>
      </c>
      <c r="AO94" s="4">
        <v>1</v>
      </c>
      <c r="AP94" s="4">
        <v>57850</v>
      </c>
      <c r="AQ94" s="8">
        <v>0</v>
      </c>
      <c r="AT94" s="4">
        <v>1</v>
      </c>
      <c r="AU94" s="4">
        <v>1</v>
      </c>
      <c r="AV94" s="4">
        <v>2310</v>
      </c>
      <c r="AW94" s="4">
        <v>0</v>
      </c>
      <c r="AX94" s="4">
        <v>2</v>
      </c>
      <c r="AY94" s="4">
        <v>1</v>
      </c>
      <c r="AZ94" s="4">
        <v>9260</v>
      </c>
      <c r="BA94" s="4">
        <v>0</v>
      </c>
      <c r="BB94" s="4">
        <v>3</v>
      </c>
      <c r="BC94" s="4">
        <v>1</v>
      </c>
      <c r="BD94" s="4">
        <v>20830</v>
      </c>
      <c r="BE94" s="4">
        <v>0</v>
      </c>
      <c r="BF94" s="4">
        <v>4</v>
      </c>
      <c r="BG94" s="4">
        <v>1</v>
      </c>
      <c r="BH94" s="4">
        <v>37020</v>
      </c>
      <c r="BI94" s="4">
        <v>0</v>
      </c>
      <c r="BJ94" s="4">
        <v>5</v>
      </c>
      <c r="BK94" s="4">
        <v>1</v>
      </c>
      <c r="BL94" s="4">
        <v>57850</v>
      </c>
      <c r="BM94" s="4">
        <v>0</v>
      </c>
    </row>
    <row r="95" spans="9:65" x14ac:dyDescent="0.2">
      <c r="I95" s="1">
        <v>94</v>
      </c>
      <c r="J95" s="1">
        <v>1</v>
      </c>
      <c r="K95" s="1">
        <v>2</v>
      </c>
      <c r="L95" s="1">
        <v>42</v>
      </c>
      <c r="M95" s="1">
        <v>592</v>
      </c>
      <c r="N95" s="1">
        <v>1</v>
      </c>
      <c r="O95" s="1">
        <v>31820</v>
      </c>
      <c r="P95" s="1">
        <v>0</v>
      </c>
      <c r="T95" s="4">
        <v>1</v>
      </c>
      <c r="U95" s="4">
        <v>1</v>
      </c>
      <c r="V95" s="4">
        <v>2450</v>
      </c>
      <c r="W95" s="4">
        <v>0</v>
      </c>
      <c r="X95" s="105"/>
      <c r="Y95" s="4">
        <v>2</v>
      </c>
      <c r="Z95" s="4">
        <v>1</v>
      </c>
      <c r="AA95" s="4">
        <v>9810</v>
      </c>
      <c r="AB95" s="4">
        <v>0</v>
      </c>
      <c r="AC95" s="105"/>
      <c r="AD95" s="4">
        <v>3</v>
      </c>
      <c r="AE95" s="4">
        <v>1</v>
      </c>
      <c r="AF95" s="4">
        <v>22070</v>
      </c>
      <c r="AG95" s="4">
        <v>0</v>
      </c>
      <c r="AH95" s="105"/>
      <c r="AI95" s="4">
        <v>4</v>
      </c>
      <c r="AJ95" s="4">
        <v>1</v>
      </c>
      <c r="AK95" s="4">
        <v>39230</v>
      </c>
      <c r="AL95" s="4">
        <v>0</v>
      </c>
      <c r="AM95" s="105"/>
      <c r="AN95" s="4">
        <v>5</v>
      </c>
      <c r="AO95" s="4">
        <v>1</v>
      </c>
      <c r="AP95" s="4">
        <v>61300</v>
      </c>
      <c r="AQ95" s="8">
        <v>0</v>
      </c>
      <c r="AT95" s="4">
        <v>1</v>
      </c>
      <c r="AU95" s="4">
        <v>1</v>
      </c>
      <c r="AV95" s="4">
        <v>2450</v>
      </c>
      <c r="AW95" s="4">
        <v>0</v>
      </c>
      <c r="AX95" s="4">
        <v>2</v>
      </c>
      <c r="AY95" s="4">
        <v>1</v>
      </c>
      <c r="AZ95" s="4">
        <v>9810</v>
      </c>
      <c r="BA95" s="4">
        <v>0</v>
      </c>
      <c r="BB95" s="4">
        <v>3</v>
      </c>
      <c r="BC95" s="4">
        <v>1</v>
      </c>
      <c r="BD95" s="4">
        <v>22070</v>
      </c>
      <c r="BE95" s="4">
        <v>0</v>
      </c>
      <c r="BF95" s="4">
        <v>4</v>
      </c>
      <c r="BG95" s="4">
        <v>1</v>
      </c>
      <c r="BH95" s="4">
        <v>39230</v>
      </c>
      <c r="BI95" s="4">
        <v>0</v>
      </c>
      <c r="BJ95" s="4">
        <v>5</v>
      </c>
      <c r="BK95" s="4">
        <v>1</v>
      </c>
      <c r="BL95" s="4">
        <v>61300</v>
      </c>
      <c r="BM95" s="4">
        <v>0</v>
      </c>
    </row>
    <row r="96" spans="9:65" x14ac:dyDescent="0.2">
      <c r="I96" s="1">
        <v>95</v>
      </c>
      <c r="J96" s="1">
        <v>1</v>
      </c>
      <c r="K96" s="1">
        <v>2</v>
      </c>
      <c r="L96" s="1">
        <v>43</v>
      </c>
      <c r="M96" s="1">
        <v>606</v>
      </c>
      <c r="N96" s="1">
        <v>1</v>
      </c>
      <c r="O96" s="1">
        <v>32890</v>
      </c>
      <c r="P96" s="1">
        <v>0</v>
      </c>
      <c r="T96" s="4">
        <v>1</v>
      </c>
      <c r="U96" s="4">
        <v>1</v>
      </c>
      <c r="V96" s="4">
        <v>2590</v>
      </c>
      <c r="W96" s="4">
        <v>0</v>
      </c>
      <c r="X96" s="105"/>
      <c r="Y96" s="4">
        <v>2</v>
      </c>
      <c r="Z96" s="4">
        <v>1</v>
      </c>
      <c r="AA96" s="4">
        <v>10380</v>
      </c>
      <c r="AB96" s="4">
        <v>0</v>
      </c>
      <c r="AC96" s="105"/>
      <c r="AD96" s="4">
        <v>3</v>
      </c>
      <c r="AE96" s="4">
        <v>1</v>
      </c>
      <c r="AF96" s="4">
        <v>23350</v>
      </c>
      <c r="AG96" s="4">
        <v>0</v>
      </c>
      <c r="AH96" s="105"/>
      <c r="AI96" s="4">
        <v>4</v>
      </c>
      <c r="AJ96" s="4">
        <v>1</v>
      </c>
      <c r="AK96" s="4">
        <v>41500</v>
      </c>
      <c r="AL96" s="4">
        <v>0</v>
      </c>
      <c r="AM96" s="105"/>
      <c r="AN96" s="4">
        <v>5</v>
      </c>
      <c r="AO96" s="4">
        <v>1</v>
      </c>
      <c r="AP96" s="4">
        <v>64850</v>
      </c>
      <c r="AQ96" s="8">
        <v>0</v>
      </c>
      <c r="AT96" s="4">
        <v>1</v>
      </c>
      <c r="AU96" s="4">
        <v>1</v>
      </c>
      <c r="AV96" s="4">
        <v>2590</v>
      </c>
      <c r="AW96" s="4">
        <v>0</v>
      </c>
      <c r="AX96" s="4">
        <v>2</v>
      </c>
      <c r="AY96" s="4">
        <v>1</v>
      </c>
      <c r="AZ96" s="4">
        <v>10380</v>
      </c>
      <c r="BA96" s="4">
        <v>0</v>
      </c>
      <c r="BB96" s="4">
        <v>3</v>
      </c>
      <c r="BC96" s="4">
        <v>1</v>
      </c>
      <c r="BD96" s="4">
        <v>23350</v>
      </c>
      <c r="BE96" s="4">
        <v>0</v>
      </c>
      <c r="BF96" s="4">
        <v>4</v>
      </c>
      <c r="BG96" s="4">
        <v>1</v>
      </c>
      <c r="BH96" s="4">
        <v>41500</v>
      </c>
      <c r="BI96" s="4">
        <v>0</v>
      </c>
      <c r="BJ96" s="4">
        <v>5</v>
      </c>
      <c r="BK96" s="4">
        <v>1</v>
      </c>
      <c r="BL96" s="4">
        <v>64850</v>
      </c>
      <c r="BM96" s="4">
        <v>0</v>
      </c>
    </row>
    <row r="97" spans="9:65" x14ac:dyDescent="0.2">
      <c r="I97" s="1">
        <v>96</v>
      </c>
      <c r="J97" s="1">
        <v>1</v>
      </c>
      <c r="K97" s="1">
        <v>2</v>
      </c>
      <c r="L97" s="1">
        <v>44</v>
      </c>
      <c r="M97" s="1">
        <v>620</v>
      </c>
      <c r="N97" s="1">
        <v>6</v>
      </c>
      <c r="O97" s="1">
        <v>94025</v>
      </c>
      <c r="P97" s="1">
        <v>350</v>
      </c>
      <c r="T97" s="4">
        <v>1</v>
      </c>
      <c r="U97" s="4">
        <v>1</v>
      </c>
      <c r="V97" s="4">
        <v>2740</v>
      </c>
      <c r="W97" s="4">
        <v>0</v>
      </c>
      <c r="X97" s="105"/>
      <c r="Y97" s="4">
        <v>2</v>
      </c>
      <c r="Z97" s="4">
        <v>1</v>
      </c>
      <c r="AA97" s="4">
        <v>10960</v>
      </c>
      <c r="AB97" s="4">
        <v>0</v>
      </c>
      <c r="AC97" s="105"/>
      <c r="AD97" s="4">
        <v>3</v>
      </c>
      <c r="AE97" s="4">
        <v>1</v>
      </c>
      <c r="AF97" s="4">
        <v>24660</v>
      </c>
      <c r="AG97" s="4">
        <v>0</v>
      </c>
      <c r="AH97" s="105"/>
      <c r="AI97" s="4">
        <v>4</v>
      </c>
      <c r="AJ97" s="4">
        <v>1</v>
      </c>
      <c r="AK97" s="4">
        <v>43840</v>
      </c>
      <c r="AL97" s="4">
        <v>0</v>
      </c>
      <c r="AM97" s="105"/>
      <c r="AN97" s="4">
        <v>5</v>
      </c>
      <c r="AO97" s="4">
        <v>1</v>
      </c>
      <c r="AP97" s="4">
        <v>68500</v>
      </c>
      <c r="AQ97" s="8">
        <v>0</v>
      </c>
      <c r="AT97" s="4">
        <v>1</v>
      </c>
      <c r="AU97" s="4">
        <v>1</v>
      </c>
      <c r="AV97" s="4">
        <v>2740</v>
      </c>
      <c r="AW97" s="4">
        <v>0</v>
      </c>
      <c r="AX97" s="4">
        <v>2</v>
      </c>
      <c r="AY97" s="4">
        <v>1</v>
      </c>
      <c r="AZ97" s="4">
        <v>10960</v>
      </c>
      <c r="BA97" s="4">
        <v>0</v>
      </c>
      <c r="BB97" s="4">
        <v>3</v>
      </c>
      <c r="BC97" s="4">
        <v>1</v>
      </c>
      <c r="BD97" s="4">
        <v>24660</v>
      </c>
      <c r="BE97" s="4">
        <v>0</v>
      </c>
      <c r="BF97" s="4">
        <v>4</v>
      </c>
      <c r="BG97" s="4">
        <v>1</v>
      </c>
      <c r="BH97" s="4">
        <v>43840</v>
      </c>
      <c r="BI97" s="4">
        <v>0</v>
      </c>
      <c r="BJ97" s="4">
        <v>5</v>
      </c>
      <c r="BK97" s="4">
        <v>1</v>
      </c>
      <c r="BL97" s="4">
        <v>68500</v>
      </c>
      <c r="BM97" s="4">
        <v>0</v>
      </c>
    </row>
    <row r="98" spans="9:65" x14ac:dyDescent="0.2">
      <c r="I98" s="1">
        <v>97</v>
      </c>
      <c r="J98" s="1">
        <v>1</v>
      </c>
      <c r="K98" s="1">
        <v>2</v>
      </c>
      <c r="L98" s="1">
        <v>45</v>
      </c>
      <c r="M98" s="1">
        <v>634</v>
      </c>
      <c r="N98" s="1">
        <v>1</v>
      </c>
      <c r="O98" s="1">
        <v>35090</v>
      </c>
      <c r="P98" s="1">
        <v>0</v>
      </c>
      <c r="T98" s="4">
        <v>1</v>
      </c>
      <c r="U98" s="4">
        <v>6</v>
      </c>
      <c r="V98" s="4">
        <v>94027</v>
      </c>
      <c r="W98" s="4">
        <v>58</v>
      </c>
      <c r="X98" s="105"/>
      <c r="Y98" s="4">
        <v>2</v>
      </c>
      <c r="Z98" s="4">
        <v>6</v>
      </c>
      <c r="AA98" s="4">
        <v>94027</v>
      </c>
      <c r="AB98" s="4">
        <v>116</v>
      </c>
      <c r="AC98" s="105"/>
      <c r="AD98" s="4">
        <v>3</v>
      </c>
      <c r="AE98" s="4">
        <v>6</v>
      </c>
      <c r="AF98" s="4">
        <v>94027</v>
      </c>
      <c r="AG98" s="4">
        <v>174</v>
      </c>
      <c r="AH98" s="105"/>
      <c r="AI98" s="4">
        <v>4</v>
      </c>
      <c r="AJ98" s="4">
        <v>6</v>
      </c>
      <c r="AK98" s="4">
        <v>94027</v>
      </c>
      <c r="AL98" s="4">
        <v>232</v>
      </c>
      <c r="AM98" s="105"/>
      <c r="AN98" s="4">
        <v>5</v>
      </c>
      <c r="AO98" s="4">
        <v>6</v>
      </c>
      <c r="AP98" s="4">
        <v>94027</v>
      </c>
      <c r="AQ98" s="8">
        <v>290</v>
      </c>
      <c r="AT98" s="4">
        <v>1</v>
      </c>
      <c r="AU98" s="4">
        <v>6</v>
      </c>
      <c r="AV98" s="4">
        <v>94027</v>
      </c>
      <c r="AW98" s="4">
        <v>58</v>
      </c>
      <c r="AX98" s="4">
        <v>2</v>
      </c>
      <c r="AY98" s="4">
        <v>6</v>
      </c>
      <c r="AZ98" s="4">
        <v>94027</v>
      </c>
      <c r="BA98" s="4">
        <v>116</v>
      </c>
      <c r="BB98" s="4">
        <v>3</v>
      </c>
      <c r="BC98" s="4">
        <v>6</v>
      </c>
      <c r="BD98" s="4">
        <v>94027</v>
      </c>
      <c r="BE98" s="4">
        <v>174</v>
      </c>
      <c r="BF98" s="4">
        <v>4</v>
      </c>
      <c r="BG98" s="4">
        <v>6</v>
      </c>
      <c r="BH98" s="4">
        <v>94027</v>
      </c>
      <c r="BI98" s="4">
        <v>232</v>
      </c>
      <c r="BJ98" s="4">
        <v>5</v>
      </c>
      <c r="BK98" s="4">
        <v>6</v>
      </c>
      <c r="BL98" s="4">
        <v>94027</v>
      </c>
      <c r="BM98" s="4">
        <v>290</v>
      </c>
    </row>
    <row r="99" spans="9:65" x14ac:dyDescent="0.2">
      <c r="I99" s="1">
        <v>98</v>
      </c>
      <c r="J99" s="1">
        <v>1</v>
      </c>
      <c r="K99" s="1">
        <v>2</v>
      </c>
      <c r="L99" s="1">
        <v>46</v>
      </c>
      <c r="M99" s="1">
        <v>648</v>
      </c>
      <c r="N99" s="1">
        <v>1</v>
      </c>
      <c r="O99" s="1">
        <v>36210</v>
      </c>
      <c r="P99" s="1">
        <v>0</v>
      </c>
      <c r="T99" s="4">
        <v>1</v>
      </c>
      <c r="U99" s="4">
        <v>1</v>
      </c>
      <c r="V99" s="4">
        <v>3040</v>
      </c>
      <c r="W99" s="4">
        <v>0</v>
      </c>
      <c r="X99" s="105"/>
      <c r="Y99" s="4">
        <v>2</v>
      </c>
      <c r="Z99" s="4">
        <v>1</v>
      </c>
      <c r="AA99" s="4">
        <v>12180</v>
      </c>
      <c r="AB99" s="4">
        <v>0</v>
      </c>
      <c r="AC99" s="105"/>
      <c r="AD99" s="4">
        <v>3</v>
      </c>
      <c r="AE99" s="4">
        <v>1</v>
      </c>
      <c r="AF99" s="4">
        <v>27400</v>
      </c>
      <c r="AG99" s="4">
        <v>0</v>
      </c>
      <c r="AH99" s="105"/>
      <c r="AI99" s="4">
        <v>4</v>
      </c>
      <c r="AJ99" s="4">
        <v>1</v>
      </c>
      <c r="AK99" s="4">
        <v>48700</v>
      </c>
      <c r="AL99" s="4">
        <v>0</v>
      </c>
      <c r="AM99" s="105"/>
      <c r="AN99" s="4">
        <v>5</v>
      </c>
      <c r="AO99" s="4">
        <v>1</v>
      </c>
      <c r="AP99" s="4">
        <v>76100</v>
      </c>
      <c r="AQ99" s="8">
        <v>0</v>
      </c>
      <c r="AT99" s="4">
        <v>1</v>
      </c>
      <c r="AU99" s="4">
        <v>1</v>
      </c>
      <c r="AV99" s="4">
        <v>3040</v>
      </c>
      <c r="AW99" s="4">
        <v>0</v>
      </c>
      <c r="AX99" s="4">
        <v>2</v>
      </c>
      <c r="AY99" s="4">
        <v>1</v>
      </c>
      <c r="AZ99" s="4">
        <v>12180</v>
      </c>
      <c r="BA99" s="4">
        <v>0</v>
      </c>
      <c r="BB99" s="4">
        <v>3</v>
      </c>
      <c r="BC99" s="4">
        <v>1</v>
      </c>
      <c r="BD99" s="4">
        <v>27400</v>
      </c>
      <c r="BE99" s="4">
        <v>0</v>
      </c>
      <c r="BF99" s="4">
        <v>4</v>
      </c>
      <c r="BG99" s="4">
        <v>1</v>
      </c>
      <c r="BH99" s="4">
        <v>48700</v>
      </c>
      <c r="BI99" s="4">
        <v>0</v>
      </c>
      <c r="BJ99" s="4">
        <v>5</v>
      </c>
      <c r="BK99" s="4">
        <v>1</v>
      </c>
      <c r="BL99" s="4">
        <v>76100</v>
      </c>
      <c r="BM99" s="4">
        <v>0</v>
      </c>
    </row>
    <row r="100" spans="9:65" x14ac:dyDescent="0.2">
      <c r="I100" s="1">
        <v>99</v>
      </c>
      <c r="J100" s="1">
        <v>1</v>
      </c>
      <c r="K100" s="1">
        <v>2</v>
      </c>
      <c r="L100" s="1">
        <v>47</v>
      </c>
      <c r="M100" s="1">
        <v>662</v>
      </c>
      <c r="N100" s="1">
        <v>1</v>
      </c>
      <c r="O100" s="1">
        <v>37350</v>
      </c>
      <c r="P100" s="1">
        <v>0</v>
      </c>
      <c r="T100" s="4">
        <v>1</v>
      </c>
      <c r="U100" s="4">
        <v>1</v>
      </c>
      <c r="V100" s="4">
        <v>3200</v>
      </c>
      <c r="W100" s="4">
        <v>0</v>
      </c>
      <c r="X100" s="105"/>
      <c r="Y100" s="4">
        <v>2</v>
      </c>
      <c r="Z100" s="4">
        <v>1</v>
      </c>
      <c r="AA100" s="4">
        <v>12810</v>
      </c>
      <c r="AB100" s="4">
        <v>0</v>
      </c>
      <c r="AC100" s="105"/>
      <c r="AD100" s="4">
        <v>3</v>
      </c>
      <c r="AE100" s="4">
        <v>1</v>
      </c>
      <c r="AF100" s="4">
        <v>28820</v>
      </c>
      <c r="AG100" s="4">
        <v>0</v>
      </c>
      <c r="AH100" s="105"/>
      <c r="AI100" s="4">
        <v>4</v>
      </c>
      <c r="AJ100" s="4">
        <v>1</v>
      </c>
      <c r="AK100" s="4">
        <v>51230</v>
      </c>
      <c r="AL100" s="4">
        <v>0</v>
      </c>
      <c r="AM100" s="105"/>
      <c r="AN100" s="4">
        <v>5</v>
      </c>
      <c r="AO100" s="4">
        <v>1</v>
      </c>
      <c r="AP100" s="4">
        <v>80050</v>
      </c>
      <c r="AQ100" s="8">
        <v>0</v>
      </c>
      <c r="AT100" s="4">
        <v>1</v>
      </c>
      <c r="AU100" s="4">
        <v>1</v>
      </c>
      <c r="AV100" s="4">
        <v>3200</v>
      </c>
      <c r="AW100" s="4">
        <v>0</v>
      </c>
      <c r="AX100" s="4">
        <v>2</v>
      </c>
      <c r="AY100" s="4">
        <v>1</v>
      </c>
      <c r="AZ100" s="4">
        <v>12810</v>
      </c>
      <c r="BA100" s="4">
        <v>0</v>
      </c>
      <c r="BB100" s="4">
        <v>3</v>
      </c>
      <c r="BC100" s="4">
        <v>1</v>
      </c>
      <c r="BD100" s="4">
        <v>28820</v>
      </c>
      <c r="BE100" s="4">
        <v>0</v>
      </c>
      <c r="BF100" s="4">
        <v>4</v>
      </c>
      <c r="BG100" s="4">
        <v>1</v>
      </c>
      <c r="BH100" s="4">
        <v>51230</v>
      </c>
      <c r="BI100" s="4">
        <v>0</v>
      </c>
      <c r="BJ100" s="4">
        <v>5</v>
      </c>
      <c r="BK100" s="4">
        <v>1</v>
      </c>
      <c r="BL100" s="4">
        <v>80050</v>
      </c>
      <c r="BM100" s="4">
        <v>0</v>
      </c>
    </row>
    <row r="101" spans="9:65" x14ac:dyDescent="0.2">
      <c r="I101" s="1">
        <v>100</v>
      </c>
      <c r="J101" s="1">
        <v>1</v>
      </c>
      <c r="K101" s="1">
        <v>2</v>
      </c>
      <c r="L101" s="1">
        <v>48</v>
      </c>
      <c r="M101" s="1">
        <v>676</v>
      </c>
      <c r="N101" s="1">
        <v>1</v>
      </c>
      <c r="O101" s="1">
        <v>38500</v>
      </c>
      <c r="P101" s="1">
        <v>0</v>
      </c>
      <c r="T101" s="4">
        <v>1</v>
      </c>
      <c r="U101" s="4">
        <v>1</v>
      </c>
      <c r="V101" s="4">
        <v>3360</v>
      </c>
      <c r="W101" s="4">
        <v>0</v>
      </c>
      <c r="X101" s="105"/>
      <c r="Y101" s="4">
        <v>2</v>
      </c>
      <c r="Z101" s="4">
        <v>1</v>
      </c>
      <c r="AA101" s="4">
        <v>13460</v>
      </c>
      <c r="AB101" s="4">
        <v>0</v>
      </c>
      <c r="AC101" s="105"/>
      <c r="AD101" s="4">
        <v>3</v>
      </c>
      <c r="AE101" s="4">
        <v>1</v>
      </c>
      <c r="AF101" s="4">
        <v>30280</v>
      </c>
      <c r="AG101" s="4">
        <v>0</v>
      </c>
      <c r="AH101" s="105"/>
      <c r="AI101" s="4">
        <v>4</v>
      </c>
      <c r="AJ101" s="4">
        <v>1</v>
      </c>
      <c r="AK101" s="4">
        <v>53820</v>
      </c>
      <c r="AL101" s="4">
        <v>0</v>
      </c>
      <c r="AM101" s="105"/>
      <c r="AN101" s="4">
        <v>5</v>
      </c>
      <c r="AO101" s="4">
        <v>1</v>
      </c>
      <c r="AP101" s="4">
        <v>84100</v>
      </c>
      <c r="AQ101" s="8">
        <v>0</v>
      </c>
      <c r="AT101" s="4">
        <v>1</v>
      </c>
      <c r="AU101" s="4">
        <v>1</v>
      </c>
      <c r="AV101" s="4">
        <v>3360</v>
      </c>
      <c r="AW101" s="4">
        <v>0</v>
      </c>
      <c r="AX101" s="4">
        <v>2</v>
      </c>
      <c r="AY101" s="4">
        <v>1</v>
      </c>
      <c r="AZ101" s="4">
        <v>13460</v>
      </c>
      <c r="BA101" s="4">
        <v>0</v>
      </c>
      <c r="BB101" s="4">
        <v>3</v>
      </c>
      <c r="BC101" s="4">
        <v>1</v>
      </c>
      <c r="BD101" s="4">
        <v>30280</v>
      </c>
      <c r="BE101" s="4">
        <v>0</v>
      </c>
      <c r="BF101" s="4">
        <v>4</v>
      </c>
      <c r="BG101" s="4">
        <v>1</v>
      </c>
      <c r="BH101" s="4">
        <v>53820</v>
      </c>
      <c r="BI101" s="4">
        <v>0</v>
      </c>
      <c r="BJ101" s="4">
        <v>5</v>
      </c>
      <c r="BK101" s="4">
        <v>1</v>
      </c>
      <c r="BL101" s="4">
        <v>84100</v>
      </c>
      <c r="BM101" s="4">
        <v>0</v>
      </c>
    </row>
    <row r="102" spans="9:65" x14ac:dyDescent="0.2">
      <c r="I102" s="1">
        <v>101</v>
      </c>
      <c r="J102" s="1">
        <v>1</v>
      </c>
      <c r="K102" s="1">
        <v>2</v>
      </c>
      <c r="L102" s="1">
        <v>49</v>
      </c>
      <c r="M102" s="1">
        <v>690</v>
      </c>
      <c r="N102" s="1">
        <v>6</v>
      </c>
      <c r="O102" s="1">
        <v>94025</v>
      </c>
      <c r="P102" s="1">
        <v>500</v>
      </c>
      <c r="T102" s="4">
        <v>1</v>
      </c>
      <c r="U102" s="4">
        <v>1</v>
      </c>
      <c r="V102" s="4">
        <v>3530</v>
      </c>
      <c r="W102" s="4">
        <v>0</v>
      </c>
      <c r="X102" s="105"/>
      <c r="Y102" s="4">
        <v>2</v>
      </c>
      <c r="Z102" s="4">
        <v>1</v>
      </c>
      <c r="AA102" s="4">
        <v>14120</v>
      </c>
      <c r="AB102" s="4">
        <v>0</v>
      </c>
      <c r="AC102" s="105"/>
      <c r="AD102" s="4">
        <v>3</v>
      </c>
      <c r="AE102" s="4">
        <v>1</v>
      </c>
      <c r="AF102" s="4">
        <v>31770</v>
      </c>
      <c r="AG102" s="4">
        <v>0</v>
      </c>
      <c r="AH102" s="105"/>
      <c r="AI102" s="4">
        <v>4</v>
      </c>
      <c r="AJ102" s="4">
        <v>1</v>
      </c>
      <c r="AK102" s="4">
        <v>56480</v>
      </c>
      <c r="AL102" s="4">
        <v>0</v>
      </c>
      <c r="AM102" s="105"/>
      <c r="AN102" s="4">
        <v>5</v>
      </c>
      <c r="AO102" s="4">
        <v>1</v>
      </c>
      <c r="AP102" s="4">
        <v>88250</v>
      </c>
      <c r="AQ102" s="8">
        <v>0</v>
      </c>
      <c r="AT102" s="4">
        <v>1</v>
      </c>
      <c r="AU102" s="4">
        <v>1</v>
      </c>
      <c r="AV102" s="4">
        <v>3530</v>
      </c>
      <c r="AW102" s="4">
        <v>0</v>
      </c>
      <c r="AX102" s="4">
        <v>2</v>
      </c>
      <c r="AY102" s="4">
        <v>1</v>
      </c>
      <c r="AZ102" s="4">
        <v>14120</v>
      </c>
      <c r="BA102" s="4">
        <v>0</v>
      </c>
      <c r="BB102" s="4">
        <v>3</v>
      </c>
      <c r="BC102" s="4">
        <v>1</v>
      </c>
      <c r="BD102" s="4">
        <v>31770</v>
      </c>
      <c r="BE102" s="4">
        <v>0</v>
      </c>
      <c r="BF102" s="4">
        <v>4</v>
      </c>
      <c r="BG102" s="4">
        <v>1</v>
      </c>
      <c r="BH102" s="4">
        <v>56480</v>
      </c>
      <c r="BI102" s="4">
        <v>0</v>
      </c>
      <c r="BJ102" s="4">
        <v>5</v>
      </c>
      <c r="BK102" s="4">
        <v>1</v>
      </c>
      <c r="BL102" s="4">
        <v>88250</v>
      </c>
      <c r="BM102" s="4">
        <v>0</v>
      </c>
    </row>
    <row r="103" spans="9:65" x14ac:dyDescent="0.2">
      <c r="I103" s="1">
        <v>102</v>
      </c>
      <c r="J103" s="1">
        <v>1</v>
      </c>
      <c r="K103" s="1">
        <v>2</v>
      </c>
      <c r="L103" s="1">
        <v>50</v>
      </c>
      <c r="M103" s="1">
        <v>718</v>
      </c>
      <c r="N103" s="1">
        <v>0</v>
      </c>
      <c r="O103" s="1">
        <v>0</v>
      </c>
      <c r="P103" s="1">
        <v>0</v>
      </c>
      <c r="T103" s="4">
        <v>1</v>
      </c>
      <c r="U103" s="4">
        <v>1</v>
      </c>
      <c r="V103" s="4">
        <v>3700</v>
      </c>
      <c r="W103" s="4">
        <v>0</v>
      </c>
      <c r="X103" s="105"/>
      <c r="Y103" s="4">
        <v>2</v>
      </c>
      <c r="Z103" s="4">
        <v>1</v>
      </c>
      <c r="AA103" s="4">
        <v>14800</v>
      </c>
      <c r="AB103" s="4">
        <v>0</v>
      </c>
      <c r="AC103" s="105"/>
      <c r="AD103" s="4">
        <v>3</v>
      </c>
      <c r="AE103" s="4">
        <v>1</v>
      </c>
      <c r="AF103" s="4">
        <v>33300</v>
      </c>
      <c r="AG103" s="4">
        <v>0</v>
      </c>
      <c r="AH103" s="105"/>
      <c r="AI103" s="4">
        <v>4</v>
      </c>
      <c r="AJ103" s="4">
        <v>1</v>
      </c>
      <c r="AK103" s="4">
        <v>59200</v>
      </c>
      <c r="AL103" s="4">
        <v>0</v>
      </c>
      <c r="AM103" s="105"/>
      <c r="AN103" s="4">
        <v>5</v>
      </c>
      <c r="AO103" s="4">
        <v>1</v>
      </c>
      <c r="AP103" s="4">
        <v>92500</v>
      </c>
      <c r="AQ103" s="8">
        <v>0</v>
      </c>
      <c r="AT103" s="4">
        <v>1</v>
      </c>
      <c r="AU103" s="4">
        <v>1</v>
      </c>
      <c r="AV103" s="4">
        <v>3700</v>
      </c>
      <c r="AW103" s="4">
        <v>0</v>
      </c>
      <c r="AX103" s="4">
        <v>2</v>
      </c>
      <c r="AY103" s="4">
        <v>1</v>
      </c>
      <c r="AZ103" s="4">
        <v>14800</v>
      </c>
      <c r="BA103" s="4">
        <v>0</v>
      </c>
      <c r="BB103" s="4">
        <v>3</v>
      </c>
      <c r="BC103" s="4">
        <v>1</v>
      </c>
      <c r="BD103" s="4">
        <v>33300</v>
      </c>
      <c r="BE103" s="4">
        <v>0</v>
      </c>
      <c r="BF103" s="4">
        <v>4</v>
      </c>
      <c r="BG103" s="4">
        <v>1</v>
      </c>
      <c r="BH103" s="4">
        <v>59200</v>
      </c>
      <c r="BI103" s="4">
        <v>0</v>
      </c>
      <c r="BJ103" s="4">
        <v>5</v>
      </c>
      <c r="BK103" s="4">
        <v>1</v>
      </c>
      <c r="BL103" s="4">
        <v>92500</v>
      </c>
      <c r="BM103" s="4">
        <v>0</v>
      </c>
    </row>
    <row r="104" spans="9:65" x14ac:dyDescent="0.2">
      <c r="I104" s="1">
        <v>103</v>
      </c>
      <c r="J104" s="1">
        <v>1</v>
      </c>
      <c r="K104" s="1">
        <v>3</v>
      </c>
      <c r="L104" s="1">
        <v>0</v>
      </c>
      <c r="M104" s="1">
        <v>0</v>
      </c>
      <c r="N104" s="1">
        <v>1</v>
      </c>
      <c r="O104" s="1">
        <v>740</v>
      </c>
      <c r="P104" s="1">
        <v>0</v>
      </c>
      <c r="T104" s="4">
        <v>1</v>
      </c>
      <c r="U104" s="4">
        <v>1</v>
      </c>
      <c r="V104" s="4">
        <v>3870</v>
      </c>
      <c r="W104" s="4">
        <v>0</v>
      </c>
      <c r="X104" s="105"/>
      <c r="Y104" s="4">
        <v>2</v>
      </c>
      <c r="Z104" s="4">
        <v>1</v>
      </c>
      <c r="AA104" s="4">
        <v>15500</v>
      </c>
      <c r="AB104" s="4">
        <v>0</v>
      </c>
      <c r="AC104" s="105"/>
      <c r="AD104" s="4">
        <v>3</v>
      </c>
      <c r="AE104" s="4">
        <v>1</v>
      </c>
      <c r="AF104" s="4">
        <v>34870</v>
      </c>
      <c r="AG104" s="4">
        <v>0</v>
      </c>
      <c r="AH104" s="105"/>
      <c r="AI104" s="4">
        <v>4</v>
      </c>
      <c r="AJ104" s="4">
        <v>1</v>
      </c>
      <c r="AK104" s="4">
        <v>61980</v>
      </c>
      <c r="AL104" s="4">
        <v>0</v>
      </c>
      <c r="AM104" s="105"/>
      <c r="AN104" s="4">
        <v>5</v>
      </c>
      <c r="AO104" s="4">
        <v>1</v>
      </c>
      <c r="AP104" s="4">
        <v>96850</v>
      </c>
      <c r="AQ104" s="8">
        <v>0</v>
      </c>
      <c r="AT104" s="4">
        <v>1</v>
      </c>
      <c r="AU104" s="4">
        <v>1</v>
      </c>
      <c r="AV104" s="4">
        <v>3870</v>
      </c>
      <c r="AW104" s="4">
        <v>0</v>
      </c>
      <c r="AX104" s="4">
        <v>2</v>
      </c>
      <c r="AY104" s="4">
        <v>1</v>
      </c>
      <c r="AZ104" s="4">
        <v>15500</v>
      </c>
      <c r="BA104" s="4">
        <v>0</v>
      </c>
      <c r="BB104" s="4">
        <v>3</v>
      </c>
      <c r="BC104" s="4">
        <v>1</v>
      </c>
      <c r="BD104" s="4">
        <v>34870</v>
      </c>
      <c r="BE104" s="4">
        <v>0</v>
      </c>
      <c r="BF104" s="4">
        <v>4</v>
      </c>
      <c r="BG104" s="4">
        <v>1</v>
      </c>
      <c r="BH104" s="4">
        <v>61980</v>
      </c>
      <c r="BI104" s="4">
        <v>0</v>
      </c>
      <c r="BJ104" s="4">
        <v>5</v>
      </c>
      <c r="BK104" s="4">
        <v>1</v>
      </c>
      <c r="BL104" s="4">
        <v>96850</v>
      </c>
      <c r="BM104" s="4">
        <v>0</v>
      </c>
    </row>
    <row r="105" spans="9:65" x14ac:dyDescent="0.2">
      <c r="I105" s="1">
        <v>104</v>
      </c>
      <c r="J105" s="1">
        <v>1</v>
      </c>
      <c r="K105" s="1">
        <v>3</v>
      </c>
      <c r="L105" s="1">
        <v>1</v>
      </c>
      <c r="M105" s="1">
        <v>21</v>
      </c>
      <c r="N105" s="1">
        <v>1</v>
      </c>
      <c r="O105" s="1">
        <v>910</v>
      </c>
      <c r="P105" s="1">
        <v>0</v>
      </c>
      <c r="T105" s="4">
        <v>1</v>
      </c>
      <c r="U105" s="4">
        <v>1</v>
      </c>
      <c r="V105" s="4">
        <v>4050</v>
      </c>
      <c r="W105" s="4">
        <v>0</v>
      </c>
      <c r="X105" s="105"/>
      <c r="Y105" s="4">
        <v>2</v>
      </c>
      <c r="Z105" s="4">
        <v>1</v>
      </c>
      <c r="AA105" s="4">
        <v>16210</v>
      </c>
      <c r="AB105" s="4">
        <v>0</v>
      </c>
      <c r="AC105" s="105"/>
      <c r="AD105" s="4">
        <v>3</v>
      </c>
      <c r="AE105" s="4">
        <v>1</v>
      </c>
      <c r="AF105" s="4">
        <v>36470</v>
      </c>
      <c r="AG105" s="4">
        <v>0</v>
      </c>
      <c r="AH105" s="105"/>
      <c r="AI105" s="4">
        <v>4</v>
      </c>
      <c r="AJ105" s="4">
        <v>1</v>
      </c>
      <c r="AK105" s="4">
        <v>64830</v>
      </c>
      <c r="AL105" s="4">
        <v>0</v>
      </c>
      <c r="AM105" s="105"/>
      <c r="AN105" s="4">
        <v>5</v>
      </c>
      <c r="AO105" s="4">
        <v>1</v>
      </c>
      <c r="AP105" s="4">
        <v>101300</v>
      </c>
      <c r="AQ105" s="8">
        <v>0</v>
      </c>
      <c r="AT105" s="4">
        <v>1</v>
      </c>
      <c r="AU105" s="4">
        <v>1</v>
      </c>
      <c r="AV105" s="4">
        <v>4050</v>
      </c>
      <c r="AW105" s="4">
        <v>0</v>
      </c>
      <c r="AX105" s="4">
        <v>2</v>
      </c>
      <c r="AY105" s="4">
        <v>1</v>
      </c>
      <c r="AZ105" s="4">
        <v>16210</v>
      </c>
      <c r="BA105" s="4">
        <v>0</v>
      </c>
      <c r="BB105" s="4">
        <v>3</v>
      </c>
      <c r="BC105" s="4">
        <v>1</v>
      </c>
      <c r="BD105" s="4">
        <v>36470</v>
      </c>
      <c r="BE105" s="4">
        <v>0</v>
      </c>
      <c r="BF105" s="4">
        <v>4</v>
      </c>
      <c r="BG105" s="4">
        <v>1</v>
      </c>
      <c r="BH105" s="4">
        <v>64830</v>
      </c>
      <c r="BI105" s="4">
        <v>0</v>
      </c>
      <c r="BJ105" s="4">
        <v>5</v>
      </c>
      <c r="BK105" s="4">
        <v>1</v>
      </c>
      <c r="BL105" s="4">
        <v>101300</v>
      </c>
      <c r="BM105" s="4">
        <v>0</v>
      </c>
    </row>
    <row r="106" spans="9:65" x14ac:dyDescent="0.2">
      <c r="I106" s="1">
        <v>105</v>
      </c>
      <c r="J106" s="1">
        <v>1</v>
      </c>
      <c r="K106" s="1">
        <v>3</v>
      </c>
      <c r="L106" s="1">
        <v>2</v>
      </c>
      <c r="M106" s="1">
        <v>38</v>
      </c>
      <c r="N106" s="1">
        <v>1</v>
      </c>
      <c r="O106" s="1">
        <v>1100</v>
      </c>
      <c r="P106" s="1">
        <v>0</v>
      </c>
      <c r="T106" s="4">
        <v>1</v>
      </c>
      <c r="U106" s="4">
        <v>1</v>
      </c>
      <c r="V106" s="4">
        <v>4230</v>
      </c>
      <c r="W106" s="4">
        <v>0</v>
      </c>
      <c r="X106" s="105"/>
      <c r="Y106" s="4">
        <v>2</v>
      </c>
      <c r="Z106" s="4">
        <v>1</v>
      </c>
      <c r="AA106" s="4">
        <v>16940</v>
      </c>
      <c r="AB106" s="4">
        <v>0</v>
      </c>
      <c r="AC106" s="105"/>
      <c r="AD106" s="4">
        <v>3</v>
      </c>
      <c r="AE106" s="4">
        <v>1</v>
      </c>
      <c r="AF106" s="4">
        <v>38110</v>
      </c>
      <c r="AG106" s="4">
        <v>0</v>
      </c>
      <c r="AH106" s="105"/>
      <c r="AI106" s="4">
        <v>4</v>
      </c>
      <c r="AJ106" s="4">
        <v>1</v>
      </c>
      <c r="AK106" s="4">
        <v>67740</v>
      </c>
      <c r="AL106" s="4">
        <v>0</v>
      </c>
      <c r="AM106" s="105"/>
      <c r="AN106" s="4">
        <v>5</v>
      </c>
      <c r="AO106" s="4">
        <v>1</v>
      </c>
      <c r="AP106" s="4">
        <v>105850</v>
      </c>
      <c r="AQ106" s="8">
        <v>0</v>
      </c>
      <c r="AT106" s="4">
        <v>1</v>
      </c>
      <c r="AU106" s="4">
        <v>1</v>
      </c>
      <c r="AV106" s="4">
        <v>4230</v>
      </c>
      <c r="AW106" s="4">
        <v>0</v>
      </c>
      <c r="AX106" s="4">
        <v>2</v>
      </c>
      <c r="AY106" s="4">
        <v>1</v>
      </c>
      <c r="AZ106" s="4">
        <v>16940</v>
      </c>
      <c r="BA106" s="4">
        <v>0</v>
      </c>
      <c r="BB106" s="4">
        <v>3</v>
      </c>
      <c r="BC106" s="4">
        <v>1</v>
      </c>
      <c r="BD106" s="4">
        <v>38110</v>
      </c>
      <c r="BE106" s="4">
        <v>0</v>
      </c>
      <c r="BF106" s="4">
        <v>4</v>
      </c>
      <c r="BG106" s="4">
        <v>1</v>
      </c>
      <c r="BH106" s="4">
        <v>67740</v>
      </c>
      <c r="BI106" s="4">
        <v>0</v>
      </c>
      <c r="BJ106" s="4">
        <v>5</v>
      </c>
      <c r="BK106" s="4">
        <v>1</v>
      </c>
      <c r="BL106" s="4">
        <v>105850</v>
      </c>
      <c r="BM106" s="4">
        <v>0</v>
      </c>
    </row>
    <row r="107" spans="9:65" x14ac:dyDescent="0.2">
      <c r="I107" s="1">
        <v>106</v>
      </c>
      <c r="J107" s="1">
        <v>1</v>
      </c>
      <c r="K107" s="1">
        <v>3</v>
      </c>
      <c r="L107" s="1">
        <v>3</v>
      </c>
      <c r="M107" s="1">
        <v>56</v>
      </c>
      <c r="N107" s="1">
        <v>1</v>
      </c>
      <c r="O107" s="1">
        <v>1305</v>
      </c>
      <c r="P107" s="1">
        <v>0</v>
      </c>
      <c r="T107" s="4">
        <v>1</v>
      </c>
      <c r="U107" s="4">
        <v>1</v>
      </c>
      <c r="V107" s="4">
        <v>4420</v>
      </c>
      <c r="W107" s="4">
        <v>0</v>
      </c>
      <c r="X107" s="105"/>
      <c r="Y107" s="4">
        <v>2</v>
      </c>
      <c r="Z107" s="4">
        <v>1</v>
      </c>
      <c r="AA107" s="4">
        <v>17680</v>
      </c>
      <c r="AB107" s="4">
        <v>0</v>
      </c>
      <c r="AC107" s="105"/>
      <c r="AD107" s="4">
        <v>3</v>
      </c>
      <c r="AE107" s="4">
        <v>1</v>
      </c>
      <c r="AF107" s="4">
        <v>39780</v>
      </c>
      <c r="AG107" s="4">
        <v>0</v>
      </c>
      <c r="AH107" s="105"/>
      <c r="AI107" s="4">
        <v>4</v>
      </c>
      <c r="AJ107" s="4">
        <v>1</v>
      </c>
      <c r="AK107" s="4">
        <v>70720</v>
      </c>
      <c r="AL107" s="4">
        <v>0</v>
      </c>
      <c r="AM107" s="105"/>
      <c r="AN107" s="4">
        <v>5</v>
      </c>
      <c r="AO107" s="4">
        <v>1</v>
      </c>
      <c r="AP107" s="4">
        <v>110500</v>
      </c>
      <c r="AQ107" s="8">
        <v>0</v>
      </c>
      <c r="AT107" s="4">
        <v>1</v>
      </c>
      <c r="AU107" s="4">
        <v>1</v>
      </c>
      <c r="AV107" s="4">
        <v>4420</v>
      </c>
      <c r="AW107" s="4">
        <v>0</v>
      </c>
      <c r="AX107" s="4">
        <v>2</v>
      </c>
      <c r="AY107" s="4">
        <v>1</v>
      </c>
      <c r="AZ107" s="4">
        <v>17680</v>
      </c>
      <c r="BA107" s="4">
        <v>0</v>
      </c>
      <c r="BB107" s="4">
        <v>3</v>
      </c>
      <c r="BC107" s="4">
        <v>1</v>
      </c>
      <c r="BD107" s="4">
        <v>39780</v>
      </c>
      <c r="BE107" s="4">
        <v>0</v>
      </c>
      <c r="BF107" s="4">
        <v>4</v>
      </c>
      <c r="BG107" s="4">
        <v>1</v>
      </c>
      <c r="BH107" s="4">
        <v>70720</v>
      </c>
      <c r="BI107" s="4">
        <v>0</v>
      </c>
      <c r="BJ107" s="4">
        <v>5</v>
      </c>
      <c r="BK107" s="4">
        <v>1</v>
      </c>
      <c r="BL107" s="4">
        <v>110500</v>
      </c>
      <c r="BM107" s="4">
        <v>0</v>
      </c>
    </row>
    <row r="108" spans="9:65" x14ac:dyDescent="0.2">
      <c r="I108" s="1">
        <v>107</v>
      </c>
      <c r="J108" s="1">
        <v>1</v>
      </c>
      <c r="K108" s="1">
        <v>3</v>
      </c>
      <c r="L108" s="1">
        <v>4</v>
      </c>
      <c r="M108" s="1">
        <v>73</v>
      </c>
      <c r="N108" s="1">
        <v>6</v>
      </c>
      <c r="O108" s="1">
        <v>94025</v>
      </c>
      <c r="P108" s="1">
        <v>10</v>
      </c>
      <c r="T108" s="4">
        <v>1</v>
      </c>
      <c r="U108" s="4">
        <v>6</v>
      </c>
      <c r="V108" s="4">
        <v>94028</v>
      </c>
      <c r="W108" s="4">
        <v>9</v>
      </c>
      <c r="X108" s="105"/>
      <c r="Y108" s="4">
        <v>2</v>
      </c>
      <c r="Z108" s="4">
        <v>6</v>
      </c>
      <c r="AA108" s="4">
        <v>94028</v>
      </c>
      <c r="AB108" s="4">
        <v>18</v>
      </c>
      <c r="AC108" s="105"/>
      <c r="AD108" s="4">
        <v>3</v>
      </c>
      <c r="AE108" s="4">
        <v>6</v>
      </c>
      <c r="AF108" s="4">
        <v>94028</v>
      </c>
      <c r="AG108" s="4">
        <v>28</v>
      </c>
      <c r="AH108" s="105"/>
      <c r="AI108" s="4">
        <v>4</v>
      </c>
      <c r="AJ108" s="4">
        <v>6</v>
      </c>
      <c r="AK108" s="4">
        <v>94028</v>
      </c>
      <c r="AL108" s="4">
        <v>37</v>
      </c>
      <c r="AM108" s="105"/>
      <c r="AN108" s="4">
        <v>5</v>
      </c>
      <c r="AO108" s="4">
        <v>6</v>
      </c>
      <c r="AP108" s="4">
        <v>94028</v>
      </c>
      <c r="AQ108" s="8">
        <v>46</v>
      </c>
      <c r="AT108" s="4">
        <v>1</v>
      </c>
      <c r="AU108" s="4">
        <v>6</v>
      </c>
      <c r="AV108" s="4">
        <v>94028</v>
      </c>
      <c r="AW108" s="4">
        <v>9</v>
      </c>
      <c r="AX108" s="4">
        <v>2</v>
      </c>
      <c r="AY108" s="4">
        <v>6</v>
      </c>
      <c r="AZ108" s="4">
        <v>94028</v>
      </c>
      <c r="BA108" s="4">
        <v>18</v>
      </c>
      <c r="BB108" s="4">
        <v>3</v>
      </c>
      <c r="BC108" s="4">
        <v>6</v>
      </c>
      <c r="BD108" s="4">
        <v>94028</v>
      </c>
      <c r="BE108" s="4">
        <v>28</v>
      </c>
      <c r="BF108" s="4">
        <v>4</v>
      </c>
      <c r="BG108" s="4">
        <v>6</v>
      </c>
      <c r="BH108" s="4">
        <v>94028</v>
      </c>
      <c r="BI108" s="4">
        <v>37</v>
      </c>
      <c r="BJ108" s="4">
        <v>5</v>
      </c>
      <c r="BK108" s="4">
        <v>6</v>
      </c>
      <c r="BL108" s="4">
        <v>94028</v>
      </c>
      <c r="BM108" s="4">
        <v>46</v>
      </c>
    </row>
    <row r="109" spans="9:65" x14ac:dyDescent="0.2">
      <c r="I109" s="1">
        <v>108</v>
      </c>
      <c r="J109" s="1">
        <v>1</v>
      </c>
      <c r="K109" s="1">
        <v>3</v>
      </c>
      <c r="L109" s="1">
        <v>5</v>
      </c>
      <c r="M109" s="1">
        <v>90</v>
      </c>
      <c r="N109" s="1">
        <v>1</v>
      </c>
      <c r="O109" s="1">
        <v>1775</v>
      </c>
      <c r="P109" s="1">
        <v>0</v>
      </c>
      <c r="T109" s="4">
        <v>1</v>
      </c>
      <c r="U109" s="4">
        <v>1</v>
      </c>
      <c r="V109" s="4">
        <v>4800</v>
      </c>
      <c r="W109" s="4">
        <v>0</v>
      </c>
      <c r="X109" s="105"/>
      <c r="Y109" s="4">
        <v>2</v>
      </c>
      <c r="Z109" s="4">
        <v>1</v>
      </c>
      <c r="AA109" s="4">
        <v>19220</v>
      </c>
      <c r="AB109" s="4">
        <v>0</v>
      </c>
      <c r="AC109" s="105"/>
      <c r="AD109" s="4">
        <v>3</v>
      </c>
      <c r="AE109" s="4">
        <v>1</v>
      </c>
      <c r="AF109" s="4">
        <v>43240</v>
      </c>
      <c r="AG109" s="4">
        <v>0</v>
      </c>
      <c r="AH109" s="105"/>
      <c r="AI109" s="4">
        <v>4</v>
      </c>
      <c r="AJ109" s="4">
        <v>1</v>
      </c>
      <c r="AK109" s="4">
        <v>76860</v>
      </c>
      <c r="AL109" s="4">
        <v>0</v>
      </c>
      <c r="AM109" s="105"/>
      <c r="AN109" s="4">
        <v>5</v>
      </c>
      <c r="AO109" s="4">
        <v>1</v>
      </c>
      <c r="AP109" s="4">
        <v>120100</v>
      </c>
      <c r="AQ109" s="8">
        <v>0</v>
      </c>
      <c r="AT109" s="4">
        <v>1</v>
      </c>
      <c r="AU109" s="4">
        <v>1</v>
      </c>
      <c r="AV109" s="4">
        <v>4800</v>
      </c>
      <c r="AW109" s="4">
        <v>0</v>
      </c>
      <c r="AX109" s="4">
        <v>2</v>
      </c>
      <c r="AY109" s="4">
        <v>1</v>
      </c>
      <c r="AZ109" s="4">
        <v>19220</v>
      </c>
      <c r="BA109" s="4">
        <v>0</v>
      </c>
      <c r="BB109" s="4">
        <v>3</v>
      </c>
      <c r="BC109" s="4">
        <v>1</v>
      </c>
      <c r="BD109" s="4">
        <v>43240</v>
      </c>
      <c r="BE109" s="4">
        <v>0</v>
      </c>
      <c r="BF109" s="4">
        <v>4</v>
      </c>
      <c r="BG109" s="4">
        <v>1</v>
      </c>
      <c r="BH109" s="4">
        <v>76860</v>
      </c>
      <c r="BI109" s="4">
        <v>0</v>
      </c>
      <c r="BJ109" s="4">
        <v>5</v>
      </c>
      <c r="BK109" s="4">
        <v>1</v>
      </c>
      <c r="BL109" s="4">
        <v>120100</v>
      </c>
      <c r="BM109" s="4">
        <v>0</v>
      </c>
    </row>
    <row r="110" spans="9:65" x14ac:dyDescent="0.2">
      <c r="I110" s="1">
        <v>109</v>
      </c>
      <c r="J110" s="1">
        <v>1</v>
      </c>
      <c r="K110" s="1">
        <v>3</v>
      </c>
      <c r="L110" s="1">
        <v>6</v>
      </c>
      <c r="M110" s="1">
        <v>108</v>
      </c>
      <c r="N110" s="1">
        <v>1</v>
      </c>
      <c r="O110" s="1">
        <v>2035</v>
      </c>
      <c r="P110" s="1">
        <v>0</v>
      </c>
      <c r="T110" s="4">
        <v>1</v>
      </c>
      <c r="U110" s="4">
        <v>1</v>
      </c>
      <c r="V110" s="4">
        <v>5000</v>
      </c>
      <c r="W110" s="4">
        <v>0</v>
      </c>
      <c r="X110" s="105"/>
      <c r="Y110" s="4">
        <v>2</v>
      </c>
      <c r="Z110" s="4">
        <v>1</v>
      </c>
      <c r="AA110" s="4">
        <v>20010</v>
      </c>
      <c r="AB110" s="4">
        <v>0</v>
      </c>
      <c r="AC110" s="105"/>
      <c r="AD110" s="4">
        <v>3</v>
      </c>
      <c r="AE110" s="4">
        <v>1</v>
      </c>
      <c r="AF110" s="4">
        <v>45020</v>
      </c>
      <c r="AG110" s="4">
        <v>0</v>
      </c>
      <c r="AH110" s="105"/>
      <c r="AI110" s="4">
        <v>4</v>
      </c>
      <c r="AJ110" s="4">
        <v>1</v>
      </c>
      <c r="AK110" s="4">
        <v>80030</v>
      </c>
      <c r="AL110" s="4">
        <v>0</v>
      </c>
      <c r="AM110" s="105"/>
      <c r="AN110" s="4">
        <v>5</v>
      </c>
      <c r="AO110" s="4">
        <v>1</v>
      </c>
      <c r="AP110" s="4">
        <v>125050</v>
      </c>
      <c r="AQ110" s="8">
        <v>0</v>
      </c>
      <c r="AT110" s="4">
        <v>1</v>
      </c>
      <c r="AU110" s="4">
        <v>1</v>
      </c>
      <c r="AV110" s="4">
        <v>5000</v>
      </c>
      <c r="AW110" s="4">
        <v>0</v>
      </c>
      <c r="AX110" s="4">
        <v>2</v>
      </c>
      <c r="AY110" s="4">
        <v>1</v>
      </c>
      <c r="AZ110" s="4">
        <v>20010</v>
      </c>
      <c r="BA110" s="4">
        <v>0</v>
      </c>
      <c r="BB110" s="4">
        <v>3</v>
      </c>
      <c r="BC110" s="4">
        <v>1</v>
      </c>
      <c r="BD110" s="4">
        <v>45020</v>
      </c>
      <c r="BE110" s="4">
        <v>0</v>
      </c>
      <c r="BF110" s="4">
        <v>4</v>
      </c>
      <c r="BG110" s="4">
        <v>1</v>
      </c>
      <c r="BH110" s="4">
        <v>80030</v>
      </c>
      <c r="BI110" s="4">
        <v>0</v>
      </c>
      <c r="BJ110" s="4">
        <v>5</v>
      </c>
      <c r="BK110" s="4">
        <v>1</v>
      </c>
      <c r="BL110" s="4">
        <v>125050</v>
      </c>
      <c r="BM110" s="4">
        <v>0</v>
      </c>
    </row>
    <row r="111" spans="9:65" x14ac:dyDescent="0.2">
      <c r="I111" s="1">
        <v>110</v>
      </c>
      <c r="J111" s="1">
        <v>1</v>
      </c>
      <c r="K111" s="1">
        <v>3</v>
      </c>
      <c r="L111" s="1">
        <v>7</v>
      </c>
      <c r="M111" s="1">
        <v>125</v>
      </c>
      <c r="N111" s="1">
        <v>1</v>
      </c>
      <c r="O111" s="1">
        <v>2315</v>
      </c>
      <c r="P111" s="1">
        <v>0</v>
      </c>
      <c r="T111" s="4">
        <v>1</v>
      </c>
      <c r="U111" s="4">
        <v>1</v>
      </c>
      <c r="V111" s="4">
        <v>5200</v>
      </c>
      <c r="W111" s="4">
        <v>0</v>
      </c>
      <c r="X111" s="105"/>
      <c r="Y111" s="4">
        <v>2</v>
      </c>
      <c r="Z111" s="4">
        <v>1</v>
      </c>
      <c r="AA111" s="4">
        <v>20820</v>
      </c>
      <c r="AB111" s="4">
        <v>0</v>
      </c>
      <c r="AC111" s="105"/>
      <c r="AD111" s="4">
        <v>3</v>
      </c>
      <c r="AE111" s="4">
        <v>1</v>
      </c>
      <c r="AF111" s="4">
        <v>46840</v>
      </c>
      <c r="AG111" s="4">
        <v>0</v>
      </c>
      <c r="AH111" s="105"/>
      <c r="AI111" s="4">
        <v>4</v>
      </c>
      <c r="AJ111" s="4">
        <v>1</v>
      </c>
      <c r="AK111" s="4">
        <v>83260</v>
      </c>
      <c r="AL111" s="4">
        <v>0</v>
      </c>
      <c r="AM111" s="105"/>
      <c r="AN111" s="4">
        <v>5</v>
      </c>
      <c r="AO111" s="4">
        <v>1</v>
      </c>
      <c r="AP111" s="4">
        <v>130100</v>
      </c>
      <c r="AQ111" s="8">
        <v>0</v>
      </c>
      <c r="AT111" s="4">
        <v>1</v>
      </c>
      <c r="AU111" s="4">
        <v>1</v>
      </c>
      <c r="AV111" s="4">
        <v>5200</v>
      </c>
      <c r="AW111" s="4">
        <v>0</v>
      </c>
      <c r="AX111" s="4">
        <v>2</v>
      </c>
      <c r="AY111" s="4">
        <v>1</v>
      </c>
      <c r="AZ111" s="4">
        <v>20820</v>
      </c>
      <c r="BA111" s="4">
        <v>0</v>
      </c>
      <c r="BB111" s="4">
        <v>3</v>
      </c>
      <c r="BC111" s="4">
        <v>1</v>
      </c>
      <c r="BD111" s="4">
        <v>46840</v>
      </c>
      <c r="BE111" s="4">
        <v>0</v>
      </c>
      <c r="BF111" s="4">
        <v>4</v>
      </c>
      <c r="BG111" s="4">
        <v>1</v>
      </c>
      <c r="BH111" s="4">
        <v>83260</v>
      </c>
      <c r="BI111" s="4">
        <v>0</v>
      </c>
      <c r="BJ111" s="4">
        <v>5</v>
      </c>
      <c r="BK111" s="4">
        <v>1</v>
      </c>
      <c r="BL111" s="4">
        <v>130100</v>
      </c>
      <c r="BM111" s="4">
        <v>0</v>
      </c>
    </row>
    <row r="112" spans="9:65" x14ac:dyDescent="0.2">
      <c r="I112" s="1">
        <v>111</v>
      </c>
      <c r="J112" s="1">
        <v>1</v>
      </c>
      <c r="K112" s="1">
        <v>3</v>
      </c>
      <c r="L112" s="1">
        <v>8</v>
      </c>
      <c r="M112" s="1">
        <v>142</v>
      </c>
      <c r="N112" s="1">
        <v>1</v>
      </c>
      <c r="O112" s="1">
        <v>2610</v>
      </c>
      <c r="P112" s="1">
        <v>0</v>
      </c>
      <c r="T112" s="4">
        <v>1</v>
      </c>
      <c r="U112" s="4">
        <v>1</v>
      </c>
      <c r="V112" s="4">
        <v>5410</v>
      </c>
      <c r="W112" s="4">
        <v>0</v>
      </c>
      <c r="X112" s="105"/>
      <c r="Y112" s="4">
        <v>2</v>
      </c>
      <c r="Z112" s="4">
        <v>1</v>
      </c>
      <c r="AA112" s="4">
        <v>21640</v>
      </c>
      <c r="AB112" s="4">
        <v>0</v>
      </c>
      <c r="AC112" s="105"/>
      <c r="AD112" s="4">
        <v>3</v>
      </c>
      <c r="AE112" s="4">
        <v>1</v>
      </c>
      <c r="AF112" s="4">
        <v>48690</v>
      </c>
      <c r="AG112" s="4">
        <v>0</v>
      </c>
      <c r="AH112" s="105"/>
      <c r="AI112" s="4">
        <v>4</v>
      </c>
      <c r="AJ112" s="4">
        <v>1</v>
      </c>
      <c r="AK112" s="4">
        <v>86560</v>
      </c>
      <c r="AL112" s="4">
        <v>0</v>
      </c>
      <c r="AM112" s="105"/>
      <c r="AN112" s="4">
        <v>5</v>
      </c>
      <c r="AO112" s="4">
        <v>1</v>
      </c>
      <c r="AP112" s="4">
        <v>135250</v>
      </c>
      <c r="AQ112" s="8">
        <v>0</v>
      </c>
      <c r="AT112" s="4">
        <v>1</v>
      </c>
      <c r="AU112" s="4">
        <v>1</v>
      </c>
      <c r="AV112" s="4">
        <v>5410</v>
      </c>
      <c r="AW112" s="4">
        <v>0</v>
      </c>
      <c r="AX112" s="4">
        <v>2</v>
      </c>
      <c r="AY112" s="4">
        <v>1</v>
      </c>
      <c r="AZ112" s="4">
        <v>21640</v>
      </c>
      <c r="BA112" s="4">
        <v>0</v>
      </c>
      <c r="BB112" s="4">
        <v>3</v>
      </c>
      <c r="BC112" s="4">
        <v>1</v>
      </c>
      <c r="BD112" s="4">
        <v>48690</v>
      </c>
      <c r="BE112" s="4">
        <v>0</v>
      </c>
      <c r="BF112" s="4">
        <v>4</v>
      </c>
      <c r="BG112" s="4">
        <v>1</v>
      </c>
      <c r="BH112" s="4">
        <v>86560</v>
      </c>
      <c r="BI112" s="4">
        <v>0</v>
      </c>
      <c r="BJ112" s="4">
        <v>5</v>
      </c>
      <c r="BK112" s="4">
        <v>1</v>
      </c>
      <c r="BL112" s="4">
        <v>135250</v>
      </c>
      <c r="BM112" s="4">
        <v>0</v>
      </c>
    </row>
    <row r="113" spans="9:65" x14ac:dyDescent="0.2">
      <c r="I113" s="1">
        <v>112</v>
      </c>
      <c r="J113" s="1">
        <v>1</v>
      </c>
      <c r="K113" s="1">
        <v>3</v>
      </c>
      <c r="L113" s="1">
        <v>9</v>
      </c>
      <c r="M113" s="1">
        <v>160</v>
      </c>
      <c r="N113" s="1">
        <v>6</v>
      </c>
      <c r="O113" s="1">
        <v>94025</v>
      </c>
      <c r="P113" s="1">
        <v>20</v>
      </c>
      <c r="T113" s="4">
        <v>1</v>
      </c>
      <c r="U113" s="4">
        <v>1</v>
      </c>
      <c r="V113" s="4">
        <v>5620</v>
      </c>
      <c r="W113" s="4">
        <v>0</v>
      </c>
      <c r="X113" s="105"/>
      <c r="Y113" s="4">
        <v>2</v>
      </c>
      <c r="Z113" s="4">
        <v>1</v>
      </c>
      <c r="AA113" s="4">
        <v>22480</v>
      </c>
      <c r="AB113" s="4">
        <v>0</v>
      </c>
      <c r="AC113" s="105"/>
      <c r="AD113" s="4">
        <v>3</v>
      </c>
      <c r="AE113" s="4">
        <v>1</v>
      </c>
      <c r="AF113" s="4">
        <v>50580</v>
      </c>
      <c r="AG113" s="4">
        <v>0</v>
      </c>
      <c r="AH113" s="105"/>
      <c r="AI113" s="4">
        <v>4</v>
      </c>
      <c r="AJ113" s="4">
        <v>1</v>
      </c>
      <c r="AK113" s="4">
        <v>89920</v>
      </c>
      <c r="AL113" s="4">
        <v>0</v>
      </c>
      <c r="AM113" s="105"/>
      <c r="AN113" s="4">
        <v>5</v>
      </c>
      <c r="AO113" s="4">
        <v>1</v>
      </c>
      <c r="AP113" s="4">
        <v>140500</v>
      </c>
      <c r="AQ113" s="8">
        <v>0</v>
      </c>
      <c r="AT113" s="4">
        <v>1</v>
      </c>
      <c r="AU113" s="4">
        <v>1</v>
      </c>
      <c r="AV113" s="4">
        <v>5620</v>
      </c>
      <c r="AW113" s="4">
        <v>0</v>
      </c>
      <c r="AX113" s="4">
        <v>2</v>
      </c>
      <c r="AY113" s="4">
        <v>1</v>
      </c>
      <c r="AZ113" s="4">
        <v>22480</v>
      </c>
      <c r="BA113" s="4">
        <v>0</v>
      </c>
      <c r="BB113" s="4">
        <v>3</v>
      </c>
      <c r="BC113" s="4">
        <v>1</v>
      </c>
      <c r="BD113" s="4">
        <v>50580</v>
      </c>
      <c r="BE113" s="4">
        <v>0</v>
      </c>
      <c r="BF113" s="4">
        <v>4</v>
      </c>
      <c r="BG113" s="4">
        <v>1</v>
      </c>
      <c r="BH113" s="4">
        <v>89920</v>
      </c>
      <c r="BI113" s="4">
        <v>0</v>
      </c>
      <c r="BJ113" s="4">
        <v>5</v>
      </c>
      <c r="BK113" s="4">
        <v>1</v>
      </c>
      <c r="BL113" s="4">
        <v>140500</v>
      </c>
      <c r="BM113" s="4">
        <v>0</v>
      </c>
    </row>
    <row r="114" spans="9:65" x14ac:dyDescent="0.2">
      <c r="I114" s="1">
        <v>113</v>
      </c>
      <c r="J114" s="1">
        <v>1</v>
      </c>
      <c r="K114" s="1">
        <v>3</v>
      </c>
      <c r="L114" s="1">
        <v>10</v>
      </c>
      <c r="M114" s="1">
        <v>177</v>
      </c>
      <c r="N114" s="1">
        <v>1</v>
      </c>
      <c r="O114" s="1">
        <v>6520</v>
      </c>
      <c r="P114" s="1">
        <v>0</v>
      </c>
      <c r="T114" s="4">
        <v>1</v>
      </c>
      <c r="U114" s="4">
        <v>1</v>
      </c>
      <c r="V114" s="4">
        <v>5830</v>
      </c>
      <c r="W114" s="4">
        <v>0</v>
      </c>
      <c r="X114" s="105"/>
      <c r="Y114" s="4">
        <v>2</v>
      </c>
      <c r="Z114" s="4">
        <v>1</v>
      </c>
      <c r="AA114" s="4">
        <v>23340</v>
      </c>
      <c r="AB114" s="4">
        <v>0</v>
      </c>
      <c r="AC114" s="105"/>
      <c r="AD114" s="4">
        <v>3</v>
      </c>
      <c r="AE114" s="4">
        <v>1</v>
      </c>
      <c r="AF114" s="4">
        <v>52510</v>
      </c>
      <c r="AG114" s="4">
        <v>0</v>
      </c>
      <c r="AH114" s="105"/>
      <c r="AI114" s="4">
        <v>4</v>
      </c>
      <c r="AJ114" s="4">
        <v>1</v>
      </c>
      <c r="AK114" s="4">
        <v>93340</v>
      </c>
      <c r="AL114" s="4">
        <v>0</v>
      </c>
      <c r="AM114" s="105"/>
      <c r="AN114" s="4">
        <v>5</v>
      </c>
      <c r="AO114" s="4">
        <v>1</v>
      </c>
      <c r="AP114" s="4">
        <v>145850</v>
      </c>
      <c r="AQ114" s="8">
        <v>0</v>
      </c>
      <c r="AT114" s="4">
        <v>1</v>
      </c>
      <c r="AU114" s="4">
        <v>1</v>
      </c>
      <c r="AV114" s="4">
        <v>5830</v>
      </c>
      <c r="AW114" s="4">
        <v>0</v>
      </c>
      <c r="AX114" s="4">
        <v>2</v>
      </c>
      <c r="AY114" s="4">
        <v>1</v>
      </c>
      <c r="AZ114" s="4">
        <v>23340</v>
      </c>
      <c r="BA114" s="4">
        <v>0</v>
      </c>
      <c r="BB114" s="4">
        <v>3</v>
      </c>
      <c r="BC114" s="4">
        <v>1</v>
      </c>
      <c r="BD114" s="4">
        <v>52510</v>
      </c>
      <c r="BE114" s="4">
        <v>0</v>
      </c>
      <c r="BF114" s="4">
        <v>4</v>
      </c>
      <c r="BG114" s="4">
        <v>1</v>
      </c>
      <c r="BH114" s="4">
        <v>93340</v>
      </c>
      <c r="BI114" s="4">
        <v>0</v>
      </c>
      <c r="BJ114" s="4">
        <v>5</v>
      </c>
      <c r="BK114" s="4">
        <v>1</v>
      </c>
      <c r="BL114" s="4">
        <v>145850</v>
      </c>
      <c r="BM114" s="4">
        <v>0</v>
      </c>
    </row>
    <row r="115" spans="9:65" x14ac:dyDescent="0.2">
      <c r="I115" s="1">
        <v>114</v>
      </c>
      <c r="J115" s="1">
        <v>1</v>
      </c>
      <c r="K115" s="1">
        <v>3</v>
      </c>
      <c r="L115" s="1">
        <v>11</v>
      </c>
      <c r="M115" s="1">
        <v>194</v>
      </c>
      <c r="N115" s="1">
        <v>1</v>
      </c>
      <c r="O115" s="1">
        <v>7220</v>
      </c>
      <c r="P115" s="1">
        <v>0</v>
      </c>
      <c r="T115" s="4">
        <v>1</v>
      </c>
      <c r="U115" s="4">
        <v>1</v>
      </c>
      <c r="V115" s="4">
        <v>6050</v>
      </c>
      <c r="W115" s="4">
        <v>0</v>
      </c>
      <c r="X115" s="105"/>
      <c r="Y115" s="4">
        <v>2</v>
      </c>
      <c r="Z115" s="4">
        <v>1</v>
      </c>
      <c r="AA115" s="4">
        <v>24210</v>
      </c>
      <c r="AB115" s="4">
        <v>0</v>
      </c>
      <c r="AC115" s="105"/>
      <c r="AD115" s="4">
        <v>3</v>
      </c>
      <c r="AE115" s="4">
        <v>1</v>
      </c>
      <c r="AF115" s="4">
        <v>54470</v>
      </c>
      <c r="AG115" s="4">
        <v>0</v>
      </c>
      <c r="AH115" s="105"/>
      <c r="AI115" s="4">
        <v>4</v>
      </c>
      <c r="AJ115" s="4">
        <v>1</v>
      </c>
      <c r="AK115" s="4">
        <v>96830</v>
      </c>
      <c r="AL115" s="4">
        <v>0</v>
      </c>
      <c r="AM115" s="105"/>
      <c r="AN115" s="4">
        <v>5</v>
      </c>
      <c r="AO115" s="4">
        <v>1</v>
      </c>
      <c r="AP115" s="4">
        <v>151300</v>
      </c>
      <c r="AQ115" s="8">
        <v>0</v>
      </c>
      <c r="AT115" s="4">
        <v>1</v>
      </c>
      <c r="AU115" s="4">
        <v>1</v>
      </c>
      <c r="AV115" s="4">
        <v>6050</v>
      </c>
      <c r="AW115" s="4">
        <v>0</v>
      </c>
      <c r="AX115" s="4">
        <v>2</v>
      </c>
      <c r="AY115" s="4">
        <v>1</v>
      </c>
      <c r="AZ115" s="4">
        <v>24210</v>
      </c>
      <c r="BA115" s="4">
        <v>0</v>
      </c>
      <c r="BB115" s="4">
        <v>3</v>
      </c>
      <c r="BC115" s="4">
        <v>1</v>
      </c>
      <c r="BD115" s="4">
        <v>54470</v>
      </c>
      <c r="BE115" s="4">
        <v>0</v>
      </c>
      <c r="BF115" s="4">
        <v>4</v>
      </c>
      <c r="BG115" s="4">
        <v>1</v>
      </c>
      <c r="BH115" s="4">
        <v>96830</v>
      </c>
      <c r="BI115" s="4">
        <v>0</v>
      </c>
      <c r="BJ115" s="4">
        <v>5</v>
      </c>
      <c r="BK115" s="4">
        <v>1</v>
      </c>
      <c r="BL115" s="4">
        <v>151300</v>
      </c>
      <c r="BM115" s="4">
        <v>0</v>
      </c>
    </row>
    <row r="116" spans="9:65" x14ac:dyDescent="0.2">
      <c r="I116" s="1">
        <v>115</v>
      </c>
      <c r="J116" s="1">
        <v>1</v>
      </c>
      <c r="K116" s="1">
        <v>3</v>
      </c>
      <c r="L116" s="1">
        <v>12</v>
      </c>
      <c r="M116" s="1">
        <v>212</v>
      </c>
      <c r="N116" s="1">
        <v>1</v>
      </c>
      <c r="O116" s="1">
        <v>7960</v>
      </c>
      <c r="P116" s="1">
        <v>0</v>
      </c>
      <c r="T116" s="4">
        <v>1</v>
      </c>
      <c r="U116" s="4">
        <v>1</v>
      </c>
      <c r="V116" s="4">
        <v>6270</v>
      </c>
      <c r="W116" s="4">
        <v>0</v>
      </c>
      <c r="X116" s="105"/>
      <c r="Y116" s="4">
        <v>2</v>
      </c>
      <c r="Z116" s="4">
        <v>1</v>
      </c>
      <c r="AA116" s="4">
        <v>25100</v>
      </c>
      <c r="AB116" s="4">
        <v>0</v>
      </c>
      <c r="AC116" s="105"/>
      <c r="AD116" s="4">
        <v>3</v>
      </c>
      <c r="AE116" s="4">
        <v>1</v>
      </c>
      <c r="AF116" s="4">
        <v>56470</v>
      </c>
      <c r="AG116" s="4">
        <v>0</v>
      </c>
      <c r="AH116" s="105"/>
      <c r="AI116" s="4">
        <v>4</v>
      </c>
      <c r="AJ116" s="4">
        <v>1</v>
      </c>
      <c r="AK116" s="4">
        <v>100380</v>
      </c>
      <c r="AL116" s="4">
        <v>0</v>
      </c>
      <c r="AM116" s="105"/>
      <c r="AN116" s="4">
        <v>5</v>
      </c>
      <c r="AO116" s="4">
        <v>1</v>
      </c>
      <c r="AP116" s="4">
        <v>156850</v>
      </c>
      <c r="AQ116" s="8">
        <v>0</v>
      </c>
      <c r="AT116" s="4">
        <v>1</v>
      </c>
      <c r="AU116" s="4">
        <v>1</v>
      </c>
      <c r="AV116" s="4">
        <v>6270</v>
      </c>
      <c r="AW116" s="4">
        <v>0</v>
      </c>
      <c r="AX116" s="4">
        <v>2</v>
      </c>
      <c r="AY116" s="4">
        <v>1</v>
      </c>
      <c r="AZ116" s="4">
        <v>25100</v>
      </c>
      <c r="BA116" s="4">
        <v>0</v>
      </c>
      <c r="BB116" s="4">
        <v>3</v>
      </c>
      <c r="BC116" s="4">
        <v>1</v>
      </c>
      <c r="BD116" s="4">
        <v>56470</v>
      </c>
      <c r="BE116" s="4">
        <v>0</v>
      </c>
      <c r="BF116" s="4">
        <v>4</v>
      </c>
      <c r="BG116" s="4">
        <v>1</v>
      </c>
      <c r="BH116" s="4">
        <v>100380</v>
      </c>
      <c r="BI116" s="4">
        <v>0</v>
      </c>
      <c r="BJ116" s="4">
        <v>5</v>
      </c>
      <c r="BK116" s="4">
        <v>1</v>
      </c>
      <c r="BL116" s="4">
        <v>156850</v>
      </c>
      <c r="BM116" s="4">
        <v>0</v>
      </c>
    </row>
    <row r="117" spans="9:65" x14ac:dyDescent="0.2">
      <c r="I117" s="1">
        <v>116</v>
      </c>
      <c r="J117" s="1">
        <v>1</v>
      </c>
      <c r="K117" s="1">
        <v>3</v>
      </c>
      <c r="L117" s="1">
        <v>13</v>
      </c>
      <c r="M117" s="1">
        <v>229</v>
      </c>
      <c r="N117" s="1">
        <v>1</v>
      </c>
      <c r="O117" s="1">
        <v>8730</v>
      </c>
      <c r="P117" s="1">
        <v>0</v>
      </c>
      <c r="T117" s="4">
        <v>1</v>
      </c>
      <c r="U117" s="4">
        <v>1</v>
      </c>
      <c r="V117" s="4">
        <v>6500</v>
      </c>
      <c r="W117" s="4">
        <v>0</v>
      </c>
      <c r="X117" s="105"/>
      <c r="Y117" s="4">
        <v>2</v>
      </c>
      <c r="Z117" s="4">
        <v>1</v>
      </c>
      <c r="AA117" s="4">
        <v>26000</v>
      </c>
      <c r="AB117" s="4">
        <v>0</v>
      </c>
      <c r="AC117" s="105"/>
      <c r="AD117" s="4">
        <v>3</v>
      </c>
      <c r="AE117" s="4">
        <v>1</v>
      </c>
      <c r="AF117" s="4">
        <v>58500</v>
      </c>
      <c r="AG117" s="4">
        <v>0</v>
      </c>
      <c r="AH117" s="105"/>
      <c r="AI117" s="4">
        <v>4</v>
      </c>
      <c r="AJ117" s="4">
        <v>1</v>
      </c>
      <c r="AK117" s="4">
        <v>104000</v>
      </c>
      <c r="AL117" s="4">
        <v>0</v>
      </c>
      <c r="AM117" s="105"/>
      <c r="AN117" s="4">
        <v>5</v>
      </c>
      <c r="AO117" s="4">
        <v>1</v>
      </c>
      <c r="AP117" s="4">
        <v>162500</v>
      </c>
      <c r="AQ117" s="8">
        <v>0</v>
      </c>
      <c r="AT117" s="4">
        <v>1</v>
      </c>
      <c r="AU117" s="4">
        <v>1</v>
      </c>
      <c r="AV117" s="4">
        <v>6500</v>
      </c>
      <c r="AW117" s="4">
        <v>0</v>
      </c>
      <c r="AX117" s="4">
        <v>2</v>
      </c>
      <c r="AY117" s="4">
        <v>1</v>
      </c>
      <c r="AZ117" s="4">
        <v>26000</v>
      </c>
      <c r="BA117" s="4">
        <v>0</v>
      </c>
      <c r="BB117" s="4">
        <v>3</v>
      </c>
      <c r="BC117" s="4">
        <v>1</v>
      </c>
      <c r="BD117" s="4">
        <v>58500</v>
      </c>
      <c r="BE117" s="4">
        <v>0</v>
      </c>
      <c r="BF117" s="4">
        <v>4</v>
      </c>
      <c r="BG117" s="4">
        <v>1</v>
      </c>
      <c r="BH117" s="4">
        <v>104000</v>
      </c>
      <c r="BI117" s="4">
        <v>0</v>
      </c>
      <c r="BJ117" s="4">
        <v>5</v>
      </c>
      <c r="BK117" s="4">
        <v>1</v>
      </c>
      <c r="BL117" s="4">
        <v>162500</v>
      </c>
      <c r="BM117" s="4">
        <v>0</v>
      </c>
    </row>
    <row r="118" spans="9:65" x14ac:dyDescent="0.2">
      <c r="I118" s="1">
        <v>117</v>
      </c>
      <c r="J118" s="1">
        <v>1</v>
      </c>
      <c r="K118" s="1">
        <v>3</v>
      </c>
      <c r="L118" s="1">
        <v>14</v>
      </c>
      <c r="M118" s="1">
        <v>246</v>
      </c>
      <c r="N118" s="1">
        <v>6</v>
      </c>
      <c r="O118" s="1">
        <v>94025</v>
      </c>
      <c r="P118" s="1">
        <v>50</v>
      </c>
      <c r="T118" s="4">
        <v>1</v>
      </c>
      <c r="U118" s="4">
        <v>6</v>
      </c>
      <c r="V118" s="4">
        <v>94028</v>
      </c>
      <c r="W118" s="4">
        <v>13</v>
      </c>
      <c r="X118" s="105"/>
      <c r="Y118" s="4">
        <v>2</v>
      </c>
      <c r="Z118" s="4">
        <v>6</v>
      </c>
      <c r="AA118" s="4">
        <v>94028</v>
      </c>
      <c r="AB118" s="4">
        <v>26</v>
      </c>
      <c r="AC118" s="105"/>
      <c r="AD118" s="4">
        <v>3</v>
      </c>
      <c r="AE118" s="4">
        <v>6</v>
      </c>
      <c r="AF118" s="4">
        <v>94028</v>
      </c>
      <c r="AG118" s="4">
        <v>39</v>
      </c>
      <c r="AH118" s="105"/>
      <c r="AI118" s="4">
        <v>4</v>
      </c>
      <c r="AJ118" s="4">
        <v>6</v>
      </c>
      <c r="AK118" s="4">
        <v>94028</v>
      </c>
      <c r="AL118" s="4">
        <v>53</v>
      </c>
      <c r="AM118" s="105"/>
      <c r="AN118" s="4">
        <v>5</v>
      </c>
      <c r="AO118" s="4">
        <v>6</v>
      </c>
      <c r="AP118" s="4">
        <v>94028</v>
      </c>
      <c r="AQ118" s="8">
        <v>66</v>
      </c>
      <c r="AT118" s="4">
        <v>1</v>
      </c>
      <c r="AU118" s="4">
        <v>6</v>
      </c>
      <c r="AV118" s="4">
        <v>94028</v>
      </c>
      <c r="AW118" s="4">
        <v>13</v>
      </c>
      <c r="AX118" s="4">
        <v>2</v>
      </c>
      <c r="AY118" s="4">
        <v>6</v>
      </c>
      <c r="AZ118" s="4">
        <v>94028</v>
      </c>
      <c r="BA118" s="4">
        <v>26</v>
      </c>
      <c r="BB118" s="4">
        <v>3</v>
      </c>
      <c r="BC118" s="4">
        <v>6</v>
      </c>
      <c r="BD118" s="4">
        <v>94028</v>
      </c>
      <c r="BE118" s="4">
        <v>39</v>
      </c>
      <c r="BF118" s="4">
        <v>4</v>
      </c>
      <c r="BG118" s="4">
        <v>6</v>
      </c>
      <c r="BH118" s="4">
        <v>94028</v>
      </c>
      <c r="BI118" s="4">
        <v>53</v>
      </c>
      <c r="BJ118" s="4">
        <v>5</v>
      </c>
      <c r="BK118" s="4">
        <v>6</v>
      </c>
      <c r="BL118" s="4">
        <v>94028</v>
      </c>
      <c r="BM118" s="4">
        <v>66</v>
      </c>
    </row>
    <row r="119" spans="9:65" x14ac:dyDescent="0.2">
      <c r="I119" s="1">
        <v>118</v>
      </c>
      <c r="J119" s="1">
        <v>1</v>
      </c>
      <c r="K119" s="1">
        <v>3</v>
      </c>
      <c r="L119" s="1">
        <v>15</v>
      </c>
      <c r="M119" s="1">
        <v>264</v>
      </c>
      <c r="N119" s="1">
        <v>1</v>
      </c>
      <c r="O119" s="1">
        <v>10390</v>
      </c>
      <c r="P119" s="1">
        <v>0</v>
      </c>
      <c r="T119" s="4">
        <v>1</v>
      </c>
      <c r="U119" s="4">
        <v>0</v>
      </c>
      <c r="V119" s="4">
        <v>0</v>
      </c>
      <c r="W119" s="4">
        <v>0</v>
      </c>
      <c r="X119" s="105"/>
      <c r="Y119" s="4">
        <v>2</v>
      </c>
      <c r="Z119" s="4">
        <v>0</v>
      </c>
      <c r="AA119" s="4">
        <v>0</v>
      </c>
      <c r="AB119" s="4">
        <v>0</v>
      </c>
      <c r="AC119" s="105"/>
      <c r="AD119" s="4">
        <v>3</v>
      </c>
      <c r="AE119" s="4">
        <v>0</v>
      </c>
      <c r="AF119" s="4">
        <v>0</v>
      </c>
      <c r="AG119" s="4">
        <v>0</v>
      </c>
      <c r="AH119" s="105"/>
      <c r="AI119" s="4">
        <v>4</v>
      </c>
      <c r="AJ119" s="4">
        <v>0</v>
      </c>
      <c r="AK119" s="4">
        <v>0</v>
      </c>
      <c r="AL119" s="4">
        <v>0</v>
      </c>
      <c r="AM119" s="105"/>
      <c r="AN119" s="4">
        <v>5</v>
      </c>
      <c r="AO119" s="4">
        <v>0</v>
      </c>
      <c r="AP119" s="4">
        <v>0</v>
      </c>
      <c r="AQ119" s="8">
        <v>0</v>
      </c>
      <c r="AT119" s="4">
        <v>1</v>
      </c>
      <c r="AU119" s="4">
        <v>0</v>
      </c>
      <c r="AV119" s="4">
        <v>0</v>
      </c>
      <c r="AW119" s="4">
        <v>0</v>
      </c>
      <c r="AX119" s="4">
        <v>2</v>
      </c>
      <c r="AY119" s="4">
        <v>0</v>
      </c>
      <c r="AZ119" s="4">
        <v>0</v>
      </c>
      <c r="BA119" s="4">
        <v>0</v>
      </c>
      <c r="BB119" s="4">
        <v>3</v>
      </c>
      <c r="BC119" s="4">
        <v>0</v>
      </c>
      <c r="BD119" s="4">
        <v>0</v>
      </c>
      <c r="BE119" s="4">
        <v>0</v>
      </c>
      <c r="BF119" s="4">
        <v>4</v>
      </c>
      <c r="BG119" s="4">
        <v>0</v>
      </c>
      <c r="BH119" s="4">
        <v>0</v>
      </c>
      <c r="BI119" s="4">
        <v>0</v>
      </c>
      <c r="BJ119" s="4">
        <v>5</v>
      </c>
      <c r="BK119" s="4">
        <v>0</v>
      </c>
      <c r="BL119" s="4">
        <v>0</v>
      </c>
      <c r="BM119" s="4">
        <v>0</v>
      </c>
    </row>
    <row r="120" spans="9:65" x14ac:dyDescent="0.2">
      <c r="I120" s="1">
        <v>119</v>
      </c>
      <c r="J120" s="1">
        <v>1</v>
      </c>
      <c r="K120" s="1">
        <v>3</v>
      </c>
      <c r="L120" s="1">
        <v>16</v>
      </c>
      <c r="M120" s="1">
        <v>281</v>
      </c>
      <c r="N120" s="1">
        <v>1</v>
      </c>
      <c r="O120" s="1">
        <v>11270</v>
      </c>
      <c r="P120" s="1">
        <v>0</v>
      </c>
      <c r="T120" s="4"/>
      <c r="U120" s="4">
        <f>SUM(W69:W119,0,V69:V119)</f>
        <v>585272</v>
      </c>
      <c r="V120" s="4">
        <v>94025</v>
      </c>
      <c r="W120" s="4">
        <f>SUMIF(V$2:V$52,V120,W$2:W$52)</f>
        <v>906</v>
      </c>
      <c r="X120" s="105"/>
      <c r="Y120" s="4"/>
      <c r="Z120" s="4">
        <f>SUM(AB69:AB119,0,AA69:AA119)</f>
        <v>930898</v>
      </c>
      <c r="AA120" s="4">
        <v>94025</v>
      </c>
      <c r="AB120" s="4">
        <f>SUMIF(AA$2:AA$52,AA120,AB$2:AB$52)</f>
        <v>1500</v>
      </c>
      <c r="AC120" s="105"/>
      <c r="AD120" s="4"/>
      <c r="AE120" s="4">
        <f>SUM(AG69:AG119,0,AF69:AF119)</f>
        <v>1506564</v>
      </c>
      <c r="AF120" s="4">
        <v>94025</v>
      </c>
      <c r="AG120" s="4">
        <f>SUMIF(AF$2:AF$52,AF120,AG$2:AG$52)</f>
        <v>2630</v>
      </c>
      <c r="AH120" s="105"/>
      <c r="AI120" s="4"/>
      <c r="AJ120" s="4">
        <f>SUM(AL69:AL119,0,AK69:AK119)</f>
        <v>2312270</v>
      </c>
      <c r="AK120" s="4">
        <v>94025</v>
      </c>
      <c r="AL120" s="4">
        <f>SUMIF(AK$2:AK$52,AK120,AL$2:AL$52)</f>
        <v>4630</v>
      </c>
      <c r="AM120" s="105"/>
      <c r="AN120" s="4"/>
      <c r="AO120" s="4">
        <f>SUM(AQ69:AQ119,0,AP69:AP119)</f>
        <v>3348466</v>
      </c>
      <c r="AP120" s="4">
        <v>94025</v>
      </c>
      <c r="AQ120" s="8">
        <f>SUMIF(AP$2:AP$52,AP120,AQ$2:AQ$52)</f>
        <v>10630</v>
      </c>
      <c r="AU120" s="4">
        <f>SUM(AW69:AW119,0,AV69:AV119)</f>
        <v>585272</v>
      </c>
      <c r="AV120" s="4">
        <v>94025</v>
      </c>
      <c r="AW120" s="4">
        <f>SUMIF(AV$2:AV$52,AV120,AW$2:AW$52)</f>
        <v>93</v>
      </c>
      <c r="AY120" s="4">
        <f>SUM(BA69:BA119,0,AZ69:AZ119)</f>
        <v>930898</v>
      </c>
      <c r="AZ120" s="4">
        <v>94025</v>
      </c>
      <c r="BA120" s="4">
        <f>SUMIF(AZ$2:AZ$52,AZ120,BA$2:BA$52)</f>
        <v>187</v>
      </c>
      <c r="BC120" s="4">
        <f>SUM(BE69:BE119,0,BD69:BD119)</f>
        <v>1506564</v>
      </c>
      <c r="BD120" s="4">
        <v>94025</v>
      </c>
      <c r="BE120" s="4">
        <f>SUMIF(BD$2:BD$52,BD120,BE$2:BE$52)</f>
        <v>280</v>
      </c>
      <c r="BG120" s="4">
        <f>SUM(BI69:BI119,0,BH69:BH119)</f>
        <v>2312270</v>
      </c>
      <c r="BH120" s="4">
        <v>94025</v>
      </c>
      <c r="BI120" s="4">
        <f>SUMIF(BH$2:BH$52,BH120,BI$2:BI$52)</f>
        <v>373</v>
      </c>
      <c r="BK120" s="4">
        <f>SUM(BM69:BM119,0,BL69:BL119)</f>
        <v>3348466</v>
      </c>
      <c r="BL120" s="4">
        <v>94025</v>
      </c>
      <c r="BM120" s="4">
        <f>SUMIF(BL$2:BL$52,BL120,BM$2:BM$52)</f>
        <v>467</v>
      </c>
    </row>
    <row r="121" spans="9:65" x14ac:dyDescent="0.2">
      <c r="I121" s="1">
        <v>120</v>
      </c>
      <c r="J121" s="1">
        <v>1</v>
      </c>
      <c r="K121" s="1">
        <v>3</v>
      </c>
      <c r="L121" s="1">
        <v>17</v>
      </c>
      <c r="M121" s="1">
        <v>298</v>
      </c>
      <c r="N121" s="1">
        <v>1</v>
      </c>
      <c r="O121" s="1">
        <v>12190</v>
      </c>
      <c r="P121" s="1">
        <v>0</v>
      </c>
      <c r="T121" s="4"/>
      <c r="U121" s="4"/>
      <c r="V121" s="4">
        <v>94026</v>
      </c>
      <c r="W121" s="4">
        <f>SUMIF(V$2:V$52,V121,W$2:W$52)</f>
        <v>0</v>
      </c>
      <c r="X121" s="105"/>
      <c r="Y121" s="4"/>
      <c r="Z121" s="4"/>
      <c r="AA121" s="4">
        <v>94026</v>
      </c>
      <c r="AB121" s="4">
        <f>SUMIF(AA$2:AA$52,AA121,AB$2:AB$52)</f>
        <v>0</v>
      </c>
      <c r="AC121" s="105"/>
      <c r="AD121" s="4"/>
      <c r="AE121" s="4"/>
      <c r="AF121" s="4">
        <v>94026</v>
      </c>
      <c r="AG121" s="4">
        <f>SUMIF(AF$2:AF$52,AF121,AG$2:AG$52)</f>
        <v>0</v>
      </c>
      <c r="AH121" s="105"/>
      <c r="AI121" s="4"/>
      <c r="AJ121" s="4"/>
      <c r="AK121" s="4">
        <v>94026</v>
      </c>
      <c r="AL121" s="4">
        <f>SUMIF(AK$2:AK$52,AK121,AL$2:AL$52)</f>
        <v>0</v>
      </c>
      <c r="AM121" s="105"/>
      <c r="AN121" s="4"/>
      <c r="AO121" s="4"/>
      <c r="AP121" s="4">
        <v>94026</v>
      </c>
      <c r="AQ121" s="8">
        <f>SUMIF(AP$2:AP$52,AP121,AQ$2:AQ$52)</f>
        <v>0</v>
      </c>
      <c r="AV121" s="4">
        <v>94026</v>
      </c>
      <c r="AW121" s="4">
        <f>SUMIF(AV$2:AV$52,AV121,AW$2:AW$52)</f>
        <v>22</v>
      </c>
      <c r="AZ121" s="4">
        <v>94026</v>
      </c>
      <c r="BA121" s="4">
        <f>SUMIF(AZ$2:AZ$52,AZ121,BA$2:BA$52)</f>
        <v>44</v>
      </c>
      <c r="BD121" s="4">
        <v>94026</v>
      </c>
      <c r="BE121" s="4">
        <f>SUMIF(BD$2:BD$52,BD121,BE$2:BE$52)</f>
        <v>81</v>
      </c>
      <c r="BH121" s="4">
        <v>94026</v>
      </c>
      <c r="BI121" s="4">
        <f>SUMIF(BH$2:BH$52,BH121,BI$2:BI$52)</f>
        <v>90</v>
      </c>
      <c r="BL121" s="4">
        <v>94026</v>
      </c>
      <c r="BM121" s="4">
        <f>SUMIF(BL$2:BL$52,BL121,BM$2:BM$52)</f>
        <v>112</v>
      </c>
    </row>
    <row r="122" spans="9:65" x14ac:dyDescent="0.2">
      <c r="I122" s="1">
        <v>121</v>
      </c>
      <c r="J122" s="1">
        <v>1</v>
      </c>
      <c r="K122" s="1">
        <v>3</v>
      </c>
      <c r="L122" s="1">
        <v>18</v>
      </c>
      <c r="M122" s="1">
        <v>316</v>
      </c>
      <c r="N122" s="1">
        <v>1</v>
      </c>
      <c r="O122" s="1">
        <v>13140</v>
      </c>
      <c r="P122" s="1">
        <v>0</v>
      </c>
    </row>
    <row r="123" spans="9:65" x14ac:dyDescent="0.2">
      <c r="I123" s="1">
        <v>122</v>
      </c>
      <c r="J123" s="1">
        <v>1</v>
      </c>
      <c r="K123" s="1">
        <v>3</v>
      </c>
      <c r="L123" s="1">
        <v>19</v>
      </c>
      <c r="M123" s="1">
        <v>333</v>
      </c>
      <c r="N123" s="1">
        <v>6</v>
      </c>
      <c r="O123" s="1">
        <v>94025</v>
      </c>
      <c r="P123" s="1">
        <v>100</v>
      </c>
    </row>
    <row r="124" spans="9:65" x14ac:dyDescent="0.2">
      <c r="I124" s="1">
        <v>123</v>
      </c>
      <c r="J124" s="1">
        <v>1</v>
      </c>
      <c r="K124" s="1">
        <v>3</v>
      </c>
      <c r="L124" s="1">
        <v>20</v>
      </c>
      <c r="M124" s="1">
        <v>350</v>
      </c>
      <c r="N124" s="1">
        <v>1</v>
      </c>
      <c r="O124" s="1">
        <v>15160</v>
      </c>
      <c r="P124" s="1">
        <v>0</v>
      </c>
    </row>
    <row r="125" spans="9:65" x14ac:dyDescent="0.2">
      <c r="I125" s="1">
        <v>124</v>
      </c>
      <c r="J125" s="1">
        <v>1</v>
      </c>
      <c r="K125" s="1">
        <v>3</v>
      </c>
      <c r="L125" s="1">
        <v>21</v>
      </c>
      <c r="M125" s="1">
        <v>368</v>
      </c>
      <c r="N125" s="1">
        <v>1</v>
      </c>
      <c r="O125" s="1">
        <v>16220</v>
      </c>
      <c r="P125" s="1">
        <v>0</v>
      </c>
    </row>
    <row r="126" spans="9:65" x14ac:dyDescent="0.2">
      <c r="I126" s="1">
        <v>125</v>
      </c>
      <c r="J126" s="1">
        <v>1</v>
      </c>
      <c r="K126" s="1">
        <v>3</v>
      </c>
      <c r="L126" s="1">
        <v>22</v>
      </c>
      <c r="M126" s="1">
        <v>385</v>
      </c>
      <c r="N126" s="1">
        <v>1</v>
      </c>
      <c r="O126" s="1">
        <v>17320</v>
      </c>
      <c r="P126" s="1">
        <v>0</v>
      </c>
    </row>
    <row r="127" spans="9:65" x14ac:dyDescent="0.2">
      <c r="I127" s="1">
        <v>126</v>
      </c>
      <c r="J127" s="1">
        <v>1</v>
      </c>
      <c r="K127" s="1">
        <v>3</v>
      </c>
      <c r="L127" s="1">
        <v>23</v>
      </c>
      <c r="M127" s="1">
        <v>402</v>
      </c>
      <c r="N127" s="1">
        <v>1</v>
      </c>
      <c r="O127" s="1">
        <v>18450</v>
      </c>
      <c r="P127" s="1">
        <v>0</v>
      </c>
    </row>
    <row r="128" spans="9:65" x14ac:dyDescent="0.2">
      <c r="I128" s="1">
        <v>127</v>
      </c>
      <c r="J128" s="1">
        <v>1</v>
      </c>
      <c r="K128" s="1">
        <v>3</v>
      </c>
      <c r="L128" s="1">
        <v>24</v>
      </c>
      <c r="M128" s="1">
        <v>420</v>
      </c>
      <c r="N128" s="1">
        <v>6</v>
      </c>
      <c r="O128" s="1">
        <v>94025</v>
      </c>
      <c r="P128" s="1">
        <v>150</v>
      </c>
    </row>
    <row r="129" spans="9:16" x14ac:dyDescent="0.2">
      <c r="I129" s="1">
        <v>128</v>
      </c>
      <c r="J129" s="1">
        <v>1</v>
      </c>
      <c r="K129" s="1">
        <v>3</v>
      </c>
      <c r="L129" s="1">
        <v>25</v>
      </c>
      <c r="M129" s="1">
        <v>437</v>
      </c>
      <c r="N129" s="1">
        <v>1</v>
      </c>
      <c r="O129" s="1">
        <v>20830</v>
      </c>
      <c r="P129" s="1">
        <v>0</v>
      </c>
    </row>
    <row r="130" spans="9:16" x14ac:dyDescent="0.2">
      <c r="I130" s="1">
        <v>129</v>
      </c>
      <c r="J130" s="1">
        <v>1</v>
      </c>
      <c r="K130" s="1">
        <v>3</v>
      </c>
      <c r="L130" s="1">
        <v>26</v>
      </c>
      <c r="M130" s="1">
        <v>455</v>
      </c>
      <c r="N130" s="1">
        <v>1</v>
      </c>
      <c r="O130" s="1">
        <v>22070</v>
      </c>
      <c r="P130" s="1">
        <v>0</v>
      </c>
    </row>
    <row r="131" spans="9:16" x14ac:dyDescent="0.2">
      <c r="I131" s="1">
        <v>130</v>
      </c>
      <c r="J131" s="1">
        <v>1</v>
      </c>
      <c r="K131" s="1">
        <v>3</v>
      </c>
      <c r="L131" s="1">
        <v>27</v>
      </c>
      <c r="M131" s="1">
        <v>472</v>
      </c>
      <c r="N131" s="1">
        <v>1</v>
      </c>
      <c r="O131" s="1">
        <v>23350</v>
      </c>
      <c r="P131" s="1">
        <v>0</v>
      </c>
    </row>
    <row r="132" spans="9:16" x14ac:dyDescent="0.2">
      <c r="I132" s="1">
        <v>131</v>
      </c>
      <c r="J132" s="1">
        <v>1</v>
      </c>
      <c r="K132" s="1">
        <v>3</v>
      </c>
      <c r="L132" s="1">
        <v>28</v>
      </c>
      <c r="M132" s="1">
        <v>489</v>
      </c>
      <c r="N132" s="1">
        <v>1</v>
      </c>
      <c r="O132" s="1">
        <v>24660</v>
      </c>
      <c r="P132" s="1">
        <v>0</v>
      </c>
    </row>
    <row r="133" spans="9:16" x14ac:dyDescent="0.2">
      <c r="I133" s="1">
        <v>132</v>
      </c>
      <c r="J133" s="1">
        <v>1</v>
      </c>
      <c r="K133" s="1">
        <v>3</v>
      </c>
      <c r="L133" s="1">
        <v>29</v>
      </c>
      <c r="M133" s="1">
        <v>507</v>
      </c>
      <c r="N133" s="1">
        <v>6</v>
      </c>
      <c r="O133" s="1">
        <v>94025</v>
      </c>
      <c r="P133" s="1">
        <v>200</v>
      </c>
    </row>
    <row r="134" spans="9:16" x14ac:dyDescent="0.2">
      <c r="I134" s="1">
        <v>133</v>
      </c>
      <c r="J134" s="1">
        <v>1</v>
      </c>
      <c r="K134" s="1">
        <v>3</v>
      </c>
      <c r="L134" s="1">
        <v>30</v>
      </c>
      <c r="M134" s="1">
        <v>524</v>
      </c>
      <c r="N134" s="1">
        <v>1</v>
      </c>
      <c r="O134" s="1">
        <v>43400</v>
      </c>
      <c r="P134" s="1">
        <v>0</v>
      </c>
    </row>
    <row r="135" spans="9:16" x14ac:dyDescent="0.2">
      <c r="I135" s="1">
        <v>134</v>
      </c>
      <c r="J135" s="1">
        <v>1</v>
      </c>
      <c r="K135" s="1">
        <v>3</v>
      </c>
      <c r="L135" s="1">
        <v>31</v>
      </c>
      <c r="M135" s="1">
        <v>541</v>
      </c>
      <c r="N135" s="1">
        <v>1</v>
      </c>
      <c r="O135" s="1">
        <v>45320</v>
      </c>
      <c r="P135" s="1">
        <v>0</v>
      </c>
    </row>
    <row r="136" spans="9:16" x14ac:dyDescent="0.2">
      <c r="I136" s="1">
        <v>135</v>
      </c>
      <c r="J136" s="1">
        <v>1</v>
      </c>
      <c r="K136" s="1">
        <v>3</v>
      </c>
      <c r="L136" s="1">
        <v>32</v>
      </c>
      <c r="M136" s="1">
        <v>559</v>
      </c>
      <c r="N136" s="1">
        <v>1</v>
      </c>
      <c r="O136" s="1">
        <v>47280</v>
      </c>
      <c r="P136" s="1">
        <v>0</v>
      </c>
    </row>
    <row r="137" spans="9:16" x14ac:dyDescent="0.2">
      <c r="I137" s="1">
        <v>136</v>
      </c>
      <c r="J137" s="1">
        <v>1</v>
      </c>
      <c r="K137" s="1">
        <v>3</v>
      </c>
      <c r="L137" s="1">
        <v>33</v>
      </c>
      <c r="M137" s="1">
        <v>576</v>
      </c>
      <c r="N137" s="1">
        <v>1</v>
      </c>
      <c r="O137" s="1">
        <v>49270</v>
      </c>
      <c r="P137" s="1">
        <v>0</v>
      </c>
    </row>
    <row r="138" spans="9:16" x14ac:dyDescent="0.2">
      <c r="I138" s="1">
        <v>137</v>
      </c>
      <c r="J138" s="1">
        <v>1</v>
      </c>
      <c r="K138" s="1">
        <v>3</v>
      </c>
      <c r="L138" s="1">
        <v>34</v>
      </c>
      <c r="M138" s="1">
        <v>593</v>
      </c>
      <c r="N138" s="1">
        <v>6</v>
      </c>
      <c r="O138" s="1">
        <v>94025</v>
      </c>
      <c r="P138" s="1">
        <v>300</v>
      </c>
    </row>
    <row r="139" spans="9:16" x14ac:dyDescent="0.2">
      <c r="I139" s="1">
        <v>138</v>
      </c>
      <c r="J139" s="1">
        <v>1</v>
      </c>
      <c r="K139" s="1">
        <v>3</v>
      </c>
      <c r="L139" s="1">
        <v>35</v>
      </c>
      <c r="M139" s="1">
        <v>611</v>
      </c>
      <c r="N139" s="1">
        <v>1</v>
      </c>
      <c r="O139" s="1">
        <v>53370</v>
      </c>
      <c r="P139" s="1">
        <v>0</v>
      </c>
    </row>
    <row r="140" spans="9:16" x14ac:dyDescent="0.2">
      <c r="I140" s="1">
        <v>139</v>
      </c>
      <c r="J140" s="1">
        <v>1</v>
      </c>
      <c r="K140" s="1">
        <v>3</v>
      </c>
      <c r="L140" s="1">
        <v>36</v>
      </c>
      <c r="M140" s="1">
        <v>628</v>
      </c>
      <c r="N140" s="1">
        <v>1</v>
      </c>
      <c r="O140" s="1">
        <v>55470</v>
      </c>
      <c r="P140" s="1">
        <v>0</v>
      </c>
    </row>
    <row r="141" spans="9:16" x14ac:dyDescent="0.2">
      <c r="I141" s="1">
        <v>140</v>
      </c>
      <c r="J141" s="1">
        <v>1</v>
      </c>
      <c r="K141" s="1">
        <v>3</v>
      </c>
      <c r="L141" s="1">
        <v>37</v>
      </c>
      <c r="M141" s="1">
        <v>645</v>
      </c>
      <c r="N141" s="1">
        <v>1</v>
      </c>
      <c r="O141" s="1">
        <v>57610</v>
      </c>
      <c r="P141" s="1">
        <v>0</v>
      </c>
    </row>
    <row r="142" spans="9:16" x14ac:dyDescent="0.2">
      <c r="I142" s="1">
        <v>141</v>
      </c>
      <c r="J142" s="1">
        <v>1</v>
      </c>
      <c r="K142" s="1">
        <v>3</v>
      </c>
      <c r="L142" s="1">
        <v>38</v>
      </c>
      <c r="M142" s="1">
        <v>663</v>
      </c>
      <c r="N142" s="1">
        <v>1</v>
      </c>
      <c r="O142" s="1">
        <v>59780</v>
      </c>
      <c r="P142" s="1">
        <v>0</v>
      </c>
    </row>
    <row r="143" spans="9:16" x14ac:dyDescent="0.2">
      <c r="I143" s="1">
        <v>142</v>
      </c>
      <c r="J143" s="1">
        <v>1</v>
      </c>
      <c r="K143" s="1">
        <v>3</v>
      </c>
      <c r="L143" s="1">
        <v>39</v>
      </c>
      <c r="M143" s="1">
        <v>680</v>
      </c>
      <c r="N143" s="1">
        <v>6</v>
      </c>
      <c r="O143" s="1">
        <v>94025</v>
      </c>
      <c r="P143" s="1">
        <v>400</v>
      </c>
    </row>
    <row r="144" spans="9:16" x14ac:dyDescent="0.2">
      <c r="I144" s="1">
        <v>143</v>
      </c>
      <c r="J144" s="1">
        <v>1</v>
      </c>
      <c r="K144" s="1">
        <v>3</v>
      </c>
      <c r="L144" s="1">
        <v>40</v>
      </c>
      <c r="M144" s="1">
        <v>697</v>
      </c>
      <c r="N144" s="1">
        <v>1</v>
      </c>
      <c r="O144" s="1">
        <v>64240</v>
      </c>
      <c r="P144" s="1">
        <v>0</v>
      </c>
    </row>
    <row r="145" spans="9:16" x14ac:dyDescent="0.2">
      <c r="I145" s="1">
        <v>144</v>
      </c>
      <c r="J145" s="1">
        <v>1</v>
      </c>
      <c r="K145" s="1">
        <v>3</v>
      </c>
      <c r="L145" s="1">
        <v>41</v>
      </c>
      <c r="M145" s="1">
        <v>715</v>
      </c>
      <c r="N145" s="1">
        <v>1</v>
      </c>
      <c r="O145" s="1">
        <v>66520</v>
      </c>
      <c r="P145" s="1">
        <v>0</v>
      </c>
    </row>
    <row r="146" spans="9:16" x14ac:dyDescent="0.2">
      <c r="I146" s="1">
        <v>145</v>
      </c>
      <c r="J146" s="1">
        <v>1</v>
      </c>
      <c r="K146" s="1">
        <v>3</v>
      </c>
      <c r="L146" s="1">
        <v>42</v>
      </c>
      <c r="M146" s="1">
        <v>732</v>
      </c>
      <c r="N146" s="1">
        <v>1</v>
      </c>
      <c r="O146" s="1">
        <v>68840</v>
      </c>
      <c r="P146" s="1">
        <v>0</v>
      </c>
    </row>
    <row r="147" spans="9:16" x14ac:dyDescent="0.2">
      <c r="I147" s="1">
        <v>146</v>
      </c>
      <c r="J147" s="1">
        <v>1</v>
      </c>
      <c r="K147" s="1">
        <v>3</v>
      </c>
      <c r="L147" s="1">
        <v>43</v>
      </c>
      <c r="M147" s="1">
        <v>749</v>
      </c>
      <c r="N147" s="1">
        <v>1</v>
      </c>
      <c r="O147" s="1">
        <v>71190</v>
      </c>
      <c r="P147" s="1">
        <v>0</v>
      </c>
    </row>
    <row r="148" spans="9:16" x14ac:dyDescent="0.2">
      <c r="I148" s="1">
        <v>147</v>
      </c>
      <c r="J148" s="1">
        <v>1</v>
      </c>
      <c r="K148" s="1">
        <v>3</v>
      </c>
      <c r="L148" s="1">
        <v>44</v>
      </c>
      <c r="M148" s="1">
        <v>767</v>
      </c>
      <c r="N148" s="1">
        <v>6</v>
      </c>
      <c r="O148" s="1">
        <v>94025</v>
      </c>
      <c r="P148" s="1">
        <v>600</v>
      </c>
    </row>
    <row r="149" spans="9:16" x14ac:dyDescent="0.2">
      <c r="I149" s="1">
        <v>148</v>
      </c>
      <c r="J149" s="1">
        <v>1</v>
      </c>
      <c r="K149" s="1">
        <v>3</v>
      </c>
      <c r="L149" s="1">
        <v>45</v>
      </c>
      <c r="M149" s="1">
        <v>784</v>
      </c>
      <c r="N149" s="1">
        <v>1</v>
      </c>
      <c r="O149" s="1">
        <v>76010</v>
      </c>
      <c r="P149" s="1">
        <v>0</v>
      </c>
    </row>
    <row r="150" spans="9:16" x14ac:dyDescent="0.2">
      <c r="I150" s="1">
        <v>149</v>
      </c>
      <c r="J150" s="1">
        <v>1</v>
      </c>
      <c r="K150" s="1">
        <v>3</v>
      </c>
      <c r="L150" s="1">
        <v>46</v>
      </c>
      <c r="M150" s="1">
        <v>801</v>
      </c>
      <c r="N150" s="1">
        <v>1</v>
      </c>
      <c r="O150" s="1">
        <v>78470</v>
      </c>
      <c r="P150" s="1">
        <v>0</v>
      </c>
    </row>
    <row r="151" spans="9:16" x14ac:dyDescent="0.2">
      <c r="I151" s="1">
        <v>150</v>
      </c>
      <c r="J151" s="1">
        <v>1</v>
      </c>
      <c r="K151" s="1">
        <v>3</v>
      </c>
      <c r="L151" s="1">
        <v>47</v>
      </c>
      <c r="M151" s="1">
        <v>819</v>
      </c>
      <c r="N151" s="1">
        <v>1</v>
      </c>
      <c r="O151" s="1">
        <v>80970</v>
      </c>
      <c r="P151" s="1">
        <v>0</v>
      </c>
    </row>
    <row r="152" spans="9:16" x14ac:dyDescent="0.2">
      <c r="I152" s="1">
        <v>151</v>
      </c>
      <c r="J152" s="1">
        <v>1</v>
      </c>
      <c r="K152" s="1">
        <v>3</v>
      </c>
      <c r="L152" s="1">
        <v>48</v>
      </c>
      <c r="M152" s="1">
        <v>836</v>
      </c>
      <c r="N152" s="1">
        <v>1</v>
      </c>
      <c r="O152" s="1">
        <v>83500</v>
      </c>
      <c r="P152" s="1">
        <v>0</v>
      </c>
    </row>
    <row r="153" spans="9:16" x14ac:dyDescent="0.2">
      <c r="I153" s="1">
        <v>152</v>
      </c>
      <c r="J153" s="1">
        <v>1</v>
      </c>
      <c r="K153" s="1">
        <v>3</v>
      </c>
      <c r="L153" s="1">
        <v>49</v>
      </c>
      <c r="M153" s="1">
        <v>853</v>
      </c>
      <c r="N153" s="1">
        <v>6</v>
      </c>
      <c r="O153" s="1">
        <v>94025</v>
      </c>
      <c r="P153" s="1">
        <v>800</v>
      </c>
    </row>
    <row r="154" spans="9:16" x14ac:dyDescent="0.2">
      <c r="I154" s="1">
        <v>153</v>
      </c>
      <c r="J154" s="1">
        <v>1</v>
      </c>
      <c r="K154" s="1">
        <v>3</v>
      </c>
      <c r="L154" s="1">
        <v>50</v>
      </c>
      <c r="M154" s="1">
        <v>888</v>
      </c>
      <c r="N154" s="1">
        <v>0</v>
      </c>
      <c r="O154" s="1">
        <v>0</v>
      </c>
      <c r="P154" s="1">
        <v>0</v>
      </c>
    </row>
    <row r="155" spans="9:16" x14ac:dyDescent="0.2">
      <c r="I155" s="1">
        <v>154</v>
      </c>
      <c r="J155" s="1">
        <v>1</v>
      </c>
      <c r="K155" s="1">
        <v>4</v>
      </c>
      <c r="L155" s="1">
        <v>0</v>
      </c>
      <c r="M155" s="1">
        <v>0</v>
      </c>
      <c r="N155" s="1">
        <v>1</v>
      </c>
      <c r="O155" s="1">
        <v>1310</v>
      </c>
      <c r="P155" s="1">
        <v>0</v>
      </c>
    </row>
    <row r="156" spans="9:16" x14ac:dyDescent="0.2">
      <c r="I156" s="1">
        <v>155</v>
      </c>
      <c r="J156" s="1">
        <v>1</v>
      </c>
      <c r="K156" s="1">
        <v>4</v>
      </c>
      <c r="L156" s="1">
        <v>1</v>
      </c>
      <c r="M156" s="1">
        <v>26</v>
      </c>
      <c r="N156" s="1">
        <v>1</v>
      </c>
      <c r="O156" s="1">
        <v>1615</v>
      </c>
      <c r="P156" s="1">
        <v>0</v>
      </c>
    </row>
    <row r="157" spans="9:16" x14ac:dyDescent="0.2">
      <c r="I157" s="1">
        <v>156</v>
      </c>
      <c r="J157" s="1">
        <v>1</v>
      </c>
      <c r="K157" s="1">
        <v>4</v>
      </c>
      <c r="L157" s="1">
        <v>2</v>
      </c>
      <c r="M157" s="1">
        <v>45</v>
      </c>
      <c r="N157" s="1">
        <v>1</v>
      </c>
      <c r="O157" s="1">
        <v>1950</v>
      </c>
      <c r="P157" s="1">
        <v>0</v>
      </c>
    </row>
    <row r="158" spans="9:16" x14ac:dyDescent="0.2">
      <c r="I158" s="1">
        <v>157</v>
      </c>
      <c r="J158" s="1">
        <v>1</v>
      </c>
      <c r="K158" s="1">
        <v>4</v>
      </c>
      <c r="L158" s="1">
        <v>3</v>
      </c>
      <c r="M158" s="1">
        <v>65</v>
      </c>
      <c r="N158" s="1">
        <v>1</v>
      </c>
      <c r="O158" s="1">
        <v>2320</v>
      </c>
      <c r="P158" s="1">
        <v>0</v>
      </c>
    </row>
    <row r="159" spans="9:16" x14ac:dyDescent="0.2">
      <c r="I159" s="1">
        <v>158</v>
      </c>
      <c r="J159" s="1">
        <v>1</v>
      </c>
      <c r="K159" s="1">
        <v>4</v>
      </c>
      <c r="L159" s="1">
        <v>4</v>
      </c>
      <c r="M159" s="1">
        <v>84</v>
      </c>
      <c r="N159" s="1">
        <v>6</v>
      </c>
      <c r="O159" s="1">
        <v>94025</v>
      </c>
      <c r="P159" s="1">
        <v>10</v>
      </c>
    </row>
    <row r="160" spans="9:16" x14ac:dyDescent="0.2">
      <c r="I160" s="1">
        <v>159</v>
      </c>
      <c r="J160" s="1">
        <v>1</v>
      </c>
      <c r="K160" s="1">
        <v>4</v>
      </c>
      <c r="L160" s="1">
        <v>5</v>
      </c>
      <c r="M160" s="1">
        <v>103</v>
      </c>
      <c r="N160" s="1">
        <v>1</v>
      </c>
      <c r="O160" s="1">
        <v>3150</v>
      </c>
      <c r="P160" s="1">
        <v>0</v>
      </c>
    </row>
    <row r="161" spans="9:16" x14ac:dyDescent="0.2">
      <c r="I161" s="1">
        <v>160</v>
      </c>
      <c r="J161" s="1">
        <v>1</v>
      </c>
      <c r="K161" s="1">
        <v>4</v>
      </c>
      <c r="L161" s="1">
        <v>6</v>
      </c>
      <c r="M161" s="1">
        <v>123</v>
      </c>
      <c r="N161" s="1">
        <v>1</v>
      </c>
      <c r="O161" s="1">
        <v>3615</v>
      </c>
      <c r="P161" s="1">
        <v>0</v>
      </c>
    </row>
    <row r="162" spans="9:16" x14ac:dyDescent="0.2">
      <c r="I162" s="1">
        <v>161</v>
      </c>
      <c r="J162" s="1">
        <v>1</v>
      </c>
      <c r="K162" s="1">
        <v>4</v>
      </c>
      <c r="L162" s="1">
        <v>7</v>
      </c>
      <c r="M162" s="1">
        <v>142</v>
      </c>
      <c r="N162" s="1">
        <v>1</v>
      </c>
      <c r="O162" s="1">
        <v>4110</v>
      </c>
      <c r="P162" s="1">
        <v>0</v>
      </c>
    </row>
    <row r="163" spans="9:16" x14ac:dyDescent="0.2">
      <c r="I163" s="1">
        <v>162</v>
      </c>
      <c r="J163" s="1">
        <v>1</v>
      </c>
      <c r="K163" s="1">
        <v>4</v>
      </c>
      <c r="L163" s="1">
        <v>8</v>
      </c>
      <c r="M163" s="1">
        <v>162</v>
      </c>
      <c r="N163" s="1">
        <v>1</v>
      </c>
      <c r="O163" s="1">
        <v>4640</v>
      </c>
      <c r="P163" s="1">
        <v>0</v>
      </c>
    </row>
    <row r="164" spans="9:16" x14ac:dyDescent="0.2">
      <c r="I164" s="1">
        <v>163</v>
      </c>
      <c r="J164" s="1">
        <v>1</v>
      </c>
      <c r="K164" s="1">
        <v>4</v>
      </c>
      <c r="L164" s="1">
        <v>9</v>
      </c>
      <c r="M164" s="1">
        <v>181</v>
      </c>
      <c r="N164" s="1">
        <v>6</v>
      </c>
      <c r="O164" s="1">
        <v>94025</v>
      </c>
      <c r="P164" s="1">
        <v>20</v>
      </c>
    </row>
    <row r="165" spans="9:16" x14ac:dyDescent="0.2">
      <c r="I165" s="1">
        <v>164</v>
      </c>
      <c r="J165" s="1">
        <v>1</v>
      </c>
      <c r="K165" s="1">
        <v>4</v>
      </c>
      <c r="L165" s="1">
        <v>10</v>
      </c>
      <c r="M165" s="1">
        <v>200</v>
      </c>
      <c r="N165" s="1">
        <v>1</v>
      </c>
      <c r="O165" s="1">
        <v>11580</v>
      </c>
      <c r="P165" s="1">
        <v>0</v>
      </c>
    </row>
    <row r="166" spans="9:16" x14ac:dyDescent="0.2">
      <c r="I166" s="1">
        <v>165</v>
      </c>
      <c r="J166" s="1">
        <v>1</v>
      </c>
      <c r="K166" s="1">
        <v>4</v>
      </c>
      <c r="L166" s="1">
        <v>11</v>
      </c>
      <c r="M166" s="1">
        <v>220</v>
      </c>
      <c r="N166" s="1">
        <v>1</v>
      </c>
      <c r="O166" s="1">
        <v>12830</v>
      </c>
      <c r="P166" s="1">
        <v>0</v>
      </c>
    </row>
    <row r="167" spans="9:16" x14ac:dyDescent="0.2">
      <c r="I167" s="1">
        <v>166</v>
      </c>
      <c r="J167" s="1">
        <v>1</v>
      </c>
      <c r="K167" s="1">
        <v>4</v>
      </c>
      <c r="L167" s="1">
        <v>12</v>
      </c>
      <c r="M167" s="1">
        <v>239</v>
      </c>
      <c r="N167" s="1">
        <v>1</v>
      </c>
      <c r="O167" s="1">
        <v>14140</v>
      </c>
      <c r="P167" s="1">
        <v>0</v>
      </c>
    </row>
    <row r="168" spans="9:16" x14ac:dyDescent="0.2">
      <c r="I168" s="1">
        <v>167</v>
      </c>
      <c r="J168" s="1">
        <v>1</v>
      </c>
      <c r="K168" s="1">
        <v>4</v>
      </c>
      <c r="L168" s="1">
        <v>13</v>
      </c>
      <c r="M168" s="1">
        <v>258</v>
      </c>
      <c r="N168" s="1">
        <v>1</v>
      </c>
      <c r="O168" s="1">
        <v>15520</v>
      </c>
      <c r="P168" s="1">
        <v>0</v>
      </c>
    </row>
    <row r="169" spans="9:16" x14ac:dyDescent="0.2">
      <c r="I169" s="1">
        <v>168</v>
      </c>
      <c r="J169" s="1">
        <v>1</v>
      </c>
      <c r="K169" s="1">
        <v>4</v>
      </c>
      <c r="L169" s="1">
        <v>14</v>
      </c>
      <c r="M169" s="1">
        <v>278</v>
      </c>
      <c r="N169" s="1">
        <v>6</v>
      </c>
      <c r="O169" s="1">
        <v>94025</v>
      </c>
      <c r="P169" s="1">
        <v>50</v>
      </c>
    </row>
    <row r="170" spans="9:16" x14ac:dyDescent="0.2">
      <c r="I170" s="1">
        <v>169</v>
      </c>
      <c r="J170" s="1">
        <v>1</v>
      </c>
      <c r="K170" s="1">
        <v>4</v>
      </c>
      <c r="L170" s="1">
        <v>15</v>
      </c>
      <c r="M170" s="1">
        <v>297</v>
      </c>
      <c r="N170" s="1">
        <v>1</v>
      </c>
      <c r="O170" s="1">
        <v>18460</v>
      </c>
      <c r="P170" s="1">
        <v>0</v>
      </c>
    </row>
    <row r="171" spans="9:16" x14ac:dyDescent="0.2">
      <c r="I171" s="1">
        <v>170</v>
      </c>
      <c r="J171" s="1">
        <v>1</v>
      </c>
      <c r="K171" s="1">
        <v>4</v>
      </c>
      <c r="L171" s="1">
        <v>16</v>
      </c>
      <c r="M171" s="1">
        <v>316</v>
      </c>
      <c r="N171" s="1">
        <v>1</v>
      </c>
      <c r="O171" s="1">
        <v>20030</v>
      </c>
      <c r="P171" s="1">
        <v>0</v>
      </c>
    </row>
    <row r="172" spans="9:16" x14ac:dyDescent="0.2">
      <c r="I172" s="1">
        <v>171</v>
      </c>
      <c r="J172" s="1">
        <v>1</v>
      </c>
      <c r="K172" s="1">
        <v>4</v>
      </c>
      <c r="L172" s="1">
        <v>17</v>
      </c>
      <c r="M172" s="1">
        <v>336</v>
      </c>
      <c r="N172" s="1">
        <v>1</v>
      </c>
      <c r="O172" s="1">
        <v>21660</v>
      </c>
      <c r="P172" s="1">
        <v>0</v>
      </c>
    </row>
    <row r="173" spans="9:16" x14ac:dyDescent="0.2">
      <c r="I173" s="1">
        <v>172</v>
      </c>
      <c r="J173" s="1">
        <v>1</v>
      </c>
      <c r="K173" s="1">
        <v>4</v>
      </c>
      <c r="L173" s="1">
        <v>18</v>
      </c>
      <c r="M173" s="1">
        <v>355</v>
      </c>
      <c r="N173" s="1">
        <v>1</v>
      </c>
      <c r="O173" s="1">
        <v>23360</v>
      </c>
      <c r="P173" s="1">
        <v>0</v>
      </c>
    </row>
    <row r="174" spans="9:16" x14ac:dyDescent="0.2">
      <c r="I174" s="1">
        <v>173</v>
      </c>
      <c r="J174" s="1">
        <v>1</v>
      </c>
      <c r="K174" s="1">
        <v>4</v>
      </c>
      <c r="L174" s="1">
        <v>19</v>
      </c>
      <c r="M174" s="1">
        <v>374</v>
      </c>
      <c r="N174" s="1">
        <v>6</v>
      </c>
      <c r="O174" s="1">
        <v>94025</v>
      </c>
      <c r="P174" s="1">
        <v>100</v>
      </c>
    </row>
    <row r="175" spans="9:16" x14ac:dyDescent="0.2">
      <c r="I175" s="1">
        <v>174</v>
      </c>
      <c r="J175" s="1">
        <v>1</v>
      </c>
      <c r="K175" s="1">
        <v>4</v>
      </c>
      <c r="L175" s="1">
        <v>20</v>
      </c>
      <c r="M175" s="1">
        <v>394</v>
      </c>
      <c r="N175" s="1">
        <v>1</v>
      </c>
      <c r="O175" s="1">
        <v>26940</v>
      </c>
      <c r="P175" s="1">
        <v>0</v>
      </c>
    </row>
    <row r="176" spans="9:16" x14ac:dyDescent="0.2">
      <c r="I176" s="1">
        <v>175</v>
      </c>
      <c r="J176" s="1">
        <v>1</v>
      </c>
      <c r="K176" s="1">
        <v>4</v>
      </c>
      <c r="L176" s="1">
        <v>21</v>
      </c>
      <c r="M176" s="1">
        <v>413</v>
      </c>
      <c r="N176" s="1">
        <v>1</v>
      </c>
      <c r="O176" s="1">
        <v>28830</v>
      </c>
      <c r="P176" s="1">
        <v>0</v>
      </c>
    </row>
    <row r="177" spans="9:16" x14ac:dyDescent="0.2">
      <c r="I177" s="1">
        <v>176</v>
      </c>
      <c r="J177" s="1">
        <v>1</v>
      </c>
      <c r="K177" s="1">
        <v>4</v>
      </c>
      <c r="L177" s="1">
        <v>22</v>
      </c>
      <c r="M177" s="1">
        <v>433</v>
      </c>
      <c r="N177" s="1">
        <v>1</v>
      </c>
      <c r="O177" s="1">
        <v>30780</v>
      </c>
      <c r="P177" s="1">
        <v>0</v>
      </c>
    </row>
    <row r="178" spans="9:16" x14ac:dyDescent="0.2">
      <c r="I178" s="1">
        <v>177</v>
      </c>
      <c r="J178" s="1">
        <v>1</v>
      </c>
      <c r="K178" s="1">
        <v>4</v>
      </c>
      <c r="L178" s="1">
        <v>23</v>
      </c>
      <c r="M178" s="1">
        <v>452</v>
      </c>
      <c r="N178" s="1">
        <v>1</v>
      </c>
      <c r="O178" s="1">
        <v>32800</v>
      </c>
      <c r="P178" s="1">
        <v>0</v>
      </c>
    </row>
    <row r="179" spans="9:16" x14ac:dyDescent="0.2">
      <c r="I179" s="1">
        <v>178</v>
      </c>
      <c r="J179" s="1">
        <v>1</v>
      </c>
      <c r="K179" s="1">
        <v>4</v>
      </c>
      <c r="L179" s="1">
        <v>24</v>
      </c>
      <c r="M179" s="1">
        <v>471</v>
      </c>
      <c r="N179" s="1">
        <v>6</v>
      </c>
      <c r="O179" s="1">
        <v>94025</v>
      </c>
      <c r="P179" s="1">
        <v>150</v>
      </c>
    </row>
    <row r="180" spans="9:16" x14ac:dyDescent="0.2">
      <c r="I180" s="1">
        <v>179</v>
      </c>
      <c r="J180" s="1">
        <v>1</v>
      </c>
      <c r="K180" s="1">
        <v>4</v>
      </c>
      <c r="L180" s="1">
        <v>25</v>
      </c>
      <c r="M180" s="1">
        <v>491</v>
      </c>
      <c r="N180" s="1">
        <v>1</v>
      </c>
      <c r="O180" s="1">
        <v>37020</v>
      </c>
      <c r="P180" s="1">
        <v>0</v>
      </c>
    </row>
    <row r="181" spans="9:16" x14ac:dyDescent="0.2">
      <c r="I181" s="1">
        <v>180</v>
      </c>
      <c r="J181" s="1">
        <v>1</v>
      </c>
      <c r="K181" s="1">
        <v>4</v>
      </c>
      <c r="L181" s="1">
        <v>26</v>
      </c>
      <c r="M181" s="1">
        <v>510</v>
      </c>
      <c r="N181" s="1">
        <v>1</v>
      </c>
      <c r="O181" s="1">
        <v>39230</v>
      </c>
      <c r="P181" s="1">
        <v>0</v>
      </c>
    </row>
    <row r="182" spans="9:16" x14ac:dyDescent="0.2">
      <c r="I182" s="1">
        <v>181</v>
      </c>
      <c r="J182" s="1">
        <v>1</v>
      </c>
      <c r="K182" s="1">
        <v>4</v>
      </c>
      <c r="L182" s="1">
        <v>27</v>
      </c>
      <c r="M182" s="1">
        <v>529</v>
      </c>
      <c r="N182" s="1">
        <v>1</v>
      </c>
      <c r="O182" s="1">
        <v>41500</v>
      </c>
      <c r="P182" s="1">
        <v>0</v>
      </c>
    </row>
    <row r="183" spans="9:16" x14ac:dyDescent="0.2">
      <c r="I183" s="1">
        <v>182</v>
      </c>
      <c r="J183" s="1">
        <v>1</v>
      </c>
      <c r="K183" s="1">
        <v>4</v>
      </c>
      <c r="L183" s="1">
        <v>28</v>
      </c>
      <c r="M183" s="1">
        <v>549</v>
      </c>
      <c r="N183" s="1">
        <v>1</v>
      </c>
      <c r="O183" s="1">
        <v>43840</v>
      </c>
      <c r="P183" s="1">
        <v>0</v>
      </c>
    </row>
    <row r="184" spans="9:16" x14ac:dyDescent="0.2">
      <c r="I184" s="1">
        <v>183</v>
      </c>
      <c r="J184" s="1">
        <v>1</v>
      </c>
      <c r="K184" s="1">
        <v>4</v>
      </c>
      <c r="L184" s="1">
        <v>29</v>
      </c>
      <c r="M184" s="1">
        <v>568</v>
      </c>
      <c r="N184" s="1">
        <v>6</v>
      </c>
      <c r="O184" s="1">
        <v>94025</v>
      </c>
      <c r="P184" s="1">
        <v>200</v>
      </c>
    </row>
    <row r="185" spans="9:16" x14ac:dyDescent="0.2">
      <c r="I185" s="1">
        <v>184</v>
      </c>
      <c r="J185" s="1">
        <v>1</v>
      </c>
      <c r="K185" s="1">
        <v>4</v>
      </c>
      <c r="L185" s="1">
        <v>30</v>
      </c>
      <c r="M185" s="1">
        <v>587</v>
      </c>
      <c r="N185" s="1">
        <v>1</v>
      </c>
      <c r="O185" s="1">
        <v>64700</v>
      </c>
      <c r="P185" s="1">
        <v>0</v>
      </c>
    </row>
    <row r="186" spans="9:16" x14ac:dyDescent="0.2">
      <c r="I186" s="1">
        <v>185</v>
      </c>
      <c r="J186" s="1">
        <v>1</v>
      </c>
      <c r="K186" s="1">
        <v>4</v>
      </c>
      <c r="L186" s="1">
        <v>31</v>
      </c>
      <c r="M186" s="1">
        <v>607</v>
      </c>
      <c r="N186" s="1">
        <v>1</v>
      </c>
      <c r="O186" s="1">
        <v>67730</v>
      </c>
      <c r="P186" s="1">
        <v>0</v>
      </c>
    </row>
    <row r="187" spans="9:16" x14ac:dyDescent="0.2">
      <c r="I187" s="1">
        <v>186</v>
      </c>
      <c r="J187" s="1">
        <v>1</v>
      </c>
      <c r="K187" s="1">
        <v>4</v>
      </c>
      <c r="L187" s="1">
        <v>32</v>
      </c>
      <c r="M187" s="1">
        <v>626</v>
      </c>
      <c r="N187" s="1">
        <v>1</v>
      </c>
      <c r="O187" s="1">
        <v>70820</v>
      </c>
      <c r="P187" s="1">
        <v>0</v>
      </c>
    </row>
    <row r="188" spans="9:16" x14ac:dyDescent="0.2">
      <c r="I188" s="1">
        <v>187</v>
      </c>
      <c r="J188" s="1">
        <v>1</v>
      </c>
      <c r="K188" s="1">
        <v>4</v>
      </c>
      <c r="L188" s="1">
        <v>33</v>
      </c>
      <c r="M188" s="1">
        <v>646</v>
      </c>
      <c r="N188" s="1">
        <v>1</v>
      </c>
      <c r="O188" s="1">
        <v>73980</v>
      </c>
      <c r="P188" s="1">
        <v>0</v>
      </c>
    </row>
    <row r="189" spans="9:16" x14ac:dyDescent="0.2">
      <c r="I189" s="1">
        <v>188</v>
      </c>
      <c r="J189" s="1">
        <v>1</v>
      </c>
      <c r="K189" s="1">
        <v>4</v>
      </c>
      <c r="L189" s="1">
        <v>34</v>
      </c>
      <c r="M189" s="1">
        <v>665</v>
      </c>
      <c r="N189" s="1">
        <v>6</v>
      </c>
      <c r="O189" s="1">
        <v>94025</v>
      </c>
      <c r="P189" s="1">
        <v>500</v>
      </c>
    </row>
    <row r="190" spans="9:16" x14ac:dyDescent="0.2">
      <c r="I190" s="1">
        <v>189</v>
      </c>
      <c r="J190" s="1">
        <v>1</v>
      </c>
      <c r="K190" s="1">
        <v>4</v>
      </c>
      <c r="L190" s="1">
        <v>35</v>
      </c>
      <c r="M190" s="1">
        <v>684</v>
      </c>
      <c r="N190" s="1">
        <v>1</v>
      </c>
      <c r="O190" s="1">
        <v>80480</v>
      </c>
      <c r="P190" s="1">
        <v>0</v>
      </c>
    </row>
    <row r="191" spans="9:16" x14ac:dyDescent="0.2">
      <c r="I191" s="1">
        <v>190</v>
      </c>
      <c r="J191" s="1">
        <v>1</v>
      </c>
      <c r="K191" s="1">
        <v>4</v>
      </c>
      <c r="L191" s="1">
        <v>36</v>
      </c>
      <c r="M191" s="1">
        <v>704</v>
      </c>
      <c r="N191" s="1">
        <v>1</v>
      </c>
      <c r="O191" s="1">
        <v>83830</v>
      </c>
      <c r="P191" s="1">
        <v>0</v>
      </c>
    </row>
    <row r="192" spans="9:16" x14ac:dyDescent="0.2">
      <c r="I192" s="1">
        <v>191</v>
      </c>
      <c r="J192" s="1">
        <v>1</v>
      </c>
      <c r="K192" s="1">
        <v>4</v>
      </c>
      <c r="L192" s="1">
        <v>37</v>
      </c>
      <c r="M192" s="1">
        <v>723</v>
      </c>
      <c r="N192" s="1">
        <v>1</v>
      </c>
      <c r="O192" s="1">
        <v>87240</v>
      </c>
      <c r="P192" s="1">
        <v>0</v>
      </c>
    </row>
    <row r="193" spans="9:16" x14ac:dyDescent="0.2">
      <c r="I193" s="1">
        <v>192</v>
      </c>
      <c r="J193" s="1">
        <v>1</v>
      </c>
      <c r="K193" s="1">
        <v>4</v>
      </c>
      <c r="L193" s="1">
        <v>38</v>
      </c>
      <c r="M193" s="1">
        <v>742</v>
      </c>
      <c r="N193" s="1">
        <v>1</v>
      </c>
      <c r="O193" s="1">
        <v>90720</v>
      </c>
      <c r="P193" s="1">
        <v>0</v>
      </c>
    </row>
    <row r="194" spans="9:16" x14ac:dyDescent="0.2">
      <c r="I194" s="1">
        <v>193</v>
      </c>
      <c r="J194" s="1">
        <v>1</v>
      </c>
      <c r="K194" s="1">
        <v>4</v>
      </c>
      <c r="L194" s="1">
        <v>39</v>
      </c>
      <c r="M194" s="1">
        <v>762</v>
      </c>
      <c r="N194" s="1">
        <v>6</v>
      </c>
      <c r="O194" s="1">
        <v>94025</v>
      </c>
      <c r="P194" s="1">
        <v>800</v>
      </c>
    </row>
    <row r="195" spans="9:16" x14ac:dyDescent="0.2">
      <c r="I195" s="1">
        <v>194</v>
      </c>
      <c r="J195" s="1">
        <v>1</v>
      </c>
      <c r="K195" s="1">
        <v>4</v>
      </c>
      <c r="L195" s="1">
        <v>40</v>
      </c>
      <c r="M195" s="1">
        <v>781</v>
      </c>
      <c r="N195" s="1">
        <v>1</v>
      </c>
      <c r="O195" s="1">
        <v>97860</v>
      </c>
      <c r="P195" s="1">
        <v>0</v>
      </c>
    </row>
    <row r="196" spans="9:16" x14ac:dyDescent="0.2">
      <c r="I196" s="1">
        <v>195</v>
      </c>
      <c r="J196" s="1">
        <v>1</v>
      </c>
      <c r="K196" s="1">
        <v>4</v>
      </c>
      <c r="L196" s="1">
        <v>41</v>
      </c>
      <c r="M196" s="1">
        <v>800</v>
      </c>
      <c r="N196" s="1">
        <v>1</v>
      </c>
      <c r="O196" s="1">
        <v>101530</v>
      </c>
      <c r="P196" s="1">
        <v>0</v>
      </c>
    </row>
    <row r="197" spans="9:16" x14ac:dyDescent="0.2">
      <c r="I197" s="1">
        <v>196</v>
      </c>
      <c r="J197" s="1">
        <v>1</v>
      </c>
      <c r="K197" s="1">
        <v>4</v>
      </c>
      <c r="L197" s="1">
        <v>42</v>
      </c>
      <c r="M197" s="1">
        <v>820</v>
      </c>
      <c r="N197" s="1">
        <v>1</v>
      </c>
      <c r="O197" s="1">
        <v>105260</v>
      </c>
      <c r="P197" s="1">
        <v>0</v>
      </c>
    </row>
    <row r="198" spans="9:16" x14ac:dyDescent="0.2">
      <c r="I198" s="1">
        <v>197</v>
      </c>
      <c r="J198" s="1">
        <v>1</v>
      </c>
      <c r="K198" s="1">
        <v>4</v>
      </c>
      <c r="L198" s="1">
        <v>43</v>
      </c>
      <c r="M198" s="1">
        <v>839</v>
      </c>
      <c r="N198" s="1">
        <v>1</v>
      </c>
      <c r="O198" s="1">
        <v>109060</v>
      </c>
      <c r="P198" s="1">
        <v>0</v>
      </c>
    </row>
    <row r="199" spans="9:16" x14ac:dyDescent="0.2">
      <c r="I199" s="1">
        <v>198</v>
      </c>
      <c r="J199" s="1">
        <v>1</v>
      </c>
      <c r="K199" s="1">
        <v>4</v>
      </c>
      <c r="L199" s="1">
        <v>44</v>
      </c>
      <c r="M199" s="1">
        <v>858</v>
      </c>
      <c r="N199" s="1">
        <v>6</v>
      </c>
      <c r="O199" s="1">
        <v>94025</v>
      </c>
      <c r="P199" s="1">
        <v>1200</v>
      </c>
    </row>
    <row r="200" spans="9:16" x14ac:dyDescent="0.2">
      <c r="I200" s="1">
        <v>199</v>
      </c>
      <c r="J200" s="1">
        <v>1</v>
      </c>
      <c r="K200" s="1">
        <v>4</v>
      </c>
      <c r="L200" s="1">
        <v>45</v>
      </c>
      <c r="M200" s="1">
        <v>878</v>
      </c>
      <c r="N200" s="1">
        <v>1</v>
      </c>
      <c r="O200" s="1">
        <v>116840</v>
      </c>
      <c r="P200" s="1">
        <v>0</v>
      </c>
    </row>
    <row r="201" spans="9:16" x14ac:dyDescent="0.2">
      <c r="I201" s="1">
        <v>200</v>
      </c>
      <c r="J201" s="1">
        <v>1</v>
      </c>
      <c r="K201" s="1">
        <v>4</v>
      </c>
      <c r="L201" s="1">
        <v>46</v>
      </c>
      <c r="M201" s="1">
        <v>897</v>
      </c>
      <c r="N201" s="1">
        <v>1</v>
      </c>
      <c r="O201" s="1">
        <v>120830</v>
      </c>
      <c r="P201" s="1">
        <v>0</v>
      </c>
    </row>
    <row r="202" spans="9:16" x14ac:dyDescent="0.2">
      <c r="I202" s="1">
        <v>201</v>
      </c>
      <c r="J202" s="1">
        <v>1</v>
      </c>
      <c r="K202" s="1">
        <v>4</v>
      </c>
      <c r="L202" s="1">
        <v>47</v>
      </c>
      <c r="M202" s="1">
        <v>917</v>
      </c>
      <c r="N202" s="1">
        <v>1</v>
      </c>
      <c r="O202" s="1">
        <v>124880</v>
      </c>
      <c r="P202" s="1">
        <v>0</v>
      </c>
    </row>
    <row r="203" spans="9:16" x14ac:dyDescent="0.2">
      <c r="I203" s="1">
        <v>202</v>
      </c>
      <c r="J203" s="1">
        <v>1</v>
      </c>
      <c r="K203" s="1">
        <v>4</v>
      </c>
      <c r="L203" s="1">
        <v>48</v>
      </c>
      <c r="M203" s="1">
        <v>936</v>
      </c>
      <c r="N203" s="1">
        <v>1</v>
      </c>
      <c r="O203" s="1">
        <v>129000</v>
      </c>
      <c r="P203" s="1">
        <v>0</v>
      </c>
    </row>
    <row r="204" spans="9:16" x14ac:dyDescent="0.2">
      <c r="I204" s="1">
        <v>203</v>
      </c>
      <c r="J204" s="1">
        <v>1</v>
      </c>
      <c r="K204" s="1">
        <v>4</v>
      </c>
      <c r="L204" s="1">
        <v>49</v>
      </c>
      <c r="M204" s="1">
        <v>955</v>
      </c>
      <c r="N204" s="1">
        <v>6</v>
      </c>
      <c r="O204" s="1">
        <v>94025</v>
      </c>
      <c r="P204" s="1">
        <v>1600</v>
      </c>
    </row>
    <row r="205" spans="9:16" x14ac:dyDescent="0.2">
      <c r="I205" s="1">
        <v>204</v>
      </c>
      <c r="J205" s="1">
        <v>1</v>
      </c>
      <c r="K205" s="1">
        <v>4</v>
      </c>
      <c r="L205" s="1">
        <v>50</v>
      </c>
      <c r="M205" s="1">
        <v>994</v>
      </c>
      <c r="N205" s="1">
        <v>0</v>
      </c>
      <c r="O205" s="1">
        <v>0</v>
      </c>
      <c r="P205" s="1">
        <v>0</v>
      </c>
    </row>
    <row r="206" spans="9:16" x14ac:dyDescent="0.2">
      <c r="I206" s="1">
        <v>205</v>
      </c>
      <c r="J206" s="1">
        <v>1</v>
      </c>
      <c r="K206" s="1">
        <v>5</v>
      </c>
      <c r="L206" s="1">
        <v>0</v>
      </c>
      <c r="M206" s="1">
        <v>0</v>
      </c>
      <c r="N206" s="1">
        <v>1</v>
      </c>
      <c r="O206" s="1">
        <v>2050</v>
      </c>
      <c r="P206" s="1">
        <v>0</v>
      </c>
    </row>
    <row r="207" spans="9:16" x14ac:dyDescent="0.2">
      <c r="I207" s="1">
        <v>206</v>
      </c>
      <c r="J207" s="1">
        <v>1</v>
      </c>
      <c r="K207" s="1">
        <v>5</v>
      </c>
      <c r="L207" s="1">
        <v>1</v>
      </c>
      <c r="M207" s="1">
        <v>31</v>
      </c>
      <c r="N207" s="1">
        <v>1</v>
      </c>
      <c r="O207" s="1">
        <v>3525</v>
      </c>
      <c r="P207" s="1">
        <v>0</v>
      </c>
    </row>
    <row r="208" spans="9:16" x14ac:dyDescent="0.2">
      <c r="I208" s="1">
        <v>207</v>
      </c>
      <c r="J208" s="1">
        <v>1</v>
      </c>
      <c r="K208" s="1">
        <v>5</v>
      </c>
      <c r="L208" s="1">
        <v>2</v>
      </c>
      <c r="M208" s="1">
        <v>53</v>
      </c>
      <c r="N208" s="1">
        <v>1</v>
      </c>
      <c r="O208" s="1">
        <v>5050</v>
      </c>
      <c r="P208" s="1">
        <v>0</v>
      </c>
    </row>
    <row r="209" spans="9:16" x14ac:dyDescent="0.2">
      <c r="I209" s="1">
        <v>208</v>
      </c>
      <c r="J209" s="1">
        <v>1</v>
      </c>
      <c r="K209" s="1">
        <v>5</v>
      </c>
      <c r="L209" s="1">
        <v>3</v>
      </c>
      <c r="M209" s="1">
        <v>74</v>
      </c>
      <c r="N209" s="1">
        <v>1</v>
      </c>
      <c r="O209" s="1">
        <v>6625</v>
      </c>
      <c r="P209" s="1">
        <v>0</v>
      </c>
    </row>
    <row r="210" spans="9:16" x14ac:dyDescent="0.2">
      <c r="I210" s="1">
        <v>209</v>
      </c>
      <c r="J210" s="1">
        <v>1</v>
      </c>
      <c r="K210" s="1">
        <v>5</v>
      </c>
      <c r="L210" s="1">
        <v>4</v>
      </c>
      <c r="M210" s="1">
        <v>96</v>
      </c>
      <c r="N210" s="1">
        <v>6</v>
      </c>
      <c r="O210" s="1">
        <v>94025</v>
      </c>
      <c r="P210" s="1">
        <v>10</v>
      </c>
    </row>
    <row r="211" spans="9:16" x14ac:dyDescent="0.2">
      <c r="I211" s="1">
        <v>210</v>
      </c>
      <c r="J211" s="1">
        <v>1</v>
      </c>
      <c r="K211" s="1">
        <v>5</v>
      </c>
      <c r="L211" s="1">
        <v>5</v>
      </c>
      <c r="M211" s="1">
        <v>118</v>
      </c>
      <c r="N211" s="1">
        <v>1</v>
      </c>
      <c r="O211" s="1">
        <v>9925</v>
      </c>
      <c r="P211" s="1">
        <v>0</v>
      </c>
    </row>
    <row r="212" spans="9:16" x14ac:dyDescent="0.2">
      <c r="I212" s="1">
        <v>211</v>
      </c>
      <c r="J212" s="1">
        <v>1</v>
      </c>
      <c r="K212" s="1">
        <v>5</v>
      </c>
      <c r="L212" s="1">
        <v>6</v>
      </c>
      <c r="M212" s="1">
        <v>139</v>
      </c>
      <c r="N212" s="1">
        <v>1</v>
      </c>
      <c r="O212" s="1">
        <v>11650</v>
      </c>
      <c r="P212" s="1">
        <v>0</v>
      </c>
    </row>
    <row r="213" spans="9:16" x14ac:dyDescent="0.2">
      <c r="I213" s="1">
        <v>212</v>
      </c>
      <c r="J213" s="1">
        <v>1</v>
      </c>
      <c r="K213" s="1">
        <v>5</v>
      </c>
      <c r="L213" s="1">
        <v>7</v>
      </c>
      <c r="M213" s="1">
        <v>161</v>
      </c>
      <c r="N213" s="1">
        <v>1</v>
      </c>
      <c r="O213" s="1">
        <v>13425</v>
      </c>
      <c r="P213" s="1">
        <v>0</v>
      </c>
    </row>
    <row r="214" spans="9:16" x14ac:dyDescent="0.2">
      <c r="I214" s="1">
        <v>213</v>
      </c>
      <c r="J214" s="1">
        <v>1</v>
      </c>
      <c r="K214" s="1">
        <v>5</v>
      </c>
      <c r="L214" s="1">
        <v>8</v>
      </c>
      <c r="M214" s="1">
        <v>182</v>
      </c>
      <c r="N214" s="1">
        <v>1</v>
      </c>
      <c r="O214" s="1">
        <v>15250</v>
      </c>
      <c r="P214" s="1">
        <v>0</v>
      </c>
    </row>
    <row r="215" spans="9:16" x14ac:dyDescent="0.2">
      <c r="I215" s="1">
        <v>214</v>
      </c>
      <c r="J215" s="1">
        <v>1</v>
      </c>
      <c r="K215" s="1">
        <v>5</v>
      </c>
      <c r="L215" s="1">
        <v>9</v>
      </c>
      <c r="M215" s="1">
        <v>204</v>
      </c>
      <c r="N215" s="1">
        <v>6</v>
      </c>
      <c r="O215" s="1">
        <v>94025</v>
      </c>
      <c r="P215" s="1">
        <v>20</v>
      </c>
    </row>
    <row r="216" spans="9:16" x14ac:dyDescent="0.2">
      <c r="I216" s="1">
        <v>215</v>
      </c>
      <c r="J216" s="1">
        <v>1</v>
      </c>
      <c r="K216" s="1">
        <v>5</v>
      </c>
      <c r="L216" s="1">
        <v>10</v>
      </c>
      <c r="M216" s="1">
        <v>226</v>
      </c>
      <c r="N216" s="1">
        <v>1</v>
      </c>
      <c r="O216" s="1">
        <v>28100</v>
      </c>
      <c r="P216" s="1">
        <v>0</v>
      </c>
    </row>
    <row r="217" spans="9:16" x14ac:dyDescent="0.2">
      <c r="I217" s="1">
        <v>216</v>
      </c>
      <c r="J217" s="1">
        <v>1</v>
      </c>
      <c r="K217" s="1">
        <v>5</v>
      </c>
      <c r="L217" s="1">
        <v>11</v>
      </c>
      <c r="M217" s="1">
        <v>247</v>
      </c>
      <c r="N217" s="1">
        <v>1</v>
      </c>
      <c r="O217" s="1">
        <v>31050</v>
      </c>
      <c r="P217" s="1">
        <v>0</v>
      </c>
    </row>
    <row r="218" spans="9:16" x14ac:dyDescent="0.2">
      <c r="I218" s="1">
        <v>217</v>
      </c>
      <c r="J218" s="1">
        <v>1</v>
      </c>
      <c r="K218" s="1">
        <v>5</v>
      </c>
      <c r="L218" s="1">
        <v>12</v>
      </c>
      <c r="M218" s="1">
        <v>269</v>
      </c>
      <c r="N218" s="1">
        <v>1</v>
      </c>
      <c r="O218" s="1">
        <v>34100</v>
      </c>
      <c r="P218" s="1">
        <v>0</v>
      </c>
    </row>
    <row r="219" spans="9:16" x14ac:dyDescent="0.2">
      <c r="I219" s="1">
        <v>218</v>
      </c>
      <c r="J219" s="1">
        <v>1</v>
      </c>
      <c r="K219" s="1">
        <v>5</v>
      </c>
      <c r="L219" s="1">
        <v>13</v>
      </c>
      <c r="M219" s="1">
        <v>291</v>
      </c>
      <c r="N219" s="1">
        <v>1</v>
      </c>
      <c r="O219" s="1">
        <v>37250</v>
      </c>
      <c r="P219" s="1">
        <v>0</v>
      </c>
    </row>
    <row r="220" spans="9:16" x14ac:dyDescent="0.2">
      <c r="I220" s="1">
        <v>219</v>
      </c>
      <c r="J220" s="1">
        <v>1</v>
      </c>
      <c r="K220" s="1">
        <v>5</v>
      </c>
      <c r="L220" s="1">
        <v>14</v>
      </c>
      <c r="M220" s="1">
        <v>312</v>
      </c>
      <c r="N220" s="1">
        <v>6</v>
      </c>
      <c r="O220" s="1">
        <v>94025</v>
      </c>
      <c r="P220" s="1">
        <v>100</v>
      </c>
    </row>
    <row r="221" spans="9:16" x14ac:dyDescent="0.2">
      <c r="I221" s="1">
        <v>220</v>
      </c>
      <c r="J221" s="1">
        <v>1</v>
      </c>
      <c r="K221" s="1">
        <v>5</v>
      </c>
      <c r="L221" s="1">
        <v>15</v>
      </c>
      <c r="M221" s="1">
        <v>334</v>
      </c>
      <c r="N221" s="1">
        <v>1</v>
      </c>
      <c r="O221" s="1">
        <v>43850</v>
      </c>
      <c r="P221" s="1">
        <v>0</v>
      </c>
    </row>
    <row r="222" spans="9:16" x14ac:dyDescent="0.2">
      <c r="I222" s="1">
        <v>221</v>
      </c>
      <c r="J222" s="1">
        <v>1</v>
      </c>
      <c r="K222" s="1">
        <v>5</v>
      </c>
      <c r="L222" s="1">
        <v>16</v>
      </c>
      <c r="M222" s="1">
        <v>356</v>
      </c>
      <c r="N222" s="1">
        <v>1</v>
      </c>
      <c r="O222" s="1">
        <v>47300</v>
      </c>
      <c r="P222" s="1">
        <v>0</v>
      </c>
    </row>
    <row r="223" spans="9:16" x14ac:dyDescent="0.2">
      <c r="I223" s="1">
        <v>222</v>
      </c>
      <c r="J223" s="1">
        <v>1</v>
      </c>
      <c r="K223" s="1">
        <v>5</v>
      </c>
      <c r="L223" s="1">
        <v>17</v>
      </c>
      <c r="M223" s="1">
        <v>377</v>
      </c>
      <c r="N223" s="1">
        <v>1</v>
      </c>
      <c r="O223" s="1">
        <v>50850</v>
      </c>
      <c r="P223" s="1">
        <v>0</v>
      </c>
    </row>
    <row r="224" spans="9:16" x14ac:dyDescent="0.2">
      <c r="I224" s="1">
        <v>223</v>
      </c>
      <c r="J224" s="1">
        <v>1</v>
      </c>
      <c r="K224" s="1">
        <v>5</v>
      </c>
      <c r="L224" s="1">
        <v>18</v>
      </c>
      <c r="M224" s="1">
        <v>399</v>
      </c>
      <c r="N224" s="1">
        <v>1</v>
      </c>
      <c r="O224" s="1">
        <v>54500</v>
      </c>
      <c r="P224" s="1">
        <v>0</v>
      </c>
    </row>
    <row r="225" spans="9:16" x14ac:dyDescent="0.2">
      <c r="I225" s="1">
        <v>224</v>
      </c>
      <c r="J225" s="1">
        <v>1</v>
      </c>
      <c r="K225" s="1">
        <v>5</v>
      </c>
      <c r="L225" s="1">
        <v>19</v>
      </c>
      <c r="M225" s="1">
        <v>421</v>
      </c>
      <c r="N225" s="1">
        <v>6</v>
      </c>
      <c r="O225" s="1">
        <v>94025</v>
      </c>
      <c r="P225" s="1">
        <v>200</v>
      </c>
    </row>
    <row r="226" spans="9:16" x14ac:dyDescent="0.2">
      <c r="I226" s="1">
        <v>225</v>
      </c>
      <c r="J226" s="1">
        <v>1</v>
      </c>
      <c r="K226" s="1">
        <v>5</v>
      </c>
      <c r="L226" s="1">
        <v>20</v>
      </c>
      <c r="M226" s="1">
        <v>442</v>
      </c>
      <c r="N226" s="1">
        <v>1</v>
      </c>
      <c r="O226" s="1">
        <v>72100</v>
      </c>
      <c r="P226" s="1">
        <v>0</v>
      </c>
    </row>
    <row r="227" spans="9:16" x14ac:dyDescent="0.2">
      <c r="I227" s="1">
        <v>226</v>
      </c>
      <c r="J227" s="1">
        <v>1</v>
      </c>
      <c r="K227" s="1">
        <v>5</v>
      </c>
      <c r="L227" s="1">
        <v>21</v>
      </c>
      <c r="M227" s="1">
        <v>464</v>
      </c>
      <c r="N227" s="1">
        <v>1</v>
      </c>
      <c r="O227" s="1">
        <v>76550</v>
      </c>
      <c r="P227" s="1">
        <v>0</v>
      </c>
    </row>
    <row r="228" spans="9:16" x14ac:dyDescent="0.2">
      <c r="I228" s="1">
        <v>227</v>
      </c>
      <c r="J228" s="1">
        <v>1</v>
      </c>
      <c r="K228" s="1">
        <v>5</v>
      </c>
      <c r="L228" s="1">
        <v>22</v>
      </c>
      <c r="M228" s="1">
        <v>485</v>
      </c>
      <c r="N228" s="1">
        <v>1</v>
      </c>
      <c r="O228" s="1">
        <v>81100</v>
      </c>
      <c r="P228" s="1">
        <v>0</v>
      </c>
    </row>
    <row r="229" spans="9:16" x14ac:dyDescent="0.2">
      <c r="I229" s="1">
        <v>228</v>
      </c>
      <c r="J229" s="1">
        <v>1</v>
      </c>
      <c r="K229" s="1">
        <v>5</v>
      </c>
      <c r="L229" s="1">
        <v>23</v>
      </c>
      <c r="M229" s="1">
        <v>507</v>
      </c>
      <c r="N229" s="1">
        <v>1</v>
      </c>
      <c r="O229" s="1">
        <v>85750</v>
      </c>
      <c r="P229" s="1">
        <v>0</v>
      </c>
    </row>
    <row r="230" spans="9:16" x14ac:dyDescent="0.2">
      <c r="I230" s="1">
        <v>229</v>
      </c>
      <c r="J230" s="1">
        <v>1</v>
      </c>
      <c r="K230" s="1">
        <v>5</v>
      </c>
      <c r="L230" s="1">
        <v>24</v>
      </c>
      <c r="M230" s="1">
        <v>529</v>
      </c>
      <c r="N230" s="1">
        <v>6</v>
      </c>
      <c r="O230" s="1">
        <v>94025</v>
      </c>
      <c r="P230" s="1">
        <v>400</v>
      </c>
    </row>
    <row r="231" spans="9:16" x14ac:dyDescent="0.2">
      <c r="I231" s="1">
        <v>230</v>
      </c>
      <c r="J231" s="1">
        <v>1</v>
      </c>
      <c r="K231" s="1">
        <v>5</v>
      </c>
      <c r="L231" s="1">
        <v>25</v>
      </c>
      <c r="M231" s="1">
        <v>550</v>
      </c>
      <c r="N231" s="1">
        <v>1</v>
      </c>
      <c r="O231" s="1">
        <v>107850</v>
      </c>
      <c r="P231" s="1">
        <v>0</v>
      </c>
    </row>
    <row r="232" spans="9:16" x14ac:dyDescent="0.2">
      <c r="I232" s="1">
        <v>231</v>
      </c>
      <c r="J232" s="1">
        <v>1</v>
      </c>
      <c r="K232" s="1">
        <v>5</v>
      </c>
      <c r="L232" s="1">
        <v>26</v>
      </c>
      <c r="M232" s="1">
        <v>572</v>
      </c>
      <c r="N232" s="1">
        <v>1</v>
      </c>
      <c r="O232" s="1">
        <v>113300</v>
      </c>
      <c r="P232" s="1">
        <v>0</v>
      </c>
    </row>
    <row r="233" spans="9:16" x14ac:dyDescent="0.2">
      <c r="I233" s="1">
        <v>232</v>
      </c>
      <c r="J233" s="1">
        <v>1</v>
      </c>
      <c r="K233" s="1">
        <v>5</v>
      </c>
      <c r="L233" s="1">
        <v>27</v>
      </c>
      <c r="M233" s="1">
        <v>594</v>
      </c>
      <c r="N233" s="1">
        <v>1</v>
      </c>
      <c r="O233" s="1">
        <v>118850</v>
      </c>
      <c r="P233" s="1">
        <v>0</v>
      </c>
    </row>
    <row r="234" spans="9:16" x14ac:dyDescent="0.2">
      <c r="I234" s="1">
        <v>233</v>
      </c>
      <c r="J234" s="1">
        <v>1</v>
      </c>
      <c r="K234" s="1">
        <v>5</v>
      </c>
      <c r="L234" s="1">
        <v>28</v>
      </c>
      <c r="M234" s="1">
        <v>615</v>
      </c>
      <c r="N234" s="1">
        <v>1</v>
      </c>
      <c r="O234" s="1">
        <v>124500</v>
      </c>
      <c r="P234" s="1">
        <v>0</v>
      </c>
    </row>
    <row r="235" spans="9:16" x14ac:dyDescent="0.2">
      <c r="I235" s="1">
        <v>234</v>
      </c>
      <c r="J235" s="1">
        <v>1</v>
      </c>
      <c r="K235" s="1">
        <v>5</v>
      </c>
      <c r="L235" s="1">
        <v>29</v>
      </c>
      <c r="M235" s="1">
        <v>637</v>
      </c>
      <c r="N235" s="1">
        <v>6</v>
      </c>
      <c r="O235" s="1">
        <v>94025</v>
      </c>
      <c r="P235" s="1">
        <v>600</v>
      </c>
    </row>
    <row r="236" spans="9:16" x14ac:dyDescent="0.2">
      <c r="I236" s="1">
        <v>235</v>
      </c>
      <c r="J236" s="1">
        <v>1</v>
      </c>
      <c r="K236" s="1">
        <v>5</v>
      </c>
      <c r="L236" s="1">
        <v>30</v>
      </c>
      <c r="M236" s="1">
        <v>659</v>
      </c>
      <c r="N236" s="1">
        <v>1</v>
      </c>
      <c r="O236" s="1">
        <v>166100</v>
      </c>
      <c r="P236" s="1">
        <v>0</v>
      </c>
    </row>
    <row r="237" spans="9:16" x14ac:dyDescent="0.2">
      <c r="I237" s="1">
        <v>236</v>
      </c>
      <c r="J237" s="1">
        <v>1</v>
      </c>
      <c r="K237" s="1">
        <v>5</v>
      </c>
      <c r="L237" s="1">
        <v>31</v>
      </c>
      <c r="M237" s="1">
        <v>680</v>
      </c>
      <c r="N237" s="1">
        <v>1</v>
      </c>
      <c r="O237" s="1">
        <v>173050</v>
      </c>
      <c r="P237" s="1">
        <v>0</v>
      </c>
    </row>
    <row r="238" spans="9:16" x14ac:dyDescent="0.2">
      <c r="I238" s="1">
        <v>237</v>
      </c>
      <c r="J238" s="1">
        <v>1</v>
      </c>
      <c r="K238" s="1">
        <v>5</v>
      </c>
      <c r="L238" s="1">
        <v>32</v>
      </c>
      <c r="M238" s="1">
        <v>702</v>
      </c>
      <c r="N238" s="1">
        <v>1</v>
      </c>
      <c r="O238" s="1">
        <v>180100</v>
      </c>
      <c r="P238" s="1">
        <v>0</v>
      </c>
    </row>
    <row r="239" spans="9:16" x14ac:dyDescent="0.2">
      <c r="I239" s="1">
        <v>238</v>
      </c>
      <c r="J239" s="1">
        <v>1</v>
      </c>
      <c r="K239" s="1">
        <v>5</v>
      </c>
      <c r="L239" s="1">
        <v>33</v>
      </c>
      <c r="M239" s="1">
        <v>723</v>
      </c>
      <c r="N239" s="1">
        <v>1</v>
      </c>
      <c r="O239" s="1">
        <v>187250</v>
      </c>
      <c r="P239" s="1">
        <v>0</v>
      </c>
    </row>
    <row r="240" spans="9:16" x14ac:dyDescent="0.2">
      <c r="I240" s="1">
        <v>239</v>
      </c>
      <c r="J240" s="1">
        <v>1</v>
      </c>
      <c r="K240" s="1">
        <v>5</v>
      </c>
      <c r="L240" s="1">
        <v>34</v>
      </c>
      <c r="M240" s="1">
        <v>745</v>
      </c>
      <c r="N240" s="1">
        <v>6</v>
      </c>
      <c r="O240" s="1">
        <v>94025</v>
      </c>
      <c r="P240" s="1">
        <v>800</v>
      </c>
    </row>
    <row r="241" spans="9:16" x14ac:dyDescent="0.2">
      <c r="I241" s="1">
        <v>240</v>
      </c>
      <c r="J241" s="1">
        <v>1</v>
      </c>
      <c r="K241" s="1">
        <v>5</v>
      </c>
      <c r="L241" s="1">
        <v>35</v>
      </c>
      <c r="M241" s="1">
        <v>767</v>
      </c>
      <c r="N241" s="1">
        <v>1</v>
      </c>
      <c r="O241" s="1">
        <v>236850</v>
      </c>
      <c r="P241" s="1">
        <v>0</v>
      </c>
    </row>
    <row r="242" spans="9:16" x14ac:dyDescent="0.2">
      <c r="I242" s="1">
        <v>241</v>
      </c>
      <c r="J242" s="1">
        <v>1</v>
      </c>
      <c r="K242" s="1">
        <v>5</v>
      </c>
      <c r="L242" s="1">
        <v>36</v>
      </c>
      <c r="M242" s="1">
        <v>788</v>
      </c>
      <c r="N242" s="1">
        <v>1</v>
      </c>
      <c r="O242" s="1">
        <v>245300</v>
      </c>
      <c r="P242" s="1">
        <v>0</v>
      </c>
    </row>
    <row r="243" spans="9:16" x14ac:dyDescent="0.2">
      <c r="I243" s="1">
        <v>242</v>
      </c>
      <c r="J243" s="1">
        <v>1</v>
      </c>
      <c r="K243" s="1">
        <v>5</v>
      </c>
      <c r="L243" s="1">
        <v>37</v>
      </c>
      <c r="M243" s="1">
        <v>810</v>
      </c>
      <c r="N243" s="1">
        <v>1</v>
      </c>
      <c r="O243" s="1">
        <v>253850</v>
      </c>
      <c r="P243" s="1">
        <v>0</v>
      </c>
    </row>
    <row r="244" spans="9:16" x14ac:dyDescent="0.2">
      <c r="I244" s="1">
        <v>243</v>
      </c>
      <c r="J244" s="1">
        <v>1</v>
      </c>
      <c r="K244" s="1">
        <v>5</v>
      </c>
      <c r="L244" s="1">
        <v>38</v>
      </c>
      <c r="M244" s="1">
        <v>832</v>
      </c>
      <c r="N244" s="1">
        <v>1</v>
      </c>
      <c r="O244" s="1">
        <v>262500</v>
      </c>
      <c r="P244" s="1">
        <v>0</v>
      </c>
    </row>
    <row r="245" spans="9:16" x14ac:dyDescent="0.2">
      <c r="I245" s="1">
        <v>244</v>
      </c>
      <c r="J245" s="1">
        <v>1</v>
      </c>
      <c r="K245" s="1">
        <v>5</v>
      </c>
      <c r="L245" s="1">
        <v>39</v>
      </c>
      <c r="M245" s="1">
        <v>853</v>
      </c>
      <c r="N245" s="1">
        <v>6</v>
      </c>
      <c r="O245" s="1">
        <v>94025</v>
      </c>
      <c r="P245" s="1">
        <v>1000</v>
      </c>
    </row>
    <row r="246" spans="9:16" x14ac:dyDescent="0.2">
      <c r="I246" s="1">
        <v>245</v>
      </c>
      <c r="J246" s="1">
        <v>1</v>
      </c>
      <c r="K246" s="1">
        <v>5</v>
      </c>
      <c r="L246" s="1">
        <v>40</v>
      </c>
      <c r="M246" s="1">
        <v>875</v>
      </c>
      <c r="N246" s="1">
        <v>1</v>
      </c>
      <c r="O246" s="1">
        <v>360100</v>
      </c>
      <c r="P246" s="1">
        <v>0</v>
      </c>
    </row>
    <row r="247" spans="9:16" x14ac:dyDescent="0.2">
      <c r="I247" s="1">
        <v>246</v>
      </c>
      <c r="J247" s="1">
        <v>1</v>
      </c>
      <c r="K247" s="1">
        <v>5</v>
      </c>
      <c r="L247" s="1">
        <v>41</v>
      </c>
      <c r="M247" s="1">
        <v>897</v>
      </c>
      <c r="N247" s="1">
        <v>1</v>
      </c>
      <c r="O247" s="1">
        <v>371050</v>
      </c>
      <c r="P247" s="1">
        <v>0</v>
      </c>
    </row>
    <row r="248" spans="9:16" x14ac:dyDescent="0.2">
      <c r="I248" s="1">
        <v>247</v>
      </c>
      <c r="J248" s="1">
        <v>1</v>
      </c>
      <c r="K248" s="1">
        <v>5</v>
      </c>
      <c r="L248" s="1">
        <v>42</v>
      </c>
      <c r="M248" s="1">
        <v>918</v>
      </c>
      <c r="N248" s="1">
        <v>1</v>
      </c>
      <c r="O248" s="1">
        <v>382100</v>
      </c>
      <c r="P248" s="1">
        <v>0</v>
      </c>
    </row>
    <row r="249" spans="9:16" x14ac:dyDescent="0.2">
      <c r="I249" s="1">
        <v>248</v>
      </c>
      <c r="J249" s="1">
        <v>1</v>
      </c>
      <c r="K249" s="1">
        <v>5</v>
      </c>
      <c r="L249" s="1">
        <v>43</v>
      </c>
      <c r="M249" s="1">
        <v>940</v>
      </c>
      <c r="N249" s="1">
        <v>1</v>
      </c>
      <c r="O249" s="1">
        <v>393250</v>
      </c>
      <c r="P249" s="1">
        <v>0</v>
      </c>
    </row>
    <row r="250" spans="9:16" x14ac:dyDescent="0.2">
      <c r="I250" s="1">
        <v>249</v>
      </c>
      <c r="J250" s="1">
        <v>1</v>
      </c>
      <c r="K250" s="1">
        <v>5</v>
      </c>
      <c r="L250" s="1">
        <v>44</v>
      </c>
      <c r="M250" s="1">
        <v>962</v>
      </c>
      <c r="N250" s="1">
        <v>6</v>
      </c>
      <c r="O250" s="1">
        <v>94025</v>
      </c>
      <c r="P250" s="1">
        <v>2500</v>
      </c>
    </row>
    <row r="251" spans="9:16" x14ac:dyDescent="0.2">
      <c r="I251" s="1">
        <v>250</v>
      </c>
      <c r="J251" s="1">
        <v>1</v>
      </c>
      <c r="K251" s="1">
        <v>5</v>
      </c>
      <c r="L251" s="1">
        <v>45</v>
      </c>
      <c r="M251" s="1">
        <v>983</v>
      </c>
      <c r="N251" s="1">
        <v>1</v>
      </c>
      <c r="O251" s="1">
        <v>415850</v>
      </c>
      <c r="P251" s="1">
        <v>0</v>
      </c>
    </row>
    <row r="252" spans="9:16" x14ac:dyDescent="0.2">
      <c r="I252" s="1">
        <v>251</v>
      </c>
      <c r="J252" s="1">
        <v>1</v>
      </c>
      <c r="K252" s="1">
        <v>5</v>
      </c>
      <c r="L252" s="1">
        <v>46</v>
      </c>
      <c r="M252" s="1">
        <v>1005</v>
      </c>
      <c r="N252" s="1">
        <v>1</v>
      </c>
      <c r="O252" s="1">
        <v>427300</v>
      </c>
      <c r="P252" s="1">
        <v>0</v>
      </c>
    </row>
    <row r="253" spans="9:16" x14ac:dyDescent="0.2">
      <c r="I253" s="1">
        <v>252</v>
      </c>
      <c r="J253" s="1">
        <v>1</v>
      </c>
      <c r="K253" s="1">
        <v>5</v>
      </c>
      <c r="L253" s="1">
        <v>47</v>
      </c>
      <c r="M253" s="1">
        <v>1026</v>
      </c>
      <c r="N253" s="1">
        <v>1</v>
      </c>
      <c r="O253" s="1">
        <v>438850</v>
      </c>
      <c r="P253" s="1">
        <v>0</v>
      </c>
    </row>
    <row r="254" spans="9:16" x14ac:dyDescent="0.2">
      <c r="I254" s="1">
        <v>253</v>
      </c>
      <c r="J254" s="1">
        <v>1</v>
      </c>
      <c r="K254" s="1">
        <v>5</v>
      </c>
      <c r="L254" s="1">
        <v>48</v>
      </c>
      <c r="M254" s="1">
        <v>1048</v>
      </c>
      <c r="N254" s="1">
        <v>1</v>
      </c>
      <c r="O254" s="1">
        <v>450500</v>
      </c>
      <c r="P254" s="1">
        <v>0</v>
      </c>
    </row>
    <row r="255" spans="9:16" x14ac:dyDescent="0.2">
      <c r="I255" s="1">
        <v>254</v>
      </c>
      <c r="J255" s="1">
        <v>1</v>
      </c>
      <c r="K255" s="1">
        <v>5</v>
      </c>
      <c r="L255" s="1">
        <v>49</v>
      </c>
      <c r="M255" s="1">
        <v>1070</v>
      </c>
      <c r="N255" s="1">
        <v>6</v>
      </c>
      <c r="O255" s="1">
        <v>94025</v>
      </c>
      <c r="P255" s="1">
        <v>5000</v>
      </c>
    </row>
    <row r="256" spans="9:16" x14ac:dyDescent="0.2">
      <c r="I256" s="1">
        <v>255</v>
      </c>
      <c r="J256" s="1">
        <v>1</v>
      </c>
      <c r="K256" s="1">
        <v>5</v>
      </c>
      <c r="L256" s="1">
        <v>50</v>
      </c>
      <c r="M256" s="1">
        <v>1113</v>
      </c>
      <c r="N256" s="1">
        <v>0</v>
      </c>
      <c r="O256" s="1">
        <v>0</v>
      </c>
      <c r="P256" s="1">
        <v>0</v>
      </c>
    </row>
    <row r="257" spans="9:16" x14ac:dyDescent="0.2">
      <c r="I257" s="1">
        <v>256</v>
      </c>
      <c r="J257" s="1">
        <v>2</v>
      </c>
      <c r="K257" s="1">
        <v>1</v>
      </c>
      <c r="L257" s="1">
        <v>0</v>
      </c>
      <c r="M257" s="1">
        <v>0</v>
      </c>
      <c r="N257" s="110">
        <f>N2</f>
        <v>1</v>
      </c>
      <c r="O257" s="110">
        <f>IF(N257=6,94027,O2)</f>
        <v>80</v>
      </c>
      <c r="P257" s="110">
        <f>P2</f>
        <v>0</v>
      </c>
    </row>
    <row r="258" spans="9:16" x14ac:dyDescent="0.2">
      <c r="I258" s="1">
        <v>257</v>
      </c>
      <c r="J258" s="1">
        <v>2</v>
      </c>
      <c r="K258" s="1">
        <v>1</v>
      </c>
      <c r="L258" s="1">
        <v>1</v>
      </c>
      <c r="M258" s="1">
        <v>12</v>
      </c>
      <c r="N258" s="110">
        <f t="shared" ref="N258:N321" si="13">N3</f>
        <v>1</v>
      </c>
      <c r="O258" s="110">
        <f t="shared" ref="O258:O321" si="14">IF(N258=6,94027,O3)</f>
        <v>100</v>
      </c>
      <c r="P258" s="110">
        <f t="shared" ref="P258:P321" si="15">P3</f>
        <v>0</v>
      </c>
    </row>
    <row r="259" spans="9:16" x14ac:dyDescent="0.2">
      <c r="I259" s="1">
        <v>258</v>
      </c>
      <c r="J259" s="1">
        <v>2</v>
      </c>
      <c r="K259" s="1">
        <v>1</v>
      </c>
      <c r="L259" s="1">
        <v>2</v>
      </c>
      <c r="M259" s="1">
        <v>21</v>
      </c>
      <c r="N259" s="110">
        <f t="shared" si="13"/>
        <v>1</v>
      </c>
      <c r="O259" s="110">
        <f t="shared" si="14"/>
        <v>120</v>
      </c>
      <c r="P259" s="110">
        <f t="shared" si="15"/>
        <v>0</v>
      </c>
    </row>
    <row r="260" spans="9:16" x14ac:dyDescent="0.2">
      <c r="I260" s="1">
        <v>259</v>
      </c>
      <c r="J260" s="1">
        <v>2</v>
      </c>
      <c r="K260" s="1">
        <v>1</v>
      </c>
      <c r="L260" s="1">
        <v>3</v>
      </c>
      <c r="M260" s="1">
        <v>29</v>
      </c>
      <c r="N260" s="110">
        <f t="shared" si="13"/>
        <v>1</v>
      </c>
      <c r="O260" s="110">
        <f t="shared" si="14"/>
        <v>145</v>
      </c>
      <c r="P260" s="110">
        <f t="shared" si="15"/>
        <v>0</v>
      </c>
    </row>
    <row r="261" spans="9:16" x14ac:dyDescent="0.2">
      <c r="I261" s="1">
        <v>260</v>
      </c>
      <c r="J261" s="1">
        <v>2</v>
      </c>
      <c r="K261" s="1">
        <v>1</v>
      </c>
      <c r="L261" s="1">
        <v>4</v>
      </c>
      <c r="M261" s="1">
        <v>38</v>
      </c>
      <c r="N261" s="110">
        <f t="shared" si="13"/>
        <v>6</v>
      </c>
      <c r="O261" s="110">
        <f t="shared" si="14"/>
        <v>94027</v>
      </c>
      <c r="P261" s="110">
        <f t="shared" si="15"/>
        <v>1</v>
      </c>
    </row>
    <row r="262" spans="9:16" x14ac:dyDescent="0.2">
      <c r="I262" s="1">
        <v>261</v>
      </c>
      <c r="J262" s="1">
        <v>2</v>
      </c>
      <c r="K262" s="1">
        <v>1</v>
      </c>
      <c r="L262" s="1">
        <v>5</v>
      </c>
      <c r="M262" s="1">
        <v>46</v>
      </c>
      <c r="N262" s="110">
        <f t="shared" si="13"/>
        <v>1</v>
      </c>
      <c r="O262" s="110">
        <f t="shared" si="14"/>
        <v>195</v>
      </c>
      <c r="P262" s="110">
        <f t="shared" si="15"/>
        <v>0</v>
      </c>
    </row>
    <row r="263" spans="9:16" x14ac:dyDescent="0.2">
      <c r="I263" s="1">
        <v>262</v>
      </c>
      <c r="J263" s="1">
        <v>2</v>
      </c>
      <c r="K263" s="1">
        <v>1</v>
      </c>
      <c r="L263" s="1">
        <v>6</v>
      </c>
      <c r="M263" s="1">
        <v>55</v>
      </c>
      <c r="N263" s="110">
        <f t="shared" si="13"/>
        <v>1</v>
      </c>
      <c r="O263" s="110">
        <f t="shared" si="14"/>
        <v>225</v>
      </c>
      <c r="P263" s="110">
        <f t="shared" si="15"/>
        <v>0</v>
      </c>
    </row>
    <row r="264" spans="9:16" x14ac:dyDescent="0.2">
      <c r="I264" s="1">
        <v>263</v>
      </c>
      <c r="J264" s="1">
        <v>2</v>
      </c>
      <c r="K264" s="1">
        <v>1</v>
      </c>
      <c r="L264" s="1">
        <v>7</v>
      </c>
      <c r="M264" s="1">
        <v>63</v>
      </c>
      <c r="N264" s="110">
        <f t="shared" si="13"/>
        <v>1</v>
      </c>
      <c r="O264" s="110">
        <f t="shared" si="14"/>
        <v>255</v>
      </c>
      <c r="P264" s="110">
        <f t="shared" si="15"/>
        <v>0</v>
      </c>
    </row>
    <row r="265" spans="9:16" x14ac:dyDescent="0.2">
      <c r="I265" s="1">
        <v>264</v>
      </c>
      <c r="J265" s="1">
        <v>2</v>
      </c>
      <c r="K265" s="1">
        <v>1</v>
      </c>
      <c r="L265" s="1">
        <v>8</v>
      </c>
      <c r="M265" s="1">
        <v>72</v>
      </c>
      <c r="N265" s="110">
        <f t="shared" si="13"/>
        <v>1</v>
      </c>
      <c r="O265" s="110">
        <f t="shared" si="14"/>
        <v>290</v>
      </c>
      <c r="P265" s="110">
        <f t="shared" si="15"/>
        <v>0</v>
      </c>
    </row>
    <row r="266" spans="9:16" x14ac:dyDescent="0.2">
      <c r="I266" s="1">
        <v>265</v>
      </c>
      <c r="J266" s="1">
        <v>2</v>
      </c>
      <c r="K266" s="1">
        <v>1</v>
      </c>
      <c r="L266" s="1">
        <v>9</v>
      </c>
      <c r="M266" s="1">
        <v>81</v>
      </c>
      <c r="N266" s="110">
        <f t="shared" si="13"/>
        <v>6</v>
      </c>
      <c r="O266" s="110">
        <f t="shared" si="14"/>
        <v>94027</v>
      </c>
      <c r="P266" s="110">
        <f t="shared" si="15"/>
        <v>5</v>
      </c>
    </row>
    <row r="267" spans="9:16" x14ac:dyDescent="0.2">
      <c r="I267" s="1">
        <v>266</v>
      </c>
      <c r="J267" s="1">
        <v>2</v>
      </c>
      <c r="K267" s="1">
        <v>1</v>
      </c>
      <c r="L267" s="1">
        <v>10</v>
      </c>
      <c r="M267" s="1">
        <v>89</v>
      </c>
      <c r="N267" s="110">
        <f t="shared" si="13"/>
        <v>1</v>
      </c>
      <c r="O267" s="110">
        <f t="shared" si="14"/>
        <v>720</v>
      </c>
      <c r="P267" s="110">
        <f t="shared" si="15"/>
        <v>0</v>
      </c>
    </row>
    <row r="268" spans="9:16" x14ac:dyDescent="0.2">
      <c r="I268" s="1">
        <v>267</v>
      </c>
      <c r="J268" s="1">
        <v>2</v>
      </c>
      <c r="K268" s="1">
        <v>1</v>
      </c>
      <c r="L268" s="1">
        <v>11</v>
      </c>
      <c r="M268" s="1">
        <v>98</v>
      </c>
      <c r="N268" s="110">
        <f t="shared" si="13"/>
        <v>1</v>
      </c>
      <c r="O268" s="110">
        <f t="shared" si="14"/>
        <v>800</v>
      </c>
      <c r="P268" s="110">
        <f t="shared" si="15"/>
        <v>0</v>
      </c>
    </row>
    <row r="269" spans="9:16" x14ac:dyDescent="0.2">
      <c r="I269" s="1">
        <v>268</v>
      </c>
      <c r="J269" s="1">
        <v>2</v>
      </c>
      <c r="K269" s="1">
        <v>1</v>
      </c>
      <c r="L269" s="1">
        <v>12</v>
      </c>
      <c r="M269" s="1">
        <v>106</v>
      </c>
      <c r="N269" s="110">
        <f t="shared" si="13"/>
        <v>1</v>
      </c>
      <c r="O269" s="110">
        <f t="shared" si="14"/>
        <v>880</v>
      </c>
      <c r="P269" s="110">
        <f t="shared" si="15"/>
        <v>0</v>
      </c>
    </row>
    <row r="270" spans="9:16" x14ac:dyDescent="0.2">
      <c r="I270" s="1">
        <v>269</v>
      </c>
      <c r="J270" s="1">
        <v>2</v>
      </c>
      <c r="K270" s="1">
        <v>1</v>
      </c>
      <c r="L270" s="1">
        <v>13</v>
      </c>
      <c r="M270" s="1">
        <v>115</v>
      </c>
      <c r="N270" s="110">
        <f t="shared" si="13"/>
        <v>1</v>
      </c>
      <c r="O270" s="110">
        <f t="shared" si="14"/>
        <v>970</v>
      </c>
      <c r="P270" s="110">
        <f t="shared" si="15"/>
        <v>0</v>
      </c>
    </row>
    <row r="271" spans="9:16" x14ac:dyDescent="0.2">
      <c r="I271" s="1">
        <v>270</v>
      </c>
      <c r="J271" s="1">
        <v>2</v>
      </c>
      <c r="K271" s="1">
        <v>1</v>
      </c>
      <c r="L271" s="1">
        <v>14</v>
      </c>
      <c r="M271" s="1">
        <v>124</v>
      </c>
      <c r="N271" s="110">
        <f t="shared" si="13"/>
        <v>6</v>
      </c>
      <c r="O271" s="110">
        <f t="shared" si="14"/>
        <v>94027</v>
      </c>
      <c r="P271" s="110">
        <f t="shared" si="15"/>
        <v>20</v>
      </c>
    </row>
    <row r="272" spans="9:16" x14ac:dyDescent="0.2">
      <c r="I272" s="1">
        <v>271</v>
      </c>
      <c r="J272" s="1">
        <v>2</v>
      </c>
      <c r="K272" s="1">
        <v>1</v>
      </c>
      <c r="L272" s="1">
        <v>15</v>
      </c>
      <c r="M272" s="1">
        <v>132</v>
      </c>
      <c r="N272" s="110">
        <f t="shared" si="13"/>
        <v>1</v>
      </c>
      <c r="O272" s="110">
        <f t="shared" si="14"/>
        <v>1150</v>
      </c>
      <c r="P272" s="110">
        <f t="shared" si="15"/>
        <v>0</v>
      </c>
    </row>
    <row r="273" spans="9:16" x14ac:dyDescent="0.2">
      <c r="I273" s="1">
        <v>272</v>
      </c>
      <c r="J273" s="1">
        <v>2</v>
      </c>
      <c r="K273" s="1">
        <v>1</v>
      </c>
      <c r="L273" s="1">
        <v>16</v>
      </c>
      <c r="M273" s="1">
        <v>141</v>
      </c>
      <c r="N273" s="110">
        <f t="shared" si="13"/>
        <v>1</v>
      </c>
      <c r="O273" s="110">
        <f t="shared" si="14"/>
        <v>1250</v>
      </c>
      <c r="P273" s="110">
        <f t="shared" si="15"/>
        <v>0</v>
      </c>
    </row>
    <row r="274" spans="9:16" x14ac:dyDescent="0.2">
      <c r="I274" s="1">
        <v>273</v>
      </c>
      <c r="J274" s="1">
        <v>2</v>
      </c>
      <c r="K274" s="1">
        <v>1</v>
      </c>
      <c r="L274" s="1">
        <v>17</v>
      </c>
      <c r="M274" s="1">
        <v>149</v>
      </c>
      <c r="N274" s="110">
        <f t="shared" si="13"/>
        <v>1</v>
      </c>
      <c r="O274" s="110">
        <f t="shared" si="14"/>
        <v>1350</v>
      </c>
      <c r="P274" s="110">
        <f t="shared" si="15"/>
        <v>0</v>
      </c>
    </row>
    <row r="275" spans="9:16" x14ac:dyDescent="0.2">
      <c r="I275" s="1">
        <v>274</v>
      </c>
      <c r="J275" s="1">
        <v>2</v>
      </c>
      <c r="K275" s="1">
        <v>1</v>
      </c>
      <c r="L275" s="1">
        <v>18</v>
      </c>
      <c r="M275" s="1">
        <v>158</v>
      </c>
      <c r="N275" s="110">
        <f t="shared" si="13"/>
        <v>1</v>
      </c>
      <c r="O275" s="110">
        <f t="shared" si="14"/>
        <v>1460</v>
      </c>
      <c r="P275" s="110">
        <f t="shared" si="15"/>
        <v>0</v>
      </c>
    </row>
    <row r="276" spans="9:16" x14ac:dyDescent="0.2">
      <c r="I276" s="1">
        <v>275</v>
      </c>
      <c r="J276" s="1">
        <v>2</v>
      </c>
      <c r="K276" s="1">
        <v>1</v>
      </c>
      <c r="L276" s="1">
        <v>19</v>
      </c>
      <c r="M276" s="1">
        <v>166</v>
      </c>
      <c r="N276" s="110">
        <f t="shared" si="13"/>
        <v>6</v>
      </c>
      <c r="O276" s="110">
        <f t="shared" si="14"/>
        <v>94027</v>
      </c>
      <c r="P276" s="110">
        <f t="shared" si="15"/>
        <v>40</v>
      </c>
    </row>
    <row r="277" spans="9:16" x14ac:dyDescent="0.2">
      <c r="I277" s="1">
        <v>276</v>
      </c>
      <c r="J277" s="1">
        <v>2</v>
      </c>
      <c r="K277" s="1">
        <v>1</v>
      </c>
      <c r="L277" s="1">
        <v>20</v>
      </c>
      <c r="M277" s="1">
        <v>175</v>
      </c>
      <c r="N277" s="110">
        <f t="shared" si="13"/>
        <v>1</v>
      </c>
      <c r="O277" s="110">
        <f t="shared" si="14"/>
        <v>1680</v>
      </c>
      <c r="P277" s="110">
        <f t="shared" si="15"/>
        <v>0</v>
      </c>
    </row>
    <row r="278" spans="9:16" x14ac:dyDescent="0.2">
      <c r="I278" s="1">
        <v>277</v>
      </c>
      <c r="J278" s="1">
        <v>2</v>
      </c>
      <c r="K278" s="1">
        <v>1</v>
      </c>
      <c r="L278" s="1">
        <v>21</v>
      </c>
      <c r="M278" s="1">
        <v>184</v>
      </c>
      <c r="N278" s="110">
        <f t="shared" si="13"/>
        <v>1</v>
      </c>
      <c r="O278" s="110">
        <f t="shared" si="14"/>
        <v>1800</v>
      </c>
      <c r="P278" s="110">
        <f t="shared" si="15"/>
        <v>0</v>
      </c>
    </row>
    <row r="279" spans="9:16" x14ac:dyDescent="0.2">
      <c r="I279" s="1">
        <v>278</v>
      </c>
      <c r="J279" s="1">
        <v>2</v>
      </c>
      <c r="K279" s="1">
        <v>1</v>
      </c>
      <c r="L279" s="1">
        <v>22</v>
      </c>
      <c r="M279" s="1">
        <v>192</v>
      </c>
      <c r="N279" s="110">
        <f t="shared" si="13"/>
        <v>1</v>
      </c>
      <c r="O279" s="110">
        <f t="shared" si="14"/>
        <v>1920</v>
      </c>
      <c r="P279" s="110">
        <f t="shared" si="15"/>
        <v>0</v>
      </c>
    </row>
    <row r="280" spans="9:16" x14ac:dyDescent="0.2">
      <c r="I280" s="1">
        <v>279</v>
      </c>
      <c r="J280" s="1">
        <v>2</v>
      </c>
      <c r="K280" s="1">
        <v>1</v>
      </c>
      <c r="L280" s="1">
        <v>23</v>
      </c>
      <c r="M280" s="1">
        <v>201</v>
      </c>
      <c r="N280" s="110">
        <f t="shared" si="13"/>
        <v>1</v>
      </c>
      <c r="O280" s="110">
        <f t="shared" si="14"/>
        <v>2050</v>
      </c>
      <c r="P280" s="110">
        <f t="shared" si="15"/>
        <v>0</v>
      </c>
    </row>
    <row r="281" spans="9:16" x14ac:dyDescent="0.2">
      <c r="I281" s="1">
        <v>280</v>
      </c>
      <c r="J281" s="1">
        <v>2</v>
      </c>
      <c r="K281" s="1">
        <v>1</v>
      </c>
      <c r="L281" s="1">
        <v>24</v>
      </c>
      <c r="M281" s="1">
        <v>209</v>
      </c>
      <c r="N281" s="110">
        <f t="shared" si="13"/>
        <v>6</v>
      </c>
      <c r="O281" s="110">
        <f t="shared" si="14"/>
        <v>94027</v>
      </c>
      <c r="P281" s="110">
        <f t="shared" si="15"/>
        <v>60</v>
      </c>
    </row>
    <row r="282" spans="9:16" x14ac:dyDescent="0.2">
      <c r="I282" s="1">
        <v>281</v>
      </c>
      <c r="J282" s="1">
        <v>2</v>
      </c>
      <c r="K282" s="1">
        <v>1</v>
      </c>
      <c r="L282" s="1">
        <v>25</v>
      </c>
      <c r="M282" s="1">
        <v>218</v>
      </c>
      <c r="N282" s="110">
        <f t="shared" si="13"/>
        <v>1</v>
      </c>
      <c r="O282" s="110">
        <f t="shared" si="14"/>
        <v>2310</v>
      </c>
      <c r="P282" s="110">
        <f t="shared" si="15"/>
        <v>0</v>
      </c>
    </row>
    <row r="283" spans="9:16" x14ac:dyDescent="0.2">
      <c r="I283" s="1">
        <v>282</v>
      </c>
      <c r="J283" s="1">
        <v>2</v>
      </c>
      <c r="K283" s="1">
        <v>1</v>
      </c>
      <c r="L283" s="1">
        <v>26</v>
      </c>
      <c r="M283" s="1">
        <v>227</v>
      </c>
      <c r="N283" s="110">
        <f t="shared" si="13"/>
        <v>1</v>
      </c>
      <c r="O283" s="110">
        <f t="shared" si="14"/>
        <v>2450</v>
      </c>
      <c r="P283" s="110">
        <f t="shared" si="15"/>
        <v>0</v>
      </c>
    </row>
    <row r="284" spans="9:16" x14ac:dyDescent="0.2">
      <c r="I284" s="1">
        <v>283</v>
      </c>
      <c r="J284" s="1">
        <v>2</v>
      </c>
      <c r="K284" s="1">
        <v>1</v>
      </c>
      <c r="L284" s="1">
        <v>27</v>
      </c>
      <c r="M284" s="1">
        <v>235</v>
      </c>
      <c r="N284" s="110">
        <f t="shared" si="13"/>
        <v>1</v>
      </c>
      <c r="O284" s="110">
        <f t="shared" si="14"/>
        <v>2590</v>
      </c>
      <c r="P284" s="110">
        <f t="shared" si="15"/>
        <v>0</v>
      </c>
    </row>
    <row r="285" spans="9:16" x14ac:dyDescent="0.2">
      <c r="I285" s="1">
        <v>284</v>
      </c>
      <c r="J285" s="1">
        <v>2</v>
      </c>
      <c r="K285" s="1">
        <v>1</v>
      </c>
      <c r="L285" s="1">
        <v>28</v>
      </c>
      <c r="M285" s="1">
        <v>244</v>
      </c>
      <c r="N285" s="110">
        <f t="shared" si="13"/>
        <v>1</v>
      </c>
      <c r="O285" s="110">
        <f t="shared" si="14"/>
        <v>2740</v>
      </c>
      <c r="P285" s="110">
        <f t="shared" si="15"/>
        <v>0</v>
      </c>
    </row>
    <row r="286" spans="9:16" x14ac:dyDescent="0.2">
      <c r="I286" s="1">
        <v>285</v>
      </c>
      <c r="J286" s="1">
        <v>2</v>
      </c>
      <c r="K286" s="1">
        <v>1</v>
      </c>
      <c r="L286" s="1">
        <v>29</v>
      </c>
      <c r="M286" s="1">
        <v>252</v>
      </c>
      <c r="N286" s="110">
        <f t="shared" si="13"/>
        <v>6</v>
      </c>
      <c r="O286" s="110">
        <f t="shared" si="14"/>
        <v>94027</v>
      </c>
      <c r="P286" s="110">
        <f t="shared" si="15"/>
        <v>80</v>
      </c>
    </row>
    <row r="287" spans="9:16" x14ac:dyDescent="0.2">
      <c r="I287" s="1">
        <v>286</v>
      </c>
      <c r="J287" s="1">
        <v>2</v>
      </c>
      <c r="K287" s="1">
        <v>1</v>
      </c>
      <c r="L287" s="1">
        <v>30</v>
      </c>
      <c r="M287" s="1">
        <v>261</v>
      </c>
      <c r="N287" s="110">
        <f t="shared" si="13"/>
        <v>1</v>
      </c>
      <c r="O287" s="110">
        <f t="shared" si="14"/>
        <v>6240</v>
      </c>
      <c r="P287" s="110">
        <f t="shared" si="15"/>
        <v>0</v>
      </c>
    </row>
    <row r="288" spans="9:16" x14ac:dyDescent="0.2">
      <c r="I288" s="1">
        <v>287</v>
      </c>
      <c r="J288" s="1">
        <v>2</v>
      </c>
      <c r="K288" s="1">
        <v>1</v>
      </c>
      <c r="L288" s="1">
        <v>31</v>
      </c>
      <c r="M288" s="1">
        <v>269</v>
      </c>
      <c r="N288" s="110">
        <f t="shared" si="13"/>
        <v>1</v>
      </c>
      <c r="O288" s="110">
        <f t="shared" si="14"/>
        <v>6500</v>
      </c>
      <c r="P288" s="110">
        <f t="shared" si="15"/>
        <v>0</v>
      </c>
    </row>
    <row r="289" spans="9:16" x14ac:dyDescent="0.2">
      <c r="I289" s="1">
        <v>288</v>
      </c>
      <c r="J289" s="1">
        <v>2</v>
      </c>
      <c r="K289" s="1">
        <v>1</v>
      </c>
      <c r="L289" s="1">
        <v>32</v>
      </c>
      <c r="M289" s="1">
        <v>278</v>
      </c>
      <c r="N289" s="110">
        <f t="shared" si="13"/>
        <v>1</v>
      </c>
      <c r="O289" s="110">
        <f t="shared" si="14"/>
        <v>6760</v>
      </c>
      <c r="P289" s="110">
        <f t="shared" si="15"/>
        <v>0</v>
      </c>
    </row>
    <row r="290" spans="9:16" x14ac:dyDescent="0.2">
      <c r="I290" s="1">
        <v>289</v>
      </c>
      <c r="J290" s="1">
        <v>2</v>
      </c>
      <c r="K290" s="1">
        <v>1</v>
      </c>
      <c r="L290" s="1">
        <v>33</v>
      </c>
      <c r="M290" s="1">
        <v>287</v>
      </c>
      <c r="N290" s="110">
        <f t="shared" si="13"/>
        <v>1</v>
      </c>
      <c r="O290" s="110">
        <f t="shared" si="14"/>
        <v>7030</v>
      </c>
      <c r="P290" s="110">
        <f t="shared" si="15"/>
        <v>0</v>
      </c>
    </row>
    <row r="291" spans="9:16" x14ac:dyDescent="0.2">
      <c r="I291" s="1">
        <v>290</v>
      </c>
      <c r="J291" s="1">
        <v>2</v>
      </c>
      <c r="K291" s="1">
        <v>1</v>
      </c>
      <c r="L291" s="1">
        <v>34</v>
      </c>
      <c r="M291" s="1">
        <v>295</v>
      </c>
      <c r="N291" s="110">
        <f t="shared" si="13"/>
        <v>6</v>
      </c>
      <c r="O291" s="110">
        <f t="shared" si="14"/>
        <v>94027</v>
      </c>
      <c r="P291" s="110">
        <f t="shared" si="15"/>
        <v>100</v>
      </c>
    </row>
    <row r="292" spans="9:16" x14ac:dyDescent="0.2">
      <c r="I292" s="1">
        <v>291</v>
      </c>
      <c r="J292" s="1">
        <v>2</v>
      </c>
      <c r="K292" s="1">
        <v>1</v>
      </c>
      <c r="L292" s="1">
        <v>35</v>
      </c>
      <c r="M292" s="1">
        <v>304</v>
      </c>
      <c r="N292" s="110">
        <f t="shared" si="13"/>
        <v>1</v>
      </c>
      <c r="O292" s="110">
        <f t="shared" si="14"/>
        <v>7570</v>
      </c>
      <c r="P292" s="110">
        <f t="shared" si="15"/>
        <v>0</v>
      </c>
    </row>
    <row r="293" spans="9:16" x14ac:dyDescent="0.2">
      <c r="I293" s="1">
        <v>292</v>
      </c>
      <c r="J293" s="1">
        <v>2</v>
      </c>
      <c r="K293" s="1">
        <v>1</v>
      </c>
      <c r="L293" s="1">
        <v>36</v>
      </c>
      <c r="M293" s="1">
        <v>312</v>
      </c>
      <c r="N293" s="110">
        <f t="shared" si="13"/>
        <v>1</v>
      </c>
      <c r="O293" s="110">
        <f t="shared" si="14"/>
        <v>7850</v>
      </c>
      <c r="P293" s="110">
        <f t="shared" si="15"/>
        <v>0</v>
      </c>
    </row>
    <row r="294" spans="9:16" x14ac:dyDescent="0.2">
      <c r="I294" s="1">
        <v>293</v>
      </c>
      <c r="J294" s="1">
        <v>2</v>
      </c>
      <c r="K294" s="1">
        <v>1</v>
      </c>
      <c r="L294" s="1">
        <v>37</v>
      </c>
      <c r="M294" s="1">
        <v>321</v>
      </c>
      <c r="N294" s="110">
        <f t="shared" si="13"/>
        <v>1</v>
      </c>
      <c r="O294" s="110">
        <f t="shared" si="14"/>
        <v>8130</v>
      </c>
      <c r="P294" s="110">
        <f t="shared" si="15"/>
        <v>0</v>
      </c>
    </row>
    <row r="295" spans="9:16" x14ac:dyDescent="0.2">
      <c r="I295" s="1">
        <v>294</v>
      </c>
      <c r="J295" s="1">
        <v>2</v>
      </c>
      <c r="K295" s="1">
        <v>1</v>
      </c>
      <c r="L295" s="1">
        <v>38</v>
      </c>
      <c r="M295" s="1">
        <v>329</v>
      </c>
      <c r="N295" s="110">
        <f t="shared" si="13"/>
        <v>1</v>
      </c>
      <c r="O295" s="110">
        <f t="shared" si="14"/>
        <v>8420</v>
      </c>
      <c r="P295" s="110">
        <f t="shared" si="15"/>
        <v>0</v>
      </c>
    </row>
    <row r="296" spans="9:16" x14ac:dyDescent="0.2">
      <c r="I296" s="1">
        <v>295</v>
      </c>
      <c r="J296" s="1">
        <v>2</v>
      </c>
      <c r="K296" s="1">
        <v>1</v>
      </c>
      <c r="L296" s="1">
        <v>39</v>
      </c>
      <c r="M296" s="1">
        <v>338</v>
      </c>
      <c r="N296" s="110">
        <f t="shared" si="13"/>
        <v>6</v>
      </c>
      <c r="O296" s="110">
        <f t="shared" si="14"/>
        <v>94027</v>
      </c>
      <c r="P296" s="110">
        <f t="shared" si="15"/>
        <v>150</v>
      </c>
    </row>
    <row r="297" spans="9:16" x14ac:dyDescent="0.2">
      <c r="I297" s="1">
        <v>296</v>
      </c>
      <c r="J297" s="1">
        <v>2</v>
      </c>
      <c r="K297" s="1">
        <v>1</v>
      </c>
      <c r="L297" s="1">
        <v>40</v>
      </c>
      <c r="M297" s="1">
        <v>347</v>
      </c>
      <c r="N297" s="110">
        <f t="shared" si="13"/>
        <v>1</v>
      </c>
      <c r="O297" s="110">
        <f t="shared" si="14"/>
        <v>9000</v>
      </c>
      <c r="P297" s="110">
        <f t="shared" si="15"/>
        <v>0</v>
      </c>
    </row>
    <row r="298" spans="9:16" x14ac:dyDescent="0.2">
      <c r="I298" s="1">
        <v>297</v>
      </c>
      <c r="J298" s="1">
        <v>2</v>
      </c>
      <c r="K298" s="1">
        <v>1</v>
      </c>
      <c r="L298" s="1">
        <v>41</v>
      </c>
      <c r="M298" s="1">
        <v>355</v>
      </c>
      <c r="N298" s="110">
        <f t="shared" si="13"/>
        <v>1</v>
      </c>
      <c r="O298" s="110">
        <f t="shared" si="14"/>
        <v>9300</v>
      </c>
      <c r="P298" s="110">
        <f t="shared" si="15"/>
        <v>0</v>
      </c>
    </row>
    <row r="299" spans="9:16" x14ac:dyDescent="0.2">
      <c r="I299" s="1">
        <v>298</v>
      </c>
      <c r="J299" s="1">
        <v>2</v>
      </c>
      <c r="K299" s="1">
        <v>1</v>
      </c>
      <c r="L299" s="1">
        <v>42</v>
      </c>
      <c r="M299" s="1">
        <v>364</v>
      </c>
      <c r="N299" s="110">
        <f t="shared" si="13"/>
        <v>1</v>
      </c>
      <c r="O299" s="110">
        <f t="shared" si="14"/>
        <v>9600</v>
      </c>
      <c r="P299" s="110">
        <f t="shared" si="15"/>
        <v>0</v>
      </c>
    </row>
    <row r="300" spans="9:16" x14ac:dyDescent="0.2">
      <c r="I300" s="1">
        <v>299</v>
      </c>
      <c r="J300" s="1">
        <v>2</v>
      </c>
      <c r="K300" s="1">
        <v>1</v>
      </c>
      <c r="L300" s="1">
        <v>43</v>
      </c>
      <c r="M300" s="1">
        <v>372</v>
      </c>
      <c r="N300" s="110">
        <f t="shared" si="13"/>
        <v>1</v>
      </c>
      <c r="O300" s="110">
        <f t="shared" si="14"/>
        <v>9910</v>
      </c>
      <c r="P300" s="110">
        <f t="shared" si="15"/>
        <v>0</v>
      </c>
    </row>
    <row r="301" spans="9:16" x14ac:dyDescent="0.2">
      <c r="I301" s="1">
        <v>300</v>
      </c>
      <c r="J301" s="1">
        <v>2</v>
      </c>
      <c r="K301" s="1">
        <v>1</v>
      </c>
      <c r="L301" s="1">
        <v>44</v>
      </c>
      <c r="M301" s="1">
        <v>381</v>
      </c>
      <c r="N301" s="110">
        <f t="shared" si="13"/>
        <v>6</v>
      </c>
      <c r="O301" s="110">
        <f t="shared" si="14"/>
        <v>94027</v>
      </c>
      <c r="P301" s="110">
        <f t="shared" si="15"/>
        <v>200</v>
      </c>
    </row>
    <row r="302" spans="9:16" x14ac:dyDescent="0.2">
      <c r="I302" s="1">
        <v>301</v>
      </c>
      <c r="J302" s="1">
        <v>2</v>
      </c>
      <c r="K302" s="1">
        <v>1</v>
      </c>
      <c r="L302" s="1">
        <v>45</v>
      </c>
      <c r="M302" s="1">
        <v>390</v>
      </c>
      <c r="N302" s="110">
        <f t="shared" si="13"/>
        <v>1</v>
      </c>
      <c r="O302" s="110">
        <f t="shared" si="14"/>
        <v>10530</v>
      </c>
      <c r="P302" s="110">
        <f t="shared" si="15"/>
        <v>0</v>
      </c>
    </row>
    <row r="303" spans="9:16" x14ac:dyDescent="0.2">
      <c r="I303" s="1">
        <v>302</v>
      </c>
      <c r="J303" s="1">
        <v>2</v>
      </c>
      <c r="K303" s="1">
        <v>1</v>
      </c>
      <c r="L303" s="1">
        <v>46</v>
      </c>
      <c r="M303" s="1">
        <v>398</v>
      </c>
      <c r="N303" s="110">
        <f t="shared" si="13"/>
        <v>1</v>
      </c>
      <c r="O303" s="110">
        <f t="shared" si="14"/>
        <v>10850</v>
      </c>
      <c r="P303" s="110">
        <f t="shared" si="15"/>
        <v>0</v>
      </c>
    </row>
    <row r="304" spans="9:16" x14ac:dyDescent="0.2">
      <c r="I304" s="1">
        <v>303</v>
      </c>
      <c r="J304" s="1">
        <v>2</v>
      </c>
      <c r="K304" s="1">
        <v>1</v>
      </c>
      <c r="L304" s="1">
        <v>47</v>
      </c>
      <c r="M304" s="1">
        <v>407</v>
      </c>
      <c r="N304" s="110">
        <f t="shared" si="13"/>
        <v>1</v>
      </c>
      <c r="O304" s="110">
        <f t="shared" si="14"/>
        <v>11170</v>
      </c>
      <c r="P304" s="110">
        <f t="shared" si="15"/>
        <v>0</v>
      </c>
    </row>
    <row r="305" spans="9:16" x14ac:dyDescent="0.2">
      <c r="I305" s="1">
        <v>304</v>
      </c>
      <c r="J305" s="1">
        <v>2</v>
      </c>
      <c r="K305" s="1">
        <v>1</v>
      </c>
      <c r="L305" s="1">
        <v>48</v>
      </c>
      <c r="M305" s="1">
        <v>415</v>
      </c>
      <c r="N305" s="110">
        <f t="shared" si="13"/>
        <v>1</v>
      </c>
      <c r="O305" s="110">
        <f t="shared" si="14"/>
        <v>11500</v>
      </c>
      <c r="P305" s="110">
        <f t="shared" si="15"/>
        <v>0</v>
      </c>
    </row>
    <row r="306" spans="9:16" x14ac:dyDescent="0.2">
      <c r="I306" s="1">
        <v>305</v>
      </c>
      <c r="J306" s="1">
        <v>2</v>
      </c>
      <c r="K306" s="1">
        <v>1</v>
      </c>
      <c r="L306" s="1">
        <v>49</v>
      </c>
      <c r="M306" s="1">
        <v>424</v>
      </c>
      <c r="N306" s="110">
        <f t="shared" si="13"/>
        <v>6</v>
      </c>
      <c r="O306" s="110">
        <f t="shared" si="14"/>
        <v>94027</v>
      </c>
      <c r="P306" s="110">
        <f t="shared" si="15"/>
        <v>250</v>
      </c>
    </row>
    <row r="307" spans="9:16" x14ac:dyDescent="0.2">
      <c r="I307" s="1">
        <v>306</v>
      </c>
      <c r="J307" s="1">
        <v>2</v>
      </c>
      <c r="K307" s="1">
        <v>1</v>
      </c>
      <c r="L307" s="1">
        <v>50</v>
      </c>
      <c r="M307" s="1">
        <v>441</v>
      </c>
      <c r="N307" s="110">
        <f t="shared" si="13"/>
        <v>0</v>
      </c>
      <c r="O307" s="110">
        <f t="shared" si="14"/>
        <v>0</v>
      </c>
      <c r="P307" s="110">
        <f t="shared" si="15"/>
        <v>0</v>
      </c>
    </row>
    <row r="308" spans="9:16" x14ac:dyDescent="0.2">
      <c r="I308" s="1">
        <v>307</v>
      </c>
      <c r="J308" s="1">
        <v>2</v>
      </c>
      <c r="K308" s="1">
        <v>2</v>
      </c>
      <c r="L308" s="1">
        <v>0</v>
      </c>
      <c r="M308" s="1">
        <v>0</v>
      </c>
      <c r="N308" s="110">
        <f t="shared" si="13"/>
        <v>1</v>
      </c>
      <c r="O308" s="110">
        <f t="shared" si="14"/>
        <v>330</v>
      </c>
      <c r="P308" s="110">
        <f t="shared" si="15"/>
        <v>0</v>
      </c>
    </row>
    <row r="309" spans="9:16" x14ac:dyDescent="0.2">
      <c r="I309" s="1">
        <v>308</v>
      </c>
      <c r="J309" s="1">
        <v>2</v>
      </c>
      <c r="K309" s="1">
        <v>2</v>
      </c>
      <c r="L309" s="1">
        <v>1</v>
      </c>
      <c r="M309" s="1">
        <v>17</v>
      </c>
      <c r="N309" s="110">
        <f t="shared" si="13"/>
        <v>1</v>
      </c>
      <c r="O309" s="110">
        <f t="shared" si="14"/>
        <v>405</v>
      </c>
      <c r="P309" s="110">
        <f t="shared" si="15"/>
        <v>0</v>
      </c>
    </row>
    <row r="310" spans="9:16" x14ac:dyDescent="0.2">
      <c r="I310" s="1">
        <v>309</v>
      </c>
      <c r="J310" s="1">
        <v>2</v>
      </c>
      <c r="K310" s="1">
        <v>2</v>
      </c>
      <c r="L310" s="1">
        <v>2</v>
      </c>
      <c r="M310" s="1">
        <v>31</v>
      </c>
      <c r="N310" s="110">
        <f t="shared" si="13"/>
        <v>1</v>
      </c>
      <c r="O310" s="110">
        <f t="shared" si="14"/>
        <v>490</v>
      </c>
      <c r="P310" s="110">
        <f t="shared" si="15"/>
        <v>0</v>
      </c>
    </row>
    <row r="311" spans="9:16" x14ac:dyDescent="0.2">
      <c r="I311" s="1">
        <v>310</v>
      </c>
      <c r="J311" s="1">
        <v>2</v>
      </c>
      <c r="K311" s="1">
        <v>2</v>
      </c>
      <c r="L311" s="1">
        <v>3</v>
      </c>
      <c r="M311" s="1">
        <v>45</v>
      </c>
      <c r="N311" s="110">
        <f t="shared" si="13"/>
        <v>1</v>
      </c>
      <c r="O311" s="110">
        <f t="shared" si="14"/>
        <v>580</v>
      </c>
      <c r="P311" s="110">
        <f t="shared" si="15"/>
        <v>0</v>
      </c>
    </row>
    <row r="312" spans="9:16" x14ac:dyDescent="0.2">
      <c r="I312" s="1">
        <v>311</v>
      </c>
      <c r="J312" s="1">
        <v>2</v>
      </c>
      <c r="K312" s="1">
        <v>2</v>
      </c>
      <c r="L312" s="1">
        <v>4</v>
      </c>
      <c r="M312" s="1">
        <v>59</v>
      </c>
      <c r="N312" s="110">
        <f t="shared" si="13"/>
        <v>6</v>
      </c>
      <c r="O312" s="110">
        <f t="shared" si="14"/>
        <v>94027</v>
      </c>
      <c r="P312" s="110">
        <f t="shared" si="15"/>
        <v>5</v>
      </c>
    </row>
    <row r="313" spans="9:16" x14ac:dyDescent="0.2">
      <c r="I313" s="1">
        <v>312</v>
      </c>
      <c r="J313" s="1">
        <v>2</v>
      </c>
      <c r="K313" s="1">
        <v>2</v>
      </c>
      <c r="L313" s="1">
        <v>5</v>
      </c>
      <c r="M313" s="1">
        <v>73</v>
      </c>
      <c r="N313" s="110">
        <f t="shared" si="13"/>
        <v>1</v>
      </c>
      <c r="O313" s="110">
        <f t="shared" si="14"/>
        <v>790</v>
      </c>
      <c r="P313" s="110">
        <f t="shared" si="15"/>
        <v>0</v>
      </c>
    </row>
    <row r="314" spans="9:16" x14ac:dyDescent="0.2">
      <c r="I314" s="1">
        <v>313</v>
      </c>
      <c r="J314" s="1">
        <v>2</v>
      </c>
      <c r="K314" s="1">
        <v>2</v>
      </c>
      <c r="L314" s="1">
        <v>6</v>
      </c>
      <c r="M314" s="1">
        <v>87</v>
      </c>
      <c r="N314" s="110">
        <f t="shared" si="13"/>
        <v>1</v>
      </c>
      <c r="O314" s="110">
        <f t="shared" si="14"/>
        <v>905</v>
      </c>
      <c r="P314" s="110">
        <f t="shared" si="15"/>
        <v>0</v>
      </c>
    </row>
    <row r="315" spans="9:16" x14ac:dyDescent="0.2">
      <c r="I315" s="1">
        <v>314</v>
      </c>
      <c r="J315" s="1">
        <v>2</v>
      </c>
      <c r="K315" s="1">
        <v>2</v>
      </c>
      <c r="L315" s="1">
        <v>7</v>
      </c>
      <c r="M315" s="1">
        <v>101</v>
      </c>
      <c r="N315" s="110">
        <f t="shared" si="13"/>
        <v>1</v>
      </c>
      <c r="O315" s="110">
        <f t="shared" si="14"/>
        <v>1030</v>
      </c>
      <c r="P315" s="110">
        <f t="shared" si="15"/>
        <v>0</v>
      </c>
    </row>
    <row r="316" spans="9:16" x14ac:dyDescent="0.2">
      <c r="I316" s="1">
        <v>315</v>
      </c>
      <c r="J316" s="1">
        <v>2</v>
      </c>
      <c r="K316" s="1">
        <v>2</v>
      </c>
      <c r="L316" s="1">
        <v>8</v>
      </c>
      <c r="M316" s="1">
        <v>115</v>
      </c>
      <c r="N316" s="110">
        <f t="shared" si="13"/>
        <v>1</v>
      </c>
      <c r="O316" s="110">
        <f t="shared" si="14"/>
        <v>1160</v>
      </c>
      <c r="P316" s="110">
        <f t="shared" si="15"/>
        <v>0</v>
      </c>
    </row>
    <row r="317" spans="9:16" x14ac:dyDescent="0.2">
      <c r="I317" s="1">
        <v>316</v>
      </c>
      <c r="J317" s="1">
        <v>2</v>
      </c>
      <c r="K317" s="1">
        <v>2</v>
      </c>
      <c r="L317" s="1">
        <v>9</v>
      </c>
      <c r="M317" s="1">
        <v>129</v>
      </c>
      <c r="N317" s="110">
        <f t="shared" si="13"/>
        <v>6</v>
      </c>
      <c r="O317" s="110">
        <f t="shared" si="14"/>
        <v>94027</v>
      </c>
      <c r="P317" s="110">
        <f t="shared" si="15"/>
        <v>10</v>
      </c>
    </row>
    <row r="318" spans="9:16" x14ac:dyDescent="0.2">
      <c r="I318" s="1">
        <v>317</v>
      </c>
      <c r="J318" s="1">
        <v>2</v>
      </c>
      <c r="K318" s="1">
        <v>2</v>
      </c>
      <c r="L318" s="1">
        <v>10</v>
      </c>
      <c r="M318" s="1">
        <v>143</v>
      </c>
      <c r="N318" s="110">
        <f t="shared" si="13"/>
        <v>1</v>
      </c>
      <c r="O318" s="110">
        <f t="shared" si="14"/>
        <v>2900</v>
      </c>
      <c r="P318" s="110">
        <f t="shared" si="15"/>
        <v>0</v>
      </c>
    </row>
    <row r="319" spans="9:16" x14ac:dyDescent="0.2">
      <c r="I319" s="1">
        <v>318</v>
      </c>
      <c r="J319" s="1">
        <v>2</v>
      </c>
      <c r="K319" s="1">
        <v>2</v>
      </c>
      <c r="L319" s="1">
        <v>11</v>
      </c>
      <c r="M319" s="1">
        <v>157</v>
      </c>
      <c r="N319" s="110">
        <f t="shared" si="13"/>
        <v>1</v>
      </c>
      <c r="O319" s="110">
        <f t="shared" si="14"/>
        <v>3210</v>
      </c>
      <c r="P319" s="110">
        <f t="shared" si="15"/>
        <v>0</v>
      </c>
    </row>
    <row r="320" spans="9:16" x14ac:dyDescent="0.2">
      <c r="I320" s="1">
        <v>319</v>
      </c>
      <c r="J320" s="1">
        <v>2</v>
      </c>
      <c r="K320" s="1">
        <v>2</v>
      </c>
      <c r="L320" s="1">
        <v>12</v>
      </c>
      <c r="M320" s="1">
        <v>171</v>
      </c>
      <c r="N320" s="110">
        <f t="shared" si="13"/>
        <v>1</v>
      </c>
      <c r="O320" s="110">
        <f t="shared" si="14"/>
        <v>3540</v>
      </c>
      <c r="P320" s="110">
        <f t="shared" si="15"/>
        <v>0</v>
      </c>
    </row>
    <row r="321" spans="9:16" x14ac:dyDescent="0.2">
      <c r="I321" s="1">
        <v>320</v>
      </c>
      <c r="J321" s="1">
        <v>2</v>
      </c>
      <c r="K321" s="1">
        <v>2</v>
      </c>
      <c r="L321" s="1">
        <v>13</v>
      </c>
      <c r="M321" s="1">
        <v>185</v>
      </c>
      <c r="N321" s="110">
        <f t="shared" si="13"/>
        <v>1</v>
      </c>
      <c r="O321" s="110">
        <f t="shared" si="14"/>
        <v>3880</v>
      </c>
      <c r="P321" s="110">
        <f t="shared" si="15"/>
        <v>0</v>
      </c>
    </row>
    <row r="322" spans="9:16" x14ac:dyDescent="0.2">
      <c r="I322" s="1">
        <v>321</v>
      </c>
      <c r="J322" s="1">
        <v>2</v>
      </c>
      <c r="K322" s="1">
        <v>2</v>
      </c>
      <c r="L322" s="1">
        <v>14</v>
      </c>
      <c r="M322" s="1">
        <v>199</v>
      </c>
      <c r="N322" s="110">
        <f t="shared" ref="N322:N385" si="16">N67</f>
        <v>6</v>
      </c>
      <c r="O322" s="110">
        <f t="shared" ref="O322:O385" si="17">IF(N322=6,94027,O67)</f>
        <v>94027</v>
      </c>
      <c r="P322" s="110">
        <f t="shared" ref="P322:P385" si="18">P67</f>
        <v>25</v>
      </c>
    </row>
    <row r="323" spans="9:16" x14ac:dyDescent="0.2">
      <c r="I323" s="1">
        <v>322</v>
      </c>
      <c r="J323" s="1">
        <v>2</v>
      </c>
      <c r="K323" s="1">
        <v>2</v>
      </c>
      <c r="L323" s="1">
        <v>15</v>
      </c>
      <c r="M323" s="1">
        <v>213</v>
      </c>
      <c r="N323" s="110">
        <f t="shared" si="16"/>
        <v>1</v>
      </c>
      <c r="O323" s="110">
        <f t="shared" si="17"/>
        <v>4620</v>
      </c>
      <c r="P323" s="110">
        <f t="shared" si="18"/>
        <v>0</v>
      </c>
    </row>
    <row r="324" spans="9:16" x14ac:dyDescent="0.2">
      <c r="I324" s="1">
        <v>323</v>
      </c>
      <c r="J324" s="1">
        <v>2</v>
      </c>
      <c r="K324" s="1">
        <v>2</v>
      </c>
      <c r="L324" s="1">
        <v>16</v>
      </c>
      <c r="M324" s="1">
        <v>227</v>
      </c>
      <c r="N324" s="110">
        <f t="shared" si="16"/>
        <v>1</v>
      </c>
      <c r="O324" s="110">
        <f t="shared" si="17"/>
        <v>5010</v>
      </c>
      <c r="P324" s="110">
        <f t="shared" si="18"/>
        <v>0</v>
      </c>
    </row>
    <row r="325" spans="9:16" x14ac:dyDescent="0.2">
      <c r="I325" s="1">
        <v>324</v>
      </c>
      <c r="J325" s="1">
        <v>2</v>
      </c>
      <c r="K325" s="1">
        <v>2</v>
      </c>
      <c r="L325" s="1">
        <v>17</v>
      </c>
      <c r="M325" s="1">
        <v>241</v>
      </c>
      <c r="N325" s="110">
        <f t="shared" si="16"/>
        <v>1</v>
      </c>
      <c r="O325" s="110">
        <f t="shared" si="17"/>
        <v>5420</v>
      </c>
      <c r="P325" s="110">
        <f t="shared" si="18"/>
        <v>0</v>
      </c>
    </row>
    <row r="326" spans="9:16" x14ac:dyDescent="0.2">
      <c r="I326" s="1">
        <v>325</v>
      </c>
      <c r="J326" s="1">
        <v>2</v>
      </c>
      <c r="K326" s="1">
        <v>2</v>
      </c>
      <c r="L326" s="1">
        <v>18</v>
      </c>
      <c r="M326" s="1">
        <v>255</v>
      </c>
      <c r="N326" s="110">
        <f t="shared" si="16"/>
        <v>1</v>
      </c>
      <c r="O326" s="110">
        <f t="shared" si="17"/>
        <v>5840</v>
      </c>
      <c r="P326" s="110">
        <f t="shared" si="18"/>
        <v>0</v>
      </c>
    </row>
    <row r="327" spans="9:16" x14ac:dyDescent="0.2">
      <c r="I327" s="1">
        <v>326</v>
      </c>
      <c r="J327" s="1">
        <v>2</v>
      </c>
      <c r="K327" s="1">
        <v>2</v>
      </c>
      <c r="L327" s="1">
        <v>19</v>
      </c>
      <c r="M327" s="1">
        <v>269</v>
      </c>
      <c r="N327" s="110">
        <f t="shared" si="16"/>
        <v>6</v>
      </c>
      <c r="O327" s="110">
        <f t="shared" si="17"/>
        <v>94027</v>
      </c>
      <c r="P327" s="110">
        <f t="shared" si="18"/>
        <v>40</v>
      </c>
    </row>
    <row r="328" spans="9:16" x14ac:dyDescent="0.2">
      <c r="I328" s="1">
        <v>327</v>
      </c>
      <c r="J328" s="1">
        <v>2</v>
      </c>
      <c r="K328" s="1">
        <v>2</v>
      </c>
      <c r="L328" s="1">
        <v>20</v>
      </c>
      <c r="M328" s="1">
        <v>283</v>
      </c>
      <c r="N328" s="110">
        <f t="shared" si="16"/>
        <v>1</v>
      </c>
      <c r="O328" s="110">
        <f t="shared" si="17"/>
        <v>6740</v>
      </c>
      <c r="P328" s="110">
        <f t="shared" si="18"/>
        <v>0</v>
      </c>
    </row>
    <row r="329" spans="9:16" x14ac:dyDescent="0.2">
      <c r="I329" s="1">
        <v>328</v>
      </c>
      <c r="J329" s="1">
        <v>2</v>
      </c>
      <c r="K329" s="1">
        <v>2</v>
      </c>
      <c r="L329" s="1">
        <v>21</v>
      </c>
      <c r="M329" s="1">
        <v>297</v>
      </c>
      <c r="N329" s="110">
        <f t="shared" si="16"/>
        <v>1</v>
      </c>
      <c r="O329" s="110">
        <f t="shared" si="17"/>
        <v>7210</v>
      </c>
      <c r="P329" s="110">
        <f t="shared" si="18"/>
        <v>0</v>
      </c>
    </row>
    <row r="330" spans="9:16" x14ac:dyDescent="0.2">
      <c r="I330" s="1">
        <v>329</v>
      </c>
      <c r="J330" s="1">
        <v>2</v>
      </c>
      <c r="K330" s="1">
        <v>2</v>
      </c>
      <c r="L330" s="1">
        <v>22</v>
      </c>
      <c r="M330" s="1">
        <v>311</v>
      </c>
      <c r="N330" s="110">
        <f t="shared" si="16"/>
        <v>1</v>
      </c>
      <c r="O330" s="110">
        <f t="shared" si="17"/>
        <v>7700</v>
      </c>
      <c r="P330" s="110">
        <f t="shared" si="18"/>
        <v>0</v>
      </c>
    </row>
    <row r="331" spans="9:16" x14ac:dyDescent="0.2">
      <c r="I331" s="1">
        <v>330</v>
      </c>
      <c r="J331" s="1">
        <v>2</v>
      </c>
      <c r="K331" s="1">
        <v>2</v>
      </c>
      <c r="L331" s="1">
        <v>23</v>
      </c>
      <c r="M331" s="1">
        <v>325</v>
      </c>
      <c r="N331" s="110">
        <f t="shared" si="16"/>
        <v>1</v>
      </c>
      <c r="O331" s="110">
        <f t="shared" si="17"/>
        <v>8200</v>
      </c>
      <c r="P331" s="110">
        <f t="shared" si="18"/>
        <v>0</v>
      </c>
    </row>
    <row r="332" spans="9:16" x14ac:dyDescent="0.2">
      <c r="I332" s="1">
        <v>331</v>
      </c>
      <c r="J332" s="1">
        <v>2</v>
      </c>
      <c r="K332" s="1">
        <v>2</v>
      </c>
      <c r="L332" s="1">
        <v>24</v>
      </c>
      <c r="M332" s="1">
        <v>339</v>
      </c>
      <c r="N332" s="110">
        <f t="shared" si="16"/>
        <v>6</v>
      </c>
      <c r="O332" s="110">
        <f t="shared" si="17"/>
        <v>94027</v>
      </c>
      <c r="P332" s="110">
        <f t="shared" si="18"/>
        <v>70</v>
      </c>
    </row>
    <row r="333" spans="9:16" x14ac:dyDescent="0.2">
      <c r="I333" s="1">
        <v>332</v>
      </c>
      <c r="J333" s="1">
        <v>2</v>
      </c>
      <c r="K333" s="1">
        <v>2</v>
      </c>
      <c r="L333" s="1">
        <v>25</v>
      </c>
      <c r="M333" s="1">
        <v>353</v>
      </c>
      <c r="N333" s="110">
        <f t="shared" si="16"/>
        <v>1</v>
      </c>
      <c r="O333" s="110">
        <f t="shared" si="17"/>
        <v>9260</v>
      </c>
      <c r="P333" s="110">
        <f t="shared" si="18"/>
        <v>0</v>
      </c>
    </row>
    <row r="334" spans="9:16" x14ac:dyDescent="0.2">
      <c r="I334" s="1">
        <v>333</v>
      </c>
      <c r="J334" s="1">
        <v>2</v>
      </c>
      <c r="K334" s="1">
        <v>2</v>
      </c>
      <c r="L334" s="1">
        <v>26</v>
      </c>
      <c r="M334" s="1">
        <v>368</v>
      </c>
      <c r="N334" s="110">
        <f t="shared" si="16"/>
        <v>1</v>
      </c>
      <c r="O334" s="110">
        <f t="shared" si="17"/>
        <v>9810</v>
      </c>
      <c r="P334" s="110">
        <f t="shared" si="18"/>
        <v>0</v>
      </c>
    </row>
    <row r="335" spans="9:16" x14ac:dyDescent="0.2">
      <c r="I335" s="1">
        <v>334</v>
      </c>
      <c r="J335" s="1">
        <v>2</v>
      </c>
      <c r="K335" s="1">
        <v>2</v>
      </c>
      <c r="L335" s="1">
        <v>27</v>
      </c>
      <c r="M335" s="1">
        <v>382</v>
      </c>
      <c r="N335" s="110">
        <f t="shared" si="16"/>
        <v>1</v>
      </c>
      <c r="O335" s="110">
        <f t="shared" si="17"/>
        <v>10380</v>
      </c>
      <c r="P335" s="110">
        <f t="shared" si="18"/>
        <v>0</v>
      </c>
    </row>
    <row r="336" spans="9:16" x14ac:dyDescent="0.2">
      <c r="I336" s="1">
        <v>335</v>
      </c>
      <c r="J336" s="1">
        <v>2</v>
      </c>
      <c r="K336" s="1">
        <v>2</v>
      </c>
      <c r="L336" s="1">
        <v>28</v>
      </c>
      <c r="M336" s="1">
        <v>396</v>
      </c>
      <c r="N336" s="110">
        <f t="shared" si="16"/>
        <v>1</v>
      </c>
      <c r="O336" s="110">
        <f t="shared" si="17"/>
        <v>10960</v>
      </c>
      <c r="P336" s="110">
        <f t="shared" si="18"/>
        <v>0</v>
      </c>
    </row>
    <row r="337" spans="9:16" x14ac:dyDescent="0.2">
      <c r="I337" s="1">
        <v>336</v>
      </c>
      <c r="J337" s="1">
        <v>2</v>
      </c>
      <c r="K337" s="1">
        <v>2</v>
      </c>
      <c r="L337" s="1">
        <v>29</v>
      </c>
      <c r="M337" s="1">
        <v>410</v>
      </c>
      <c r="N337" s="110">
        <f t="shared" si="16"/>
        <v>6</v>
      </c>
      <c r="O337" s="110">
        <f t="shared" si="17"/>
        <v>94027</v>
      </c>
      <c r="P337" s="110">
        <f t="shared" si="18"/>
        <v>100</v>
      </c>
    </row>
    <row r="338" spans="9:16" x14ac:dyDescent="0.2">
      <c r="I338" s="1">
        <v>337</v>
      </c>
      <c r="J338" s="1">
        <v>2</v>
      </c>
      <c r="K338" s="1">
        <v>2</v>
      </c>
      <c r="L338" s="1">
        <v>30</v>
      </c>
      <c r="M338" s="1">
        <v>424</v>
      </c>
      <c r="N338" s="110">
        <f t="shared" si="16"/>
        <v>1</v>
      </c>
      <c r="O338" s="110">
        <f t="shared" si="17"/>
        <v>20180</v>
      </c>
      <c r="P338" s="110">
        <f t="shared" si="18"/>
        <v>0</v>
      </c>
    </row>
    <row r="339" spans="9:16" x14ac:dyDescent="0.2">
      <c r="I339" s="1">
        <v>338</v>
      </c>
      <c r="J339" s="1">
        <v>2</v>
      </c>
      <c r="K339" s="1">
        <v>2</v>
      </c>
      <c r="L339" s="1">
        <v>31</v>
      </c>
      <c r="M339" s="1">
        <v>438</v>
      </c>
      <c r="N339" s="110">
        <f t="shared" si="16"/>
        <v>1</v>
      </c>
      <c r="O339" s="110">
        <f t="shared" si="17"/>
        <v>21060</v>
      </c>
      <c r="P339" s="110">
        <f t="shared" si="18"/>
        <v>0</v>
      </c>
    </row>
    <row r="340" spans="9:16" x14ac:dyDescent="0.2">
      <c r="I340" s="1">
        <v>339</v>
      </c>
      <c r="J340" s="1">
        <v>2</v>
      </c>
      <c r="K340" s="1">
        <v>2</v>
      </c>
      <c r="L340" s="1">
        <v>32</v>
      </c>
      <c r="M340" s="1">
        <v>452</v>
      </c>
      <c r="N340" s="110">
        <f t="shared" si="16"/>
        <v>1</v>
      </c>
      <c r="O340" s="110">
        <f t="shared" si="17"/>
        <v>21960</v>
      </c>
      <c r="P340" s="110">
        <f t="shared" si="18"/>
        <v>0</v>
      </c>
    </row>
    <row r="341" spans="9:16" x14ac:dyDescent="0.2">
      <c r="I341" s="1">
        <v>340</v>
      </c>
      <c r="J341" s="1">
        <v>2</v>
      </c>
      <c r="K341" s="1">
        <v>2</v>
      </c>
      <c r="L341" s="1">
        <v>33</v>
      </c>
      <c r="M341" s="1">
        <v>466</v>
      </c>
      <c r="N341" s="110">
        <f t="shared" si="16"/>
        <v>1</v>
      </c>
      <c r="O341" s="110">
        <f t="shared" si="17"/>
        <v>22870</v>
      </c>
      <c r="P341" s="110">
        <f t="shared" si="18"/>
        <v>0</v>
      </c>
    </row>
    <row r="342" spans="9:16" x14ac:dyDescent="0.2">
      <c r="I342" s="1">
        <v>341</v>
      </c>
      <c r="J342" s="1">
        <v>2</v>
      </c>
      <c r="K342" s="1">
        <v>2</v>
      </c>
      <c r="L342" s="1">
        <v>34</v>
      </c>
      <c r="M342" s="1">
        <v>480</v>
      </c>
      <c r="N342" s="110">
        <f t="shared" si="16"/>
        <v>6</v>
      </c>
      <c r="O342" s="110">
        <f t="shared" si="17"/>
        <v>94027</v>
      </c>
      <c r="P342" s="110">
        <f t="shared" si="18"/>
        <v>150</v>
      </c>
    </row>
    <row r="343" spans="9:16" x14ac:dyDescent="0.2">
      <c r="I343" s="1">
        <v>342</v>
      </c>
      <c r="J343" s="1">
        <v>2</v>
      </c>
      <c r="K343" s="1">
        <v>2</v>
      </c>
      <c r="L343" s="1">
        <v>35</v>
      </c>
      <c r="M343" s="1">
        <v>494</v>
      </c>
      <c r="N343" s="110">
        <f t="shared" si="16"/>
        <v>1</v>
      </c>
      <c r="O343" s="110">
        <f t="shared" si="17"/>
        <v>24750</v>
      </c>
      <c r="P343" s="110">
        <f t="shared" si="18"/>
        <v>0</v>
      </c>
    </row>
    <row r="344" spans="9:16" x14ac:dyDescent="0.2">
      <c r="I344" s="1">
        <v>343</v>
      </c>
      <c r="J344" s="1">
        <v>2</v>
      </c>
      <c r="K344" s="1">
        <v>2</v>
      </c>
      <c r="L344" s="1">
        <v>36</v>
      </c>
      <c r="M344" s="1">
        <v>508</v>
      </c>
      <c r="N344" s="110">
        <f t="shared" si="16"/>
        <v>1</v>
      </c>
      <c r="O344" s="110">
        <f t="shared" si="17"/>
        <v>25710</v>
      </c>
      <c r="P344" s="110">
        <f t="shared" si="18"/>
        <v>0</v>
      </c>
    </row>
    <row r="345" spans="9:16" x14ac:dyDescent="0.2">
      <c r="I345" s="1">
        <v>344</v>
      </c>
      <c r="J345" s="1">
        <v>2</v>
      </c>
      <c r="K345" s="1">
        <v>2</v>
      </c>
      <c r="L345" s="1">
        <v>37</v>
      </c>
      <c r="M345" s="1">
        <v>522</v>
      </c>
      <c r="N345" s="110">
        <f t="shared" si="16"/>
        <v>1</v>
      </c>
      <c r="O345" s="110">
        <f t="shared" si="17"/>
        <v>26690</v>
      </c>
      <c r="P345" s="110">
        <f t="shared" si="18"/>
        <v>0</v>
      </c>
    </row>
    <row r="346" spans="9:16" x14ac:dyDescent="0.2">
      <c r="I346" s="1">
        <v>345</v>
      </c>
      <c r="J346" s="1">
        <v>2</v>
      </c>
      <c r="K346" s="1">
        <v>2</v>
      </c>
      <c r="L346" s="1">
        <v>38</v>
      </c>
      <c r="M346" s="1">
        <v>536</v>
      </c>
      <c r="N346" s="110">
        <f t="shared" si="16"/>
        <v>1</v>
      </c>
      <c r="O346" s="110">
        <f t="shared" si="17"/>
        <v>27680</v>
      </c>
      <c r="P346" s="110">
        <f t="shared" si="18"/>
        <v>0</v>
      </c>
    </row>
    <row r="347" spans="9:16" x14ac:dyDescent="0.2">
      <c r="I347" s="1">
        <v>346</v>
      </c>
      <c r="J347" s="1">
        <v>2</v>
      </c>
      <c r="K347" s="1">
        <v>2</v>
      </c>
      <c r="L347" s="1">
        <v>39</v>
      </c>
      <c r="M347" s="1">
        <v>550</v>
      </c>
      <c r="N347" s="110">
        <f t="shared" si="16"/>
        <v>6</v>
      </c>
      <c r="O347" s="110">
        <f t="shared" si="17"/>
        <v>94027</v>
      </c>
      <c r="P347" s="110">
        <f t="shared" si="18"/>
        <v>250</v>
      </c>
    </row>
    <row r="348" spans="9:16" x14ac:dyDescent="0.2">
      <c r="I348" s="1">
        <v>347</v>
      </c>
      <c r="J348" s="1">
        <v>2</v>
      </c>
      <c r="K348" s="1">
        <v>2</v>
      </c>
      <c r="L348" s="1">
        <v>40</v>
      </c>
      <c r="M348" s="1">
        <v>564</v>
      </c>
      <c r="N348" s="110">
        <f t="shared" si="16"/>
        <v>1</v>
      </c>
      <c r="O348" s="110">
        <f t="shared" si="17"/>
        <v>29720</v>
      </c>
      <c r="P348" s="110">
        <f t="shared" si="18"/>
        <v>0</v>
      </c>
    </row>
    <row r="349" spans="9:16" x14ac:dyDescent="0.2">
      <c r="I349" s="1">
        <v>348</v>
      </c>
      <c r="J349" s="1">
        <v>2</v>
      </c>
      <c r="K349" s="1">
        <v>2</v>
      </c>
      <c r="L349" s="1">
        <v>41</v>
      </c>
      <c r="M349" s="1">
        <v>578</v>
      </c>
      <c r="N349" s="110">
        <f t="shared" si="16"/>
        <v>1</v>
      </c>
      <c r="O349" s="110">
        <f t="shared" si="17"/>
        <v>30760</v>
      </c>
      <c r="P349" s="110">
        <f t="shared" si="18"/>
        <v>0</v>
      </c>
    </row>
    <row r="350" spans="9:16" x14ac:dyDescent="0.2">
      <c r="I350" s="1">
        <v>349</v>
      </c>
      <c r="J350" s="1">
        <v>2</v>
      </c>
      <c r="K350" s="1">
        <v>2</v>
      </c>
      <c r="L350" s="1">
        <v>42</v>
      </c>
      <c r="M350" s="1">
        <v>592</v>
      </c>
      <c r="N350" s="110">
        <f t="shared" si="16"/>
        <v>1</v>
      </c>
      <c r="O350" s="110">
        <f t="shared" si="17"/>
        <v>31820</v>
      </c>
      <c r="P350" s="110">
        <f t="shared" si="18"/>
        <v>0</v>
      </c>
    </row>
    <row r="351" spans="9:16" x14ac:dyDescent="0.2">
      <c r="I351" s="1">
        <v>350</v>
      </c>
      <c r="J351" s="1">
        <v>2</v>
      </c>
      <c r="K351" s="1">
        <v>2</v>
      </c>
      <c r="L351" s="1">
        <v>43</v>
      </c>
      <c r="M351" s="1">
        <v>606</v>
      </c>
      <c r="N351" s="110">
        <f t="shared" si="16"/>
        <v>1</v>
      </c>
      <c r="O351" s="110">
        <f t="shared" si="17"/>
        <v>32890</v>
      </c>
      <c r="P351" s="110">
        <f t="shared" si="18"/>
        <v>0</v>
      </c>
    </row>
    <row r="352" spans="9:16" x14ac:dyDescent="0.2">
      <c r="I352" s="1">
        <v>351</v>
      </c>
      <c r="J352" s="1">
        <v>2</v>
      </c>
      <c r="K352" s="1">
        <v>2</v>
      </c>
      <c r="L352" s="1">
        <v>44</v>
      </c>
      <c r="M352" s="1">
        <v>620</v>
      </c>
      <c r="N352" s="110">
        <f t="shared" si="16"/>
        <v>6</v>
      </c>
      <c r="O352" s="110">
        <f t="shared" si="17"/>
        <v>94027</v>
      </c>
      <c r="P352" s="110">
        <f t="shared" si="18"/>
        <v>350</v>
      </c>
    </row>
    <row r="353" spans="9:16" x14ac:dyDescent="0.2">
      <c r="I353" s="1">
        <v>352</v>
      </c>
      <c r="J353" s="1">
        <v>2</v>
      </c>
      <c r="K353" s="1">
        <v>2</v>
      </c>
      <c r="L353" s="1">
        <v>45</v>
      </c>
      <c r="M353" s="1">
        <v>634</v>
      </c>
      <c r="N353" s="110">
        <f t="shared" si="16"/>
        <v>1</v>
      </c>
      <c r="O353" s="110">
        <f t="shared" si="17"/>
        <v>35090</v>
      </c>
      <c r="P353" s="110">
        <f t="shared" si="18"/>
        <v>0</v>
      </c>
    </row>
    <row r="354" spans="9:16" x14ac:dyDescent="0.2">
      <c r="I354" s="1">
        <v>353</v>
      </c>
      <c r="J354" s="1">
        <v>2</v>
      </c>
      <c r="K354" s="1">
        <v>2</v>
      </c>
      <c r="L354" s="1">
        <v>46</v>
      </c>
      <c r="M354" s="1">
        <v>648</v>
      </c>
      <c r="N354" s="110">
        <f t="shared" si="16"/>
        <v>1</v>
      </c>
      <c r="O354" s="110">
        <f t="shared" si="17"/>
        <v>36210</v>
      </c>
      <c r="P354" s="110">
        <f t="shared" si="18"/>
        <v>0</v>
      </c>
    </row>
    <row r="355" spans="9:16" x14ac:dyDescent="0.2">
      <c r="I355" s="1">
        <v>354</v>
      </c>
      <c r="J355" s="1">
        <v>2</v>
      </c>
      <c r="K355" s="1">
        <v>2</v>
      </c>
      <c r="L355" s="1">
        <v>47</v>
      </c>
      <c r="M355" s="1">
        <v>662</v>
      </c>
      <c r="N355" s="110">
        <f t="shared" si="16"/>
        <v>1</v>
      </c>
      <c r="O355" s="110">
        <f t="shared" si="17"/>
        <v>37350</v>
      </c>
      <c r="P355" s="110">
        <f t="shared" si="18"/>
        <v>0</v>
      </c>
    </row>
    <row r="356" spans="9:16" x14ac:dyDescent="0.2">
      <c r="I356" s="1">
        <v>355</v>
      </c>
      <c r="J356" s="1">
        <v>2</v>
      </c>
      <c r="K356" s="1">
        <v>2</v>
      </c>
      <c r="L356" s="1">
        <v>48</v>
      </c>
      <c r="M356" s="1">
        <v>676</v>
      </c>
      <c r="N356" s="110">
        <f t="shared" si="16"/>
        <v>1</v>
      </c>
      <c r="O356" s="110">
        <f t="shared" si="17"/>
        <v>38500</v>
      </c>
      <c r="P356" s="110">
        <f t="shared" si="18"/>
        <v>0</v>
      </c>
    </row>
    <row r="357" spans="9:16" x14ac:dyDescent="0.2">
      <c r="I357" s="1">
        <v>356</v>
      </c>
      <c r="J357" s="1">
        <v>2</v>
      </c>
      <c r="K357" s="1">
        <v>2</v>
      </c>
      <c r="L357" s="1">
        <v>49</v>
      </c>
      <c r="M357" s="1">
        <v>690</v>
      </c>
      <c r="N357" s="110">
        <f t="shared" si="16"/>
        <v>6</v>
      </c>
      <c r="O357" s="110">
        <f t="shared" si="17"/>
        <v>94027</v>
      </c>
      <c r="P357" s="110">
        <f t="shared" si="18"/>
        <v>500</v>
      </c>
    </row>
    <row r="358" spans="9:16" x14ac:dyDescent="0.2">
      <c r="I358" s="1">
        <v>357</v>
      </c>
      <c r="J358" s="1">
        <v>2</v>
      </c>
      <c r="K358" s="1">
        <v>2</v>
      </c>
      <c r="L358" s="1">
        <v>50</v>
      </c>
      <c r="M358" s="1">
        <v>718</v>
      </c>
      <c r="N358" s="110">
        <f t="shared" si="16"/>
        <v>0</v>
      </c>
      <c r="O358" s="110">
        <f t="shared" si="17"/>
        <v>0</v>
      </c>
      <c r="P358" s="110">
        <f t="shared" si="18"/>
        <v>0</v>
      </c>
    </row>
    <row r="359" spans="9:16" x14ac:dyDescent="0.2">
      <c r="I359" s="1">
        <v>358</v>
      </c>
      <c r="J359" s="1">
        <v>2</v>
      </c>
      <c r="K359" s="1">
        <v>3</v>
      </c>
      <c r="L359" s="1">
        <v>0</v>
      </c>
      <c r="M359" s="1">
        <v>0</v>
      </c>
      <c r="N359" s="110">
        <f t="shared" si="16"/>
        <v>1</v>
      </c>
      <c r="O359" s="110">
        <f t="shared" si="17"/>
        <v>740</v>
      </c>
      <c r="P359" s="110">
        <f t="shared" si="18"/>
        <v>0</v>
      </c>
    </row>
    <row r="360" spans="9:16" x14ac:dyDescent="0.2">
      <c r="I360" s="1">
        <v>359</v>
      </c>
      <c r="J360" s="1">
        <v>2</v>
      </c>
      <c r="K360" s="1">
        <v>3</v>
      </c>
      <c r="L360" s="1">
        <v>1</v>
      </c>
      <c r="M360" s="1">
        <v>21</v>
      </c>
      <c r="N360" s="110">
        <f t="shared" si="16"/>
        <v>1</v>
      </c>
      <c r="O360" s="110">
        <f t="shared" si="17"/>
        <v>910</v>
      </c>
      <c r="P360" s="110">
        <f t="shared" si="18"/>
        <v>0</v>
      </c>
    </row>
    <row r="361" spans="9:16" x14ac:dyDescent="0.2">
      <c r="I361" s="1">
        <v>360</v>
      </c>
      <c r="J361" s="1">
        <v>2</v>
      </c>
      <c r="K361" s="1">
        <v>3</v>
      </c>
      <c r="L361" s="1">
        <v>2</v>
      </c>
      <c r="M361" s="1">
        <v>38</v>
      </c>
      <c r="N361" s="110">
        <f t="shared" si="16"/>
        <v>1</v>
      </c>
      <c r="O361" s="110">
        <f t="shared" si="17"/>
        <v>1100</v>
      </c>
      <c r="P361" s="110">
        <f t="shared" si="18"/>
        <v>0</v>
      </c>
    </row>
    <row r="362" spans="9:16" x14ac:dyDescent="0.2">
      <c r="I362" s="1">
        <v>361</v>
      </c>
      <c r="J362" s="1">
        <v>2</v>
      </c>
      <c r="K362" s="1">
        <v>3</v>
      </c>
      <c r="L362" s="1">
        <v>3</v>
      </c>
      <c r="M362" s="1">
        <v>56</v>
      </c>
      <c r="N362" s="110">
        <f t="shared" si="16"/>
        <v>1</v>
      </c>
      <c r="O362" s="110">
        <f t="shared" si="17"/>
        <v>1305</v>
      </c>
      <c r="P362" s="110">
        <f t="shared" si="18"/>
        <v>0</v>
      </c>
    </row>
    <row r="363" spans="9:16" x14ac:dyDescent="0.2">
      <c r="I363" s="1">
        <v>362</v>
      </c>
      <c r="J363" s="1">
        <v>2</v>
      </c>
      <c r="K363" s="1">
        <v>3</v>
      </c>
      <c r="L363" s="1">
        <v>4</v>
      </c>
      <c r="M363" s="1">
        <v>73</v>
      </c>
      <c r="N363" s="110">
        <f t="shared" si="16"/>
        <v>6</v>
      </c>
      <c r="O363" s="110">
        <f t="shared" si="17"/>
        <v>94027</v>
      </c>
      <c r="P363" s="110">
        <f t="shared" si="18"/>
        <v>10</v>
      </c>
    </row>
    <row r="364" spans="9:16" x14ac:dyDescent="0.2">
      <c r="I364" s="1">
        <v>363</v>
      </c>
      <c r="J364" s="1">
        <v>2</v>
      </c>
      <c r="K364" s="1">
        <v>3</v>
      </c>
      <c r="L364" s="1">
        <v>5</v>
      </c>
      <c r="M364" s="1">
        <v>90</v>
      </c>
      <c r="N364" s="110">
        <f t="shared" si="16"/>
        <v>1</v>
      </c>
      <c r="O364" s="110">
        <f t="shared" si="17"/>
        <v>1775</v>
      </c>
      <c r="P364" s="110">
        <f t="shared" si="18"/>
        <v>0</v>
      </c>
    </row>
    <row r="365" spans="9:16" x14ac:dyDescent="0.2">
      <c r="I365" s="1">
        <v>364</v>
      </c>
      <c r="J365" s="1">
        <v>2</v>
      </c>
      <c r="K365" s="1">
        <v>3</v>
      </c>
      <c r="L365" s="1">
        <v>6</v>
      </c>
      <c r="M365" s="1">
        <v>108</v>
      </c>
      <c r="N365" s="110">
        <f t="shared" si="16"/>
        <v>1</v>
      </c>
      <c r="O365" s="110">
        <f t="shared" si="17"/>
        <v>2035</v>
      </c>
      <c r="P365" s="110">
        <f t="shared" si="18"/>
        <v>0</v>
      </c>
    </row>
    <row r="366" spans="9:16" x14ac:dyDescent="0.2">
      <c r="I366" s="1">
        <v>365</v>
      </c>
      <c r="J366" s="1">
        <v>2</v>
      </c>
      <c r="K366" s="1">
        <v>3</v>
      </c>
      <c r="L366" s="1">
        <v>7</v>
      </c>
      <c r="M366" s="1">
        <v>125</v>
      </c>
      <c r="N366" s="110">
        <f t="shared" si="16"/>
        <v>1</v>
      </c>
      <c r="O366" s="110">
        <f t="shared" si="17"/>
        <v>2315</v>
      </c>
      <c r="P366" s="110">
        <f t="shared" si="18"/>
        <v>0</v>
      </c>
    </row>
    <row r="367" spans="9:16" x14ac:dyDescent="0.2">
      <c r="I367" s="1">
        <v>366</v>
      </c>
      <c r="J367" s="1">
        <v>2</v>
      </c>
      <c r="K367" s="1">
        <v>3</v>
      </c>
      <c r="L367" s="1">
        <v>8</v>
      </c>
      <c r="M367" s="1">
        <v>142</v>
      </c>
      <c r="N367" s="110">
        <f t="shared" si="16"/>
        <v>1</v>
      </c>
      <c r="O367" s="110">
        <f t="shared" si="17"/>
        <v>2610</v>
      </c>
      <c r="P367" s="110">
        <f t="shared" si="18"/>
        <v>0</v>
      </c>
    </row>
    <row r="368" spans="9:16" x14ac:dyDescent="0.2">
      <c r="I368" s="1">
        <v>367</v>
      </c>
      <c r="J368" s="1">
        <v>2</v>
      </c>
      <c r="K368" s="1">
        <v>3</v>
      </c>
      <c r="L368" s="1">
        <v>9</v>
      </c>
      <c r="M368" s="1">
        <v>160</v>
      </c>
      <c r="N368" s="110">
        <f t="shared" si="16"/>
        <v>6</v>
      </c>
      <c r="O368" s="110">
        <f t="shared" si="17"/>
        <v>94027</v>
      </c>
      <c r="P368" s="110">
        <f t="shared" si="18"/>
        <v>20</v>
      </c>
    </row>
    <row r="369" spans="9:16" x14ac:dyDescent="0.2">
      <c r="I369" s="1">
        <v>368</v>
      </c>
      <c r="J369" s="1">
        <v>2</v>
      </c>
      <c r="K369" s="1">
        <v>3</v>
      </c>
      <c r="L369" s="1">
        <v>10</v>
      </c>
      <c r="M369" s="1">
        <v>177</v>
      </c>
      <c r="N369" s="110">
        <f t="shared" si="16"/>
        <v>1</v>
      </c>
      <c r="O369" s="110">
        <f t="shared" si="17"/>
        <v>6520</v>
      </c>
      <c r="P369" s="110">
        <f t="shared" si="18"/>
        <v>0</v>
      </c>
    </row>
    <row r="370" spans="9:16" x14ac:dyDescent="0.2">
      <c r="I370" s="1">
        <v>369</v>
      </c>
      <c r="J370" s="1">
        <v>2</v>
      </c>
      <c r="K370" s="1">
        <v>3</v>
      </c>
      <c r="L370" s="1">
        <v>11</v>
      </c>
      <c r="M370" s="1">
        <v>194</v>
      </c>
      <c r="N370" s="110">
        <f t="shared" si="16"/>
        <v>1</v>
      </c>
      <c r="O370" s="110">
        <f t="shared" si="17"/>
        <v>7220</v>
      </c>
      <c r="P370" s="110">
        <f t="shared" si="18"/>
        <v>0</v>
      </c>
    </row>
    <row r="371" spans="9:16" x14ac:dyDescent="0.2">
      <c r="I371" s="1">
        <v>370</v>
      </c>
      <c r="J371" s="1">
        <v>2</v>
      </c>
      <c r="K371" s="1">
        <v>3</v>
      </c>
      <c r="L371" s="1">
        <v>12</v>
      </c>
      <c r="M371" s="1">
        <v>212</v>
      </c>
      <c r="N371" s="110">
        <f t="shared" si="16"/>
        <v>1</v>
      </c>
      <c r="O371" s="110">
        <f t="shared" si="17"/>
        <v>7960</v>
      </c>
      <c r="P371" s="110">
        <f t="shared" si="18"/>
        <v>0</v>
      </c>
    </row>
    <row r="372" spans="9:16" x14ac:dyDescent="0.2">
      <c r="I372" s="1">
        <v>371</v>
      </c>
      <c r="J372" s="1">
        <v>2</v>
      </c>
      <c r="K372" s="1">
        <v>3</v>
      </c>
      <c r="L372" s="1">
        <v>13</v>
      </c>
      <c r="M372" s="1">
        <v>229</v>
      </c>
      <c r="N372" s="110">
        <f t="shared" si="16"/>
        <v>1</v>
      </c>
      <c r="O372" s="110">
        <f t="shared" si="17"/>
        <v>8730</v>
      </c>
      <c r="P372" s="110">
        <f t="shared" si="18"/>
        <v>0</v>
      </c>
    </row>
    <row r="373" spans="9:16" x14ac:dyDescent="0.2">
      <c r="I373" s="1">
        <v>372</v>
      </c>
      <c r="J373" s="1">
        <v>2</v>
      </c>
      <c r="K373" s="1">
        <v>3</v>
      </c>
      <c r="L373" s="1">
        <v>14</v>
      </c>
      <c r="M373" s="1">
        <v>246</v>
      </c>
      <c r="N373" s="110">
        <f t="shared" si="16"/>
        <v>6</v>
      </c>
      <c r="O373" s="110">
        <f t="shared" si="17"/>
        <v>94027</v>
      </c>
      <c r="P373" s="110">
        <f t="shared" si="18"/>
        <v>50</v>
      </c>
    </row>
    <row r="374" spans="9:16" x14ac:dyDescent="0.2">
      <c r="I374" s="1">
        <v>373</v>
      </c>
      <c r="J374" s="1">
        <v>2</v>
      </c>
      <c r="K374" s="1">
        <v>3</v>
      </c>
      <c r="L374" s="1">
        <v>15</v>
      </c>
      <c r="M374" s="1">
        <v>264</v>
      </c>
      <c r="N374" s="110">
        <f t="shared" si="16"/>
        <v>1</v>
      </c>
      <c r="O374" s="110">
        <f t="shared" si="17"/>
        <v>10390</v>
      </c>
      <c r="P374" s="110">
        <f t="shared" si="18"/>
        <v>0</v>
      </c>
    </row>
    <row r="375" spans="9:16" x14ac:dyDescent="0.2">
      <c r="I375" s="1">
        <v>374</v>
      </c>
      <c r="J375" s="1">
        <v>2</v>
      </c>
      <c r="K375" s="1">
        <v>3</v>
      </c>
      <c r="L375" s="1">
        <v>16</v>
      </c>
      <c r="M375" s="1">
        <v>281</v>
      </c>
      <c r="N375" s="110">
        <f t="shared" si="16"/>
        <v>1</v>
      </c>
      <c r="O375" s="110">
        <f t="shared" si="17"/>
        <v>11270</v>
      </c>
      <c r="P375" s="110">
        <f t="shared" si="18"/>
        <v>0</v>
      </c>
    </row>
    <row r="376" spans="9:16" x14ac:dyDescent="0.2">
      <c r="I376" s="1">
        <v>375</v>
      </c>
      <c r="J376" s="1">
        <v>2</v>
      </c>
      <c r="K376" s="1">
        <v>3</v>
      </c>
      <c r="L376" s="1">
        <v>17</v>
      </c>
      <c r="M376" s="1">
        <v>298</v>
      </c>
      <c r="N376" s="110">
        <f t="shared" si="16"/>
        <v>1</v>
      </c>
      <c r="O376" s="110">
        <f t="shared" si="17"/>
        <v>12190</v>
      </c>
      <c r="P376" s="110">
        <f t="shared" si="18"/>
        <v>0</v>
      </c>
    </row>
    <row r="377" spans="9:16" x14ac:dyDescent="0.2">
      <c r="I377" s="1">
        <v>376</v>
      </c>
      <c r="J377" s="1">
        <v>2</v>
      </c>
      <c r="K377" s="1">
        <v>3</v>
      </c>
      <c r="L377" s="1">
        <v>18</v>
      </c>
      <c r="M377" s="1">
        <v>316</v>
      </c>
      <c r="N377" s="110">
        <f t="shared" si="16"/>
        <v>1</v>
      </c>
      <c r="O377" s="110">
        <f t="shared" si="17"/>
        <v>13140</v>
      </c>
      <c r="P377" s="110">
        <f t="shared" si="18"/>
        <v>0</v>
      </c>
    </row>
    <row r="378" spans="9:16" x14ac:dyDescent="0.2">
      <c r="I378" s="1">
        <v>377</v>
      </c>
      <c r="J378" s="1">
        <v>2</v>
      </c>
      <c r="K378" s="1">
        <v>3</v>
      </c>
      <c r="L378" s="1">
        <v>19</v>
      </c>
      <c r="M378" s="1">
        <v>333</v>
      </c>
      <c r="N378" s="110">
        <f t="shared" si="16"/>
        <v>6</v>
      </c>
      <c r="O378" s="110">
        <f t="shared" si="17"/>
        <v>94027</v>
      </c>
      <c r="P378" s="110">
        <f t="shared" si="18"/>
        <v>100</v>
      </c>
    </row>
    <row r="379" spans="9:16" x14ac:dyDescent="0.2">
      <c r="I379" s="1">
        <v>378</v>
      </c>
      <c r="J379" s="1">
        <v>2</v>
      </c>
      <c r="K379" s="1">
        <v>3</v>
      </c>
      <c r="L379" s="1">
        <v>20</v>
      </c>
      <c r="M379" s="1">
        <v>350</v>
      </c>
      <c r="N379" s="110">
        <f t="shared" si="16"/>
        <v>1</v>
      </c>
      <c r="O379" s="110">
        <f t="shared" si="17"/>
        <v>15160</v>
      </c>
      <c r="P379" s="110">
        <f t="shared" si="18"/>
        <v>0</v>
      </c>
    </row>
    <row r="380" spans="9:16" x14ac:dyDescent="0.2">
      <c r="I380" s="1">
        <v>379</v>
      </c>
      <c r="J380" s="1">
        <v>2</v>
      </c>
      <c r="K380" s="1">
        <v>3</v>
      </c>
      <c r="L380" s="1">
        <v>21</v>
      </c>
      <c r="M380" s="1">
        <v>368</v>
      </c>
      <c r="N380" s="110">
        <f t="shared" si="16"/>
        <v>1</v>
      </c>
      <c r="O380" s="110">
        <f t="shared" si="17"/>
        <v>16220</v>
      </c>
      <c r="P380" s="110">
        <f t="shared" si="18"/>
        <v>0</v>
      </c>
    </row>
    <row r="381" spans="9:16" x14ac:dyDescent="0.2">
      <c r="I381" s="1">
        <v>380</v>
      </c>
      <c r="J381" s="1">
        <v>2</v>
      </c>
      <c r="K381" s="1">
        <v>3</v>
      </c>
      <c r="L381" s="1">
        <v>22</v>
      </c>
      <c r="M381" s="1">
        <v>385</v>
      </c>
      <c r="N381" s="110">
        <f t="shared" si="16"/>
        <v>1</v>
      </c>
      <c r="O381" s="110">
        <f t="shared" si="17"/>
        <v>17320</v>
      </c>
      <c r="P381" s="110">
        <f t="shared" si="18"/>
        <v>0</v>
      </c>
    </row>
    <row r="382" spans="9:16" x14ac:dyDescent="0.2">
      <c r="I382" s="1">
        <v>381</v>
      </c>
      <c r="J382" s="1">
        <v>2</v>
      </c>
      <c r="K382" s="1">
        <v>3</v>
      </c>
      <c r="L382" s="1">
        <v>23</v>
      </c>
      <c r="M382" s="1">
        <v>402</v>
      </c>
      <c r="N382" s="110">
        <f t="shared" si="16"/>
        <v>1</v>
      </c>
      <c r="O382" s="110">
        <f t="shared" si="17"/>
        <v>18450</v>
      </c>
      <c r="P382" s="110">
        <f t="shared" si="18"/>
        <v>0</v>
      </c>
    </row>
    <row r="383" spans="9:16" x14ac:dyDescent="0.2">
      <c r="I383" s="1">
        <v>382</v>
      </c>
      <c r="J383" s="1">
        <v>2</v>
      </c>
      <c r="K383" s="1">
        <v>3</v>
      </c>
      <c r="L383" s="1">
        <v>24</v>
      </c>
      <c r="M383" s="1">
        <v>420</v>
      </c>
      <c r="N383" s="110">
        <f t="shared" si="16"/>
        <v>6</v>
      </c>
      <c r="O383" s="110">
        <f t="shared" si="17"/>
        <v>94027</v>
      </c>
      <c r="P383" s="110">
        <f t="shared" si="18"/>
        <v>150</v>
      </c>
    </row>
    <row r="384" spans="9:16" x14ac:dyDescent="0.2">
      <c r="I384" s="1">
        <v>383</v>
      </c>
      <c r="J384" s="1">
        <v>2</v>
      </c>
      <c r="K384" s="1">
        <v>3</v>
      </c>
      <c r="L384" s="1">
        <v>25</v>
      </c>
      <c r="M384" s="1">
        <v>437</v>
      </c>
      <c r="N384" s="110">
        <f t="shared" si="16"/>
        <v>1</v>
      </c>
      <c r="O384" s="110">
        <f t="shared" si="17"/>
        <v>20830</v>
      </c>
      <c r="P384" s="110">
        <f t="shared" si="18"/>
        <v>0</v>
      </c>
    </row>
    <row r="385" spans="9:16" x14ac:dyDescent="0.2">
      <c r="I385" s="1">
        <v>384</v>
      </c>
      <c r="J385" s="1">
        <v>2</v>
      </c>
      <c r="K385" s="1">
        <v>3</v>
      </c>
      <c r="L385" s="1">
        <v>26</v>
      </c>
      <c r="M385" s="1">
        <v>455</v>
      </c>
      <c r="N385" s="110">
        <f t="shared" si="16"/>
        <v>1</v>
      </c>
      <c r="O385" s="110">
        <f t="shared" si="17"/>
        <v>22070</v>
      </c>
      <c r="P385" s="110">
        <f t="shared" si="18"/>
        <v>0</v>
      </c>
    </row>
    <row r="386" spans="9:16" x14ac:dyDescent="0.2">
      <c r="I386" s="1">
        <v>385</v>
      </c>
      <c r="J386" s="1">
        <v>2</v>
      </c>
      <c r="K386" s="1">
        <v>3</v>
      </c>
      <c r="L386" s="1">
        <v>27</v>
      </c>
      <c r="M386" s="1">
        <v>472</v>
      </c>
      <c r="N386" s="110">
        <f t="shared" ref="N386:N449" si="19">N131</f>
        <v>1</v>
      </c>
      <c r="O386" s="110">
        <f t="shared" ref="O386:O449" si="20">IF(N386=6,94027,O131)</f>
        <v>23350</v>
      </c>
      <c r="P386" s="110">
        <f t="shared" ref="P386:P449" si="21">P131</f>
        <v>0</v>
      </c>
    </row>
    <row r="387" spans="9:16" x14ac:dyDescent="0.2">
      <c r="I387" s="1">
        <v>386</v>
      </c>
      <c r="J387" s="1">
        <v>2</v>
      </c>
      <c r="K387" s="1">
        <v>3</v>
      </c>
      <c r="L387" s="1">
        <v>28</v>
      </c>
      <c r="M387" s="1">
        <v>489</v>
      </c>
      <c r="N387" s="110">
        <f t="shared" si="19"/>
        <v>1</v>
      </c>
      <c r="O387" s="110">
        <f t="shared" si="20"/>
        <v>24660</v>
      </c>
      <c r="P387" s="110">
        <f t="shared" si="21"/>
        <v>0</v>
      </c>
    </row>
    <row r="388" spans="9:16" x14ac:dyDescent="0.2">
      <c r="I388" s="1">
        <v>387</v>
      </c>
      <c r="J388" s="1">
        <v>2</v>
      </c>
      <c r="K388" s="1">
        <v>3</v>
      </c>
      <c r="L388" s="1">
        <v>29</v>
      </c>
      <c r="M388" s="1">
        <v>507</v>
      </c>
      <c r="N388" s="110">
        <f t="shared" si="19"/>
        <v>6</v>
      </c>
      <c r="O388" s="110">
        <f t="shared" si="20"/>
        <v>94027</v>
      </c>
      <c r="P388" s="110">
        <f t="shared" si="21"/>
        <v>200</v>
      </c>
    </row>
    <row r="389" spans="9:16" x14ac:dyDescent="0.2">
      <c r="I389" s="1">
        <v>388</v>
      </c>
      <c r="J389" s="1">
        <v>2</v>
      </c>
      <c r="K389" s="1">
        <v>3</v>
      </c>
      <c r="L389" s="1">
        <v>30</v>
      </c>
      <c r="M389" s="1">
        <v>524</v>
      </c>
      <c r="N389" s="110">
        <f t="shared" si="19"/>
        <v>1</v>
      </c>
      <c r="O389" s="110">
        <f t="shared" si="20"/>
        <v>43400</v>
      </c>
      <c r="P389" s="110">
        <f t="shared" si="21"/>
        <v>0</v>
      </c>
    </row>
    <row r="390" spans="9:16" x14ac:dyDescent="0.2">
      <c r="I390" s="1">
        <v>389</v>
      </c>
      <c r="J390" s="1">
        <v>2</v>
      </c>
      <c r="K390" s="1">
        <v>3</v>
      </c>
      <c r="L390" s="1">
        <v>31</v>
      </c>
      <c r="M390" s="1">
        <v>541</v>
      </c>
      <c r="N390" s="110">
        <f t="shared" si="19"/>
        <v>1</v>
      </c>
      <c r="O390" s="110">
        <f t="shared" si="20"/>
        <v>45320</v>
      </c>
      <c r="P390" s="110">
        <f t="shared" si="21"/>
        <v>0</v>
      </c>
    </row>
    <row r="391" spans="9:16" x14ac:dyDescent="0.2">
      <c r="I391" s="1">
        <v>390</v>
      </c>
      <c r="J391" s="1">
        <v>2</v>
      </c>
      <c r="K391" s="1">
        <v>3</v>
      </c>
      <c r="L391" s="1">
        <v>32</v>
      </c>
      <c r="M391" s="1">
        <v>559</v>
      </c>
      <c r="N391" s="110">
        <f t="shared" si="19"/>
        <v>1</v>
      </c>
      <c r="O391" s="110">
        <f t="shared" si="20"/>
        <v>47280</v>
      </c>
      <c r="P391" s="110">
        <f t="shared" si="21"/>
        <v>0</v>
      </c>
    </row>
    <row r="392" spans="9:16" x14ac:dyDescent="0.2">
      <c r="I392" s="1">
        <v>391</v>
      </c>
      <c r="J392" s="1">
        <v>2</v>
      </c>
      <c r="K392" s="1">
        <v>3</v>
      </c>
      <c r="L392" s="1">
        <v>33</v>
      </c>
      <c r="M392" s="1">
        <v>576</v>
      </c>
      <c r="N392" s="110">
        <f t="shared" si="19"/>
        <v>1</v>
      </c>
      <c r="O392" s="110">
        <f t="shared" si="20"/>
        <v>49270</v>
      </c>
      <c r="P392" s="110">
        <f t="shared" si="21"/>
        <v>0</v>
      </c>
    </row>
    <row r="393" spans="9:16" x14ac:dyDescent="0.2">
      <c r="I393" s="1">
        <v>392</v>
      </c>
      <c r="J393" s="1">
        <v>2</v>
      </c>
      <c r="K393" s="1">
        <v>3</v>
      </c>
      <c r="L393" s="1">
        <v>34</v>
      </c>
      <c r="M393" s="1">
        <v>593</v>
      </c>
      <c r="N393" s="110">
        <f t="shared" si="19"/>
        <v>6</v>
      </c>
      <c r="O393" s="110">
        <f t="shared" si="20"/>
        <v>94027</v>
      </c>
      <c r="P393" s="110">
        <f t="shared" si="21"/>
        <v>300</v>
      </c>
    </row>
    <row r="394" spans="9:16" x14ac:dyDescent="0.2">
      <c r="I394" s="1">
        <v>393</v>
      </c>
      <c r="J394" s="1">
        <v>2</v>
      </c>
      <c r="K394" s="1">
        <v>3</v>
      </c>
      <c r="L394" s="1">
        <v>35</v>
      </c>
      <c r="M394" s="1">
        <v>611</v>
      </c>
      <c r="N394" s="110">
        <f t="shared" si="19"/>
        <v>1</v>
      </c>
      <c r="O394" s="110">
        <f t="shared" si="20"/>
        <v>53370</v>
      </c>
      <c r="P394" s="110">
        <f t="shared" si="21"/>
        <v>0</v>
      </c>
    </row>
    <row r="395" spans="9:16" x14ac:dyDescent="0.2">
      <c r="I395" s="1">
        <v>394</v>
      </c>
      <c r="J395" s="1">
        <v>2</v>
      </c>
      <c r="K395" s="1">
        <v>3</v>
      </c>
      <c r="L395" s="1">
        <v>36</v>
      </c>
      <c r="M395" s="1">
        <v>628</v>
      </c>
      <c r="N395" s="110">
        <f t="shared" si="19"/>
        <v>1</v>
      </c>
      <c r="O395" s="110">
        <f t="shared" si="20"/>
        <v>55470</v>
      </c>
      <c r="P395" s="110">
        <f t="shared" si="21"/>
        <v>0</v>
      </c>
    </row>
    <row r="396" spans="9:16" x14ac:dyDescent="0.2">
      <c r="I396" s="1">
        <v>395</v>
      </c>
      <c r="J396" s="1">
        <v>2</v>
      </c>
      <c r="K396" s="1">
        <v>3</v>
      </c>
      <c r="L396" s="1">
        <v>37</v>
      </c>
      <c r="M396" s="1">
        <v>645</v>
      </c>
      <c r="N396" s="110">
        <f t="shared" si="19"/>
        <v>1</v>
      </c>
      <c r="O396" s="110">
        <f t="shared" si="20"/>
        <v>57610</v>
      </c>
      <c r="P396" s="110">
        <f t="shared" si="21"/>
        <v>0</v>
      </c>
    </row>
    <row r="397" spans="9:16" x14ac:dyDescent="0.2">
      <c r="I397" s="1">
        <v>396</v>
      </c>
      <c r="J397" s="1">
        <v>2</v>
      </c>
      <c r="K397" s="1">
        <v>3</v>
      </c>
      <c r="L397" s="1">
        <v>38</v>
      </c>
      <c r="M397" s="1">
        <v>663</v>
      </c>
      <c r="N397" s="110">
        <f t="shared" si="19"/>
        <v>1</v>
      </c>
      <c r="O397" s="110">
        <f t="shared" si="20"/>
        <v>59780</v>
      </c>
      <c r="P397" s="110">
        <f t="shared" si="21"/>
        <v>0</v>
      </c>
    </row>
    <row r="398" spans="9:16" x14ac:dyDescent="0.2">
      <c r="I398" s="1">
        <v>397</v>
      </c>
      <c r="J398" s="1">
        <v>2</v>
      </c>
      <c r="K398" s="1">
        <v>3</v>
      </c>
      <c r="L398" s="1">
        <v>39</v>
      </c>
      <c r="M398" s="1">
        <v>680</v>
      </c>
      <c r="N398" s="110">
        <f t="shared" si="19"/>
        <v>6</v>
      </c>
      <c r="O398" s="110">
        <f t="shared" si="20"/>
        <v>94027</v>
      </c>
      <c r="P398" s="110">
        <f t="shared" si="21"/>
        <v>400</v>
      </c>
    </row>
    <row r="399" spans="9:16" x14ac:dyDescent="0.2">
      <c r="I399" s="1">
        <v>398</v>
      </c>
      <c r="J399" s="1">
        <v>2</v>
      </c>
      <c r="K399" s="1">
        <v>3</v>
      </c>
      <c r="L399" s="1">
        <v>40</v>
      </c>
      <c r="M399" s="1">
        <v>697</v>
      </c>
      <c r="N399" s="110">
        <f t="shared" si="19"/>
        <v>1</v>
      </c>
      <c r="O399" s="110">
        <f t="shared" si="20"/>
        <v>64240</v>
      </c>
      <c r="P399" s="110">
        <f t="shared" si="21"/>
        <v>0</v>
      </c>
    </row>
    <row r="400" spans="9:16" x14ac:dyDescent="0.2">
      <c r="I400" s="1">
        <v>399</v>
      </c>
      <c r="J400" s="1">
        <v>2</v>
      </c>
      <c r="K400" s="1">
        <v>3</v>
      </c>
      <c r="L400" s="1">
        <v>41</v>
      </c>
      <c r="M400" s="1">
        <v>715</v>
      </c>
      <c r="N400" s="110">
        <f t="shared" si="19"/>
        <v>1</v>
      </c>
      <c r="O400" s="110">
        <f t="shared" si="20"/>
        <v>66520</v>
      </c>
      <c r="P400" s="110">
        <f t="shared" si="21"/>
        <v>0</v>
      </c>
    </row>
    <row r="401" spans="9:16" x14ac:dyDescent="0.2">
      <c r="I401" s="1">
        <v>400</v>
      </c>
      <c r="J401" s="1">
        <v>2</v>
      </c>
      <c r="K401" s="1">
        <v>3</v>
      </c>
      <c r="L401" s="1">
        <v>42</v>
      </c>
      <c r="M401" s="1">
        <v>732</v>
      </c>
      <c r="N401" s="110">
        <f t="shared" si="19"/>
        <v>1</v>
      </c>
      <c r="O401" s="110">
        <f t="shared" si="20"/>
        <v>68840</v>
      </c>
      <c r="P401" s="110">
        <f t="shared" si="21"/>
        <v>0</v>
      </c>
    </row>
    <row r="402" spans="9:16" x14ac:dyDescent="0.2">
      <c r="I402" s="1">
        <v>401</v>
      </c>
      <c r="J402" s="1">
        <v>2</v>
      </c>
      <c r="K402" s="1">
        <v>3</v>
      </c>
      <c r="L402" s="1">
        <v>43</v>
      </c>
      <c r="M402" s="1">
        <v>749</v>
      </c>
      <c r="N402" s="110">
        <f t="shared" si="19"/>
        <v>1</v>
      </c>
      <c r="O402" s="110">
        <f t="shared" si="20"/>
        <v>71190</v>
      </c>
      <c r="P402" s="110">
        <f t="shared" si="21"/>
        <v>0</v>
      </c>
    </row>
    <row r="403" spans="9:16" x14ac:dyDescent="0.2">
      <c r="I403" s="1">
        <v>402</v>
      </c>
      <c r="J403" s="1">
        <v>2</v>
      </c>
      <c r="K403" s="1">
        <v>3</v>
      </c>
      <c r="L403" s="1">
        <v>44</v>
      </c>
      <c r="M403" s="1">
        <v>767</v>
      </c>
      <c r="N403" s="110">
        <f t="shared" si="19"/>
        <v>6</v>
      </c>
      <c r="O403" s="110">
        <f t="shared" si="20"/>
        <v>94027</v>
      </c>
      <c r="P403" s="110">
        <f t="shared" si="21"/>
        <v>600</v>
      </c>
    </row>
    <row r="404" spans="9:16" x14ac:dyDescent="0.2">
      <c r="I404" s="1">
        <v>403</v>
      </c>
      <c r="J404" s="1">
        <v>2</v>
      </c>
      <c r="K404" s="1">
        <v>3</v>
      </c>
      <c r="L404" s="1">
        <v>45</v>
      </c>
      <c r="M404" s="1">
        <v>784</v>
      </c>
      <c r="N404" s="110">
        <f t="shared" si="19"/>
        <v>1</v>
      </c>
      <c r="O404" s="110">
        <f t="shared" si="20"/>
        <v>76010</v>
      </c>
      <c r="P404" s="110">
        <f t="shared" si="21"/>
        <v>0</v>
      </c>
    </row>
    <row r="405" spans="9:16" x14ac:dyDescent="0.2">
      <c r="I405" s="1">
        <v>404</v>
      </c>
      <c r="J405" s="1">
        <v>2</v>
      </c>
      <c r="K405" s="1">
        <v>3</v>
      </c>
      <c r="L405" s="1">
        <v>46</v>
      </c>
      <c r="M405" s="1">
        <v>801</v>
      </c>
      <c r="N405" s="110">
        <f t="shared" si="19"/>
        <v>1</v>
      </c>
      <c r="O405" s="110">
        <f t="shared" si="20"/>
        <v>78470</v>
      </c>
      <c r="P405" s="110">
        <f t="shared" si="21"/>
        <v>0</v>
      </c>
    </row>
    <row r="406" spans="9:16" x14ac:dyDescent="0.2">
      <c r="I406" s="1">
        <v>405</v>
      </c>
      <c r="J406" s="1">
        <v>2</v>
      </c>
      <c r="K406" s="1">
        <v>3</v>
      </c>
      <c r="L406" s="1">
        <v>47</v>
      </c>
      <c r="M406" s="1">
        <v>819</v>
      </c>
      <c r="N406" s="110">
        <f t="shared" si="19"/>
        <v>1</v>
      </c>
      <c r="O406" s="110">
        <f t="shared" si="20"/>
        <v>80970</v>
      </c>
      <c r="P406" s="110">
        <f t="shared" si="21"/>
        <v>0</v>
      </c>
    </row>
    <row r="407" spans="9:16" x14ac:dyDescent="0.2">
      <c r="I407" s="1">
        <v>406</v>
      </c>
      <c r="J407" s="1">
        <v>2</v>
      </c>
      <c r="K407" s="1">
        <v>3</v>
      </c>
      <c r="L407" s="1">
        <v>48</v>
      </c>
      <c r="M407" s="1">
        <v>836</v>
      </c>
      <c r="N407" s="110">
        <f t="shared" si="19"/>
        <v>1</v>
      </c>
      <c r="O407" s="110">
        <f t="shared" si="20"/>
        <v>83500</v>
      </c>
      <c r="P407" s="110">
        <f t="shared" si="21"/>
        <v>0</v>
      </c>
    </row>
    <row r="408" spans="9:16" x14ac:dyDescent="0.2">
      <c r="I408" s="1">
        <v>407</v>
      </c>
      <c r="J408" s="1">
        <v>2</v>
      </c>
      <c r="K408" s="1">
        <v>3</v>
      </c>
      <c r="L408" s="1">
        <v>49</v>
      </c>
      <c r="M408" s="1">
        <v>853</v>
      </c>
      <c r="N408" s="110">
        <f t="shared" si="19"/>
        <v>6</v>
      </c>
      <c r="O408" s="110">
        <f t="shared" si="20"/>
        <v>94027</v>
      </c>
      <c r="P408" s="110">
        <f t="shared" si="21"/>
        <v>800</v>
      </c>
    </row>
    <row r="409" spans="9:16" x14ac:dyDescent="0.2">
      <c r="I409" s="1">
        <v>408</v>
      </c>
      <c r="J409" s="1">
        <v>2</v>
      </c>
      <c r="K409" s="1">
        <v>3</v>
      </c>
      <c r="L409" s="1">
        <v>50</v>
      </c>
      <c r="M409" s="1">
        <v>888</v>
      </c>
      <c r="N409" s="110">
        <f t="shared" si="19"/>
        <v>0</v>
      </c>
      <c r="O409" s="110">
        <f t="shared" si="20"/>
        <v>0</v>
      </c>
      <c r="P409" s="110">
        <f t="shared" si="21"/>
        <v>0</v>
      </c>
    </row>
    <row r="410" spans="9:16" x14ac:dyDescent="0.2">
      <c r="I410" s="1">
        <v>409</v>
      </c>
      <c r="J410" s="1">
        <v>2</v>
      </c>
      <c r="K410" s="1">
        <v>4</v>
      </c>
      <c r="L410" s="1">
        <v>0</v>
      </c>
      <c r="M410" s="1">
        <v>0</v>
      </c>
      <c r="N410" s="110">
        <f t="shared" si="19"/>
        <v>1</v>
      </c>
      <c r="O410" s="110">
        <f t="shared" si="20"/>
        <v>1310</v>
      </c>
      <c r="P410" s="110">
        <f t="shared" si="21"/>
        <v>0</v>
      </c>
    </row>
    <row r="411" spans="9:16" x14ac:dyDescent="0.2">
      <c r="I411" s="1">
        <v>410</v>
      </c>
      <c r="J411" s="1">
        <v>2</v>
      </c>
      <c r="K411" s="1">
        <v>4</v>
      </c>
      <c r="L411" s="1">
        <v>1</v>
      </c>
      <c r="M411" s="1">
        <v>26</v>
      </c>
      <c r="N411" s="110">
        <f t="shared" si="19"/>
        <v>1</v>
      </c>
      <c r="O411" s="110">
        <f t="shared" si="20"/>
        <v>1615</v>
      </c>
      <c r="P411" s="110">
        <f t="shared" si="21"/>
        <v>0</v>
      </c>
    </row>
    <row r="412" spans="9:16" x14ac:dyDescent="0.2">
      <c r="I412" s="1">
        <v>411</v>
      </c>
      <c r="J412" s="1">
        <v>2</v>
      </c>
      <c r="K412" s="1">
        <v>4</v>
      </c>
      <c r="L412" s="1">
        <v>2</v>
      </c>
      <c r="M412" s="1">
        <v>45</v>
      </c>
      <c r="N412" s="110">
        <f t="shared" si="19"/>
        <v>1</v>
      </c>
      <c r="O412" s="110">
        <f t="shared" si="20"/>
        <v>1950</v>
      </c>
      <c r="P412" s="110">
        <f t="shared" si="21"/>
        <v>0</v>
      </c>
    </row>
    <row r="413" spans="9:16" x14ac:dyDescent="0.2">
      <c r="I413" s="1">
        <v>412</v>
      </c>
      <c r="J413" s="1">
        <v>2</v>
      </c>
      <c r="K413" s="1">
        <v>4</v>
      </c>
      <c r="L413" s="1">
        <v>3</v>
      </c>
      <c r="M413" s="1">
        <v>65</v>
      </c>
      <c r="N413" s="110">
        <f t="shared" si="19"/>
        <v>1</v>
      </c>
      <c r="O413" s="110">
        <f t="shared" si="20"/>
        <v>2320</v>
      </c>
      <c r="P413" s="110">
        <f t="shared" si="21"/>
        <v>0</v>
      </c>
    </row>
    <row r="414" spans="9:16" x14ac:dyDescent="0.2">
      <c r="I414" s="1">
        <v>413</v>
      </c>
      <c r="J414" s="1">
        <v>2</v>
      </c>
      <c r="K414" s="1">
        <v>4</v>
      </c>
      <c r="L414" s="1">
        <v>4</v>
      </c>
      <c r="M414" s="1">
        <v>84</v>
      </c>
      <c r="N414" s="110">
        <f t="shared" si="19"/>
        <v>6</v>
      </c>
      <c r="O414" s="110">
        <f t="shared" si="20"/>
        <v>94027</v>
      </c>
      <c r="P414" s="110">
        <f t="shared" si="21"/>
        <v>10</v>
      </c>
    </row>
    <row r="415" spans="9:16" x14ac:dyDescent="0.2">
      <c r="I415" s="1">
        <v>414</v>
      </c>
      <c r="J415" s="1">
        <v>2</v>
      </c>
      <c r="K415" s="1">
        <v>4</v>
      </c>
      <c r="L415" s="1">
        <v>5</v>
      </c>
      <c r="M415" s="1">
        <v>103</v>
      </c>
      <c r="N415" s="110">
        <f t="shared" si="19"/>
        <v>1</v>
      </c>
      <c r="O415" s="110">
        <f t="shared" si="20"/>
        <v>3150</v>
      </c>
      <c r="P415" s="110">
        <f t="shared" si="21"/>
        <v>0</v>
      </c>
    </row>
    <row r="416" spans="9:16" x14ac:dyDescent="0.2">
      <c r="I416" s="1">
        <v>415</v>
      </c>
      <c r="J416" s="1">
        <v>2</v>
      </c>
      <c r="K416" s="1">
        <v>4</v>
      </c>
      <c r="L416" s="1">
        <v>6</v>
      </c>
      <c r="M416" s="1">
        <v>123</v>
      </c>
      <c r="N416" s="110">
        <f t="shared" si="19"/>
        <v>1</v>
      </c>
      <c r="O416" s="110">
        <f t="shared" si="20"/>
        <v>3615</v>
      </c>
      <c r="P416" s="110">
        <f t="shared" si="21"/>
        <v>0</v>
      </c>
    </row>
    <row r="417" spans="9:16" x14ac:dyDescent="0.2">
      <c r="I417" s="1">
        <v>416</v>
      </c>
      <c r="J417" s="1">
        <v>2</v>
      </c>
      <c r="K417" s="1">
        <v>4</v>
      </c>
      <c r="L417" s="1">
        <v>7</v>
      </c>
      <c r="M417" s="1">
        <v>142</v>
      </c>
      <c r="N417" s="110">
        <f t="shared" si="19"/>
        <v>1</v>
      </c>
      <c r="O417" s="110">
        <f t="shared" si="20"/>
        <v>4110</v>
      </c>
      <c r="P417" s="110">
        <f t="shared" si="21"/>
        <v>0</v>
      </c>
    </row>
    <row r="418" spans="9:16" x14ac:dyDescent="0.2">
      <c r="I418" s="1">
        <v>417</v>
      </c>
      <c r="J418" s="1">
        <v>2</v>
      </c>
      <c r="K418" s="1">
        <v>4</v>
      </c>
      <c r="L418" s="1">
        <v>8</v>
      </c>
      <c r="M418" s="1">
        <v>162</v>
      </c>
      <c r="N418" s="110">
        <f t="shared" si="19"/>
        <v>1</v>
      </c>
      <c r="O418" s="110">
        <f t="shared" si="20"/>
        <v>4640</v>
      </c>
      <c r="P418" s="110">
        <f t="shared" si="21"/>
        <v>0</v>
      </c>
    </row>
    <row r="419" spans="9:16" x14ac:dyDescent="0.2">
      <c r="I419" s="1">
        <v>418</v>
      </c>
      <c r="J419" s="1">
        <v>2</v>
      </c>
      <c r="K419" s="1">
        <v>4</v>
      </c>
      <c r="L419" s="1">
        <v>9</v>
      </c>
      <c r="M419" s="1">
        <v>181</v>
      </c>
      <c r="N419" s="110">
        <f t="shared" si="19"/>
        <v>6</v>
      </c>
      <c r="O419" s="110">
        <f t="shared" si="20"/>
        <v>94027</v>
      </c>
      <c r="P419" s="110">
        <f t="shared" si="21"/>
        <v>20</v>
      </c>
    </row>
    <row r="420" spans="9:16" x14ac:dyDescent="0.2">
      <c r="I420" s="1">
        <v>419</v>
      </c>
      <c r="J420" s="1">
        <v>2</v>
      </c>
      <c r="K420" s="1">
        <v>4</v>
      </c>
      <c r="L420" s="1">
        <v>10</v>
      </c>
      <c r="M420" s="1">
        <v>200</v>
      </c>
      <c r="N420" s="110">
        <f t="shared" si="19"/>
        <v>1</v>
      </c>
      <c r="O420" s="110">
        <f t="shared" si="20"/>
        <v>11580</v>
      </c>
      <c r="P420" s="110">
        <f t="shared" si="21"/>
        <v>0</v>
      </c>
    </row>
    <row r="421" spans="9:16" x14ac:dyDescent="0.2">
      <c r="I421" s="1">
        <v>420</v>
      </c>
      <c r="J421" s="1">
        <v>2</v>
      </c>
      <c r="K421" s="1">
        <v>4</v>
      </c>
      <c r="L421" s="1">
        <v>11</v>
      </c>
      <c r="M421" s="1">
        <v>220</v>
      </c>
      <c r="N421" s="110">
        <f t="shared" si="19"/>
        <v>1</v>
      </c>
      <c r="O421" s="110">
        <f t="shared" si="20"/>
        <v>12830</v>
      </c>
      <c r="P421" s="110">
        <f t="shared" si="21"/>
        <v>0</v>
      </c>
    </row>
    <row r="422" spans="9:16" x14ac:dyDescent="0.2">
      <c r="I422" s="1">
        <v>421</v>
      </c>
      <c r="J422" s="1">
        <v>2</v>
      </c>
      <c r="K422" s="1">
        <v>4</v>
      </c>
      <c r="L422" s="1">
        <v>12</v>
      </c>
      <c r="M422" s="1">
        <v>239</v>
      </c>
      <c r="N422" s="110">
        <f t="shared" si="19"/>
        <v>1</v>
      </c>
      <c r="O422" s="110">
        <f t="shared" si="20"/>
        <v>14140</v>
      </c>
      <c r="P422" s="110">
        <f t="shared" si="21"/>
        <v>0</v>
      </c>
    </row>
    <row r="423" spans="9:16" x14ac:dyDescent="0.2">
      <c r="I423" s="1">
        <v>422</v>
      </c>
      <c r="J423" s="1">
        <v>2</v>
      </c>
      <c r="K423" s="1">
        <v>4</v>
      </c>
      <c r="L423" s="1">
        <v>13</v>
      </c>
      <c r="M423" s="1">
        <v>258</v>
      </c>
      <c r="N423" s="110">
        <f t="shared" si="19"/>
        <v>1</v>
      </c>
      <c r="O423" s="110">
        <f t="shared" si="20"/>
        <v>15520</v>
      </c>
      <c r="P423" s="110">
        <f t="shared" si="21"/>
        <v>0</v>
      </c>
    </row>
    <row r="424" spans="9:16" x14ac:dyDescent="0.2">
      <c r="I424" s="1">
        <v>423</v>
      </c>
      <c r="J424" s="1">
        <v>2</v>
      </c>
      <c r="K424" s="1">
        <v>4</v>
      </c>
      <c r="L424" s="1">
        <v>14</v>
      </c>
      <c r="M424" s="1">
        <v>278</v>
      </c>
      <c r="N424" s="110">
        <f t="shared" si="19"/>
        <v>6</v>
      </c>
      <c r="O424" s="110">
        <f t="shared" si="20"/>
        <v>94027</v>
      </c>
      <c r="P424" s="110">
        <f t="shared" si="21"/>
        <v>50</v>
      </c>
    </row>
    <row r="425" spans="9:16" x14ac:dyDescent="0.2">
      <c r="I425" s="1">
        <v>424</v>
      </c>
      <c r="J425" s="1">
        <v>2</v>
      </c>
      <c r="K425" s="1">
        <v>4</v>
      </c>
      <c r="L425" s="1">
        <v>15</v>
      </c>
      <c r="M425" s="1">
        <v>297</v>
      </c>
      <c r="N425" s="110">
        <f t="shared" si="19"/>
        <v>1</v>
      </c>
      <c r="O425" s="110">
        <f t="shared" si="20"/>
        <v>18460</v>
      </c>
      <c r="P425" s="110">
        <f t="shared" si="21"/>
        <v>0</v>
      </c>
    </row>
    <row r="426" spans="9:16" x14ac:dyDescent="0.2">
      <c r="I426" s="1">
        <v>425</v>
      </c>
      <c r="J426" s="1">
        <v>2</v>
      </c>
      <c r="K426" s="1">
        <v>4</v>
      </c>
      <c r="L426" s="1">
        <v>16</v>
      </c>
      <c r="M426" s="1">
        <v>316</v>
      </c>
      <c r="N426" s="110">
        <f t="shared" si="19"/>
        <v>1</v>
      </c>
      <c r="O426" s="110">
        <f t="shared" si="20"/>
        <v>20030</v>
      </c>
      <c r="P426" s="110">
        <f t="shared" si="21"/>
        <v>0</v>
      </c>
    </row>
    <row r="427" spans="9:16" x14ac:dyDescent="0.2">
      <c r="I427" s="1">
        <v>426</v>
      </c>
      <c r="J427" s="1">
        <v>2</v>
      </c>
      <c r="K427" s="1">
        <v>4</v>
      </c>
      <c r="L427" s="1">
        <v>17</v>
      </c>
      <c r="M427" s="1">
        <v>336</v>
      </c>
      <c r="N427" s="110">
        <f t="shared" si="19"/>
        <v>1</v>
      </c>
      <c r="O427" s="110">
        <f t="shared" si="20"/>
        <v>21660</v>
      </c>
      <c r="P427" s="110">
        <f t="shared" si="21"/>
        <v>0</v>
      </c>
    </row>
    <row r="428" spans="9:16" x14ac:dyDescent="0.2">
      <c r="I428" s="1">
        <v>427</v>
      </c>
      <c r="J428" s="1">
        <v>2</v>
      </c>
      <c r="K428" s="1">
        <v>4</v>
      </c>
      <c r="L428" s="1">
        <v>18</v>
      </c>
      <c r="M428" s="1">
        <v>355</v>
      </c>
      <c r="N428" s="110">
        <f t="shared" si="19"/>
        <v>1</v>
      </c>
      <c r="O428" s="110">
        <f t="shared" si="20"/>
        <v>23360</v>
      </c>
      <c r="P428" s="110">
        <f t="shared" si="21"/>
        <v>0</v>
      </c>
    </row>
    <row r="429" spans="9:16" x14ac:dyDescent="0.2">
      <c r="I429" s="1">
        <v>428</v>
      </c>
      <c r="J429" s="1">
        <v>2</v>
      </c>
      <c r="K429" s="1">
        <v>4</v>
      </c>
      <c r="L429" s="1">
        <v>19</v>
      </c>
      <c r="M429" s="1">
        <v>374</v>
      </c>
      <c r="N429" s="110">
        <f t="shared" si="19"/>
        <v>6</v>
      </c>
      <c r="O429" s="110">
        <f t="shared" si="20"/>
        <v>94027</v>
      </c>
      <c r="P429" s="110">
        <f t="shared" si="21"/>
        <v>100</v>
      </c>
    </row>
    <row r="430" spans="9:16" x14ac:dyDescent="0.2">
      <c r="I430" s="1">
        <v>429</v>
      </c>
      <c r="J430" s="1">
        <v>2</v>
      </c>
      <c r="K430" s="1">
        <v>4</v>
      </c>
      <c r="L430" s="1">
        <v>20</v>
      </c>
      <c r="M430" s="1">
        <v>394</v>
      </c>
      <c r="N430" s="110">
        <f t="shared" si="19"/>
        <v>1</v>
      </c>
      <c r="O430" s="110">
        <f t="shared" si="20"/>
        <v>26940</v>
      </c>
      <c r="P430" s="110">
        <f t="shared" si="21"/>
        <v>0</v>
      </c>
    </row>
    <row r="431" spans="9:16" x14ac:dyDescent="0.2">
      <c r="I431" s="1">
        <v>430</v>
      </c>
      <c r="J431" s="1">
        <v>2</v>
      </c>
      <c r="K431" s="1">
        <v>4</v>
      </c>
      <c r="L431" s="1">
        <v>21</v>
      </c>
      <c r="M431" s="1">
        <v>413</v>
      </c>
      <c r="N431" s="110">
        <f t="shared" si="19"/>
        <v>1</v>
      </c>
      <c r="O431" s="110">
        <f t="shared" si="20"/>
        <v>28830</v>
      </c>
      <c r="P431" s="110">
        <f t="shared" si="21"/>
        <v>0</v>
      </c>
    </row>
    <row r="432" spans="9:16" x14ac:dyDescent="0.2">
      <c r="I432" s="1">
        <v>431</v>
      </c>
      <c r="J432" s="1">
        <v>2</v>
      </c>
      <c r="K432" s="1">
        <v>4</v>
      </c>
      <c r="L432" s="1">
        <v>22</v>
      </c>
      <c r="M432" s="1">
        <v>433</v>
      </c>
      <c r="N432" s="110">
        <f t="shared" si="19"/>
        <v>1</v>
      </c>
      <c r="O432" s="110">
        <f t="shared" si="20"/>
        <v>30780</v>
      </c>
      <c r="P432" s="110">
        <f t="shared" si="21"/>
        <v>0</v>
      </c>
    </row>
    <row r="433" spans="9:16" x14ac:dyDescent="0.2">
      <c r="I433" s="1">
        <v>432</v>
      </c>
      <c r="J433" s="1">
        <v>2</v>
      </c>
      <c r="K433" s="1">
        <v>4</v>
      </c>
      <c r="L433" s="1">
        <v>23</v>
      </c>
      <c r="M433" s="1">
        <v>452</v>
      </c>
      <c r="N433" s="110">
        <f t="shared" si="19"/>
        <v>1</v>
      </c>
      <c r="O433" s="110">
        <f t="shared" si="20"/>
        <v>32800</v>
      </c>
      <c r="P433" s="110">
        <f t="shared" si="21"/>
        <v>0</v>
      </c>
    </row>
    <row r="434" spans="9:16" x14ac:dyDescent="0.2">
      <c r="I434" s="1">
        <v>433</v>
      </c>
      <c r="J434" s="1">
        <v>2</v>
      </c>
      <c r="K434" s="1">
        <v>4</v>
      </c>
      <c r="L434" s="1">
        <v>24</v>
      </c>
      <c r="M434" s="1">
        <v>471</v>
      </c>
      <c r="N434" s="110">
        <f t="shared" si="19"/>
        <v>6</v>
      </c>
      <c r="O434" s="110">
        <f t="shared" si="20"/>
        <v>94027</v>
      </c>
      <c r="P434" s="110">
        <f t="shared" si="21"/>
        <v>150</v>
      </c>
    </row>
    <row r="435" spans="9:16" x14ac:dyDescent="0.2">
      <c r="I435" s="1">
        <v>434</v>
      </c>
      <c r="J435" s="1">
        <v>2</v>
      </c>
      <c r="K435" s="1">
        <v>4</v>
      </c>
      <c r="L435" s="1">
        <v>25</v>
      </c>
      <c r="M435" s="1">
        <v>491</v>
      </c>
      <c r="N435" s="110">
        <f t="shared" si="19"/>
        <v>1</v>
      </c>
      <c r="O435" s="110">
        <f t="shared" si="20"/>
        <v>37020</v>
      </c>
      <c r="P435" s="110">
        <f t="shared" si="21"/>
        <v>0</v>
      </c>
    </row>
    <row r="436" spans="9:16" x14ac:dyDescent="0.2">
      <c r="I436" s="1">
        <v>435</v>
      </c>
      <c r="J436" s="1">
        <v>2</v>
      </c>
      <c r="K436" s="1">
        <v>4</v>
      </c>
      <c r="L436" s="1">
        <v>26</v>
      </c>
      <c r="M436" s="1">
        <v>510</v>
      </c>
      <c r="N436" s="110">
        <f t="shared" si="19"/>
        <v>1</v>
      </c>
      <c r="O436" s="110">
        <f t="shared" si="20"/>
        <v>39230</v>
      </c>
      <c r="P436" s="110">
        <f t="shared" si="21"/>
        <v>0</v>
      </c>
    </row>
    <row r="437" spans="9:16" x14ac:dyDescent="0.2">
      <c r="I437" s="1">
        <v>436</v>
      </c>
      <c r="J437" s="1">
        <v>2</v>
      </c>
      <c r="K437" s="1">
        <v>4</v>
      </c>
      <c r="L437" s="1">
        <v>27</v>
      </c>
      <c r="M437" s="1">
        <v>529</v>
      </c>
      <c r="N437" s="110">
        <f t="shared" si="19"/>
        <v>1</v>
      </c>
      <c r="O437" s="110">
        <f t="shared" si="20"/>
        <v>41500</v>
      </c>
      <c r="P437" s="110">
        <f t="shared" si="21"/>
        <v>0</v>
      </c>
    </row>
    <row r="438" spans="9:16" x14ac:dyDescent="0.2">
      <c r="I438" s="1">
        <v>437</v>
      </c>
      <c r="J438" s="1">
        <v>2</v>
      </c>
      <c r="K438" s="1">
        <v>4</v>
      </c>
      <c r="L438" s="1">
        <v>28</v>
      </c>
      <c r="M438" s="1">
        <v>549</v>
      </c>
      <c r="N438" s="110">
        <f t="shared" si="19"/>
        <v>1</v>
      </c>
      <c r="O438" s="110">
        <f t="shared" si="20"/>
        <v>43840</v>
      </c>
      <c r="P438" s="110">
        <f t="shared" si="21"/>
        <v>0</v>
      </c>
    </row>
    <row r="439" spans="9:16" x14ac:dyDescent="0.2">
      <c r="I439" s="1">
        <v>438</v>
      </c>
      <c r="J439" s="1">
        <v>2</v>
      </c>
      <c r="K439" s="1">
        <v>4</v>
      </c>
      <c r="L439" s="1">
        <v>29</v>
      </c>
      <c r="M439" s="1">
        <v>568</v>
      </c>
      <c r="N439" s="110">
        <f t="shared" si="19"/>
        <v>6</v>
      </c>
      <c r="O439" s="110">
        <f t="shared" si="20"/>
        <v>94027</v>
      </c>
      <c r="P439" s="110">
        <f t="shared" si="21"/>
        <v>200</v>
      </c>
    </row>
    <row r="440" spans="9:16" x14ac:dyDescent="0.2">
      <c r="I440" s="1">
        <v>439</v>
      </c>
      <c r="J440" s="1">
        <v>2</v>
      </c>
      <c r="K440" s="1">
        <v>4</v>
      </c>
      <c r="L440" s="1">
        <v>30</v>
      </c>
      <c r="M440" s="1">
        <v>587</v>
      </c>
      <c r="N440" s="110">
        <f t="shared" si="19"/>
        <v>1</v>
      </c>
      <c r="O440" s="110">
        <f t="shared" si="20"/>
        <v>64700</v>
      </c>
      <c r="P440" s="110">
        <f t="shared" si="21"/>
        <v>0</v>
      </c>
    </row>
    <row r="441" spans="9:16" x14ac:dyDescent="0.2">
      <c r="I441" s="1">
        <v>440</v>
      </c>
      <c r="J441" s="1">
        <v>2</v>
      </c>
      <c r="K441" s="1">
        <v>4</v>
      </c>
      <c r="L441" s="1">
        <v>31</v>
      </c>
      <c r="M441" s="1">
        <v>607</v>
      </c>
      <c r="N441" s="110">
        <f t="shared" si="19"/>
        <v>1</v>
      </c>
      <c r="O441" s="110">
        <f t="shared" si="20"/>
        <v>67730</v>
      </c>
      <c r="P441" s="110">
        <f t="shared" si="21"/>
        <v>0</v>
      </c>
    </row>
    <row r="442" spans="9:16" x14ac:dyDescent="0.2">
      <c r="I442" s="1">
        <v>441</v>
      </c>
      <c r="J442" s="1">
        <v>2</v>
      </c>
      <c r="K442" s="1">
        <v>4</v>
      </c>
      <c r="L442" s="1">
        <v>32</v>
      </c>
      <c r="M442" s="1">
        <v>626</v>
      </c>
      <c r="N442" s="110">
        <f t="shared" si="19"/>
        <v>1</v>
      </c>
      <c r="O442" s="110">
        <f t="shared" si="20"/>
        <v>70820</v>
      </c>
      <c r="P442" s="110">
        <f t="shared" si="21"/>
        <v>0</v>
      </c>
    </row>
    <row r="443" spans="9:16" x14ac:dyDescent="0.2">
      <c r="I443" s="1">
        <v>442</v>
      </c>
      <c r="J443" s="1">
        <v>2</v>
      </c>
      <c r="K443" s="1">
        <v>4</v>
      </c>
      <c r="L443" s="1">
        <v>33</v>
      </c>
      <c r="M443" s="1">
        <v>646</v>
      </c>
      <c r="N443" s="110">
        <f t="shared" si="19"/>
        <v>1</v>
      </c>
      <c r="O443" s="110">
        <f t="shared" si="20"/>
        <v>73980</v>
      </c>
      <c r="P443" s="110">
        <f t="shared" si="21"/>
        <v>0</v>
      </c>
    </row>
    <row r="444" spans="9:16" x14ac:dyDescent="0.2">
      <c r="I444" s="1">
        <v>443</v>
      </c>
      <c r="J444" s="1">
        <v>2</v>
      </c>
      <c r="K444" s="1">
        <v>4</v>
      </c>
      <c r="L444" s="1">
        <v>34</v>
      </c>
      <c r="M444" s="1">
        <v>665</v>
      </c>
      <c r="N444" s="110">
        <f t="shared" si="19"/>
        <v>6</v>
      </c>
      <c r="O444" s="110">
        <f t="shared" si="20"/>
        <v>94027</v>
      </c>
      <c r="P444" s="110">
        <f t="shared" si="21"/>
        <v>500</v>
      </c>
    </row>
    <row r="445" spans="9:16" x14ac:dyDescent="0.2">
      <c r="I445" s="1">
        <v>444</v>
      </c>
      <c r="J445" s="1">
        <v>2</v>
      </c>
      <c r="K445" s="1">
        <v>4</v>
      </c>
      <c r="L445" s="1">
        <v>35</v>
      </c>
      <c r="M445" s="1">
        <v>684</v>
      </c>
      <c r="N445" s="110">
        <f t="shared" si="19"/>
        <v>1</v>
      </c>
      <c r="O445" s="110">
        <f t="shared" si="20"/>
        <v>80480</v>
      </c>
      <c r="P445" s="110">
        <f t="shared" si="21"/>
        <v>0</v>
      </c>
    </row>
    <row r="446" spans="9:16" x14ac:dyDescent="0.2">
      <c r="I446" s="1">
        <v>445</v>
      </c>
      <c r="J446" s="1">
        <v>2</v>
      </c>
      <c r="K446" s="1">
        <v>4</v>
      </c>
      <c r="L446" s="1">
        <v>36</v>
      </c>
      <c r="M446" s="1">
        <v>704</v>
      </c>
      <c r="N446" s="110">
        <f t="shared" si="19"/>
        <v>1</v>
      </c>
      <c r="O446" s="110">
        <f t="shared" si="20"/>
        <v>83830</v>
      </c>
      <c r="P446" s="110">
        <f t="shared" si="21"/>
        <v>0</v>
      </c>
    </row>
    <row r="447" spans="9:16" x14ac:dyDescent="0.2">
      <c r="I447" s="1">
        <v>446</v>
      </c>
      <c r="J447" s="1">
        <v>2</v>
      </c>
      <c r="K447" s="1">
        <v>4</v>
      </c>
      <c r="L447" s="1">
        <v>37</v>
      </c>
      <c r="M447" s="1">
        <v>723</v>
      </c>
      <c r="N447" s="110">
        <f t="shared" si="19"/>
        <v>1</v>
      </c>
      <c r="O447" s="110">
        <f t="shared" si="20"/>
        <v>87240</v>
      </c>
      <c r="P447" s="110">
        <f t="shared" si="21"/>
        <v>0</v>
      </c>
    </row>
    <row r="448" spans="9:16" x14ac:dyDescent="0.2">
      <c r="I448" s="1">
        <v>447</v>
      </c>
      <c r="J448" s="1">
        <v>2</v>
      </c>
      <c r="K448" s="1">
        <v>4</v>
      </c>
      <c r="L448" s="1">
        <v>38</v>
      </c>
      <c r="M448" s="1">
        <v>742</v>
      </c>
      <c r="N448" s="110">
        <f t="shared" si="19"/>
        <v>1</v>
      </c>
      <c r="O448" s="110">
        <f t="shared" si="20"/>
        <v>90720</v>
      </c>
      <c r="P448" s="110">
        <f t="shared" si="21"/>
        <v>0</v>
      </c>
    </row>
    <row r="449" spans="9:16" x14ac:dyDescent="0.2">
      <c r="I449" s="1">
        <v>448</v>
      </c>
      <c r="J449" s="1">
        <v>2</v>
      </c>
      <c r="K449" s="1">
        <v>4</v>
      </c>
      <c r="L449" s="1">
        <v>39</v>
      </c>
      <c r="M449" s="1">
        <v>762</v>
      </c>
      <c r="N449" s="110">
        <f t="shared" si="19"/>
        <v>6</v>
      </c>
      <c r="O449" s="110">
        <f t="shared" si="20"/>
        <v>94027</v>
      </c>
      <c r="P449" s="110">
        <f t="shared" si="21"/>
        <v>800</v>
      </c>
    </row>
    <row r="450" spans="9:16" x14ac:dyDescent="0.2">
      <c r="I450" s="1">
        <v>449</v>
      </c>
      <c r="J450" s="1">
        <v>2</v>
      </c>
      <c r="K450" s="1">
        <v>4</v>
      </c>
      <c r="L450" s="1">
        <v>40</v>
      </c>
      <c r="M450" s="1">
        <v>781</v>
      </c>
      <c r="N450" s="110">
        <f t="shared" ref="N450:N511" si="22">N195</f>
        <v>1</v>
      </c>
      <c r="O450" s="110">
        <f t="shared" ref="O450:O511" si="23">IF(N450=6,94027,O195)</f>
        <v>97860</v>
      </c>
      <c r="P450" s="110">
        <f t="shared" ref="P450:P511" si="24">P195</f>
        <v>0</v>
      </c>
    </row>
    <row r="451" spans="9:16" x14ac:dyDescent="0.2">
      <c r="I451" s="1">
        <v>450</v>
      </c>
      <c r="J451" s="1">
        <v>2</v>
      </c>
      <c r="K451" s="1">
        <v>4</v>
      </c>
      <c r="L451" s="1">
        <v>41</v>
      </c>
      <c r="M451" s="1">
        <v>800</v>
      </c>
      <c r="N451" s="110">
        <f t="shared" si="22"/>
        <v>1</v>
      </c>
      <c r="O451" s="110">
        <f t="shared" si="23"/>
        <v>101530</v>
      </c>
      <c r="P451" s="110">
        <f t="shared" si="24"/>
        <v>0</v>
      </c>
    </row>
    <row r="452" spans="9:16" x14ac:dyDescent="0.2">
      <c r="I452" s="1">
        <v>451</v>
      </c>
      <c r="J452" s="1">
        <v>2</v>
      </c>
      <c r="K452" s="1">
        <v>4</v>
      </c>
      <c r="L452" s="1">
        <v>42</v>
      </c>
      <c r="M452" s="1">
        <v>820</v>
      </c>
      <c r="N452" s="110">
        <f t="shared" si="22"/>
        <v>1</v>
      </c>
      <c r="O452" s="110">
        <f t="shared" si="23"/>
        <v>105260</v>
      </c>
      <c r="P452" s="110">
        <f t="shared" si="24"/>
        <v>0</v>
      </c>
    </row>
    <row r="453" spans="9:16" x14ac:dyDescent="0.2">
      <c r="I453" s="1">
        <v>452</v>
      </c>
      <c r="J453" s="1">
        <v>2</v>
      </c>
      <c r="K453" s="1">
        <v>4</v>
      </c>
      <c r="L453" s="1">
        <v>43</v>
      </c>
      <c r="M453" s="1">
        <v>839</v>
      </c>
      <c r="N453" s="110">
        <f t="shared" si="22"/>
        <v>1</v>
      </c>
      <c r="O453" s="110">
        <f t="shared" si="23"/>
        <v>109060</v>
      </c>
      <c r="P453" s="110">
        <f t="shared" si="24"/>
        <v>0</v>
      </c>
    </row>
    <row r="454" spans="9:16" x14ac:dyDescent="0.2">
      <c r="I454" s="1">
        <v>453</v>
      </c>
      <c r="J454" s="1">
        <v>2</v>
      </c>
      <c r="K454" s="1">
        <v>4</v>
      </c>
      <c r="L454" s="1">
        <v>44</v>
      </c>
      <c r="M454" s="1">
        <v>858</v>
      </c>
      <c r="N454" s="110">
        <f t="shared" si="22"/>
        <v>6</v>
      </c>
      <c r="O454" s="110">
        <f t="shared" si="23"/>
        <v>94027</v>
      </c>
      <c r="P454" s="110">
        <f t="shared" si="24"/>
        <v>1200</v>
      </c>
    </row>
    <row r="455" spans="9:16" x14ac:dyDescent="0.2">
      <c r="I455" s="1">
        <v>454</v>
      </c>
      <c r="J455" s="1">
        <v>2</v>
      </c>
      <c r="K455" s="1">
        <v>4</v>
      </c>
      <c r="L455" s="1">
        <v>45</v>
      </c>
      <c r="M455" s="1">
        <v>878</v>
      </c>
      <c r="N455" s="110">
        <f t="shared" si="22"/>
        <v>1</v>
      </c>
      <c r="O455" s="110">
        <f t="shared" si="23"/>
        <v>116840</v>
      </c>
      <c r="P455" s="110">
        <f t="shared" si="24"/>
        <v>0</v>
      </c>
    </row>
    <row r="456" spans="9:16" x14ac:dyDescent="0.2">
      <c r="I456" s="1">
        <v>455</v>
      </c>
      <c r="J456" s="1">
        <v>2</v>
      </c>
      <c r="K456" s="1">
        <v>4</v>
      </c>
      <c r="L456" s="1">
        <v>46</v>
      </c>
      <c r="M456" s="1">
        <v>897</v>
      </c>
      <c r="N456" s="110">
        <f t="shared" si="22"/>
        <v>1</v>
      </c>
      <c r="O456" s="110">
        <f t="shared" si="23"/>
        <v>120830</v>
      </c>
      <c r="P456" s="110">
        <f t="shared" si="24"/>
        <v>0</v>
      </c>
    </row>
    <row r="457" spans="9:16" x14ac:dyDescent="0.2">
      <c r="I457" s="1">
        <v>456</v>
      </c>
      <c r="J457" s="1">
        <v>2</v>
      </c>
      <c r="K457" s="1">
        <v>4</v>
      </c>
      <c r="L457" s="1">
        <v>47</v>
      </c>
      <c r="M457" s="1">
        <v>917</v>
      </c>
      <c r="N457" s="110">
        <f t="shared" si="22"/>
        <v>1</v>
      </c>
      <c r="O457" s="110">
        <f t="shared" si="23"/>
        <v>124880</v>
      </c>
      <c r="P457" s="110">
        <f t="shared" si="24"/>
        <v>0</v>
      </c>
    </row>
    <row r="458" spans="9:16" x14ac:dyDescent="0.2">
      <c r="I458" s="1">
        <v>457</v>
      </c>
      <c r="J458" s="1">
        <v>2</v>
      </c>
      <c r="K458" s="1">
        <v>4</v>
      </c>
      <c r="L458" s="1">
        <v>48</v>
      </c>
      <c r="M458" s="1">
        <v>936</v>
      </c>
      <c r="N458" s="110">
        <f t="shared" si="22"/>
        <v>1</v>
      </c>
      <c r="O458" s="110">
        <f t="shared" si="23"/>
        <v>129000</v>
      </c>
      <c r="P458" s="110">
        <f t="shared" si="24"/>
        <v>0</v>
      </c>
    </row>
    <row r="459" spans="9:16" x14ac:dyDescent="0.2">
      <c r="I459" s="1">
        <v>458</v>
      </c>
      <c r="J459" s="1">
        <v>2</v>
      </c>
      <c r="K459" s="1">
        <v>4</v>
      </c>
      <c r="L459" s="1">
        <v>49</v>
      </c>
      <c r="M459" s="1">
        <v>955</v>
      </c>
      <c r="N459" s="110">
        <f t="shared" si="22"/>
        <v>6</v>
      </c>
      <c r="O459" s="110">
        <f t="shared" si="23"/>
        <v>94027</v>
      </c>
      <c r="P459" s="110">
        <f t="shared" si="24"/>
        <v>1600</v>
      </c>
    </row>
    <row r="460" spans="9:16" x14ac:dyDescent="0.2">
      <c r="I460" s="1">
        <v>459</v>
      </c>
      <c r="J460" s="1">
        <v>2</v>
      </c>
      <c r="K460" s="1">
        <v>4</v>
      </c>
      <c r="L460" s="1">
        <v>50</v>
      </c>
      <c r="M460" s="1">
        <v>994</v>
      </c>
      <c r="N460" s="110">
        <f t="shared" si="22"/>
        <v>0</v>
      </c>
      <c r="O460" s="110">
        <f t="shared" si="23"/>
        <v>0</v>
      </c>
      <c r="P460" s="110">
        <f t="shared" si="24"/>
        <v>0</v>
      </c>
    </row>
    <row r="461" spans="9:16" x14ac:dyDescent="0.2">
      <c r="I461" s="1">
        <v>460</v>
      </c>
      <c r="J461" s="1">
        <v>2</v>
      </c>
      <c r="K461" s="1">
        <v>5</v>
      </c>
      <c r="L461" s="1">
        <v>0</v>
      </c>
      <c r="M461" s="1">
        <v>0</v>
      </c>
      <c r="N461" s="110">
        <f t="shared" si="22"/>
        <v>1</v>
      </c>
      <c r="O461" s="110">
        <f t="shared" si="23"/>
        <v>2050</v>
      </c>
      <c r="P461" s="110">
        <f t="shared" si="24"/>
        <v>0</v>
      </c>
    </row>
    <row r="462" spans="9:16" x14ac:dyDescent="0.2">
      <c r="I462" s="1">
        <v>461</v>
      </c>
      <c r="J462" s="1">
        <v>2</v>
      </c>
      <c r="K462" s="1">
        <v>5</v>
      </c>
      <c r="L462" s="1">
        <v>1</v>
      </c>
      <c r="M462" s="1">
        <v>31</v>
      </c>
      <c r="N462" s="110">
        <f t="shared" si="22"/>
        <v>1</v>
      </c>
      <c r="O462" s="110">
        <f t="shared" si="23"/>
        <v>3525</v>
      </c>
      <c r="P462" s="110">
        <f t="shared" si="24"/>
        <v>0</v>
      </c>
    </row>
    <row r="463" spans="9:16" x14ac:dyDescent="0.2">
      <c r="I463" s="1">
        <v>462</v>
      </c>
      <c r="J463" s="1">
        <v>2</v>
      </c>
      <c r="K463" s="1">
        <v>5</v>
      </c>
      <c r="L463" s="1">
        <v>2</v>
      </c>
      <c r="M463" s="1">
        <v>53</v>
      </c>
      <c r="N463" s="110">
        <f t="shared" si="22"/>
        <v>1</v>
      </c>
      <c r="O463" s="110">
        <f t="shared" si="23"/>
        <v>5050</v>
      </c>
      <c r="P463" s="110">
        <f t="shared" si="24"/>
        <v>0</v>
      </c>
    </row>
    <row r="464" spans="9:16" x14ac:dyDescent="0.2">
      <c r="I464" s="1">
        <v>463</v>
      </c>
      <c r="J464" s="1">
        <v>2</v>
      </c>
      <c r="K464" s="1">
        <v>5</v>
      </c>
      <c r="L464" s="1">
        <v>3</v>
      </c>
      <c r="M464" s="1">
        <v>74</v>
      </c>
      <c r="N464" s="110">
        <f t="shared" si="22"/>
        <v>1</v>
      </c>
      <c r="O464" s="110">
        <f t="shared" si="23"/>
        <v>6625</v>
      </c>
      <c r="P464" s="110">
        <f t="shared" si="24"/>
        <v>0</v>
      </c>
    </row>
    <row r="465" spans="9:16" x14ac:dyDescent="0.2">
      <c r="I465" s="1">
        <v>464</v>
      </c>
      <c r="J465" s="1">
        <v>2</v>
      </c>
      <c r="K465" s="1">
        <v>5</v>
      </c>
      <c r="L465" s="1">
        <v>4</v>
      </c>
      <c r="M465" s="1">
        <v>96</v>
      </c>
      <c r="N465" s="110">
        <f t="shared" si="22"/>
        <v>6</v>
      </c>
      <c r="O465" s="110">
        <f t="shared" si="23"/>
        <v>94027</v>
      </c>
      <c r="P465" s="110">
        <f t="shared" si="24"/>
        <v>10</v>
      </c>
    </row>
    <row r="466" spans="9:16" x14ac:dyDescent="0.2">
      <c r="I466" s="1">
        <v>465</v>
      </c>
      <c r="J466" s="1">
        <v>2</v>
      </c>
      <c r="K466" s="1">
        <v>5</v>
      </c>
      <c r="L466" s="1">
        <v>5</v>
      </c>
      <c r="M466" s="1">
        <v>118</v>
      </c>
      <c r="N466" s="110">
        <f t="shared" si="22"/>
        <v>1</v>
      </c>
      <c r="O466" s="110">
        <f t="shared" si="23"/>
        <v>9925</v>
      </c>
      <c r="P466" s="110">
        <f t="shared" si="24"/>
        <v>0</v>
      </c>
    </row>
    <row r="467" spans="9:16" x14ac:dyDescent="0.2">
      <c r="I467" s="1">
        <v>466</v>
      </c>
      <c r="J467" s="1">
        <v>2</v>
      </c>
      <c r="K467" s="1">
        <v>5</v>
      </c>
      <c r="L467" s="1">
        <v>6</v>
      </c>
      <c r="M467" s="1">
        <v>139</v>
      </c>
      <c r="N467" s="110">
        <f t="shared" si="22"/>
        <v>1</v>
      </c>
      <c r="O467" s="110">
        <f t="shared" si="23"/>
        <v>11650</v>
      </c>
      <c r="P467" s="110">
        <f t="shared" si="24"/>
        <v>0</v>
      </c>
    </row>
    <row r="468" spans="9:16" x14ac:dyDescent="0.2">
      <c r="I468" s="1">
        <v>467</v>
      </c>
      <c r="J468" s="1">
        <v>2</v>
      </c>
      <c r="K468" s="1">
        <v>5</v>
      </c>
      <c r="L468" s="1">
        <v>7</v>
      </c>
      <c r="M468" s="1">
        <v>161</v>
      </c>
      <c r="N468" s="110">
        <f t="shared" si="22"/>
        <v>1</v>
      </c>
      <c r="O468" s="110">
        <f t="shared" si="23"/>
        <v>13425</v>
      </c>
      <c r="P468" s="110">
        <f t="shared" si="24"/>
        <v>0</v>
      </c>
    </row>
    <row r="469" spans="9:16" x14ac:dyDescent="0.2">
      <c r="I469" s="1">
        <v>468</v>
      </c>
      <c r="J469" s="1">
        <v>2</v>
      </c>
      <c r="K469" s="1">
        <v>5</v>
      </c>
      <c r="L469" s="1">
        <v>8</v>
      </c>
      <c r="M469" s="1">
        <v>182</v>
      </c>
      <c r="N469" s="110">
        <f t="shared" si="22"/>
        <v>1</v>
      </c>
      <c r="O469" s="110">
        <f t="shared" si="23"/>
        <v>15250</v>
      </c>
      <c r="P469" s="110">
        <f t="shared" si="24"/>
        <v>0</v>
      </c>
    </row>
    <row r="470" spans="9:16" x14ac:dyDescent="0.2">
      <c r="I470" s="1">
        <v>469</v>
      </c>
      <c r="J470" s="1">
        <v>2</v>
      </c>
      <c r="K470" s="1">
        <v>5</v>
      </c>
      <c r="L470" s="1">
        <v>9</v>
      </c>
      <c r="M470" s="1">
        <v>204</v>
      </c>
      <c r="N470" s="110">
        <f t="shared" si="22"/>
        <v>6</v>
      </c>
      <c r="O470" s="110">
        <f t="shared" si="23"/>
        <v>94027</v>
      </c>
      <c r="P470" s="110">
        <f t="shared" si="24"/>
        <v>20</v>
      </c>
    </row>
    <row r="471" spans="9:16" x14ac:dyDescent="0.2">
      <c r="I471" s="1">
        <v>470</v>
      </c>
      <c r="J471" s="1">
        <v>2</v>
      </c>
      <c r="K471" s="1">
        <v>5</v>
      </c>
      <c r="L471" s="1">
        <v>10</v>
      </c>
      <c r="M471" s="1">
        <v>226</v>
      </c>
      <c r="N471" s="110">
        <f t="shared" si="22"/>
        <v>1</v>
      </c>
      <c r="O471" s="110">
        <f t="shared" si="23"/>
        <v>28100</v>
      </c>
      <c r="P471" s="110">
        <f t="shared" si="24"/>
        <v>0</v>
      </c>
    </row>
    <row r="472" spans="9:16" x14ac:dyDescent="0.2">
      <c r="I472" s="1">
        <v>471</v>
      </c>
      <c r="J472" s="1">
        <v>2</v>
      </c>
      <c r="K472" s="1">
        <v>5</v>
      </c>
      <c r="L472" s="1">
        <v>11</v>
      </c>
      <c r="M472" s="1">
        <v>247</v>
      </c>
      <c r="N472" s="110">
        <f t="shared" si="22"/>
        <v>1</v>
      </c>
      <c r="O472" s="110">
        <f t="shared" si="23"/>
        <v>31050</v>
      </c>
      <c r="P472" s="110">
        <f t="shared" si="24"/>
        <v>0</v>
      </c>
    </row>
    <row r="473" spans="9:16" x14ac:dyDescent="0.2">
      <c r="I473" s="1">
        <v>472</v>
      </c>
      <c r="J473" s="1">
        <v>2</v>
      </c>
      <c r="K473" s="1">
        <v>5</v>
      </c>
      <c r="L473" s="1">
        <v>12</v>
      </c>
      <c r="M473" s="1">
        <v>269</v>
      </c>
      <c r="N473" s="110">
        <f t="shared" si="22"/>
        <v>1</v>
      </c>
      <c r="O473" s="110">
        <f t="shared" si="23"/>
        <v>34100</v>
      </c>
      <c r="P473" s="110">
        <f t="shared" si="24"/>
        <v>0</v>
      </c>
    </row>
    <row r="474" spans="9:16" x14ac:dyDescent="0.2">
      <c r="I474" s="1">
        <v>473</v>
      </c>
      <c r="J474" s="1">
        <v>2</v>
      </c>
      <c r="K474" s="1">
        <v>5</v>
      </c>
      <c r="L474" s="1">
        <v>13</v>
      </c>
      <c r="M474" s="1">
        <v>291</v>
      </c>
      <c r="N474" s="110">
        <f t="shared" si="22"/>
        <v>1</v>
      </c>
      <c r="O474" s="110">
        <f t="shared" si="23"/>
        <v>37250</v>
      </c>
      <c r="P474" s="110">
        <f t="shared" si="24"/>
        <v>0</v>
      </c>
    </row>
    <row r="475" spans="9:16" x14ac:dyDescent="0.2">
      <c r="I475" s="1">
        <v>474</v>
      </c>
      <c r="J475" s="1">
        <v>2</v>
      </c>
      <c r="K475" s="1">
        <v>5</v>
      </c>
      <c r="L475" s="1">
        <v>14</v>
      </c>
      <c r="M475" s="1">
        <v>312</v>
      </c>
      <c r="N475" s="110">
        <f t="shared" si="22"/>
        <v>6</v>
      </c>
      <c r="O475" s="110">
        <f t="shared" si="23"/>
        <v>94027</v>
      </c>
      <c r="P475" s="110">
        <f t="shared" si="24"/>
        <v>100</v>
      </c>
    </row>
    <row r="476" spans="9:16" x14ac:dyDescent="0.2">
      <c r="I476" s="1">
        <v>475</v>
      </c>
      <c r="J476" s="1">
        <v>2</v>
      </c>
      <c r="K476" s="1">
        <v>5</v>
      </c>
      <c r="L476" s="1">
        <v>15</v>
      </c>
      <c r="M476" s="1">
        <v>334</v>
      </c>
      <c r="N476" s="110">
        <f t="shared" si="22"/>
        <v>1</v>
      </c>
      <c r="O476" s="110">
        <f t="shared" si="23"/>
        <v>43850</v>
      </c>
      <c r="P476" s="110">
        <f t="shared" si="24"/>
        <v>0</v>
      </c>
    </row>
    <row r="477" spans="9:16" x14ac:dyDescent="0.2">
      <c r="I477" s="1">
        <v>476</v>
      </c>
      <c r="J477" s="1">
        <v>2</v>
      </c>
      <c r="K477" s="1">
        <v>5</v>
      </c>
      <c r="L477" s="1">
        <v>16</v>
      </c>
      <c r="M477" s="1">
        <v>356</v>
      </c>
      <c r="N477" s="110">
        <f t="shared" si="22"/>
        <v>1</v>
      </c>
      <c r="O477" s="110">
        <f t="shared" si="23"/>
        <v>47300</v>
      </c>
      <c r="P477" s="110">
        <f t="shared" si="24"/>
        <v>0</v>
      </c>
    </row>
    <row r="478" spans="9:16" x14ac:dyDescent="0.2">
      <c r="I478" s="1">
        <v>477</v>
      </c>
      <c r="J478" s="1">
        <v>2</v>
      </c>
      <c r="K478" s="1">
        <v>5</v>
      </c>
      <c r="L478" s="1">
        <v>17</v>
      </c>
      <c r="M478" s="1">
        <v>377</v>
      </c>
      <c r="N478" s="110">
        <f t="shared" si="22"/>
        <v>1</v>
      </c>
      <c r="O478" s="110">
        <f t="shared" si="23"/>
        <v>50850</v>
      </c>
      <c r="P478" s="110">
        <f t="shared" si="24"/>
        <v>0</v>
      </c>
    </row>
    <row r="479" spans="9:16" x14ac:dyDescent="0.2">
      <c r="I479" s="1">
        <v>478</v>
      </c>
      <c r="J479" s="1">
        <v>2</v>
      </c>
      <c r="K479" s="1">
        <v>5</v>
      </c>
      <c r="L479" s="1">
        <v>18</v>
      </c>
      <c r="M479" s="1">
        <v>399</v>
      </c>
      <c r="N479" s="110">
        <f t="shared" si="22"/>
        <v>1</v>
      </c>
      <c r="O479" s="110">
        <f t="shared" si="23"/>
        <v>54500</v>
      </c>
      <c r="P479" s="110">
        <f t="shared" si="24"/>
        <v>0</v>
      </c>
    </row>
    <row r="480" spans="9:16" x14ac:dyDescent="0.2">
      <c r="I480" s="1">
        <v>479</v>
      </c>
      <c r="J480" s="1">
        <v>2</v>
      </c>
      <c r="K480" s="1">
        <v>5</v>
      </c>
      <c r="L480" s="1">
        <v>19</v>
      </c>
      <c r="M480" s="1">
        <v>421</v>
      </c>
      <c r="N480" s="110">
        <f t="shared" si="22"/>
        <v>6</v>
      </c>
      <c r="O480" s="110">
        <f t="shared" si="23"/>
        <v>94027</v>
      </c>
      <c r="P480" s="110">
        <f t="shared" si="24"/>
        <v>200</v>
      </c>
    </row>
    <row r="481" spans="9:16" x14ac:dyDescent="0.2">
      <c r="I481" s="1">
        <v>480</v>
      </c>
      <c r="J481" s="1">
        <v>2</v>
      </c>
      <c r="K481" s="1">
        <v>5</v>
      </c>
      <c r="L481" s="1">
        <v>20</v>
      </c>
      <c r="M481" s="1">
        <v>442</v>
      </c>
      <c r="N481" s="110">
        <f t="shared" si="22"/>
        <v>1</v>
      </c>
      <c r="O481" s="110">
        <f t="shared" si="23"/>
        <v>72100</v>
      </c>
      <c r="P481" s="110">
        <f t="shared" si="24"/>
        <v>0</v>
      </c>
    </row>
    <row r="482" spans="9:16" x14ac:dyDescent="0.2">
      <c r="I482" s="1">
        <v>481</v>
      </c>
      <c r="J482" s="1">
        <v>2</v>
      </c>
      <c r="K482" s="1">
        <v>5</v>
      </c>
      <c r="L482" s="1">
        <v>21</v>
      </c>
      <c r="M482" s="1">
        <v>464</v>
      </c>
      <c r="N482" s="110">
        <f t="shared" si="22"/>
        <v>1</v>
      </c>
      <c r="O482" s="110">
        <f t="shared" si="23"/>
        <v>76550</v>
      </c>
      <c r="P482" s="110">
        <f t="shared" si="24"/>
        <v>0</v>
      </c>
    </row>
    <row r="483" spans="9:16" x14ac:dyDescent="0.2">
      <c r="I483" s="1">
        <v>482</v>
      </c>
      <c r="J483" s="1">
        <v>2</v>
      </c>
      <c r="K483" s="1">
        <v>5</v>
      </c>
      <c r="L483" s="1">
        <v>22</v>
      </c>
      <c r="M483" s="1">
        <v>485</v>
      </c>
      <c r="N483" s="110">
        <f t="shared" si="22"/>
        <v>1</v>
      </c>
      <c r="O483" s="110">
        <f t="shared" si="23"/>
        <v>81100</v>
      </c>
      <c r="P483" s="110">
        <f t="shared" si="24"/>
        <v>0</v>
      </c>
    </row>
    <row r="484" spans="9:16" x14ac:dyDescent="0.2">
      <c r="I484" s="1">
        <v>483</v>
      </c>
      <c r="J484" s="1">
        <v>2</v>
      </c>
      <c r="K484" s="1">
        <v>5</v>
      </c>
      <c r="L484" s="1">
        <v>23</v>
      </c>
      <c r="M484" s="1">
        <v>507</v>
      </c>
      <c r="N484" s="110">
        <f t="shared" si="22"/>
        <v>1</v>
      </c>
      <c r="O484" s="110">
        <f t="shared" si="23"/>
        <v>85750</v>
      </c>
      <c r="P484" s="110">
        <f t="shared" si="24"/>
        <v>0</v>
      </c>
    </row>
    <row r="485" spans="9:16" x14ac:dyDescent="0.2">
      <c r="I485" s="1">
        <v>484</v>
      </c>
      <c r="J485" s="1">
        <v>2</v>
      </c>
      <c r="K485" s="1">
        <v>5</v>
      </c>
      <c r="L485" s="1">
        <v>24</v>
      </c>
      <c r="M485" s="1">
        <v>529</v>
      </c>
      <c r="N485" s="110">
        <f t="shared" si="22"/>
        <v>6</v>
      </c>
      <c r="O485" s="110">
        <f t="shared" si="23"/>
        <v>94027</v>
      </c>
      <c r="P485" s="110">
        <f t="shared" si="24"/>
        <v>400</v>
      </c>
    </row>
    <row r="486" spans="9:16" x14ac:dyDescent="0.2">
      <c r="I486" s="1">
        <v>485</v>
      </c>
      <c r="J486" s="1">
        <v>2</v>
      </c>
      <c r="K486" s="1">
        <v>5</v>
      </c>
      <c r="L486" s="1">
        <v>25</v>
      </c>
      <c r="M486" s="1">
        <v>550</v>
      </c>
      <c r="N486" s="110">
        <f t="shared" si="22"/>
        <v>1</v>
      </c>
      <c r="O486" s="110">
        <f t="shared" si="23"/>
        <v>107850</v>
      </c>
      <c r="P486" s="110">
        <f t="shared" si="24"/>
        <v>0</v>
      </c>
    </row>
    <row r="487" spans="9:16" x14ac:dyDescent="0.2">
      <c r="I487" s="1">
        <v>486</v>
      </c>
      <c r="J487" s="1">
        <v>2</v>
      </c>
      <c r="K487" s="1">
        <v>5</v>
      </c>
      <c r="L487" s="1">
        <v>26</v>
      </c>
      <c r="M487" s="1">
        <v>572</v>
      </c>
      <c r="N487" s="110">
        <f t="shared" si="22"/>
        <v>1</v>
      </c>
      <c r="O487" s="110">
        <f t="shared" si="23"/>
        <v>113300</v>
      </c>
      <c r="P487" s="110">
        <f t="shared" si="24"/>
        <v>0</v>
      </c>
    </row>
    <row r="488" spans="9:16" x14ac:dyDescent="0.2">
      <c r="I488" s="1">
        <v>487</v>
      </c>
      <c r="J488" s="1">
        <v>2</v>
      </c>
      <c r="K488" s="1">
        <v>5</v>
      </c>
      <c r="L488" s="1">
        <v>27</v>
      </c>
      <c r="M488" s="1">
        <v>594</v>
      </c>
      <c r="N488" s="110">
        <f t="shared" si="22"/>
        <v>1</v>
      </c>
      <c r="O488" s="110">
        <f t="shared" si="23"/>
        <v>118850</v>
      </c>
      <c r="P488" s="110">
        <f t="shared" si="24"/>
        <v>0</v>
      </c>
    </row>
    <row r="489" spans="9:16" x14ac:dyDescent="0.2">
      <c r="I489" s="1">
        <v>488</v>
      </c>
      <c r="J489" s="1">
        <v>2</v>
      </c>
      <c r="K489" s="1">
        <v>5</v>
      </c>
      <c r="L489" s="1">
        <v>28</v>
      </c>
      <c r="M489" s="1">
        <v>615</v>
      </c>
      <c r="N489" s="110">
        <f t="shared" si="22"/>
        <v>1</v>
      </c>
      <c r="O489" s="110">
        <f t="shared" si="23"/>
        <v>124500</v>
      </c>
      <c r="P489" s="110">
        <f t="shared" si="24"/>
        <v>0</v>
      </c>
    </row>
    <row r="490" spans="9:16" x14ac:dyDescent="0.2">
      <c r="I490" s="1">
        <v>489</v>
      </c>
      <c r="J490" s="1">
        <v>2</v>
      </c>
      <c r="K490" s="1">
        <v>5</v>
      </c>
      <c r="L490" s="1">
        <v>29</v>
      </c>
      <c r="M490" s="1">
        <v>637</v>
      </c>
      <c r="N490" s="110">
        <f t="shared" si="22"/>
        <v>6</v>
      </c>
      <c r="O490" s="110">
        <f t="shared" si="23"/>
        <v>94027</v>
      </c>
      <c r="P490" s="110">
        <f t="shared" si="24"/>
        <v>600</v>
      </c>
    </row>
    <row r="491" spans="9:16" x14ac:dyDescent="0.2">
      <c r="I491" s="1">
        <v>490</v>
      </c>
      <c r="J491" s="1">
        <v>2</v>
      </c>
      <c r="K491" s="1">
        <v>5</v>
      </c>
      <c r="L491" s="1">
        <v>30</v>
      </c>
      <c r="M491" s="1">
        <v>659</v>
      </c>
      <c r="N491" s="110">
        <f t="shared" si="22"/>
        <v>1</v>
      </c>
      <c r="O491" s="110">
        <f t="shared" si="23"/>
        <v>166100</v>
      </c>
      <c r="P491" s="110">
        <f t="shared" si="24"/>
        <v>0</v>
      </c>
    </row>
    <row r="492" spans="9:16" x14ac:dyDescent="0.2">
      <c r="I492" s="1">
        <v>491</v>
      </c>
      <c r="J492" s="1">
        <v>2</v>
      </c>
      <c r="K492" s="1">
        <v>5</v>
      </c>
      <c r="L492" s="1">
        <v>31</v>
      </c>
      <c r="M492" s="1">
        <v>680</v>
      </c>
      <c r="N492" s="110">
        <f t="shared" si="22"/>
        <v>1</v>
      </c>
      <c r="O492" s="110">
        <f t="shared" si="23"/>
        <v>173050</v>
      </c>
      <c r="P492" s="110">
        <f t="shared" si="24"/>
        <v>0</v>
      </c>
    </row>
    <row r="493" spans="9:16" x14ac:dyDescent="0.2">
      <c r="I493" s="1">
        <v>492</v>
      </c>
      <c r="J493" s="1">
        <v>2</v>
      </c>
      <c r="K493" s="1">
        <v>5</v>
      </c>
      <c r="L493" s="1">
        <v>32</v>
      </c>
      <c r="M493" s="1">
        <v>702</v>
      </c>
      <c r="N493" s="110">
        <f t="shared" si="22"/>
        <v>1</v>
      </c>
      <c r="O493" s="110">
        <f t="shared" si="23"/>
        <v>180100</v>
      </c>
      <c r="P493" s="110">
        <f t="shared" si="24"/>
        <v>0</v>
      </c>
    </row>
    <row r="494" spans="9:16" x14ac:dyDescent="0.2">
      <c r="I494" s="1">
        <v>493</v>
      </c>
      <c r="J494" s="1">
        <v>2</v>
      </c>
      <c r="K494" s="1">
        <v>5</v>
      </c>
      <c r="L494" s="1">
        <v>33</v>
      </c>
      <c r="M494" s="1">
        <v>723</v>
      </c>
      <c r="N494" s="110">
        <f t="shared" si="22"/>
        <v>1</v>
      </c>
      <c r="O494" s="110">
        <f t="shared" si="23"/>
        <v>187250</v>
      </c>
      <c r="P494" s="110">
        <f t="shared" si="24"/>
        <v>0</v>
      </c>
    </row>
    <row r="495" spans="9:16" x14ac:dyDescent="0.2">
      <c r="I495" s="1">
        <v>494</v>
      </c>
      <c r="J495" s="1">
        <v>2</v>
      </c>
      <c r="K495" s="1">
        <v>5</v>
      </c>
      <c r="L495" s="1">
        <v>34</v>
      </c>
      <c r="M495" s="1">
        <v>745</v>
      </c>
      <c r="N495" s="110">
        <f t="shared" si="22"/>
        <v>6</v>
      </c>
      <c r="O495" s="110">
        <f t="shared" si="23"/>
        <v>94027</v>
      </c>
      <c r="P495" s="110">
        <f t="shared" si="24"/>
        <v>800</v>
      </c>
    </row>
    <row r="496" spans="9:16" x14ac:dyDescent="0.2">
      <c r="I496" s="1">
        <v>495</v>
      </c>
      <c r="J496" s="1">
        <v>2</v>
      </c>
      <c r="K496" s="1">
        <v>5</v>
      </c>
      <c r="L496" s="1">
        <v>35</v>
      </c>
      <c r="M496" s="1">
        <v>767</v>
      </c>
      <c r="N496" s="110">
        <f t="shared" si="22"/>
        <v>1</v>
      </c>
      <c r="O496" s="110">
        <f t="shared" si="23"/>
        <v>236850</v>
      </c>
      <c r="P496" s="110">
        <f t="shared" si="24"/>
        <v>0</v>
      </c>
    </row>
    <row r="497" spans="9:16" x14ac:dyDescent="0.2">
      <c r="I497" s="1">
        <v>496</v>
      </c>
      <c r="J497" s="1">
        <v>2</v>
      </c>
      <c r="K497" s="1">
        <v>5</v>
      </c>
      <c r="L497" s="1">
        <v>36</v>
      </c>
      <c r="M497" s="1">
        <v>788</v>
      </c>
      <c r="N497" s="110">
        <f t="shared" si="22"/>
        <v>1</v>
      </c>
      <c r="O497" s="110">
        <f t="shared" si="23"/>
        <v>245300</v>
      </c>
      <c r="P497" s="110">
        <f t="shared" si="24"/>
        <v>0</v>
      </c>
    </row>
    <row r="498" spans="9:16" x14ac:dyDescent="0.2">
      <c r="I498" s="1">
        <v>497</v>
      </c>
      <c r="J498" s="1">
        <v>2</v>
      </c>
      <c r="K498" s="1">
        <v>5</v>
      </c>
      <c r="L498" s="1">
        <v>37</v>
      </c>
      <c r="M498" s="1">
        <v>810</v>
      </c>
      <c r="N498" s="110">
        <f t="shared" si="22"/>
        <v>1</v>
      </c>
      <c r="O498" s="110">
        <f t="shared" si="23"/>
        <v>253850</v>
      </c>
      <c r="P498" s="110">
        <f t="shared" si="24"/>
        <v>0</v>
      </c>
    </row>
    <row r="499" spans="9:16" x14ac:dyDescent="0.2">
      <c r="I499" s="1">
        <v>498</v>
      </c>
      <c r="J499" s="1">
        <v>2</v>
      </c>
      <c r="K499" s="1">
        <v>5</v>
      </c>
      <c r="L499" s="1">
        <v>38</v>
      </c>
      <c r="M499" s="1">
        <v>832</v>
      </c>
      <c r="N499" s="110">
        <f t="shared" si="22"/>
        <v>1</v>
      </c>
      <c r="O499" s="110">
        <f t="shared" si="23"/>
        <v>262500</v>
      </c>
      <c r="P499" s="110">
        <f t="shared" si="24"/>
        <v>0</v>
      </c>
    </row>
    <row r="500" spans="9:16" x14ac:dyDescent="0.2">
      <c r="I500" s="1">
        <v>499</v>
      </c>
      <c r="J500" s="1">
        <v>2</v>
      </c>
      <c r="K500" s="1">
        <v>5</v>
      </c>
      <c r="L500" s="1">
        <v>39</v>
      </c>
      <c r="M500" s="1">
        <v>853</v>
      </c>
      <c r="N500" s="110">
        <f t="shared" si="22"/>
        <v>6</v>
      </c>
      <c r="O500" s="110">
        <f t="shared" si="23"/>
        <v>94027</v>
      </c>
      <c r="P500" s="110">
        <f t="shared" si="24"/>
        <v>1000</v>
      </c>
    </row>
    <row r="501" spans="9:16" x14ac:dyDescent="0.2">
      <c r="I501" s="1">
        <v>500</v>
      </c>
      <c r="J501" s="1">
        <v>2</v>
      </c>
      <c r="K501" s="1">
        <v>5</v>
      </c>
      <c r="L501" s="1">
        <v>40</v>
      </c>
      <c r="M501" s="1">
        <v>875</v>
      </c>
      <c r="N501" s="110">
        <f t="shared" si="22"/>
        <v>1</v>
      </c>
      <c r="O501" s="110">
        <f t="shared" si="23"/>
        <v>360100</v>
      </c>
      <c r="P501" s="110">
        <f t="shared" si="24"/>
        <v>0</v>
      </c>
    </row>
    <row r="502" spans="9:16" x14ac:dyDescent="0.2">
      <c r="I502" s="1">
        <v>501</v>
      </c>
      <c r="J502" s="1">
        <v>2</v>
      </c>
      <c r="K502" s="1">
        <v>5</v>
      </c>
      <c r="L502" s="1">
        <v>41</v>
      </c>
      <c r="M502" s="1">
        <v>897</v>
      </c>
      <c r="N502" s="110">
        <f t="shared" si="22"/>
        <v>1</v>
      </c>
      <c r="O502" s="110">
        <f t="shared" si="23"/>
        <v>371050</v>
      </c>
      <c r="P502" s="110">
        <f t="shared" si="24"/>
        <v>0</v>
      </c>
    </row>
    <row r="503" spans="9:16" x14ac:dyDescent="0.2">
      <c r="I503" s="1">
        <v>502</v>
      </c>
      <c r="J503" s="1">
        <v>2</v>
      </c>
      <c r="K503" s="1">
        <v>5</v>
      </c>
      <c r="L503" s="1">
        <v>42</v>
      </c>
      <c r="M503" s="1">
        <v>918</v>
      </c>
      <c r="N503" s="110">
        <f t="shared" si="22"/>
        <v>1</v>
      </c>
      <c r="O503" s="110">
        <f t="shared" si="23"/>
        <v>382100</v>
      </c>
      <c r="P503" s="110">
        <f t="shared" si="24"/>
        <v>0</v>
      </c>
    </row>
    <row r="504" spans="9:16" x14ac:dyDescent="0.2">
      <c r="I504" s="1">
        <v>503</v>
      </c>
      <c r="J504" s="1">
        <v>2</v>
      </c>
      <c r="K504" s="1">
        <v>5</v>
      </c>
      <c r="L504" s="1">
        <v>43</v>
      </c>
      <c r="M504" s="1">
        <v>940</v>
      </c>
      <c r="N504" s="110">
        <f t="shared" si="22"/>
        <v>1</v>
      </c>
      <c r="O504" s="110">
        <f t="shared" si="23"/>
        <v>393250</v>
      </c>
      <c r="P504" s="110">
        <f t="shared" si="24"/>
        <v>0</v>
      </c>
    </row>
    <row r="505" spans="9:16" x14ac:dyDescent="0.2">
      <c r="I505" s="1">
        <v>504</v>
      </c>
      <c r="J505" s="1">
        <v>2</v>
      </c>
      <c r="K505" s="1">
        <v>5</v>
      </c>
      <c r="L505" s="1">
        <v>44</v>
      </c>
      <c r="M505" s="1">
        <v>962</v>
      </c>
      <c r="N505" s="110">
        <f t="shared" si="22"/>
        <v>6</v>
      </c>
      <c r="O505" s="110">
        <f t="shared" si="23"/>
        <v>94027</v>
      </c>
      <c r="P505" s="110">
        <f t="shared" si="24"/>
        <v>2500</v>
      </c>
    </row>
    <row r="506" spans="9:16" x14ac:dyDescent="0.2">
      <c r="I506" s="1">
        <v>505</v>
      </c>
      <c r="J506" s="1">
        <v>2</v>
      </c>
      <c r="K506" s="1">
        <v>5</v>
      </c>
      <c r="L506" s="1">
        <v>45</v>
      </c>
      <c r="M506" s="1">
        <v>983</v>
      </c>
      <c r="N506" s="110">
        <f t="shared" si="22"/>
        <v>1</v>
      </c>
      <c r="O506" s="110">
        <f t="shared" si="23"/>
        <v>415850</v>
      </c>
      <c r="P506" s="110">
        <f t="shared" si="24"/>
        <v>0</v>
      </c>
    </row>
    <row r="507" spans="9:16" x14ac:dyDescent="0.2">
      <c r="I507" s="1">
        <v>506</v>
      </c>
      <c r="J507" s="1">
        <v>2</v>
      </c>
      <c r="K507" s="1">
        <v>5</v>
      </c>
      <c r="L507" s="1">
        <v>46</v>
      </c>
      <c r="M507" s="1">
        <v>1005</v>
      </c>
      <c r="N507" s="110">
        <f t="shared" si="22"/>
        <v>1</v>
      </c>
      <c r="O507" s="110">
        <f t="shared" si="23"/>
        <v>427300</v>
      </c>
      <c r="P507" s="110">
        <f t="shared" si="24"/>
        <v>0</v>
      </c>
    </row>
    <row r="508" spans="9:16" x14ac:dyDescent="0.2">
      <c r="I508" s="1">
        <v>507</v>
      </c>
      <c r="J508" s="1">
        <v>2</v>
      </c>
      <c r="K508" s="1">
        <v>5</v>
      </c>
      <c r="L508" s="1">
        <v>47</v>
      </c>
      <c r="M508" s="1">
        <v>1026</v>
      </c>
      <c r="N508" s="110">
        <f t="shared" si="22"/>
        <v>1</v>
      </c>
      <c r="O508" s="110">
        <f t="shared" si="23"/>
        <v>438850</v>
      </c>
      <c r="P508" s="110">
        <f t="shared" si="24"/>
        <v>0</v>
      </c>
    </row>
    <row r="509" spans="9:16" x14ac:dyDescent="0.2">
      <c r="I509" s="1">
        <v>508</v>
      </c>
      <c r="J509" s="1">
        <v>2</v>
      </c>
      <c r="K509" s="1">
        <v>5</v>
      </c>
      <c r="L509" s="1">
        <v>48</v>
      </c>
      <c r="M509" s="1">
        <v>1048</v>
      </c>
      <c r="N509" s="110">
        <f t="shared" si="22"/>
        <v>1</v>
      </c>
      <c r="O509" s="110">
        <f t="shared" si="23"/>
        <v>450500</v>
      </c>
      <c r="P509" s="110">
        <f t="shared" si="24"/>
        <v>0</v>
      </c>
    </row>
    <row r="510" spans="9:16" x14ac:dyDescent="0.2">
      <c r="I510" s="1">
        <v>509</v>
      </c>
      <c r="J510" s="1">
        <v>2</v>
      </c>
      <c r="K510" s="1">
        <v>5</v>
      </c>
      <c r="L510" s="1">
        <v>49</v>
      </c>
      <c r="M510" s="1">
        <v>1070</v>
      </c>
      <c r="N510" s="110">
        <f t="shared" si="22"/>
        <v>6</v>
      </c>
      <c r="O510" s="110">
        <f t="shared" si="23"/>
        <v>94027</v>
      </c>
      <c r="P510" s="110">
        <f t="shared" si="24"/>
        <v>5000</v>
      </c>
    </row>
    <row r="511" spans="9:16" x14ac:dyDescent="0.2">
      <c r="I511" s="1">
        <v>510</v>
      </c>
      <c r="J511" s="1">
        <v>2</v>
      </c>
      <c r="K511" s="1">
        <v>5</v>
      </c>
      <c r="L511" s="1">
        <v>50</v>
      </c>
      <c r="M511" s="1">
        <v>1113</v>
      </c>
      <c r="N511" s="110">
        <f t="shared" si="22"/>
        <v>0</v>
      </c>
      <c r="O511" s="110">
        <f t="shared" si="23"/>
        <v>0</v>
      </c>
      <c r="P511" s="110">
        <f t="shared" si="24"/>
        <v>0</v>
      </c>
    </row>
  </sheetData>
  <autoFilter ref="S1:S121" xr:uid="{23684A79-BB5E-48A7-B4DB-54C03E4749E6}"/>
  <mergeCells count="4">
    <mergeCell ref="C6:D6"/>
    <mergeCell ref="F6:G6"/>
    <mergeCell ref="C17:D17"/>
    <mergeCell ref="F17:G17"/>
  </mergeCells>
  <phoneticPr fontId="4" type="noConversion"/>
  <conditionalFormatting sqref="R1:BM1048576">
    <cfRule type="expression" dxfId="5" priority="3">
      <formula>AND(MOD(ROW()-1,5)=0,ROW()&lt;53)</formula>
    </cfRule>
  </conditionalFormatting>
  <conditionalFormatting sqref="BN54">
    <cfRule type="expression" dxfId="4" priority="2">
      <formula>AND(MOD(ROW()-1,5)=0,ROW()&lt;53)</formula>
    </cfRule>
  </conditionalFormatting>
  <conditionalFormatting sqref="BN56">
    <cfRule type="expression" dxfId="3" priority="1">
      <formula>AND(MOD(ROW()-1,5)=0,ROW()&lt;53)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4BB7-32EE-45FF-81D1-6E3CCE731FD9}">
  <sheetPr codeName="Sheet18">
    <tabColor rgb="FFFFFF00"/>
  </sheetPr>
  <dimension ref="A1:AB166"/>
  <sheetViews>
    <sheetView workbookViewId="0">
      <selection activeCell="A13" sqref="A13"/>
    </sheetView>
  </sheetViews>
  <sheetFormatPr defaultRowHeight="12" x14ac:dyDescent="0.2"/>
  <cols>
    <col min="1" max="1" width="4.5" style="2" bestFit="1" customWidth="1"/>
    <col min="2" max="2" width="18.125" style="2" bestFit="1" customWidth="1"/>
    <col min="3" max="3" width="8.875" style="2" bestFit="1" customWidth="1"/>
    <col min="4" max="4" width="9.5" style="2" bestFit="1" customWidth="1"/>
    <col min="5" max="5" width="11.125" style="2" bestFit="1" customWidth="1"/>
    <col min="6" max="6" width="2" style="2" customWidth="1"/>
    <col min="7" max="7" width="13.375" style="2" bestFit="1" customWidth="1"/>
    <col min="8" max="8" width="8" style="2" bestFit="1" customWidth="1"/>
    <col min="9" max="9" width="31.75" style="2" bestFit="1" customWidth="1"/>
    <col min="10" max="10" width="3.625" style="4" bestFit="1" customWidth="1"/>
    <col min="11" max="11" width="10.5" style="4" bestFit="1" customWidth="1"/>
    <col min="12" max="12" width="11.25" style="4" bestFit="1" customWidth="1"/>
    <col min="13" max="13" width="17.625" style="4" bestFit="1" customWidth="1"/>
    <col min="14" max="14" width="6.5" style="4" bestFit="1" customWidth="1"/>
    <col min="15" max="17" width="9" style="4"/>
    <col min="18" max="20" width="9" style="2"/>
    <col min="21" max="26" width="9" style="1"/>
    <col min="27" max="27" width="20" style="1" bestFit="1" customWidth="1"/>
    <col min="28" max="16384" width="9" style="1"/>
  </cols>
  <sheetData>
    <row r="1" spans="1:28" x14ac:dyDescent="0.2">
      <c r="A1" s="3" t="s">
        <v>2773</v>
      </c>
      <c r="B1" s="3" t="s">
        <v>3306</v>
      </c>
      <c r="C1" s="3" t="s">
        <v>3324</v>
      </c>
      <c r="D1" s="3" t="s">
        <v>3307</v>
      </c>
      <c r="E1" s="3" t="s">
        <v>3305</v>
      </c>
      <c r="F1" s="83"/>
      <c r="G1" s="3" t="s">
        <v>3303</v>
      </c>
      <c r="H1" s="3" t="s">
        <v>3304</v>
      </c>
      <c r="I1" s="2" t="s">
        <v>3302</v>
      </c>
      <c r="J1" s="4" t="s">
        <v>3314</v>
      </c>
      <c r="K1" s="4" t="s">
        <v>2858</v>
      </c>
      <c r="L1" s="4" t="s">
        <v>2821</v>
      </c>
      <c r="M1" s="4" t="s">
        <v>3315</v>
      </c>
      <c r="N1" s="4" t="s">
        <v>3316</v>
      </c>
      <c r="O1" s="4" t="s">
        <v>3317</v>
      </c>
      <c r="P1" s="4" t="s">
        <v>3318</v>
      </c>
      <c r="Q1" s="4" t="s">
        <v>3319</v>
      </c>
      <c r="V1" s="1">
        <v>94025</v>
      </c>
      <c r="W1" s="1">
        <v>5</v>
      </c>
      <c r="X1" s="1">
        <v>194025</v>
      </c>
      <c r="Y1" s="1">
        <v>294025</v>
      </c>
      <c r="Z1" s="1" t="s">
        <v>74</v>
      </c>
    </row>
    <row r="2" spans="1:28" x14ac:dyDescent="0.2">
      <c r="A2" s="4">
        <v>1</v>
      </c>
      <c r="B2" s="4">
        <v>1</v>
      </c>
      <c r="C2" s="4">
        <f>(1000*60*180)/(1000*60*2)*B2</f>
        <v>90</v>
      </c>
      <c r="D2" s="4">
        <v>100</v>
      </c>
      <c r="E2" s="4">
        <f>180*200*D2*0.0001</f>
        <v>360</v>
      </c>
      <c r="G2" s="4"/>
      <c r="H2" s="4"/>
      <c r="I2" s="2" t="s">
        <v>3300</v>
      </c>
      <c r="J2" s="4">
        <v>0</v>
      </c>
      <c r="K2" s="4">
        <v>1</v>
      </c>
      <c r="L2" s="4">
        <v>0</v>
      </c>
      <c r="M2" s="4">
        <v>1</v>
      </c>
      <c r="N2" s="4">
        <v>94026</v>
      </c>
      <c r="O2" s="4">
        <v>50</v>
      </c>
      <c r="P2" s="4">
        <v>0</v>
      </c>
      <c r="Q2" s="4">
        <v>0</v>
      </c>
      <c r="V2" s="1">
        <v>94026</v>
      </c>
      <c r="W2" s="1">
        <v>5</v>
      </c>
      <c r="X2" s="1">
        <v>194026</v>
      </c>
      <c r="Y2" s="1">
        <v>294026</v>
      </c>
      <c r="Z2" s="1" t="s">
        <v>75</v>
      </c>
      <c r="AB2" s="1">
        <v>160</v>
      </c>
    </row>
    <row r="3" spans="1:28" x14ac:dyDescent="0.2">
      <c r="A3" s="4">
        <v>2</v>
      </c>
      <c r="B3" s="4">
        <v>2</v>
      </c>
      <c r="C3" s="4">
        <f t="shared" ref="C3:C13" si="0">(1000*60*180)/(1000*60*2)*B3</f>
        <v>180</v>
      </c>
      <c r="D3" s="4">
        <v>100</v>
      </c>
      <c r="E3" s="4">
        <f t="shared" ref="E3:E13" si="1">180*200*D3*0.0001</f>
        <v>360</v>
      </c>
      <c r="G3" s="4"/>
      <c r="H3" s="4"/>
      <c r="I3" s="2" t="s">
        <v>3301</v>
      </c>
      <c r="J3" s="4">
        <v>0</v>
      </c>
      <c r="K3" s="4">
        <v>2</v>
      </c>
      <c r="L3" s="4">
        <v>0</v>
      </c>
      <c r="M3" s="4">
        <v>1</v>
      </c>
      <c r="N3" s="4">
        <v>94026</v>
      </c>
      <c r="O3" s="4">
        <v>50</v>
      </c>
      <c r="P3" s="4">
        <v>0</v>
      </c>
      <c r="Q3" s="4">
        <v>0</v>
      </c>
      <c r="V3" s="1">
        <v>94027</v>
      </c>
      <c r="W3" s="1">
        <v>5</v>
      </c>
      <c r="X3" s="1">
        <v>194027</v>
      </c>
      <c r="Y3" s="1">
        <v>294027</v>
      </c>
      <c r="Z3" s="1" t="s">
        <v>76</v>
      </c>
    </row>
    <row r="4" spans="1:28" x14ac:dyDescent="0.2">
      <c r="A4" s="4">
        <v>3</v>
      </c>
      <c r="B4" s="4">
        <v>4</v>
      </c>
      <c r="C4" s="4">
        <f t="shared" si="0"/>
        <v>360</v>
      </c>
      <c r="D4" s="4">
        <v>125</v>
      </c>
      <c r="E4" s="4">
        <f t="shared" si="1"/>
        <v>450</v>
      </c>
      <c r="G4" s="4"/>
      <c r="H4" s="4"/>
      <c r="J4" s="4">
        <v>0</v>
      </c>
      <c r="K4" s="4">
        <v>4</v>
      </c>
      <c r="L4" s="4">
        <v>0</v>
      </c>
      <c r="M4" s="4">
        <v>1</v>
      </c>
      <c r="N4" s="4">
        <v>94026</v>
      </c>
      <c r="O4" s="4">
        <v>50</v>
      </c>
      <c r="P4" s="4">
        <v>0</v>
      </c>
      <c r="Q4" s="4">
        <v>0</v>
      </c>
      <c r="V4" s="1">
        <v>94028</v>
      </c>
      <c r="W4" s="1">
        <v>5</v>
      </c>
      <c r="X4" s="1">
        <v>194028</v>
      </c>
      <c r="Y4" s="1">
        <v>294028</v>
      </c>
      <c r="Z4" s="1" t="s">
        <v>77</v>
      </c>
    </row>
    <row r="5" spans="1:28" x14ac:dyDescent="0.2">
      <c r="A5" s="4">
        <v>4</v>
      </c>
      <c r="B5" s="4">
        <v>8</v>
      </c>
      <c r="C5" s="4">
        <f t="shared" si="0"/>
        <v>720</v>
      </c>
      <c r="D5" s="4">
        <v>125</v>
      </c>
      <c r="E5" s="4">
        <f t="shared" si="1"/>
        <v>450</v>
      </c>
      <c r="G5" s="4">
        <f t="shared" ref="G5:G6" si="2">C5/10*0.5</f>
        <v>36</v>
      </c>
      <c r="H5" s="4">
        <f t="shared" ref="H5:H6" si="3">C5/10*1000*2</f>
        <v>144000</v>
      </c>
      <c r="J5" s="4">
        <v>0</v>
      </c>
      <c r="K5" s="4">
        <v>8</v>
      </c>
      <c r="L5" s="4">
        <v>0</v>
      </c>
      <c r="M5" s="4">
        <v>1</v>
      </c>
      <c r="N5" s="4">
        <v>94026</v>
      </c>
      <c r="O5" s="4">
        <v>50</v>
      </c>
      <c r="P5" s="4">
        <v>0</v>
      </c>
      <c r="Q5" s="4">
        <v>0</v>
      </c>
      <c r="AB5" s="1">
        <v>540</v>
      </c>
    </row>
    <row r="6" spans="1:28" x14ac:dyDescent="0.2">
      <c r="A6" s="4">
        <v>5</v>
      </c>
      <c r="B6" s="4">
        <v>14</v>
      </c>
      <c r="C6" s="4">
        <f t="shared" si="0"/>
        <v>1260</v>
      </c>
      <c r="D6" s="4">
        <v>150</v>
      </c>
      <c r="E6" s="4">
        <f t="shared" si="1"/>
        <v>540</v>
      </c>
      <c r="G6" s="4">
        <f t="shared" si="2"/>
        <v>63</v>
      </c>
      <c r="H6" s="4">
        <f t="shared" si="3"/>
        <v>252000</v>
      </c>
      <c r="J6" s="4">
        <v>0</v>
      </c>
      <c r="K6" s="4">
        <v>16</v>
      </c>
      <c r="L6" s="4">
        <v>0</v>
      </c>
      <c r="M6" s="4">
        <v>1</v>
      </c>
      <c r="N6" s="4">
        <v>94026</v>
      </c>
      <c r="O6" s="4">
        <v>50</v>
      </c>
      <c r="P6" s="4">
        <v>0</v>
      </c>
      <c r="Q6" s="4">
        <v>0</v>
      </c>
      <c r="V6" s="1">
        <v>10</v>
      </c>
      <c r="AA6" s="1" t="s">
        <v>3326</v>
      </c>
      <c r="AB6" s="1">
        <f>(540/2)-160</f>
        <v>110</v>
      </c>
    </row>
    <row r="7" spans="1:28" x14ac:dyDescent="0.2">
      <c r="A7" s="4">
        <v>6</v>
      </c>
      <c r="B7" s="4">
        <v>18</v>
      </c>
      <c r="C7" s="4">
        <f>(1000*60*180)/(1000*60*2)*B7</f>
        <v>1620</v>
      </c>
      <c r="D7" s="4">
        <v>150</v>
      </c>
      <c r="E7" s="4">
        <f t="shared" si="1"/>
        <v>540</v>
      </c>
      <c r="G7" s="4">
        <f>C7/10*0.5</f>
        <v>81</v>
      </c>
      <c r="H7" s="4">
        <f>C7/10*1000*2</f>
        <v>324000</v>
      </c>
      <c r="J7" s="4">
        <v>0</v>
      </c>
      <c r="K7" s="4">
        <v>32</v>
      </c>
      <c r="L7" s="4">
        <v>0</v>
      </c>
      <c r="M7" s="4">
        <v>1</v>
      </c>
      <c r="N7" s="4">
        <v>94026</v>
      </c>
      <c r="O7" s="4">
        <v>50</v>
      </c>
      <c r="P7" s="4">
        <v>0</v>
      </c>
      <c r="Q7" s="4">
        <v>0</v>
      </c>
      <c r="V7" s="1">
        <v>10</v>
      </c>
    </row>
    <row r="8" spans="1:28" x14ac:dyDescent="0.2">
      <c r="A8" s="4">
        <v>7</v>
      </c>
      <c r="B8" s="4"/>
      <c r="C8" s="4">
        <f t="shared" si="0"/>
        <v>0</v>
      </c>
      <c r="D8" s="4">
        <v>200</v>
      </c>
      <c r="E8" s="4">
        <f t="shared" si="1"/>
        <v>720</v>
      </c>
      <c r="G8" s="4"/>
      <c r="H8" s="4"/>
      <c r="J8" s="4">
        <v>0</v>
      </c>
      <c r="K8" s="4">
        <v>64</v>
      </c>
      <c r="L8" s="4">
        <v>0</v>
      </c>
      <c r="M8" s="4">
        <v>1</v>
      </c>
      <c r="N8" s="4">
        <v>94028</v>
      </c>
      <c r="O8" s="84">
        <v>30</v>
      </c>
      <c r="P8" s="4">
        <v>0</v>
      </c>
      <c r="Q8" s="4">
        <v>0</v>
      </c>
    </row>
    <row r="9" spans="1:28" x14ac:dyDescent="0.2">
      <c r="A9" s="4">
        <v>8</v>
      </c>
      <c r="B9" s="4"/>
      <c r="C9" s="4">
        <f t="shared" si="0"/>
        <v>0</v>
      </c>
      <c r="D9" s="4">
        <v>200</v>
      </c>
      <c r="E9" s="4">
        <f t="shared" si="1"/>
        <v>720</v>
      </c>
      <c r="G9" s="4"/>
      <c r="H9" s="4"/>
      <c r="J9" s="4">
        <v>0</v>
      </c>
      <c r="K9" s="4">
        <v>128</v>
      </c>
      <c r="L9" s="4">
        <v>0</v>
      </c>
      <c r="M9" s="4">
        <v>1</v>
      </c>
      <c r="N9" s="4">
        <v>94028</v>
      </c>
      <c r="O9" s="84">
        <v>30</v>
      </c>
      <c r="P9" s="4">
        <v>0</v>
      </c>
      <c r="Q9" s="4">
        <v>0</v>
      </c>
      <c r="U9" s="1" t="s">
        <v>3328</v>
      </c>
    </row>
    <row r="10" spans="1:28" x14ac:dyDescent="0.2">
      <c r="A10" s="4">
        <v>9</v>
      </c>
      <c r="B10" s="4"/>
      <c r="C10" s="4">
        <f t="shared" si="0"/>
        <v>0</v>
      </c>
      <c r="D10" s="4">
        <v>250</v>
      </c>
      <c r="E10" s="4">
        <f t="shared" si="1"/>
        <v>900</v>
      </c>
      <c r="G10" s="4"/>
      <c r="H10" s="4"/>
      <c r="J10" s="4">
        <v>0</v>
      </c>
      <c r="K10" s="4">
        <v>256</v>
      </c>
      <c r="L10" s="4">
        <v>0</v>
      </c>
      <c r="M10" s="4">
        <v>1</v>
      </c>
      <c r="N10" s="4">
        <v>94028</v>
      </c>
      <c r="O10" s="84">
        <v>30</v>
      </c>
      <c r="P10" s="4">
        <v>0</v>
      </c>
      <c r="Q10" s="4">
        <v>0</v>
      </c>
      <c r="U10" s="1" t="s">
        <v>3327</v>
      </c>
    </row>
    <row r="11" spans="1:28" x14ac:dyDescent="0.2">
      <c r="A11" s="4">
        <v>10</v>
      </c>
      <c r="B11" s="4"/>
      <c r="C11" s="4">
        <f t="shared" si="0"/>
        <v>0</v>
      </c>
      <c r="D11" s="4">
        <v>250</v>
      </c>
      <c r="E11" s="4">
        <f t="shared" si="1"/>
        <v>900</v>
      </c>
      <c r="G11" s="4"/>
      <c r="H11" s="4"/>
      <c r="J11" s="4">
        <v>0</v>
      </c>
      <c r="K11" s="4">
        <v>512</v>
      </c>
      <c r="L11" s="4">
        <v>0</v>
      </c>
      <c r="M11" s="4">
        <v>1</v>
      </c>
      <c r="N11" s="4">
        <v>94028</v>
      </c>
      <c r="O11" s="84">
        <v>30</v>
      </c>
      <c r="P11" s="4">
        <v>0</v>
      </c>
      <c r="Q11" s="4">
        <v>0</v>
      </c>
      <c r="V11" s="144"/>
    </row>
    <row r="12" spans="1:28" x14ac:dyDescent="0.2">
      <c r="A12" s="4">
        <v>11</v>
      </c>
      <c r="B12" s="4"/>
      <c r="C12" s="4">
        <f t="shared" si="0"/>
        <v>0</v>
      </c>
      <c r="D12" s="4">
        <v>300</v>
      </c>
      <c r="E12" s="4">
        <f t="shared" si="1"/>
        <v>1080</v>
      </c>
      <c r="G12" s="4"/>
      <c r="H12" s="4"/>
      <c r="J12" s="4">
        <v>0</v>
      </c>
      <c r="K12" s="4">
        <v>1024</v>
      </c>
      <c r="L12" s="4">
        <v>0</v>
      </c>
      <c r="M12" s="4">
        <v>1</v>
      </c>
      <c r="N12" s="4">
        <v>94028</v>
      </c>
      <c r="O12" s="84">
        <v>30</v>
      </c>
      <c r="P12" s="4">
        <v>0</v>
      </c>
      <c r="Q12" s="4">
        <v>0</v>
      </c>
    </row>
    <row r="13" spans="1:28" x14ac:dyDescent="0.2">
      <c r="A13" s="4">
        <v>12</v>
      </c>
      <c r="B13" s="4"/>
      <c r="C13" s="4">
        <f t="shared" si="0"/>
        <v>0</v>
      </c>
      <c r="D13" s="4">
        <v>300</v>
      </c>
      <c r="E13" s="4">
        <f t="shared" si="1"/>
        <v>1080</v>
      </c>
      <c r="G13" s="4"/>
      <c r="H13" s="4"/>
      <c r="J13" s="4">
        <v>1</v>
      </c>
      <c r="K13" s="4">
        <v>1</v>
      </c>
      <c r="L13" s="4">
        <v>0</v>
      </c>
      <c r="M13" s="4">
        <v>2</v>
      </c>
      <c r="N13" s="4">
        <f>N2</f>
        <v>94026</v>
      </c>
      <c r="O13" s="4">
        <v>100</v>
      </c>
      <c r="P13" s="4">
        <v>0</v>
      </c>
      <c r="Q13" s="4">
        <v>0</v>
      </c>
    </row>
    <row r="14" spans="1:28" x14ac:dyDescent="0.2">
      <c r="J14" s="4">
        <v>1</v>
      </c>
      <c r="K14" s="4">
        <v>2</v>
      </c>
      <c r="L14" s="4">
        <v>0</v>
      </c>
      <c r="M14" s="4">
        <v>2</v>
      </c>
      <c r="N14" s="4">
        <f t="shared" ref="N14" si="4">N3</f>
        <v>94026</v>
      </c>
      <c r="O14" s="4">
        <v>100</v>
      </c>
      <c r="P14" s="4">
        <v>0</v>
      </c>
      <c r="Q14" s="4">
        <v>0</v>
      </c>
    </row>
    <row r="15" spans="1:28" x14ac:dyDescent="0.2">
      <c r="D15" s="4" t="s">
        <v>74</v>
      </c>
      <c r="E15" s="4" t="s">
        <v>3320</v>
      </c>
      <c r="J15" s="4">
        <v>1</v>
      </c>
      <c r="K15" s="4">
        <v>4</v>
      </c>
      <c r="L15" s="4">
        <v>0</v>
      </c>
      <c r="M15" s="4">
        <v>2</v>
      </c>
      <c r="N15" s="4">
        <f t="shared" ref="N15" si="5">N4</f>
        <v>94026</v>
      </c>
      <c r="O15" s="4">
        <v>100</v>
      </c>
      <c r="P15" s="4">
        <v>0</v>
      </c>
      <c r="Q15" s="4">
        <v>0</v>
      </c>
    </row>
    <row r="16" spans="1:28" x14ac:dyDescent="0.2">
      <c r="C16" s="4">
        <v>1</v>
      </c>
      <c r="D16" s="4">
        <v>1000</v>
      </c>
      <c r="E16" s="4">
        <v>15</v>
      </c>
      <c r="J16" s="4">
        <v>1</v>
      </c>
      <c r="K16" s="4">
        <v>8</v>
      </c>
      <c r="L16" s="4">
        <v>0</v>
      </c>
      <c r="M16" s="4">
        <v>2</v>
      </c>
      <c r="N16" s="4">
        <f t="shared" ref="N16" si="6">N5</f>
        <v>94026</v>
      </c>
      <c r="O16" s="4">
        <v>100</v>
      </c>
      <c r="P16" s="4">
        <v>0</v>
      </c>
      <c r="Q16" s="4">
        <v>0</v>
      </c>
    </row>
    <row r="17" spans="3:17" x14ac:dyDescent="0.2">
      <c r="C17" s="4">
        <v>2</v>
      </c>
      <c r="D17" s="4">
        <v>1500</v>
      </c>
      <c r="E17" s="4">
        <v>55</v>
      </c>
      <c r="J17" s="4">
        <v>1</v>
      </c>
      <c r="K17" s="4">
        <v>16</v>
      </c>
      <c r="L17" s="4">
        <v>0</v>
      </c>
      <c r="M17" s="4">
        <v>2</v>
      </c>
      <c r="N17" s="4">
        <f t="shared" ref="N17" si="7">N6</f>
        <v>94026</v>
      </c>
      <c r="O17" s="4">
        <v>100</v>
      </c>
      <c r="P17" s="4">
        <v>0</v>
      </c>
      <c r="Q17" s="4">
        <v>0</v>
      </c>
    </row>
    <row r="18" spans="3:17" x14ac:dyDescent="0.2">
      <c r="C18" s="4">
        <v>3</v>
      </c>
      <c r="D18" s="4">
        <v>4000</v>
      </c>
      <c r="E18" s="4">
        <v>120</v>
      </c>
      <c r="J18" s="4">
        <v>1</v>
      </c>
      <c r="K18" s="4">
        <v>32</v>
      </c>
      <c r="L18" s="4">
        <v>0</v>
      </c>
      <c r="M18" s="4">
        <v>2</v>
      </c>
      <c r="N18" s="4">
        <f t="shared" ref="N18" si="8">N7</f>
        <v>94026</v>
      </c>
      <c r="O18" s="4">
        <v>100</v>
      </c>
      <c r="P18" s="4">
        <v>0</v>
      </c>
      <c r="Q18" s="4">
        <v>0</v>
      </c>
    </row>
    <row r="19" spans="3:17" x14ac:dyDescent="0.2">
      <c r="C19" s="4">
        <v>4</v>
      </c>
      <c r="D19" s="4">
        <v>4500</v>
      </c>
      <c r="E19" s="4">
        <v>200</v>
      </c>
      <c r="J19" s="4">
        <v>1</v>
      </c>
      <c r="K19" s="4">
        <v>64</v>
      </c>
      <c r="L19" s="4">
        <v>0</v>
      </c>
      <c r="M19" s="4">
        <v>2</v>
      </c>
      <c r="N19" s="4">
        <f t="shared" ref="N19" si="9">N8</f>
        <v>94028</v>
      </c>
      <c r="O19" s="4">
        <v>60</v>
      </c>
      <c r="P19" s="4">
        <v>0</v>
      </c>
      <c r="Q19" s="4">
        <v>0</v>
      </c>
    </row>
    <row r="20" spans="3:17" x14ac:dyDescent="0.2">
      <c r="C20" s="4">
        <v>5</v>
      </c>
      <c r="D20" s="4">
        <v>10000</v>
      </c>
      <c r="E20" s="4">
        <v>600</v>
      </c>
      <c r="J20" s="4">
        <v>1</v>
      </c>
      <c r="K20" s="4">
        <v>128</v>
      </c>
      <c r="L20" s="4">
        <v>0</v>
      </c>
      <c r="M20" s="4">
        <v>2</v>
      </c>
      <c r="N20" s="4">
        <f t="shared" ref="N20" si="10">N9</f>
        <v>94028</v>
      </c>
      <c r="O20" s="4">
        <v>60</v>
      </c>
      <c r="P20" s="4">
        <v>0</v>
      </c>
      <c r="Q20" s="4">
        <v>0</v>
      </c>
    </row>
    <row r="21" spans="3:17" x14ac:dyDescent="0.2">
      <c r="J21" s="4">
        <v>1</v>
      </c>
      <c r="K21" s="4">
        <v>256</v>
      </c>
      <c r="L21" s="4">
        <v>0</v>
      </c>
      <c r="M21" s="4">
        <v>2</v>
      </c>
      <c r="N21" s="4">
        <f t="shared" ref="N21" si="11">N10</f>
        <v>94028</v>
      </c>
      <c r="O21" s="4">
        <v>60</v>
      </c>
      <c r="P21" s="4">
        <v>0</v>
      </c>
      <c r="Q21" s="4">
        <v>0</v>
      </c>
    </row>
    <row r="22" spans="3:17" x14ac:dyDescent="0.2">
      <c r="C22" s="83" t="s">
        <v>3323</v>
      </c>
      <c r="D22" s="83" t="s">
        <v>3322</v>
      </c>
      <c r="E22" s="83" t="s">
        <v>2760</v>
      </c>
      <c r="J22" s="4">
        <v>1</v>
      </c>
      <c r="K22" s="4">
        <v>512</v>
      </c>
      <c r="L22" s="4">
        <v>0</v>
      </c>
      <c r="M22" s="4">
        <v>2</v>
      </c>
      <c r="N22" s="4">
        <f t="shared" ref="N22" si="12">N11</f>
        <v>94028</v>
      </c>
      <c r="O22" s="4">
        <v>60</v>
      </c>
      <c r="P22" s="4">
        <v>0</v>
      </c>
      <c r="Q22" s="4">
        <v>0</v>
      </c>
    </row>
    <row r="23" spans="3:17" x14ac:dyDescent="0.2">
      <c r="C23" s="4">
        <v>5</v>
      </c>
      <c r="D23" s="4">
        <v>10</v>
      </c>
      <c r="E23" s="4">
        <v>1</v>
      </c>
      <c r="J23" s="4">
        <v>1</v>
      </c>
      <c r="K23" s="4">
        <v>1024</v>
      </c>
      <c r="L23" s="4">
        <v>0</v>
      </c>
      <c r="M23" s="4">
        <v>2</v>
      </c>
      <c r="N23" s="4">
        <f t="shared" ref="N23" si="13">N12</f>
        <v>94028</v>
      </c>
      <c r="O23" s="4">
        <v>60</v>
      </c>
      <c r="P23" s="4">
        <v>0</v>
      </c>
      <c r="Q23" s="4">
        <v>0</v>
      </c>
    </row>
    <row r="24" spans="3:17" x14ac:dyDescent="0.2">
      <c r="C24" s="4">
        <v>10</v>
      </c>
      <c r="D24" s="4">
        <v>20</v>
      </c>
      <c r="E24" s="4">
        <v>2</v>
      </c>
      <c r="J24" s="4">
        <v>2</v>
      </c>
      <c r="K24" s="4">
        <v>1</v>
      </c>
      <c r="L24" s="4">
        <v>0</v>
      </c>
      <c r="M24" s="4">
        <v>3</v>
      </c>
      <c r="N24" s="4">
        <f t="shared" ref="N24" si="14">N13</f>
        <v>94026</v>
      </c>
      <c r="O24" s="4">
        <v>200</v>
      </c>
      <c r="P24" s="4">
        <v>0</v>
      </c>
      <c r="Q24" s="4">
        <v>0</v>
      </c>
    </row>
    <row r="25" spans="3:17" x14ac:dyDescent="0.2">
      <c r="C25" s="4">
        <v>15</v>
      </c>
      <c r="D25" s="4">
        <v>100</v>
      </c>
      <c r="E25" s="4">
        <v>8</v>
      </c>
      <c r="J25" s="4">
        <v>2</v>
      </c>
      <c r="K25" s="4">
        <v>2</v>
      </c>
      <c r="L25" s="4">
        <v>0</v>
      </c>
      <c r="M25" s="4">
        <v>3</v>
      </c>
      <c r="N25" s="4">
        <f t="shared" ref="N25" si="15">N14</f>
        <v>94026</v>
      </c>
      <c r="O25" s="4">
        <v>200</v>
      </c>
      <c r="P25" s="4">
        <v>0</v>
      </c>
      <c r="Q25" s="4">
        <v>0</v>
      </c>
    </row>
    <row r="26" spans="3:17" x14ac:dyDescent="0.2">
      <c r="C26" s="4">
        <v>20</v>
      </c>
      <c r="D26" s="4">
        <v>200</v>
      </c>
      <c r="E26" s="4">
        <v>13</v>
      </c>
      <c r="J26" s="4">
        <v>2</v>
      </c>
      <c r="K26" s="4">
        <v>4</v>
      </c>
      <c r="L26" s="4">
        <v>0</v>
      </c>
      <c r="M26" s="4">
        <v>3</v>
      </c>
      <c r="N26" s="4">
        <f t="shared" ref="N26" si="16">N15</f>
        <v>94026</v>
      </c>
      <c r="O26" s="4">
        <v>200</v>
      </c>
      <c r="P26" s="4">
        <v>0</v>
      </c>
      <c r="Q26" s="4">
        <v>0</v>
      </c>
    </row>
    <row r="27" spans="3:17" x14ac:dyDescent="0.2">
      <c r="C27" s="4">
        <v>25</v>
      </c>
      <c r="D27" s="4">
        <v>400</v>
      </c>
      <c r="E27" s="4">
        <v>19</v>
      </c>
      <c r="J27" s="4">
        <v>2</v>
      </c>
      <c r="K27" s="4">
        <v>8</v>
      </c>
      <c r="L27" s="4">
        <v>0</v>
      </c>
      <c r="M27" s="4">
        <v>3</v>
      </c>
      <c r="N27" s="4">
        <f t="shared" ref="N27" si="17">N16</f>
        <v>94026</v>
      </c>
      <c r="O27" s="4">
        <v>200</v>
      </c>
      <c r="P27" s="4">
        <v>0</v>
      </c>
      <c r="Q27" s="4">
        <v>0</v>
      </c>
    </row>
    <row r="28" spans="3:17" x14ac:dyDescent="0.2">
      <c r="C28" s="4">
        <v>30</v>
      </c>
      <c r="D28" s="4">
        <v>600</v>
      </c>
      <c r="E28" s="4">
        <v>25</v>
      </c>
      <c r="J28" s="4">
        <v>2</v>
      </c>
      <c r="K28" s="4">
        <v>16</v>
      </c>
      <c r="L28" s="4">
        <v>0</v>
      </c>
      <c r="M28" s="4">
        <v>3</v>
      </c>
      <c r="N28" s="4">
        <f t="shared" ref="N28" si="18">N17</f>
        <v>94026</v>
      </c>
      <c r="O28" s="4">
        <v>200</v>
      </c>
      <c r="P28" s="4">
        <v>0</v>
      </c>
      <c r="Q28" s="4">
        <v>0</v>
      </c>
    </row>
    <row r="29" spans="3:17" x14ac:dyDescent="0.2">
      <c r="C29" s="4">
        <v>35</v>
      </c>
      <c r="D29" s="4">
        <v>800</v>
      </c>
      <c r="E29" s="4">
        <v>33</v>
      </c>
      <c r="J29" s="4">
        <v>2</v>
      </c>
      <c r="K29" s="4">
        <v>32</v>
      </c>
      <c r="L29" s="4">
        <v>0</v>
      </c>
      <c r="M29" s="4">
        <v>3</v>
      </c>
      <c r="N29" s="4">
        <f t="shared" ref="N29" si="19">N18</f>
        <v>94026</v>
      </c>
      <c r="O29" s="4">
        <v>200</v>
      </c>
      <c r="P29" s="4">
        <v>0</v>
      </c>
      <c r="Q29" s="4">
        <v>0</v>
      </c>
    </row>
    <row r="30" spans="3:17" x14ac:dyDescent="0.2">
      <c r="C30" s="4">
        <v>40</v>
      </c>
      <c r="D30" s="4">
        <v>1000</v>
      </c>
      <c r="E30" s="4">
        <v>41</v>
      </c>
      <c r="J30" s="4">
        <v>2</v>
      </c>
      <c r="K30" s="4">
        <v>64</v>
      </c>
      <c r="L30" s="4">
        <v>0</v>
      </c>
      <c r="M30" s="4">
        <v>3</v>
      </c>
      <c r="N30" s="4">
        <f t="shared" ref="N30" si="20">N19</f>
        <v>94028</v>
      </c>
      <c r="O30" s="4">
        <v>120</v>
      </c>
      <c r="P30" s="4">
        <v>0</v>
      </c>
      <c r="Q30" s="4">
        <v>0</v>
      </c>
    </row>
    <row r="31" spans="3:17" x14ac:dyDescent="0.2">
      <c r="C31" s="4">
        <v>45</v>
      </c>
      <c r="D31" s="4">
        <v>2500</v>
      </c>
      <c r="E31" s="4">
        <v>51</v>
      </c>
      <c r="J31" s="4">
        <v>2</v>
      </c>
      <c r="K31" s="4">
        <v>128</v>
      </c>
      <c r="L31" s="4">
        <v>0</v>
      </c>
      <c r="M31" s="4">
        <v>3</v>
      </c>
      <c r="N31" s="4">
        <f t="shared" ref="N31" si="21">N20</f>
        <v>94028</v>
      </c>
      <c r="O31" s="4">
        <v>120</v>
      </c>
      <c r="P31" s="4">
        <v>0</v>
      </c>
      <c r="Q31" s="4">
        <v>0</v>
      </c>
    </row>
    <row r="32" spans="3:17" x14ac:dyDescent="0.2">
      <c r="C32" s="4">
        <v>50</v>
      </c>
      <c r="D32" s="4">
        <v>5000</v>
      </c>
      <c r="E32" s="4">
        <v>62</v>
      </c>
      <c r="J32" s="4">
        <v>2</v>
      </c>
      <c r="K32" s="4">
        <v>256</v>
      </c>
      <c r="L32" s="4">
        <v>0</v>
      </c>
      <c r="M32" s="4">
        <v>3</v>
      </c>
      <c r="N32" s="4">
        <f t="shared" ref="N32" si="22">N21</f>
        <v>94028</v>
      </c>
      <c r="O32" s="4">
        <v>120</v>
      </c>
      <c r="P32" s="4">
        <v>0</v>
      </c>
      <c r="Q32" s="4">
        <v>0</v>
      </c>
    </row>
    <row r="33" spans="10:17" x14ac:dyDescent="0.2">
      <c r="J33" s="4">
        <v>2</v>
      </c>
      <c r="K33" s="4">
        <v>512</v>
      </c>
      <c r="L33" s="4">
        <v>0</v>
      </c>
      <c r="M33" s="4">
        <v>3</v>
      </c>
      <c r="N33" s="4">
        <f t="shared" ref="N33" si="23">N22</f>
        <v>94028</v>
      </c>
      <c r="O33" s="4">
        <v>120</v>
      </c>
      <c r="P33" s="4">
        <v>0</v>
      </c>
      <c r="Q33" s="4">
        <v>0</v>
      </c>
    </row>
    <row r="34" spans="10:17" x14ac:dyDescent="0.2">
      <c r="J34" s="4">
        <v>2</v>
      </c>
      <c r="K34" s="4">
        <v>1024</v>
      </c>
      <c r="L34" s="4">
        <v>0</v>
      </c>
      <c r="M34" s="4">
        <v>3</v>
      </c>
      <c r="N34" s="4">
        <f t="shared" ref="N34" si="24">N23</f>
        <v>94028</v>
      </c>
      <c r="O34" s="4">
        <v>120</v>
      </c>
      <c r="P34" s="4">
        <v>0</v>
      </c>
      <c r="Q34" s="4">
        <v>0</v>
      </c>
    </row>
    <row r="35" spans="10:17" x14ac:dyDescent="0.2">
      <c r="J35" s="4">
        <v>3</v>
      </c>
      <c r="K35" s="4">
        <v>1</v>
      </c>
      <c r="L35" s="4">
        <v>0</v>
      </c>
      <c r="M35" s="4">
        <v>4</v>
      </c>
      <c r="N35" s="4">
        <f t="shared" ref="N35:O35" si="25">N24</f>
        <v>94026</v>
      </c>
      <c r="O35" s="4">
        <f t="shared" si="25"/>
        <v>200</v>
      </c>
      <c r="P35" s="4">
        <v>0</v>
      </c>
      <c r="Q35" s="4">
        <v>0</v>
      </c>
    </row>
    <row r="36" spans="10:17" x14ac:dyDescent="0.2">
      <c r="J36" s="4">
        <v>3</v>
      </c>
      <c r="K36" s="4">
        <v>2</v>
      </c>
      <c r="L36" s="4">
        <v>0</v>
      </c>
      <c r="M36" s="4">
        <v>4</v>
      </c>
      <c r="N36" s="4">
        <f t="shared" ref="N36:O36" si="26">N25</f>
        <v>94026</v>
      </c>
      <c r="O36" s="4">
        <f t="shared" si="26"/>
        <v>200</v>
      </c>
      <c r="P36" s="4">
        <v>0</v>
      </c>
      <c r="Q36" s="4">
        <v>0</v>
      </c>
    </row>
    <row r="37" spans="10:17" x14ac:dyDescent="0.2">
      <c r="J37" s="4">
        <v>3</v>
      </c>
      <c r="K37" s="4">
        <v>4</v>
      </c>
      <c r="L37" s="4">
        <v>0</v>
      </c>
      <c r="M37" s="4">
        <v>4</v>
      </c>
      <c r="N37" s="4">
        <f t="shared" ref="N37:O37" si="27">N26</f>
        <v>94026</v>
      </c>
      <c r="O37" s="4">
        <f t="shared" si="27"/>
        <v>200</v>
      </c>
      <c r="P37" s="4">
        <v>0</v>
      </c>
      <c r="Q37" s="4">
        <v>0</v>
      </c>
    </row>
    <row r="38" spans="10:17" x14ac:dyDescent="0.2">
      <c r="J38" s="4">
        <v>3</v>
      </c>
      <c r="K38" s="4">
        <v>8</v>
      </c>
      <c r="L38" s="4">
        <v>0</v>
      </c>
      <c r="M38" s="4">
        <v>4</v>
      </c>
      <c r="N38" s="4">
        <f t="shared" ref="N38:O38" si="28">N27</f>
        <v>94026</v>
      </c>
      <c r="O38" s="4">
        <f t="shared" si="28"/>
        <v>200</v>
      </c>
      <c r="P38" s="4">
        <v>0</v>
      </c>
      <c r="Q38" s="4">
        <v>0</v>
      </c>
    </row>
    <row r="39" spans="10:17" x14ac:dyDescent="0.2">
      <c r="J39" s="4">
        <v>3</v>
      </c>
      <c r="K39" s="4">
        <v>16</v>
      </c>
      <c r="L39" s="4">
        <v>0</v>
      </c>
      <c r="M39" s="4">
        <v>4</v>
      </c>
      <c r="N39" s="4">
        <f t="shared" ref="N39:O39" si="29">N28</f>
        <v>94026</v>
      </c>
      <c r="O39" s="4">
        <f t="shared" si="29"/>
        <v>200</v>
      </c>
      <c r="P39" s="4">
        <v>0</v>
      </c>
      <c r="Q39" s="4">
        <v>0</v>
      </c>
    </row>
    <row r="40" spans="10:17" x14ac:dyDescent="0.2">
      <c r="J40" s="4">
        <v>3</v>
      </c>
      <c r="K40" s="4">
        <v>32</v>
      </c>
      <c r="L40" s="4">
        <v>0</v>
      </c>
      <c r="M40" s="4">
        <v>4</v>
      </c>
      <c r="N40" s="4">
        <f t="shared" ref="N40:O40" si="30">N29</f>
        <v>94026</v>
      </c>
      <c r="O40" s="4">
        <f t="shared" si="30"/>
        <v>200</v>
      </c>
      <c r="P40" s="4">
        <v>0</v>
      </c>
      <c r="Q40" s="4">
        <v>0</v>
      </c>
    </row>
    <row r="41" spans="10:17" x14ac:dyDescent="0.2">
      <c r="J41" s="4">
        <v>3</v>
      </c>
      <c r="K41" s="4">
        <v>64</v>
      </c>
      <c r="L41" s="4">
        <v>0</v>
      </c>
      <c r="M41" s="4">
        <v>4</v>
      </c>
      <c r="N41" s="4">
        <f t="shared" ref="N41:O41" si="31">N30</f>
        <v>94028</v>
      </c>
      <c r="O41" s="4">
        <f t="shared" si="31"/>
        <v>120</v>
      </c>
      <c r="P41" s="4">
        <v>0</v>
      </c>
      <c r="Q41" s="4">
        <v>0</v>
      </c>
    </row>
    <row r="42" spans="10:17" x14ac:dyDescent="0.2">
      <c r="J42" s="4">
        <v>3</v>
      </c>
      <c r="K42" s="4">
        <v>128</v>
      </c>
      <c r="L42" s="4">
        <v>0</v>
      </c>
      <c r="M42" s="4">
        <v>4</v>
      </c>
      <c r="N42" s="4">
        <f t="shared" ref="N42:O42" si="32">N31</f>
        <v>94028</v>
      </c>
      <c r="O42" s="4">
        <f t="shared" si="32"/>
        <v>120</v>
      </c>
      <c r="P42" s="4">
        <v>0</v>
      </c>
      <c r="Q42" s="4">
        <v>0</v>
      </c>
    </row>
    <row r="43" spans="10:17" x14ac:dyDescent="0.2">
      <c r="J43" s="4">
        <v>3</v>
      </c>
      <c r="K43" s="4">
        <v>256</v>
      </c>
      <c r="L43" s="4">
        <v>0</v>
      </c>
      <c r="M43" s="4">
        <v>4</v>
      </c>
      <c r="N43" s="4">
        <f t="shared" ref="N43:O43" si="33">N32</f>
        <v>94028</v>
      </c>
      <c r="O43" s="4">
        <f t="shared" si="33"/>
        <v>120</v>
      </c>
      <c r="P43" s="4">
        <v>0</v>
      </c>
      <c r="Q43" s="4">
        <v>0</v>
      </c>
    </row>
    <row r="44" spans="10:17" x14ac:dyDescent="0.2">
      <c r="J44" s="4">
        <v>3</v>
      </c>
      <c r="K44" s="4">
        <v>512</v>
      </c>
      <c r="L44" s="4">
        <v>0</v>
      </c>
      <c r="M44" s="4">
        <v>4</v>
      </c>
      <c r="N44" s="4">
        <f t="shared" ref="N44:O44" si="34">N33</f>
        <v>94028</v>
      </c>
      <c r="O44" s="4">
        <f t="shared" si="34"/>
        <v>120</v>
      </c>
      <c r="P44" s="4">
        <v>0</v>
      </c>
      <c r="Q44" s="4">
        <v>0</v>
      </c>
    </row>
    <row r="45" spans="10:17" x14ac:dyDescent="0.2">
      <c r="J45" s="4">
        <v>3</v>
      </c>
      <c r="K45" s="4">
        <v>1024</v>
      </c>
      <c r="L45" s="4">
        <v>0</v>
      </c>
      <c r="M45" s="4">
        <v>4</v>
      </c>
      <c r="N45" s="4">
        <f t="shared" ref="N45:O45" si="35">N34</f>
        <v>94028</v>
      </c>
      <c r="O45" s="4">
        <f t="shared" si="35"/>
        <v>120</v>
      </c>
      <c r="P45" s="4">
        <v>0</v>
      </c>
      <c r="Q45" s="4">
        <v>0</v>
      </c>
    </row>
    <row r="46" spans="10:17" x14ac:dyDescent="0.2">
      <c r="J46" s="4">
        <v>4</v>
      </c>
      <c r="K46" s="4">
        <v>1</v>
      </c>
      <c r="L46" s="4">
        <v>0</v>
      </c>
      <c r="M46" s="4">
        <v>5</v>
      </c>
      <c r="N46" s="4">
        <f t="shared" ref="N46:O46" si="36">N35</f>
        <v>94026</v>
      </c>
      <c r="O46" s="4">
        <f t="shared" si="36"/>
        <v>200</v>
      </c>
      <c r="P46" s="4">
        <v>0</v>
      </c>
      <c r="Q46" s="4">
        <v>0</v>
      </c>
    </row>
    <row r="47" spans="10:17" x14ac:dyDescent="0.2">
      <c r="J47" s="4">
        <v>4</v>
      </c>
      <c r="K47" s="4">
        <v>2</v>
      </c>
      <c r="L47" s="4">
        <v>0</v>
      </c>
      <c r="M47" s="4">
        <v>5</v>
      </c>
      <c r="N47" s="4">
        <f t="shared" ref="N47:O47" si="37">N36</f>
        <v>94026</v>
      </c>
      <c r="O47" s="4">
        <f t="shared" si="37"/>
        <v>200</v>
      </c>
      <c r="P47" s="4">
        <v>0</v>
      </c>
      <c r="Q47" s="4">
        <v>0</v>
      </c>
    </row>
    <row r="48" spans="10:17" x14ac:dyDescent="0.2">
      <c r="J48" s="4">
        <v>4</v>
      </c>
      <c r="K48" s="4">
        <v>4</v>
      </c>
      <c r="L48" s="4">
        <v>0</v>
      </c>
      <c r="M48" s="4">
        <v>5</v>
      </c>
      <c r="N48" s="4">
        <f t="shared" ref="N48:O48" si="38">N37</f>
        <v>94026</v>
      </c>
      <c r="O48" s="4">
        <f t="shared" si="38"/>
        <v>200</v>
      </c>
      <c r="P48" s="4">
        <v>0</v>
      </c>
      <c r="Q48" s="4">
        <v>0</v>
      </c>
    </row>
    <row r="49" spans="10:17" x14ac:dyDescent="0.2">
      <c r="J49" s="4">
        <v>4</v>
      </c>
      <c r="K49" s="4">
        <v>8</v>
      </c>
      <c r="L49" s="4">
        <v>0</v>
      </c>
      <c r="M49" s="4">
        <v>5</v>
      </c>
      <c r="N49" s="4">
        <f t="shared" ref="N49:O49" si="39">N38</f>
        <v>94026</v>
      </c>
      <c r="O49" s="4">
        <f t="shared" si="39"/>
        <v>200</v>
      </c>
      <c r="P49" s="4">
        <v>0</v>
      </c>
      <c r="Q49" s="4">
        <v>0</v>
      </c>
    </row>
    <row r="50" spans="10:17" x14ac:dyDescent="0.2">
      <c r="J50" s="4">
        <v>4</v>
      </c>
      <c r="K50" s="4">
        <v>16</v>
      </c>
      <c r="L50" s="4">
        <v>0</v>
      </c>
      <c r="M50" s="4">
        <v>5</v>
      </c>
      <c r="N50" s="4">
        <f t="shared" ref="N50:O50" si="40">N39</f>
        <v>94026</v>
      </c>
      <c r="O50" s="4">
        <f t="shared" si="40"/>
        <v>200</v>
      </c>
      <c r="P50" s="4">
        <v>0</v>
      </c>
      <c r="Q50" s="4">
        <v>0</v>
      </c>
    </row>
    <row r="51" spans="10:17" x14ac:dyDescent="0.2">
      <c r="J51" s="4">
        <v>4</v>
      </c>
      <c r="K51" s="4">
        <v>32</v>
      </c>
      <c r="L51" s="4">
        <v>0</v>
      </c>
      <c r="M51" s="4">
        <v>5</v>
      </c>
      <c r="N51" s="4">
        <f t="shared" ref="N51:O51" si="41">N40</f>
        <v>94026</v>
      </c>
      <c r="O51" s="4">
        <f t="shared" si="41"/>
        <v>200</v>
      </c>
      <c r="P51" s="4">
        <v>0</v>
      </c>
      <c r="Q51" s="4">
        <v>0</v>
      </c>
    </row>
    <row r="52" spans="10:17" x14ac:dyDescent="0.2">
      <c r="J52" s="4">
        <v>4</v>
      </c>
      <c r="K52" s="4">
        <v>64</v>
      </c>
      <c r="L52" s="4">
        <v>0</v>
      </c>
      <c r="M52" s="4">
        <v>5</v>
      </c>
      <c r="N52" s="4">
        <f t="shared" ref="N52:O52" si="42">N41</f>
        <v>94028</v>
      </c>
      <c r="O52" s="4">
        <f t="shared" si="42"/>
        <v>120</v>
      </c>
      <c r="P52" s="4">
        <v>0</v>
      </c>
      <c r="Q52" s="4">
        <v>0</v>
      </c>
    </row>
    <row r="53" spans="10:17" x14ac:dyDescent="0.2">
      <c r="J53" s="4">
        <v>4</v>
      </c>
      <c r="K53" s="4">
        <v>128</v>
      </c>
      <c r="L53" s="4">
        <v>0</v>
      </c>
      <c r="M53" s="4">
        <v>5</v>
      </c>
      <c r="N53" s="4">
        <f t="shared" ref="N53:O53" si="43">N42</f>
        <v>94028</v>
      </c>
      <c r="O53" s="4">
        <f t="shared" si="43"/>
        <v>120</v>
      </c>
      <c r="P53" s="4">
        <v>0</v>
      </c>
      <c r="Q53" s="4">
        <v>0</v>
      </c>
    </row>
    <row r="54" spans="10:17" x14ac:dyDescent="0.2">
      <c r="J54" s="4">
        <v>4</v>
      </c>
      <c r="K54" s="4">
        <v>256</v>
      </c>
      <c r="L54" s="4">
        <v>0</v>
      </c>
      <c r="M54" s="4">
        <v>5</v>
      </c>
      <c r="N54" s="4">
        <f t="shared" ref="N54:O54" si="44">N43</f>
        <v>94028</v>
      </c>
      <c r="O54" s="4">
        <f t="shared" si="44"/>
        <v>120</v>
      </c>
      <c r="P54" s="4">
        <v>0</v>
      </c>
      <c r="Q54" s="4">
        <v>0</v>
      </c>
    </row>
    <row r="55" spans="10:17" x14ac:dyDescent="0.2">
      <c r="J55" s="4">
        <v>4</v>
      </c>
      <c r="K55" s="4">
        <v>512</v>
      </c>
      <c r="L55" s="4">
        <v>0</v>
      </c>
      <c r="M55" s="4">
        <v>5</v>
      </c>
      <c r="N55" s="4">
        <f t="shared" ref="N55:O55" si="45">N44</f>
        <v>94028</v>
      </c>
      <c r="O55" s="4">
        <f t="shared" si="45"/>
        <v>120</v>
      </c>
      <c r="P55" s="4">
        <v>0</v>
      </c>
      <c r="Q55" s="4">
        <v>0</v>
      </c>
    </row>
    <row r="56" spans="10:17" x14ac:dyDescent="0.2">
      <c r="J56" s="4">
        <v>4</v>
      </c>
      <c r="K56" s="4">
        <v>1024</v>
      </c>
      <c r="L56" s="4">
        <v>0</v>
      </c>
      <c r="M56" s="4">
        <v>5</v>
      </c>
      <c r="N56" s="4">
        <f t="shared" ref="N56:O56" si="46">N45</f>
        <v>94028</v>
      </c>
      <c r="O56" s="4">
        <f t="shared" si="46"/>
        <v>120</v>
      </c>
      <c r="P56" s="4">
        <v>0</v>
      </c>
      <c r="Q56" s="4">
        <v>0</v>
      </c>
    </row>
    <row r="57" spans="10:17" x14ac:dyDescent="0.2">
      <c r="J57" s="4">
        <v>5</v>
      </c>
      <c r="K57" s="4">
        <v>1</v>
      </c>
      <c r="L57" s="4">
        <v>0</v>
      </c>
      <c r="M57" s="4">
        <v>6</v>
      </c>
      <c r="N57" s="4">
        <f t="shared" ref="N57:O57" si="47">N46</f>
        <v>94026</v>
      </c>
      <c r="O57" s="4">
        <f t="shared" si="47"/>
        <v>200</v>
      </c>
      <c r="P57" s="4">
        <v>0</v>
      </c>
      <c r="Q57" s="4">
        <v>0</v>
      </c>
    </row>
    <row r="58" spans="10:17" x14ac:dyDescent="0.2">
      <c r="J58" s="4">
        <v>5</v>
      </c>
      <c r="K58" s="4">
        <v>2</v>
      </c>
      <c r="L58" s="4">
        <v>0</v>
      </c>
      <c r="M58" s="4">
        <v>6</v>
      </c>
      <c r="N58" s="4">
        <f t="shared" ref="N58:O58" si="48">N47</f>
        <v>94026</v>
      </c>
      <c r="O58" s="4">
        <f t="shared" si="48"/>
        <v>200</v>
      </c>
      <c r="P58" s="4">
        <v>0</v>
      </c>
      <c r="Q58" s="4">
        <v>0</v>
      </c>
    </row>
    <row r="59" spans="10:17" x14ac:dyDescent="0.2">
      <c r="J59" s="4">
        <v>5</v>
      </c>
      <c r="K59" s="4">
        <v>4</v>
      </c>
      <c r="L59" s="4">
        <v>0</v>
      </c>
      <c r="M59" s="4">
        <v>6</v>
      </c>
      <c r="N59" s="4">
        <f t="shared" ref="N59:O59" si="49">N48</f>
        <v>94026</v>
      </c>
      <c r="O59" s="4">
        <f t="shared" si="49"/>
        <v>200</v>
      </c>
      <c r="P59" s="4">
        <v>0</v>
      </c>
      <c r="Q59" s="4">
        <v>0</v>
      </c>
    </row>
    <row r="60" spans="10:17" x14ac:dyDescent="0.2">
      <c r="J60" s="4">
        <v>5</v>
      </c>
      <c r="K60" s="4">
        <v>8</v>
      </c>
      <c r="L60" s="4">
        <v>0</v>
      </c>
      <c r="M60" s="4">
        <v>6</v>
      </c>
      <c r="N60" s="4">
        <f t="shared" ref="N60:O60" si="50">N49</f>
        <v>94026</v>
      </c>
      <c r="O60" s="4">
        <f t="shared" si="50"/>
        <v>200</v>
      </c>
      <c r="P60" s="4">
        <v>0</v>
      </c>
      <c r="Q60" s="4">
        <v>0</v>
      </c>
    </row>
    <row r="61" spans="10:17" x14ac:dyDescent="0.2">
      <c r="J61" s="4">
        <v>5</v>
      </c>
      <c r="K61" s="4">
        <v>16</v>
      </c>
      <c r="L61" s="4">
        <v>0</v>
      </c>
      <c r="M61" s="4">
        <v>6</v>
      </c>
      <c r="N61" s="4">
        <f t="shared" ref="N61:O61" si="51">N50</f>
        <v>94026</v>
      </c>
      <c r="O61" s="4">
        <f t="shared" si="51"/>
        <v>200</v>
      </c>
      <c r="P61" s="4">
        <v>0</v>
      </c>
      <c r="Q61" s="4">
        <v>0</v>
      </c>
    </row>
    <row r="62" spans="10:17" x14ac:dyDescent="0.2">
      <c r="J62" s="4">
        <v>5</v>
      </c>
      <c r="K62" s="4">
        <v>32</v>
      </c>
      <c r="L62" s="4">
        <v>0</v>
      </c>
      <c r="M62" s="4">
        <v>6</v>
      </c>
      <c r="N62" s="4">
        <f t="shared" ref="N62:O62" si="52">N51</f>
        <v>94026</v>
      </c>
      <c r="O62" s="4">
        <f t="shared" si="52"/>
        <v>200</v>
      </c>
      <c r="P62" s="4">
        <v>0</v>
      </c>
      <c r="Q62" s="4">
        <v>0</v>
      </c>
    </row>
    <row r="63" spans="10:17" x14ac:dyDescent="0.2">
      <c r="J63" s="4">
        <v>5</v>
      </c>
      <c r="K63" s="4">
        <v>64</v>
      </c>
      <c r="L63" s="4">
        <v>0</v>
      </c>
      <c r="M63" s="4">
        <v>6</v>
      </c>
      <c r="N63" s="4">
        <f t="shared" ref="N63:O63" si="53">N52</f>
        <v>94028</v>
      </c>
      <c r="O63" s="4">
        <f t="shared" si="53"/>
        <v>120</v>
      </c>
      <c r="P63" s="4">
        <v>0</v>
      </c>
      <c r="Q63" s="4">
        <v>0</v>
      </c>
    </row>
    <row r="64" spans="10:17" x14ac:dyDescent="0.2">
      <c r="J64" s="4">
        <v>5</v>
      </c>
      <c r="K64" s="4">
        <v>128</v>
      </c>
      <c r="L64" s="4">
        <v>0</v>
      </c>
      <c r="M64" s="4">
        <v>6</v>
      </c>
      <c r="N64" s="4">
        <f t="shared" ref="N64:O64" si="54">N53</f>
        <v>94028</v>
      </c>
      <c r="O64" s="4">
        <f t="shared" si="54"/>
        <v>120</v>
      </c>
      <c r="P64" s="4">
        <v>0</v>
      </c>
      <c r="Q64" s="4">
        <v>0</v>
      </c>
    </row>
    <row r="65" spans="10:17" x14ac:dyDescent="0.2">
      <c r="J65" s="4">
        <v>5</v>
      </c>
      <c r="K65" s="4">
        <v>256</v>
      </c>
      <c r="L65" s="4">
        <v>0</v>
      </c>
      <c r="M65" s="4">
        <v>6</v>
      </c>
      <c r="N65" s="4">
        <f t="shared" ref="N65:O65" si="55">N54</f>
        <v>94028</v>
      </c>
      <c r="O65" s="4">
        <f t="shared" si="55"/>
        <v>120</v>
      </c>
      <c r="P65" s="4">
        <v>0</v>
      </c>
      <c r="Q65" s="4">
        <v>0</v>
      </c>
    </row>
    <row r="66" spans="10:17" x14ac:dyDescent="0.2">
      <c r="J66" s="4">
        <v>5</v>
      </c>
      <c r="K66" s="4">
        <v>512</v>
      </c>
      <c r="L66" s="4">
        <v>0</v>
      </c>
      <c r="M66" s="4">
        <v>6</v>
      </c>
      <c r="N66" s="4">
        <f t="shared" ref="N66:O66" si="56">N55</f>
        <v>94028</v>
      </c>
      <c r="O66" s="4">
        <f t="shared" si="56"/>
        <v>120</v>
      </c>
      <c r="P66" s="4">
        <v>0</v>
      </c>
      <c r="Q66" s="4">
        <v>0</v>
      </c>
    </row>
    <row r="67" spans="10:17" x14ac:dyDescent="0.2">
      <c r="J67" s="4">
        <v>5</v>
      </c>
      <c r="K67" s="4">
        <v>1024</v>
      </c>
      <c r="L67" s="4">
        <v>0</v>
      </c>
      <c r="M67" s="4">
        <v>6</v>
      </c>
      <c r="N67" s="4">
        <f t="shared" ref="N67:O67" si="57">N56</f>
        <v>94028</v>
      </c>
      <c r="O67" s="4">
        <f t="shared" si="57"/>
        <v>120</v>
      </c>
      <c r="P67" s="4">
        <v>0</v>
      </c>
      <c r="Q67" s="4">
        <v>0</v>
      </c>
    </row>
    <row r="68" spans="10:17" x14ac:dyDescent="0.2">
      <c r="J68" s="4">
        <v>6</v>
      </c>
      <c r="K68" s="4">
        <v>1</v>
      </c>
      <c r="L68" s="4">
        <v>0</v>
      </c>
      <c r="M68" s="4">
        <v>7</v>
      </c>
      <c r="N68" s="4">
        <f t="shared" ref="N68:O68" si="58">N57</f>
        <v>94026</v>
      </c>
      <c r="O68" s="4">
        <f t="shared" si="58"/>
        <v>200</v>
      </c>
      <c r="P68" s="4">
        <v>0</v>
      </c>
      <c r="Q68" s="4">
        <v>0</v>
      </c>
    </row>
    <row r="69" spans="10:17" x14ac:dyDescent="0.2">
      <c r="J69" s="4">
        <v>6</v>
      </c>
      <c r="K69" s="4">
        <v>2</v>
      </c>
      <c r="L69" s="4">
        <v>0</v>
      </c>
      <c r="M69" s="4">
        <v>7</v>
      </c>
      <c r="N69" s="4">
        <f t="shared" ref="N69:O69" si="59">N58</f>
        <v>94026</v>
      </c>
      <c r="O69" s="4">
        <f t="shared" si="59"/>
        <v>200</v>
      </c>
      <c r="P69" s="4">
        <v>0</v>
      </c>
      <c r="Q69" s="4">
        <v>0</v>
      </c>
    </row>
    <row r="70" spans="10:17" x14ac:dyDescent="0.2">
      <c r="J70" s="4">
        <v>6</v>
      </c>
      <c r="K70" s="4">
        <v>4</v>
      </c>
      <c r="L70" s="4">
        <v>0</v>
      </c>
      <c r="M70" s="4">
        <v>7</v>
      </c>
      <c r="N70" s="4">
        <f t="shared" ref="N70:O70" si="60">N59</f>
        <v>94026</v>
      </c>
      <c r="O70" s="4">
        <f t="shared" si="60"/>
        <v>200</v>
      </c>
      <c r="P70" s="4">
        <v>0</v>
      </c>
      <c r="Q70" s="4">
        <v>0</v>
      </c>
    </row>
    <row r="71" spans="10:17" x14ac:dyDescent="0.2">
      <c r="J71" s="4">
        <v>6</v>
      </c>
      <c r="K71" s="4">
        <v>8</v>
      </c>
      <c r="L71" s="4">
        <v>0</v>
      </c>
      <c r="M71" s="4">
        <v>7</v>
      </c>
      <c r="N71" s="4">
        <f t="shared" ref="N71:O71" si="61">N60</f>
        <v>94026</v>
      </c>
      <c r="O71" s="4">
        <f t="shared" si="61"/>
        <v>200</v>
      </c>
      <c r="P71" s="4">
        <v>0</v>
      </c>
      <c r="Q71" s="4">
        <v>0</v>
      </c>
    </row>
    <row r="72" spans="10:17" x14ac:dyDescent="0.2">
      <c r="J72" s="4">
        <v>6</v>
      </c>
      <c r="K72" s="4">
        <v>16</v>
      </c>
      <c r="L72" s="4">
        <v>0</v>
      </c>
      <c r="M72" s="4">
        <v>7</v>
      </c>
      <c r="N72" s="4">
        <f t="shared" ref="N72:O72" si="62">N61</f>
        <v>94026</v>
      </c>
      <c r="O72" s="4">
        <f t="shared" si="62"/>
        <v>200</v>
      </c>
      <c r="P72" s="4">
        <v>0</v>
      </c>
      <c r="Q72" s="4">
        <v>0</v>
      </c>
    </row>
    <row r="73" spans="10:17" x14ac:dyDescent="0.2">
      <c r="J73" s="4">
        <v>6</v>
      </c>
      <c r="K73" s="4">
        <v>32</v>
      </c>
      <c r="L73" s="4">
        <v>0</v>
      </c>
      <c r="M73" s="4">
        <v>7</v>
      </c>
      <c r="N73" s="4">
        <f t="shared" ref="N73:O73" si="63">N62</f>
        <v>94026</v>
      </c>
      <c r="O73" s="4">
        <f t="shared" si="63"/>
        <v>200</v>
      </c>
      <c r="P73" s="4">
        <v>0</v>
      </c>
      <c r="Q73" s="4">
        <v>0</v>
      </c>
    </row>
    <row r="74" spans="10:17" x14ac:dyDescent="0.2">
      <c r="J74" s="4">
        <v>6</v>
      </c>
      <c r="K74" s="4">
        <v>64</v>
      </c>
      <c r="L74" s="4">
        <v>0</v>
      </c>
      <c r="M74" s="4">
        <v>7</v>
      </c>
      <c r="N74" s="4">
        <f t="shared" ref="N74:O74" si="64">N63</f>
        <v>94028</v>
      </c>
      <c r="O74" s="4">
        <f t="shared" si="64"/>
        <v>120</v>
      </c>
      <c r="P74" s="4">
        <v>0</v>
      </c>
      <c r="Q74" s="4">
        <v>0</v>
      </c>
    </row>
    <row r="75" spans="10:17" x14ac:dyDescent="0.2">
      <c r="J75" s="4">
        <v>6</v>
      </c>
      <c r="K75" s="4">
        <v>128</v>
      </c>
      <c r="L75" s="4">
        <v>0</v>
      </c>
      <c r="M75" s="4">
        <v>7</v>
      </c>
      <c r="N75" s="4">
        <f t="shared" ref="N75:O75" si="65">N64</f>
        <v>94028</v>
      </c>
      <c r="O75" s="4">
        <f t="shared" si="65"/>
        <v>120</v>
      </c>
      <c r="P75" s="4">
        <v>0</v>
      </c>
      <c r="Q75" s="4">
        <v>0</v>
      </c>
    </row>
    <row r="76" spans="10:17" x14ac:dyDescent="0.2">
      <c r="J76" s="4">
        <v>6</v>
      </c>
      <c r="K76" s="4">
        <v>256</v>
      </c>
      <c r="L76" s="4">
        <v>0</v>
      </c>
      <c r="M76" s="4">
        <v>7</v>
      </c>
      <c r="N76" s="4">
        <f t="shared" ref="N76:O76" si="66">N65</f>
        <v>94028</v>
      </c>
      <c r="O76" s="4">
        <f t="shared" si="66"/>
        <v>120</v>
      </c>
      <c r="P76" s="4">
        <v>0</v>
      </c>
      <c r="Q76" s="4">
        <v>0</v>
      </c>
    </row>
    <row r="77" spans="10:17" x14ac:dyDescent="0.2">
      <c r="J77" s="4">
        <v>6</v>
      </c>
      <c r="K77" s="4">
        <v>512</v>
      </c>
      <c r="L77" s="4">
        <v>0</v>
      </c>
      <c r="M77" s="4">
        <v>7</v>
      </c>
      <c r="N77" s="4">
        <f t="shared" ref="N77:O77" si="67">N66</f>
        <v>94028</v>
      </c>
      <c r="O77" s="4">
        <f t="shared" si="67"/>
        <v>120</v>
      </c>
      <c r="P77" s="4">
        <v>0</v>
      </c>
      <c r="Q77" s="4">
        <v>0</v>
      </c>
    </row>
    <row r="78" spans="10:17" x14ac:dyDescent="0.2">
      <c r="J78" s="4">
        <v>6</v>
      </c>
      <c r="K78" s="4">
        <v>1024</v>
      </c>
      <c r="L78" s="4">
        <v>0</v>
      </c>
      <c r="M78" s="4">
        <v>7</v>
      </c>
      <c r="N78" s="4">
        <f t="shared" ref="N78:O78" si="68">N67</f>
        <v>94028</v>
      </c>
      <c r="O78" s="4">
        <f t="shared" si="68"/>
        <v>120</v>
      </c>
      <c r="P78" s="4">
        <v>0</v>
      </c>
      <c r="Q78" s="4">
        <v>0</v>
      </c>
    </row>
    <row r="79" spans="10:17" x14ac:dyDescent="0.2">
      <c r="J79" s="4">
        <v>7</v>
      </c>
      <c r="K79" s="4">
        <v>1</v>
      </c>
      <c r="L79" s="4">
        <v>0</v>
      </c>
      <c r="M79" s="4">
        <v>8</v>
      </c>
      <c r="N79" s="4">
        <f t="shared" ref="N79:O79" si="69">N68</f>
        <v>94026</v>
      </c>
      <c r="O79" s="4">
        <f t="shared" si="69"/>
        <v>200</v>
      </c>
      <c r="P79" s="4">
        <v>0</v>
      </c>
      <c r="Q79" s="4">
        <v>0</v>
      </c>
    </row>
    <row r="80" spans="10:17" x14ac:dyDescent="0.2">
      <c r="J80" s="4">
        <v>7</v>
      </c>
      <c r="K80" s="4">
        <v>2</v>
      </c>
      <c r="L80" s="4">
        <v>0</v>
      </c>
      <c r="M80" s="4">
        <v>8</v>
      </c>
      <c r="N80" s="4">
        <f t="shared" ref="N80:O80" si="70">N69</f>
        <v>94026</v>
      </c>
      <c r="O80" s="4">
        <f t="shared" si="70"/>
        <v>200</v>
      </c>
      <c r="P80" s="4">
        <v>0</v>
      </c>
      <c r="Q80" s="4">
        <v>0</v>
      </c>
    </row>
    <row r="81" spans="10:17" x14ac:dyDescent="0.2">
      <c r="J81" s="4">
        <v>7</v>
      </c>
      <c r="K81" s="4">
        <v>4</v>
      </c>
      <c r="L81" s="4">
        <v>0</v>
      </c>
      <c r="M81" s="4">
        <v>8</v>
      </c>
      <c r="N81" s="4">
        <f t="shared" ref="N81:O81" si="71">N70</f>
        <v>94026</v>
      </c>
      <c r="O81" s="4">
        <f t="shared" si="71"/>
        <v>200</v>
      </c>
      <c r="P81" s="4">
        <v>0</v>
      </c>
      <c r="Q81" s="4">
        <v>0</v>
      </c>
    </row>
    <row r="82" spans="10:17" x14ac:dyDescent="0.2">
      <c r="J82" s="4">
        <v>7</v>
      </c>
      <c r="K82" s="4">
        <v>8</v>
      </c>
      <c r="L82" s="4">
        <v>0</v>
      </c>
      <c r="M82" s="4">
        <v>8</v>
      </c>
      <c r="N82" s="4">
        <f t="shared" ref="N82:O82" si="72">N71</f>
        <v>94026</v>
      </c>
      <c r="O82" s="4">
        <f t="shared" si="72"/>
        <v>200</v>
      </c>
      <c r="P82" s="4">
        <v>0</v>
      </c>
      <c r="Q82" s="4">
        <v>0</v>
      </c>
    </row>
    <row r="83" spans="10:17" x14ac:dyDescent="0.2">
      <c r="J83" s="4">
        <v>7</v>
      </c>
      <c r="K83" s="4">
        <v>16</v>
      </c>
      <c r="L83" s="4">
        <v>0</v>
      </c>
      <c r="M83" s="4">
        <v>8</v>
      </c>
      <c r="N83" s="4">
        <f t="shared" ref="N83:O83" si="73">N72</f>
        <v>94026</v>
      </c>
      <c r="O83" s="4">
        <f t="shared" si="73"/>
        <v>200</v>
      </c>
      <c r="P83" s="4">
        <v>0</v>
      </c>
      <c r="Q83" s="4">
        <v>0</v>
      </c>
    </row>
    <row r="84" spans="10:17" x14ac:dyDescent="0.2">
      <c r="J84" s="4">
        <v>7</v>
      </c>
      <c r="K84" s="4">
        <v>32</v>
      </c>
      <c r="L84" s="4">
        <v>0</v>
      </c>
      <c r="M84" s="4">
        <v>8</v>
      </c>
      <c r="N84" s="4">
        <f t="shared" ref="N84:O84" si="74">N73</f>
        <v>94026</v>
      </c>
      <c r="O84" s="4">
        <f t="shared" si="74"/>
        <v>200</v>
      </c>
      <c r="P84" s="4">
        <v>0</v>
      </c>
      <c r="Q84" s="4">
        <v>0</v>
      </c>
    </row>
    <row r="85" spans="10:17" x14ac:dyDescent="0.2">
      <c r="J85" s="4">
        <v>7</v>
      </c>
      <c r="K85" s="4">
        <v>64</v>
      </c>
      <c r="L85" s="4">
        <v>0</v>
      </c>
      <c r="M85" s="4">
        <v>8</v>
      </c>
      <c r="N85" s="4">
        <f t="shared" ref="N85:O85" si="75">N74</f>
        <v>94028</v>
      </c>
      <c r="O85" s="4">
        <f t="shared" si="75"/>
        <v>120</v>
      </c>
      <c r="P85" s="4">
        <v>0</v>
      </c>
      <c r="Q85" s="4">
        <v>0</v>
      </c>
    </row>
    <row r="86" spans="10:17" x14ac:dyDescent="0.2">
      <c r="J86" s="4">
        <v>7</v>
      </c>
      <c r="K86" s="4">
        <v>128</v>
      </c>
      <c r="L86" s="4">
        <v>0</v>
      </c>
      <c r="M86" s="4">
        <v>8</v>
      </c>
      <c r="N86" s="4">
        <f t="shared" ref="N86:O86" si="76">N75</f>
        <v>94028</v>
      </c>
      <c r="O86" s="4">
        <f t="shared" si="76"/>
        <v>120</v>
      </c>
      <c r="P86" s="4">
        <v>0</v>
      </c>
      <c r="Q86" s="4">
        <v>0</v>
      </c>
    </row>
    <row r="87" spans="10:17" x14ac:dyDescent="0.2">
      <c r="J87" s="4">
        <v>7</v>
      </c>
      <c r="K87" s="4">
        <v>256</v>
      </c>
      <c r="L87" s="4">
        <v>0</v>
      </c>
      <c r="M87" s="4">
        <v>8</v>
      </c>
      <c r="N87" s="4">
        <f t="shared" ref="N87:O87" si="77">N76</f>
        <v>94028</v>
      </c>
      <c r="O87" s="4">
        <f t="shared" si="77"/>
        <v>120</v>
      </c>
      <c r="P87" s="4">
        <v>0</v>
      </c>
      <c r="Q87" s="4">
        <v>0</v>
      </c>
    </row>
    <row r="88" spans="10:17" x14ac:dyDescent="0.2">
      <c r="J88" s="4">
        <v>7</v>
      </c>
      <c r="K88" s="4">
        <v>512</v>
      </c>
      <c r="L88" s="4">
        <v>0</v>
      </c>
      <c r="M88" s="4">
        <v>8</v>
      </c>
      <c r="N88" s="4">
        <f t="shared" ref="N88:O88" si="78">N77</f>
        <v>94028</v>
      </c>
      <c r="O88" s="4">
        <f t="shared" si="78"/>
        <v>120</v>
      </c>
      <c r="P88" s="4">
        <v>0</v>
      </c>
      <c r="Q88" s="4">
        <v>0</v>
      </c>
    </row>
    <row r="89" spans="10:17" x14ac:dyDescent="0.2">
      <c r="J89" s="4">
        <v>7</v>
      </c>
      <c r="K89" s="4">
        <v>1024</v>
      </c>
      <c r="L89" s="4">
        <v>0</v>
      </c>
      <c r="M89" s="4">
        <v>8</v>
      </c>
      <c r="N89" s="4">
        <f t="shared" ref="N89:O89" si="79">N78</f>
        <v>94028</v>
      </c>
      <c r="O89" s="4">
        <f t="shared" si="79"/>
        <v>120</v>
      </c>
      <c r="P89" s="4">
        <v>0</v>
      </c>
      <c r="Q89" s="4">
        <v>0</v>
      </c>
    </row>
    <row r="90" spans="10:17" x14ac:dyDescent="0.2">
      <c r="J90" s="4">
        <v>8</v>
      </c>
      <c r="K90" s="4">
        <v>1</v>
      </c>
      <c r="L90" s="4">
        <v>0</v>
      </c>
      <c r="M90" s="4">
        <v>9</v>
      </c>
      <c r="N90" s="4">
        <f t="shared" ref="N90:O90" si="80">N79</f>
        <v>94026</v>
      </c>
      <c r="O90" s="4">
        <f t="shared" si="80"/>
        <v>200</v>
      </c>
      <c r="P90" s="4">
        <v>0</v>
      </c>
      <c r="Q90" s="4">
        <v>0</v>
      </c>
    </row>
    <row r="91" spans="10:17" x14ac:dyDescent="0.2">
      <c r="J91" s="4">
        <v>8</v>
      </c>
      <c r="K91" s="4">
        <v>2</v>
      </c>
      <c r="L91" s="4">
        <v>0</v>
      </c>
      <c r="M91" s="4">
        <v>9</v>
      </c>
      <c r="N91" s="4">
        <f t="shared" ref="N91:O91" si="81">N80</f>
        <v>94026</v>
      </c>
      <c r="O91" s="4">
        <f t="shared" si="81"/>
        <v>200</v>
      </c>
      <c r="P91" s="4">
        <v>0</v>
      </c>
      <c r="Q91" s="4">
        <v>0</v>
      </c>
    </row>
    <row r="92" spans="10:17" x14ac:dyDescent="0.2">
      <c r="J92" s="4">
        <v>8</v>
      </c>
      <c r="K92" s="4">
        <v>4</v>
      </c>
      <c r="L92" s="4">
        <v>0</v>
      </c>
      <c r="M92" s="4">
        <v>9</v>
      </c>
      <c r="N92" s="4">
        <f t="shared" ref="N92:O92" si="82">N81</f>
        <v>94026</v>
      </c>
      <c r="O92" s="4">
        <f t="shared" si="82"/>
        <v>200</v>
      </c>
      <c r="P92" s="4">
        <v>0</v>
      </c>
      <c r="Q92" s="4">
        <v>0</v>
      </c>
    </row>
    <row r="93" spans="10:17" x14ac:dyDescent="0.2">
      <c r="J93" s="4">
        <v>8</v>
      </c>
      <c r="K93" s="4">
        <v>8</v>
      </c>
      <c r="L93" s="4">
        <v>0</v>
      </c>
      <c r="M93" s="4">
        <v>9</v>
      </c>
      <c r="N93" s="4">
        <f t="shared" ref="N93:O93" si="83">N82</f>
        <v>94026</v>
      </c>
      <c r="O93" s="4">
        <f t="shared" si="83"/>
        <v>200</v>
      </c>
      <c r="P93" s="4">
        <v>0</v>
      </c>
      <c r="Q93" s="4">
        <v>0</v>
      </c>
    </row>
    <row r="94" spans="10:17" x14ac:dyDescent="0.2">
      <c r="J94" s="4">
        <v>8</v>
      </c>
      <c r="K94" s="4">
        <v>16</v>
      </c>
      <c r="L94" s="4">
        <v>0</v>
      </c>
      <c r="M94" s="4">
        <v>9</v>
      </c>
      <c r="N94" s="4">
        <f t="shared" ref="N94:O94" si="84">N83</f>
        <v>94026</v>
      </c>
      <c r="O94" s="4">
        <f t="shared" si="84"/>
        <v>200</v>
      </c>
      <c r="P94" s="4">
        <v>0</v>
      </c>
      <c r="Q94" s="4">
        <v>0</v>
      </c>
    </row>
    <row r="95" spans="10:17" x14ac:dyDescent="0.2">
      <c r="J95" s="4">
        <v>8</v>
      </c>
      <c r="K95" s="4">
        <v>32</v>
      </c>
      <c r="L95" s="4">
        <v>0</v>
      </c>
      <c r="M95" s="4">
        <v>9</v>
      </c>
      <c r="N95" s="4">
        <f t="shared" ref="N95:O95" si="85">N84</f>
        <v>94026</v>
      </c>
      <c r="O95" s="4">
        <f t="shared" si="85"/>
        <v>200</v>
      </c>
      <c r="P95" s="4">
        <v>0</v>
      </c>
      <c r="Q95" s="4">
        <v>0</v>
      </c>
    </row>
    <row r="96" spans="10:17" x14ac:dyDescent="0.2">
      <c r="J96" s="4">
        <v>8</v>
      </c>
      <c r="K96" s="4">
        <v>64</v>
      </c>
      <c r="L96" s="4">
        <v>0</v>
      </c>
      <c r="M96" s="4">
        <v>9</v>
      </c>
      <c r="N96" s="4">
        <f t="shared" ref="N96:O96" si="86">N85</f>
        <v>94028</v>
      </c>
      <c r="O96" s="4">
        <f t="shared" si="86"/>
        <v>120</v>
      </c>
      <c r="P96" s="4">
        <v>0</v>
      </c>
      <c r="Q96" s="4">
        <v>0</v>
      </c>
    </row>
    <row r="97" spans="10:17" x14ac:dyDescent="0.2">
      <c r="J97" s="4">
        <v>8</v>
      </c>
      <c r="K97" s="4">
        <v>128</v>
      </c>
      <c r="L97" s="4">
        <v>0</v>
      </c>
      <c r="M97" s="4">
        <v>9</v>
      </c>
      <c r="N97" s="4">
        <f t="shared" ref="N97:O97" si="87">N86</f>
        <v>94028</v>
      </c>
      <c r="O97" s="4">
        <f t="shared" si="87"/>
        <v>120</v>
      </c>
      <c r="P97" s="4">
        <v>0</v>
      </c>
      <c r="Q97" s="4">
        <v>0</v>
      </c>
    </row>
    <row r="98" spans="10:17" x14ac:dyDescent="0.2">
      <c r="J98" s="4">
        <v>8</v>
      </c>
      <c r="K98" s="4">
        <v>256</v>
      </c>
      <c r="L98" s="4">
        <v>0</v>
      </c>
      <c r="M98" s="4">
        <v>9</v>
      </c>
      <c r="N98" s="4">
        <f t="shared" ref="N98:O98" si="88">N87</f>
        <v>94028</v>
      </c>
      <c r="O98" s="4">
        <f t="shared" si="88"/>
        <v>120</v>
      </c>
      <c r="P98" s="4">
        <v>0</v>
      </c>
      <c r="Q98" s="4">
        <v>0</v>
      </c>
    </row>
    <row r="99" spans="10:17" x14ac:dyDescent="0.2">
      <c r="J99" s="4">
        <v>8</v>
      </c>
      <c r="K99" s="4">
        <v>512</v>
      </c>
      <c r="L99" s="4">
        <v>0</v>
      </c>
      <c r="M99" s="4">
        <v>9</v>
      </c>
      <c r="N99" s="4">
        <f t="shared" ref="N99:O99" si="89">N88</f>
        <v>94028</v>
      </c>
      <c r="O99" s="4">
        <f t="shared" si="89"/>
        <v>120</v>
      </c>
      <c r="P99" s="4">
        <v>0</v>
      </c>
      <c r="Q99" s="4">
        <v>0</v>
      </c>
    </row>
    <row r="100" spans="10:17" x14ac:dyDescent="0.2">
      <c r="J100" s="4">
        <v>8</v>
      </c>
      <c r="K100" s="4">
        <v>1024</v>
      </c>
      <c r="L100" s="4">
        <v>0</v>
      </c>
      <c r="M100" s="4">
        <v>9</v>
      </c>
      <c r="N100" s="4">
        <f t="shared" ref="N100:O100" si="90">N89</f>
        <v>94028</v>
      </c>
      <c r="O100" s="4">
        <f t="shared" si="90"/>
        <v>120</v>
      </c>
      <c r="P100" s="4">
        <v>0</v>
      </c>
      <c r="Q100" s="4">
        <v>0</v>
      </c>
    </row>
    <row r="101" spans="10:17" x14ac:dyDescent="0.2">
      <c r="J101" s="4">
        <v>9</v>
      </c>
      <c r="K101" s="4">
        <v>1</v>
      </c>
      <c r="L101" s="4">
        <v>0</v>
      </c>
      <c r="M101" s="4">
        <v>10</v>
      </c>
      <c r="N101" s="4">
        <f t="shared" ref="N101:O101" si="91">N90</f>
        <v>94026</v>
      </c>
      <c r="O101" s="4">
        <f t="shared" si="91"/>
        <v>200</v>
      </c>
      <c r="P101" s="4">
        <v>0</v>
      </c>
      <c r="Q101" s="4">
        <v>0</v>
      </c>
    </row>
    <row r="102" spans="10:17" x14ac:dyDescent="0.2">
      <c r="J102" s="4">
        <v>9</v>
      </c>
      <c r="K102" s="4">
        <v>2</v>
      </c>
      <c r="L102" s="4">
        <v>0</v>
      </c>
      <c r="M102" s="4">
        <v>10</v>
      </c>
      <c r="N102" s="4">
        <f t="shared" ref="N102:O102" si="92">N91</f>
        <v>94026</v>
      </c>
      <c r="O102" s="4">
        <f t="shared" si="92"/>
        <v>200</v>
      </c>
      <c r="P102" s="4">
        <v>0</v>
      </c>
      <c r="Q102" s="4">
        <v>0</v>
      </c>
    </row>
    <row r="103" spans="10:17" x14ac:dyDescent="0.2">
      <c r="J103" s="4">
        <v>9</v>
      </c>
      <c r="K103" s="4">
        <v>4</v>
      </c>
      <c r="L103" s="4">
        <v>0</v>
      </c>
      <c r="M103" s="4">
        <v>10</v>
      </c>
      <c r="N103" s="4">
        <f t="shared" ref="N103:O103" si="93">N92</f>
        <v>94026</v>
      </c>
      <c r="O103" s="4">
        <f t="shared" si="93"/>
        <v>200</v>
      </c>
      <c r="P103" s="4">
        <v>0</v>
      </c>
      <c r="Q103" s="4">
        <v>0</v>
      </c>
    </row>
    <row r="104" spans="10:17" x14ac:dyDescent="0.2">
      <c r="J104" s="4">
        <v>9</v>
      </c>
      <c r="K104" s="4">
        <v>8</v>
      </c>
      <c r="L104" s="4">
        <v>0</v>
      </c>
      <c r="M104" s="4">
        <v>10</v>
      </c>
      <c r="N104" s="4">
        <f t="shared" ref="N104:O104" si="94">N93</f>
        <v>94026</v>
      </c>
      <c r="O104" s="4">
        <f t="shared" si="94"/>
        <v>200</v>
      </c>
      <c r="P104" s="4">
        <v>0</v>
      </c>
      <c r="Q104" s="4">
        <v>0</v>
      </c>
    </row>
    <row r="105" spans="10:17" x14ac:dyDescent="0.2">
      <c r="J105" s="4">
        <v>9</v>
      </c>
      <c r="K105" s="4">
        <v>16</v>
      </c>
      <c r="L105" s="4">
        <v>0</v>
      </c>
      <c r="M105" s="4">
        <v>10</v>
      </c>
      <c r="N105" s="4">
        <f t="shared" ref="N105:O105" si="95">N94</f>
        <v>94026</v>
      </c>
      <c r="O105" s="4">
        <f t="shared" si="95"/>
        <v>200</v>
      </c>
      <c r="P105" s="4">
        <v>0</v>
      </c>
      <c r="Q105" s="4">
        <v>0</v>
      </c>
    </row>
    <row r="106" spans="10:17" x14ac:dyDescent="0.2">
      <c r="J106" s="4">
        <v>9</v>
      </c>
      <c r="K106" s="4">
        <v>32</v>
      </c>
      <c r="L106" s="4">
        <v>0</v>
      </c>
      <c r="M106" s="4">
        <v>10</v>
      </c>
      <c r="N106" s="4">
        <f t="shared" ref="N106:O106" si="96">N95</f>
        <v>94026</v>
      </c>
      <c r="O106" s="4">
        <f t="shared" si="96"/>
        <v>200</v>
      </c>
      <c r="P106" s="4">
        <v>0</v>
      </c>
      <c r="Q106" s="4">
        <v>0</v>
      </c>
    </row>
    <row r="107" spans="10:17" x14ac:dyDescent="0.2">
      <c r="J107" s="4">
        <v>9</v>
      </c>
      <c r="K107" s="4">
        <v>64</v>
      </c>
      <c r="L107" s="4">
        <v>0</v>
      </c>
      <c r="M107" s="4">
        <v>10</v>
      </c>
      <c r="N107" s="4">
        <f t="shared" ref="N107:O107" si="97">N96</f>
        <v>94028</v>
      </c>
      <c r="O107" s="4">
        <f t="shared" si="97"/>
        <v>120</v>
      </c>
      <c r="P107" s="4">
        <v>0</v>
      </c>
      <c r="Q107" s="4">
        <v>0</v>
      </c>
    </row>
    <row r="108" spans="10:17" x14ac:dyDescent="0.2">
      <c r="J108" s="4">
        <v>9</v>
      </c>
      <c r="K108" s="4">
        <v>128</v>
      </c>
      <c r="L108" s="4">
        <v>0</v>
      </c>
      <c r="M108" s="4">
        <v>10</v>
      </c>
      <c r="N108" s="4">
        <f t="shared" ref="N108:O108" si="98">N97</f>
        <v>94028</v>
      </c>
      <c r="O108" s="4">
        <f t="shared" si="98"/>
        <v>120</v>
      </c>
      <c r="P108" s="4">
        <v>0</v>
      </c>
      <c r="Q108" s="4">
        <v>0</v>
      </c>
    </row>
    <row r="109" spans="10:17" x14ac:dyDescent="0.2">
      <c r="J109" s="4">
        <v>9</v>
      </c>
      <c r="K109" s="4">
        <v>256</v>
      </c>
      <c r="L109" s="4">
        <v>0</v>
      </c>
      <c r="M109" s="4">
        <v>10</v>
      </c>
      <c r="N109" s="4">
        <f t="shared" ref="N109:O109" si="99">N98</f>
        <v>94028</v>
      </c>
      <c r="O109" s="4">
        <f t="shared" si="99"/>
        <v>120</v>
      </c>
      <c r="P109" s="4">
        <v>0</v>
      </c>
      <c r="Q109" s="4">
        <v>0</v>
      </c>
    </row>
    <row r="110" spans="10:17" x14ac:dyDescent="0.2">
      <c r="J110" s="4">
        <v>9</v>
      </c>
      <c r="K110" s="4">
        <v>512</v>
      </c>
      <c r="L110" s="4">
        <v>0</v>
      </c>
      <c r="M110" s="4">
        <v>10</v>
      </c>
      <c r="N110" s="4">
        <f t="shared" ref="N110:O110" si="100">N99</f>
        <v>94028</v>
      </c>
      <c r="O110" s="4">
        <f t="shared" si="100"/>
        <v>120</v>
      </c>
      <c r="P110" s="4">
        <v>0</v>
      </c>
      <c r="Q110" s="4">
        <v>0</v>
      </c>
    </row>
    <row r="111" spans="10:17" x14ac:dyDescent="0.2">
      <c r="J111" s="4">
        <v>9</v>
      </c>
      <c r="K111" s="4">
        <v>1024</v>
      </c>
      <c r="L111" s="4">
        <v>0</v>
      </c>
      <c r="M111" s="4">
        <v>10</v>
      </c>
      <c r="N111" s="4">
        <f t="shared" ref="N111:O111" si="101">N100</f>
        <v>94028</v>
      </c>
      <c r="O111" s="4">
        <f t="shared" si="101"/>
        <v>120</v>
      </c>
      <c r="P111" s="4">
        <v>0</v>
      </c>
      <c r="Q111" s="4">
        <v>0</v>
      </c>
    </row>
    <row r="112" spans="10:17" x14ac:dyDescent="0.2">
      <c r="J112" s="4">
        <v>10</v>
      </c>
      <c r="K112" s="4">
        <v>1</v>
      </c>
      <c r="L112" s="4">
        <v>0</v>
      </c>
      <c r="M112" s="4">
        <v>11</v>
      </c>
      <c r="N112" s="4">
        <f t="shared" ref="N112:O112" si="102">N101</f>
        <v>94026</v>
      </c>
      <c r="O112" s="4">
        <f t="shared" si="102"/>
        <v>200</v>
      </c>
      <c r="P112" s="4">
        <v>0</v>
      </c>
      <c r="Q112" s="4">
        <v>0</v>
      </c>
    </row>
    <row r="113" spans="10:17" x14ac:dyDescent="0.2">
      <c r="J113" s="4">
        <v>10</v>
      </c>
      <c r="K113" s="4">
        <v>2</v>
      </c>
      <c r="L113" s="4">
        <v>0</v>
      </c>
      <c r="M113" s="4">
        <v>11</v>
      </c>
      <c r="N113" s="4">
        <f t="shared" ref="N113:O113" si="103">N102</f>
        <v>94026</v>
      </c>
      <c r="O113" s="4">
        <f t="shared" si="103"/>
        <v>200</v>
      </c>
      <c r="P113" s="4">
        <v>0</v>
      </c>
      <c r="Q113" s="4">
        <v>0</v>
      </c>
    </row>
    <row r="114" spans="10:17" x14ac:dyDescent="0.2">
      <c r="J114" s="4">
        <v>10</v>
      </c>
      <c r="K114" s="4">
        <v>4</v>
      </c>
      <c r="L114" s="4">
        <v>0</v>
      </c>
      <c r="M114" s="4">
        <v>11</v>
      </c>
      <c r="N114" s="4">
        <f t="shared" ref="N114:O114" si="104">N103</f>
        <v>94026</v>
      </c>
      <c r="O114" s="4">
        <f t="shared" si="104"/>
        <v>200</v>
      </c>
      <c r="P114" s="4">
        <v>0</v>
      </c>
      <c r="Q114" s="4">
        <v>0</v>
      </c>
    </row>
    <row r="115" spans="10:17" x14ac:dyDescent="0.2">
      <c r="J115" s="4">
        <v>10</v>
      </c>
      <c r="K115" s="4">
        <v>8</v>
      </c>
      <c r="L115" s="4">
        <v>0</v>
      </c>
      <c r="M115" s="4">
        <v>11</v>
      </c>
      <c r="N115" s="4">
        <f t="shared" ref="N115:O115" si="105">N104</f>
        <v>94026</v>
      </c>
      <c r="O115" s="4">
        <f t="shared" si="105"/>
        <v>200</v>
      </c>
      <c r="P115" s="4">
        <v>0</v>
      </c>
      <c r="Q115" s="4">
        <v>0</v>
      </c>
    </row>
    <row r="116" spans="10:17" x14ac:dyDescent="0.2">
      <c r="J116" s="4">
        <v>10</v>
      </c>
      <c r="K116" s="4">
        <v>16</v>
      </c>
      <c r="L116" s="4">
        <v>0</v>
      </c>
      <c r="M116" s="4">
        <v>11</v>
      </c>
      <c r="N116" s="4">
        <f t="shared" ref="N116:O116" si="106">N105</f>
        <v>94026</v>
      </c>
      <c r="O116" s="4">
        <f t="shared" si="106"/>
        <v>200</v>
      </c>
      <c r="P116" s="4">
        <v>0</v>
      </c>
      <c r="Q116" s="4">
        <v>0</v>
      </c>
    </row>
    <row r="117" spans="10:17" x14ac:dyDescent="0.2">
      <c r="J117" s="4">
        <v>10</v>
      </c>
      <c r="K117" s="4">
        <v>32</v>
      </c>
      <c r="L117" s="4">
        <v>0</v>
      </c>
      <c r="M117" s="4">
        <v>11</v>
      </c>
      <c r="N117" s="4">
        <f t="shared" ref="N117:O117" si="107">N106</f>
        <v>94026</v>
      </c>
      <c r="O117" s="4">
        <f t="shared" si="107"/>
        <v>200</v>
      </c>
      <c r="P117" s="4">
        <v>0</v>
      </c>
      <c r="Q117" s="4">
        <v>0</v>
      </c>
    </row>
    <row r="118" spans="10:17" x14ac:dyDescent="0.2">
      <c r="J118" s="4">
        <v>10</v>
      </c>
      <c r="K118" s="4">
        <v>64</v>
      </c>
      <c r="L118" s="4">
        <v>0</v>
      </c>
      <c r="M118" s="4">
        <v>11</v>
      </c>
      <c r="N118" s="4">
        <f t="shared" ref="N118:O118" si="108">N107</f>
        <v>94028</v>
      </c>
      <c r="O118" s="4">
        <f t="shared" si="108"/>
        <v>120</v>
      </c>
      <c r="P118" s="4">
        <v>0</v>
      </c>
      <c r="Q118" s="4">
        <v>0</v>
      </c>
    </row>
    <row r="119" spans="10:17" x14ac:dyDescent="0.2">
      <c r="J119" s="4">
        <v>10</v>
      </c>
      <c r="K119" s="4">
        <v>128</v>
      </c>
      <c r="L119" s="4">
        <v>0</v>
      </c>
      <c r="M119" s="4">
        <v>11</v>
      </c>
      <c r="N119" s="4">
        <f t="shared" ref="N119:O119" si="109">N108</f>
        <v>94028</v>
      </c>
      <c r="O119" s="4">
        <f t="shared" si="109"/>
        <v>120</v>
      </c>
      <c r="P119" s="4">
        <v>0</v>
      </c>
      <c r="Q119" s="4">
        <v>0</v>
      </c>
    </row>
    <row r="120" spans="10:17" x14ac:dyDescent="0.2">
      <c r="J120" s="4">
        <v>10</v>
      </c>
      <c r="K120" s="4">
        <v>256</v>
      </c>
      <c r="L120" s="4">
        <v>0</v>
      </c>
      <c r="M120" s="4">
        <v>11</v>
      </c>
      <c r="N120" s="4">
        <f t="shared" ref="N120:O120" si="110">N109</f>
        <v>94028</v>
      </c>
      <c r="O120" s="4">
        <f t="shared" si="110"/>
        <v>120</v>
      </c>
      <c r="P120" s="4">
        <v>0</v>
      </c>
      <c r="Q120" s="4">
        <v>0</v>
      </c>
    </row>
    <row r="121" spans="10:17" x14ac:dyDescent="0.2">
      <c r="J121" s="4">
        <v>10</v>
      </c>
      <c r="K121" s="4">
        <v>512</v>
      </c>
      <c r="L121" s="4">
        <v>0</v>
      </c>
      <c r="M121" s="4">
        <v>11</v>
      </c>
      <c r="N121" s="4">
        <f t="shared" ref="N121:O121" si="111">N110</f>
        <v>94028</v>
      </c>
      <c r="O121" s="4">
        <f t="shared" si="111"/>
        <v>120</v>
      </c>
      <c r="P121" s="4">
        <v>0</v>
      </c>
      <c r="Q121" s="4">
        <v>0</v>
      </c>
    </row>
    <row r="122" spans="10:17" x14ac:dyDescent="0.2">
      <c r="J122" s="4">
        <v>10</v>
      </c>
      <c r="K122" s="4">
        <v>1024</v>
      </c>
      <c r="L122" s="4">
        <v>0</v>
      </c>
      <c r="M122" s="4">
        <v>11</v>
      </c>
      <c r="N122" s="4">
        <f t="shared" ref="N122:O122" si="112">N111</f>
        <v>94028</v>
      </c>
      <c r="O122" s="4">
        <f t="shared" si="112"/>
        <v>120</v>
      </c>
      <c r="P122" s="4">
        <v>0</v>
      </c>
      <c r="Q122" s="4">
        <v>0</v>
      </c>
    </row>
    <row r="123" spans="10:17" x14ac:dyDescent="0.2">
      <c r="J123" s="4">
        <v>11</v>
      </c>
      <c r="K123" s="4">
        <v>1</v>
      </c>
      <c r="L123" s="4">
        <v>0</v>
      </c>
      <c r="M123" s="4">
        <v>12</v>
      </c>
      <c r="N123" s="4">
        <f t="shared" ref="N123:O123" si="113">N112</f>
        <v>94026</v>
      </c>
      <c r="O123" s="4">
        <f t="shared" si="113"/>
        <v>200</v>
      </c>
      <c r="P123" s="4">
        <v>0</v>
      </c>
      <c r="Q123" s="4">
        <v>0</v>
      </c>
    </row>
    <row r="124" spans="10:17" x14ac:dyDescent="0.2">
      <c r="J124" s="4">
        <v>11</v>
      </c>
      <c r="K124" s="4">
        <v>2</v>
      </c>
      <c r="L124" s="4">
        <v>0</v>
      </c>
      <c r="M124" s="4">
        <v>12</v>
      </c>
      <c r="N124" s="4">
        <f t="shared" ref="N124:O124" si="114">N113</f>
        <v>94026</v>
      </c>
      <c r="O124" s="4">
        <f t="shared" si="114"/>
        <v>200</v>
      </c>
      <c r="P124" s="4">
        <v>0</v>
      </c>
      <c r="Q124" s="4">
        <v>0</v>
      </c>
    </row>
    <row r="125" spans="10:17" x14ac:dyDescent="0.2">
      <c r="J125" s="4">
        <v>11</v>
      </c>
      <c r="K125" s="4">
        <v>4</v>
      </c>
      <c r="L125" s="4">
        <v>0</v>
      </c>
      <c r="M125" s="4">
        <v>12</v>
      </c>
      <c r="N125" s="4">
        <f t="shared" ref="N125:O125" si="115">N114</f>
        <v>94026</v>
      </c>
      <c r="O125" s="4">
        <f t="shared" si="115"/>
        <v>200</v>
      </c>
      <c r="P125" s="4">
        <v>0</v>
      </c>
      <c r="Q125" s="4">
        <v>0</v>
      </c>
    </row>
    <row r="126" spans="10:17" x14ac:dyDescent="0.2">
      <c r="J126" s="4">
        <v>11</v>
      </c>
      <c r="K126" s="4">
        <v>8</v>
      </c>
      <c r="L126" s="4">
        <v>0</v>
      </c>
      <c r="M126" s="4">
        <v>12</v>
      </c>
      <c r="N126" s="4">
        <f t="shared" ref="N126:O126" si="116">N115</f>
        <v>94026</v>
      </c>
      <c r="O126" s="4">
        <f t="shared" si="116"/>
        <v>200</v>
      </c>
      <c r="P126" s="4">
        <v>0</v>
      </c>
      <c r="Q126" s="4">
        <v>0</v>
      </c>
    </row>
    <row r="127" spans="10:17" x14ac:dyDescent="0.2">
      <c r="J127" s="4">
        <v>11</v>
      </c>
      <c r="K127" s="4">
        <v>16</v>
      </c>
      <c r="L127" s="4">
        <v>0</v>
      </c>
      <c r="M127" s="4">
        <v>12</v>
      </c>
      <c r="N127" s="4">
        <f t="shared" ref="N127:O127" si="117">N116</f>
        <v>94026</v>
      </c>
      <c r="O127" s="4">
        <f t="shared" si="117"/>
        <v>200</v>
      </c>
      <c r="P127" s="4">
        <v>0</v>
      </c>
      <c r="Q127" s="4">
        <v>0</v>
      </c>
    </row>
    <row r="128" spans="10:17" x14ac:dyDescent="0.2">
      <c r="J128" s="4">
        <v>11</v>
      </c>
      <c r="K128" s="4">
        <v>32</v>
      </c>
      <c r="L128" s="4">
        <v>0</v>
      </c>
      <c r="M128" s="4">
        <v>12</v>
      </c>
      <c r="N128" s="4">
        <f t="shared" ref="N128:O128" si="118">N117</f>
        <v>94026</v>
      </c>
      <c r="O128" s="4">
        <f t="shared" si="118"/>
        <v>200</v>
      </c>
      <c r="P128" s="4">
        <v>0</v>
      </c>
      <c r="Q128" s="4">
        <v>0</v>
      </c>
    </row>
    <row r="129" spans="10:17" x14ac:dyDescent="0.2">
      <c r="J129" s="4">
        <v>11</v>
      </c>
      <c r="K129" s="4">
        <v>64</v>
      </c>
      <c r="L129" s="4">
        <v>0</v>
      </c>
      <c r="M129" s="4">
        <v>12</v>
      </c>
      <c r="N129" s="4">
        <f t="shared" ref="N129:O129" si="119">N118</f>
        <v>94028</v>
      </c>
      <c r="O129" s="4">
        <f t="shared" si="119"/>
        <v>120</v>
      </c>
      <c r="P129" s="4">
        <v>0</v>
      </c>
      <c r="Q129" s="4">
        <v>0</v>
      </c>
    </row>
    <row r="130" spans="10:17" x14ac:dyDescent="0.2">
      <c r="J130" s="4">
        <v>11</v>
      </c>
      <c r="K130" s="4">
        <v>128</v>
      </c>
      <c r="L130" s="4">
        <v>0</v>
      </c>
      <c r="M130" s="4">
        <v>12</v>
      </c>
      <c r="N130" s="4">
        <f t="shared" ref="N130:O130" si="120">N119</f>
        <v>94028</v>
      </c>
      <c r="O130" s="4">
        <f t="shared" si="120"/>
        <v>120</v>
      </c>
      <c r="P130" s="4">
        <v>0</v>
      </c>
      <c r="Q130" s="4">
        <v>0</v>
      </c>
    </row>
    <row r="131" spans="10:17" x14ac:dyDescent="0.2">
      <c r="J131" s="4">
        <v>11</v>
      </c>
      <c r="K131" s="4">
        <v>256</v>
      </c>
      <c r="L131" s="4">
        <v>0</v>
      </c>
      <c r="M131" s="4">
        <v>12</v>
      </c>
      <c r="N131" s="4">
        <f t="shared" ref="N131:O131" si="121">N120</f>
        <v>94028</v>
      </c>
      <c r="O131" s="4">
        <f t="shared" si="121"/>
        <v>120</v>
      </c>
      <c r="P131" s="4">
        <v>0</v>
      </c>
      <c r="Q131" s="4">
        <v>0</v>
      </c>
    </row>
    <row r="132" spans="10:17" x14ac:dyDescent="0.2">
      <c r="J132" s="4">
        <v>11</v>
      </c>
      <c r="K132" s="4">
        <v>512</v>
      </c>
      <c r="L132" s="4">
        <v>0</v>
      </c>
      <c r="M132" s="4">
        <v>12</v>
      </c>
      <c r="N132" s="4">
        <f t="shared" ref="N132:O132" si="122">N121</f>
        <v>94028</v>
      </c>
      <c r="O132" s="4">
        <f t="shared" si="122"/>
        <v>120</v>
      </c>
      <c r="P132" s="4">
        <v>0</v>
      </c>
      <c r="Q132" s="4">
        <v>0</v>
      </c>
    </row>
    <row r="133" spans="10:17" x14ac:dyDescent="0.2">
      <c r="J133" s="4">
        <v>11</v>
      </c>
      <c r="K133" s="4">
        <v>1024</v>
      </c>
      <c r="L133" s="4">
        <v>0</v>
      </c>
      <c r="M133" s="4">
        <v>12</v>
      </c>
      <c r="N133" s="4">
        <f t="shared" ref="N133:O133" si="123">N122</f>
        <v>94028</v>
      </c>
      <c r="O133" s="4">
        <f t="shared" si="123"/>
        <v>120</v>
      </c>
      <c r="P133" s="4">
        <v>0</v>
      </c>
      <c r="Q133" s="4">
        <v>0</v>
      </c>
    </row>
    <row r="134" spans="10:17" x14ac:dyDescent="0.2">
      <c r="J134" s="4">
        <v>12</v>
      </c>
      <c r="K134" s="4">
        <v>1</v>
      </c>
      <c r="L134" s="4">
        <v>0</v>
      </c>
      <c r="M134" s="4">
        <v>13</v>
      </c>
      <c r="N134" s="4">
        <f t="shared" ref="N134:O134" si="124">N123</f>
        <v>94026</v>
      </c>
      <c r="O134" s="4">
        <f t="shared" si="124"/>
        <v>200</v>
      </c>
      <c r="P134" s="4">
        <v>0</v>
      </c>
      <c r="Q134" s="4">
        <v>0</v>
      </c>
    </row>
    <row r="135" spans="10:17" x14ac:dyDescent="0.2">
      <c r="J135" s="4">
        <v>12</v>
      </c>
      <c r="K135" s="4">
        <v>2</v>
      </c>
      <c r="L135" s="4">
        <v>0</v>
      </c>
      <c r="M135" s="4">
        <v>13</v>
      </c>
      <c r="N135" s="4">
        <f t="shared" ref="N135:O135" si="125">N124</f>
        <v>94026</v>
      </c>
      <c r="O135" s="4">
        <f t="shared" si="125"/>
        <v>200</v>
      </c>
      <c r="P135" s="4">
        <v>0</v>
      </c>
      <c r="Q135" s="4">
        <v>0</v>
      </c>
    </row>
    <row r="136" spans="10:17" x14ac:dyDescent="0.2">
      <c r="J136" s="4">
        <v>12</v>
      </c>
      <c r="K136" s="4">
        <v>4</v>
      </c>
      <c r="L136" s="4">
        <v>0</v>
      </c>
      <c r="M136" s="4">
        <v>13</v>
      </c>
      <c r="N136" s="4">
        <f t="shared" ref="N136:O136" si="126">N125</f>
        <v>94026</v>
      </c>
      <c r="O136" s="4">
        <f t="shared" si="126"/>
        <v>200</v>
      </c>
      <c r="P136" s="4">
        <v>0</v>
      </c>
      <c r="Q136" s="4">
        <v>0</v>
      </c>
    </row>
    <row r="137" spans="10:17" x14ac:dyDescent="0.2">
      <c r="J137" s="4">
        <v>12</v>
      </c>
      <c r="K137" s="4">
        <v>8</v>
      </c>
      <c r="L137" s="4">
        <v>0</v>
      </c>
      <c r="M137" s="4">
        <v>13</v>
      </c>
      <c r="N137" s="4">
        <f t="shared" ref="N137:O137" si="127">N126</f>
        <v>94026</v>
      </c>
      <c r="O137" s="4">
        <f t="shared" si="127"/>
        <v>200</v>
      </c>
      <c r="P137" s="4">
        <v>0</v>
      </c>
      <c r="Q137" s="4">
        <v>0</v>
      </c>
    </row>
    <row r="138" spans="10:17" x14ac:dyDescent="0.2">
      <c r="J138" s="4">
        <v>12</v>
      </c>
      <c r="K138" s="4">
        <v>16</v>
      </c>
      <c r="L138" s="4">
        <v>0</v>
      </c>
      <c r="M138" s="4">
        <v>13</v>
      </c>
      <c r="N138" s="4">
        <f t="shared" ref="N138:O138" si="128">N127</f>
        <v>94026</v>
      </c>
      <c r="O138" s="4">
        <f t="shared" si="128"/>
        <v>200</v>
      </c>
      <c r="P138" s="4">
        <v>0</v>
      </c>
      <c r="Q138" s="4">
        <v>0</v>
      </c>
    </row>
    <row r="139" spans="10:17" x14ac:dyDescent="0.2">
      <c r="J139" s="4">
        <v>12</v>
      </c>
      <c r="K139" s="4">
        <v>32</v>
      </c>
      <c r="L139" s="4">
        <v>0</v>
      </c>
      <c r="M139" s="4">
        <v>13</v>
      </c>
      <c r="N139" s="4">
        <f t="shared" ref="N139:O139" si="129">N128</f>
        <v>94026</v>
      </c>
      <c r="O139" s="4">
        <f t="shared" si="129"/>
        <v>200</v>
      </c>
      <c r="P139" s="4">
        <v>0</v>
      </c>
      <c r="Q139" s="4">
        <v>0</v>
      </c>
    </row>
    <row r="140" spans="10:17" x14ac:dyDescent="0.2">
      <c r="J140" s="4">
        <v>12</v>
      </c>
      <c r="K140" s="4">
        <v>64</v>
      </c>
      <c r="L140" s="4">
        <v>0</v>
      </c>
      <c r="M140" s="4">
        <v>13</v>
      </c>
      <c r="N140" s="4">
        <f t="shared" ref="N140:O140" si="130">N129</f>
        <v>94028</v>
      </c>
      <c r="O140" s="4">
        <f t="shared" si="130"/>
        <v>120</v>
      </c>
      <c r="P140" s="4">
        <v>0</v>
      </c>
      <c r="Q140" s="4">
        <v>0</v>
      </c>
    </row>
    <row r="141" spans="10:17" x14ac:dyDescent="0.2">
      <c r="J141" s="4">
        <v>12</v>
      </c>
      <c r="K141" s="4">
        <v>128</v>
      </c>
      <c r="L141" s="4">
        <v>0</v>
      </c>
      <c r="M141" s="4">
        <v>13</v>
      </c>
      <c r="N141" s="4">
        <f t="shared" ref="N141:O141" si="131">N130</f>
        <v>94028</v>
      </c>
      <c r="O141" s="4">
        <f t="shared" si="131"/>
        <v>120</v>
      </c>
      <c r="P141" s="4">
        <v>0</v>
      </c>
      <c r="Q141" s="4">
        <v>0</v>
      </c>
    </row>
    <row r="142" spans="10:17" x14ac:dyDescent="0.2">
      <c r="J142" s="4">
        <v>12</v>
      </c>
      <c r="K142" s="4">
        <v>256</v>
      </c>
      <c r="L142" s="4">
        <v>0</v>
      </c>
      <c r="M142" s="4">
        <v>13</v>
      </c>
      <c r="N142" s="4">
        <f t="shared" ref="N142:O142" si="132">N131</f>
        <v>94028</v>
      </c>
      <c r="O142" s="4">
        <f t="shared" si="132"/>
        <v>120</v>
      </c>
      <c r="P142" s="4">
        <v>0</v>
      </c>
      <c r="Q142" s="4">
        <v>0</v>
      </c>
    </row>
    <row r="143" spans="10:17" x14ac:dyDescent="0.2">
      <c r="J143" s="4">
        <v>12</v>
      </c>
      <c r="K143" s="4">
        <v>512</v>
      </c>
      <c r="L143" s="4">
        <v>0</v>
      </c>
      <c r="M143" s="4">
        <v>13</v>
      </c>
      <c r="N143" s="4">
        <f t="shared" ref="N143:O143" si="133">N132</f>
        <v>94028</v>
      </c>
      <c r="O143" s="4">
        <f t="shared" si="133"/>
        <v>120</v>
      </c>
      <c r="P143" s="4">
        <v>0</v>
      </c>
      <c r="Q143" s="4">
        <v>0</v>
      </c>
    </row>
    <row r="144" spans="10:17" x14ac:dyDescent="0.2">
      <c r="J144" s="4">
        <v>12</v>
      </c>
      <c r="K144" s="4">
        <v>1024</v>
      </c>
      <c r="L144" s="4">
        <v>0</v>
      </c>
      <c r="M144" s="4">
        <v>13</v>
      </c>
      <c r="N144" s="4">
        <f t="shared" ref="N144:O144" si="134">N133</f>
        <v>94028</v>
      </c>
      <c r="O144" s="4">
        <f t="shared" si="134"/>
        <v>120</v>
      </c>
      <c r="P144" s="4">
        <v>0</v>
      </c>
      <c r="Q144" s="4">
        <v>0</v>
      </c>
    </row>
    <row r="145" spans="10:17" x14ac:dyDescent="0.2">
      <c r="J145" s="4">
        <v>13</v>
      </c>
      <c r="K145" s="4">
        <v>1</v>
      </c>
      <c r="L145" s="4">
        <v>0</v>
      </c>
      <c r="M145" s="4">
        <v>14</v>
      </c>
      <c r="N145" s="4">
        <f t="shared" ref="N145:O145" si="135">N134</f>
        <v>94026</v>
      </c>
      <c r="O145" s="4">
        <f t="shared" si="135"/>
        <v>200</v>
      </c>
      <c r="P145" s="4">
        <v>0</v>
      </c>
      <c r="Q145" s="4">
        <v>0</v>
      </c>
    </row>
    <row r="146" spans="10:17" x14ac:dyDescent="0.2">
      <c r="J146" s="4">
        <v>13</v>
      </c>
      <c r="K146" s="4">
        <v>2</v>
      </c>
      <c r="L146" s="4">
        <v>0</v>
      </c>
      <c r="M146" s="4">
        <v>14</v>
      </c>
      <c r="N146" s="4">
        <f t="shared" ref="N146:O146" si="136">N135</f>
        <v>94026</v>
      </c>
      <c r="O146" s="4">
        <f t="shared" si="136"/>
        <v>200</v>
      </c>
      <c r="P146" s="4">
        <v>0</v>
      </c>
      <c r="Q146" s="4">
        <v>0</v>
      </c>
    </row>
    <row r="147" spans="10:17" x14ac:dyDescent="0.2">
      <c r="J147" s="4">
        <v>13</v>
      </c>
      <c r="K147" s="4">
        <v>4</v>
      </c>
      <c r="L147" s="4">
        <v>0</v>
      </c>
      <c r="M147" s="4">
        <v>14</v>
      </c>
      <c r="N147" s="4">
        <f t="shared" ref="N147:O147" si="137">N136</f>
        <v>94026</v>
      </c>
      <c r="O147" s="4">
        <f t="shared" si="137"/>
        <v>200</v>
      </c>
      <c r="P147" s="4">
        <v>0</v>
      </c>
      <c r="Q147" s="4">
        <v>0</v>
      </c>
    </row>
    <row r="148" spans="10:17" x14ac:dyDescent="0.2">
      <c r="J148" s="4">
        <v>13</v>
      </c>
      <c r="K148" s="4">
        <v>8</v>
      </c>
      <c r="L148" s="4">
        <v>0</v>
      </c>
      <c r="M148" s="4">
        <v>14</v>
      </c>
      <c r="N148" s="4">
        <f t="shared" ref="N148:O148" si="138">N137</f>
        <v>94026</v>
      </c>
      <c r="O148" s="4">
        <f t="shared" si="138"/>
        <v>200</v>
      </c>
      <c r="P148" s="4">
        <v>0</v>
      </c>
      <c r="Q148" s="4">
        <v>0</v>
      </c>
    </row>
    <row r="149" spans="10:17" x14ac:dyDescent="0.2">
      <c r="J149" s="4">
        <v>13</v>
      </c>
      <c r="K149" s="4">
        <v>16</v>
      </c>
      <c r="L149" s="4">
        <v>0</v>
      </c>
      <c r="M149" s="4">
        <v>14</v>
      </c>
      <c r="N149" s="4">
        <f t="shared" ref="N149:O149" si="139">N138</f>
        <v>94026</v>
      </c>
      <c r="O149" s="4">
        <f t="shared" si="139"/>
        <v>200</v>
      </c>
      <c r="P149" s="4">
        <v>0</v>
      </c>
      <c r="Q149" s="4">
        <v>0</v>
      </c>
    </row>
    <row r="150" spans="10:17" x14ac:dyDescent="0.2">
      <c r="J150" s="4">
        <v>13</v>
      </c>
      <c r="K150" s="4">
        <v>32</v>
      </c>
      <c r="L150" s="4">
        <v>0</v>
      </c>
      <c r="M150" s="4">
        <v>14</v>
      </c>
      <c r="N150" s="4">
        <f t="shared" ref="N150:O150" si="140">N139</f>
        <v>94026</v>
      </c>
      <c r="O150" s="4">
        <f t="shared" si="140"/>
        <v>200</v>
      </c>
      <c r="P150" s="4">
        <v>0</v>
      </c>
      <c r="Q150" s="4">
        <v>0</v>
      </c>
    </row>
    <row r="151" spans="10:17" x14ac:dyDescent="0.2">
      <c r="J151" s="4">
        <v>13</v>
      </c>
      <c r="K151" s="4">
        <v>64</v>
      </c>
      <c r="L151" s="4">
        <v>0</v>
      </c>
      <c r="M151" s="4">
        <v>14</v>
      </c>
      <c r="N151" s="4">
        <f t="shared" ref="N151:O151" si="141">N140</f>
        <v>94028</v>
      </c>
      <c r="O151" s="4">
        <f t="shared" si="141"/>
        <v>120</v>
      </c>
      <c r="P151" s="4">
        <v>0</v>
      </c>
      <c r="Q151" s="4">
        <v>0</v>
      </c>
    </row>
    <row r="152" spans="10:17" x14ac:dyDescent="0.2">
      <c r="J152" s="4">
        <v>13</v>
      </c>
      <c r="K152" s="4">
        <v>128</v>
      </c>
      <c r="L152" s="4">
        <v>0</v>
      </c>
      <c r="M152" s="4">
        <v>14</v>
      </c>
      <c r="N152" s="4">
        <f t="shared" ref="N152:O152" si="142">N141</f>
        <v>94028</v>
      </c>
      <c r="O152" s="4">
        <f t="shared" si="142"/>
        <v>120</v>
      </c>
      <c r="P152" s="4">
        <v>0</v>
      </c>
      <c r="Q152" s="4">
        <v>0</v>
      </c>
    </row>
    <row r="153" spans="10:17" x14ac:dyDescent="0.2">
      <c r="J153" s="4">
        <v>13</v>
      </c>
      <c r="K153" s="4">
        <v>256</v>
      </c>
      <c r="L153" s="4">
        <v>0</v>
      </c>
      <c r="M153" s="4">
        <v>14</v>
      </c>
      <c r="N153" s="4">
        <f t="shared" ref="N153:O153" si="143">N142</f>
        <v>94028</v>
      </c>
      <c r="O153" s="4">
        <f t="shared" si="143"/>
        <v>120</v>
      </c>
      <c r="P153" s="4">
        <v>0</v>
      </c>
      <c r="Q153" s="4">
        <v>0</v>
      </c>
    </row>
    <row r="154" spans="10:17" x14ac:dyDescent="0.2">
      <c r="J154" s="4">
        <v>13</v>
      </c>
      <c r="K154" s="4">
        <v>512</v>
      </c>
      <c r="L154" s="4">
        <v>0</v>
      </c>
      <c r="M154" s="4">
        <v>14</v>
      </c>
      <c r="N154" s="4">
        <f t="shared" ref="N154:O154" si="144">N143</f>
        <v>94028</v>
      </c>
      <c r="O154" s="4">
        <f t="shared" si="144"/>
        <v>120</v>
      </c>
      <c r="P154" s="4">
        <v>0</v>
      </c>
      <c r="Q154" s="4">
        <v>0</v>
      </c>
    </row>
    <row r="155" spans="10:17" x14ac:dyDescent="0.2">
      <c r="J155" s="4">
        <v>13</v>
      </c>
      <c r="K155" s="4">
        <v>1024</v>
      </c>
      <c r="L155" s="4">
        <v>0</v>
      </c>
      <c r="M155" s="4">
        <v>14</v>
      </c>
      <c r="N155" s="4">
        <f t="shared" ref="N155:O155" si="145">N144</f>
        <v>94028</v>
      </c>
      <c r="O155" s="4">
        <f t="shared" si="145"/>
        <v>120</v>
      </c>
      <c r="P155" s="4">
        <v>0</v>
      </c>
      <c r="Q155" s="4">
        <v>0</v>
      </c>
    </row>
    <row r="156" spans="10:17" x14ac:dyDescent="0.2">
      <c r="J156" s="4">
        <v>14</v>
      </c>
      <c r="K156" s="4">
        <v>1</v>
      </c>
      <c r="L156" s="4">
        <v>0</v>
      </c>
      <c r="M156" s="4">
        <v>15</v>
      </c>
      <c r="N156" s="4">
        <f t="shared" ref="N156:O156" si="146">N145</f>
        <v>94026</v>
      </c>
      <c r="O156" s="4">
        <f t="shared" si="146"/>
        <v>200</v>
      </c>
      <c r="P156" s="4">
        <v>0</v>
      </c>
      <c r="Q156" s="4">
        <v>0</v>
      </c>
    </row>
    <row r="157" spans="10:17" x14ac:dyDescent="0.2">
      <c r="J157" s="4">
        <v>14</v>
      </c>
      <c r="K157" s="4">
        <v>2</v>
      </c>
      <c r="L157" s="4">
        <v>0</v>
      </c>
      <c r="M157" s="4">
        <v>15</v>
      </c>
      <c r="N157" s="4">
        <f t="shared" ref="N157:O157" si="147">N146</f>
        <v>94026</v>
      </c>
      <c r="O157" s="4">
        <f t="shared" si="147"/>
        <v>200</v>
      </c>
      <c r="P157" s="4">
        <v>0</v>
      </c>
      <c r="Q157" s="4">
        <v>0</v>
      </c>
    </row>
    <row r="158" spans="10:17" x14ac:dyDescent="0.2">
      <c r="J158" s="4">
        <v>14</v>
      </c>
      <c r="K158" s="4">
        <v>4</v>
      </c>
      <c r="L158" s="4">
        <v>0</v>
      </c>
      <c r="M158" s="4">
        <v>15</v>
      </c>
      <c r="N158" s="4">
        <f t="shared" ref="N158:O158" si="148">N147</f>
        <v>94026</v>
      </c>
      <c r="O158" s="4">
        <f t="shared" si="148"/>
        <v>200</v>
      </c>
      <c r="P158" s="4">
        <v>0</v>
      </c>
      <c r="Q158" s="4">
        <v>0</v>
      </c>
    </row>
    <row r="159" spans="10:17" x14ac:dyDescent="0.2">
      <c r="J159" s="4">
        <v>14</v>
      </c>
      <c r="K159" s="4">
        <v>8</v>
      </c>
      <c r="L159" s="4">
        <v>0</v>
      </c>
      <c r="M159" s="4">
        <v>15</v>
      </c>
      <c r="N159" s="4">
        <f t="shared" ref="N159:O159" si="149">N148</f>
        <v>94026</v>
      </c>
      <c r="O159" s="4">
        <f t="shared" si="149"/>
        <v>200</v>
      </c>
      <c r="P159" s="4">
        <v>0</v>
      </c>
      <c r="Q159" s="4">
        <v>0</v>
      </c>
    </row>
    <row r="160" spans="10:17" x14ac:dyDescent="0.2">
      <c r="J160" s="4">
        <v>14</v>
      </c>
      <c r="K160" s="4">
        <v>16</v>
      </c>
      <c r="L160" s="4">
        <v>0</v>
      </c>
      <c r="M160" s="4">
        <v>15</v>
      </c>
      <c r="N160" s="4">
        <f t="shared" ref="N160:O160" si="150">N149</f>
        <v>94026</v>
      </c>
      <c r="O160" s="4">
        <f t="shared" si="150"/>
        <v>200</v>
      </c>
      <c r="P160" s="4">
        <v>0</v>
      </c>
      <c r="Q160" s="4">
        <v>0</v>
      </c>
    </row>
    <row r="161" spans="10:17" x14ac:dyDescent="0.2">
      <c r="J161" s="4">
        <v>14</v>
      </c>
      <c r="K161" s="4">
        <v>32</v>
      </c>
      <c r="L161" s="4">
        <v>0</v>
      </c>
      <c r="M161" s="4">
        <v>15</v>
      </c>
      <c r="N161" s="4">
        <f t="shared" ref="N161:O161" si="151">N150</f>
        <v>94026</v>
      </c>
      <c r="O161" s="4">
        <f t="shared" si="151"/>
        <v>200</v>
      </c>
      <c r="P161" s="4">
        <v>0</v>
      </c>
      <c r="Q161" s="4">
        <v>0</v>
      </c>
    </row>
    <row r="162" spans="10:17" x14ac:dyDescent="0.2">
      <c r="J162" s="4">
        <v>14</v>
      </c>
      <c r="K162" s="4">
        <v>64</v>
      </c>
      <c r="L162" s="4">
        <v>0</v>
      </c>
      <c r="M162" s="4">
        <v>15</v>
      </c>
      <c r="N162" s="4">
        <f t="shared" ref="N162:O162" si="152">N151</f>
        <v>94028</v>
      </c>
      <c r="O162" s="4">
        <f t="shared" si="152"/>
        <v>120</v>
      </c>
      <c r="P162" s="4">
        <v>0</v>
      </c>
      <c r="Q162" s="4">
        <v>0</v>
      </c>
    </row>
    <row r="163" spans="10:17" x14ac:dyDescent="0.2">
      <c r="J163" s="4">
        <v>14</v>
      </c>
      <c r="K163" s="4">
        <v>128</v>
      </c>
      <c r="L163" s="4">
        <v>0</v>
      </c>
      <c r="M163" s="4">
        <v>15</v>
      </c>
      <c r="N163" s="4">
        <f t="shared" ref="N163:O163" si="153">N152</f>
        <v>94028</v>
      </c>
      <c r="O163" s="4">
        <f t="shared" si="153"/>
        <v>120</v>
      </c>
      <c r="P163" s="4">
        <v>0</v>
      </c>
      <c r="Q163" s="4">
        <v>0</v>
      </c>
    </row>
    <row r="164" spans="10:17" x14ac:dyDescent="0.2">
      <c r="J164" s="4">
        <v>14</v>
      </c>
      <c r="K164" s="4">
        <v>256</v>
      </c>
      <c r="L164" s="4">
        <v>0</v>
      </c>
      <c r="M164" s="4">
        <v>15</v>
      </c>
      <c r="N164" s="4">
        <f t="shared" ref="N164:O164" si="154">N153</f>
        <v>94028</v>
      </c>
      <c r="O164" s="4">
        <f t="shared" si="154"/>
        <v>120</v>
      </c>
      <c r="P164" s="4">
        <v>0</v>
      </c>
      <c r="Q164" s="4">
        <v>0</v>
      </c>
    </row>
    <row r="165" spans="10:17" x14ac:dyDescent="0.2">
      <c r="J165" s="4">
        <v>14</v>
      </c>
      <c r="K165" s="4">
        <v>512</v>
      </c>
      <c r="L165" s="4">
        <v>0</v>
      </c>
      <c r="M165" s="4">
        <v>15</v>
      </c>
      <c r="N165" s="4">
        <f t="shared" ref="N165:O165" si="155">N154</f>
        <v>94028</v>
      </c>
      <c r="O165" s="4">
        <f t="shared" si="155"/>
        <v>120</v>
      </c>
      <c r="P165" s="4">
        <v>0</v>
      </c>
      <c r="Q165" s="4">
        <v>0</v>
      </c>
    </row>
    <row r="166" spans="10:17" x14ac:dyDescent="0.2">
      <c r="J166" s="4">
        <v>14</v>
      </c>
      <c r="K166" s="4">
        <v>1024</v>
      </c>
      <c r="L166" s="4">
        <v>0</v>
      </c>
      <c r="M166" s="4">
        <v>15</v>
      </c>
      <c r="N166" s="4">
        <f t="shared" ref="N166:O166" si="156">N155</f>
        <v>94028</v>
      </c>
      <c r="O166" s="4">
        <f t="shared" si="156"/>
        <v>120</v>
      </c>
      <c r="P166" s="4">
        <v>0</v>
      </c>
      <c r="Q166" s="4">
        <v>0</v>
      </c>
    </row>
  </sheetData>
  <phoneticPr fontId="4" type="noConversion"/>
  <conditionalFormatting sqref="J1:Q1048576">
    <cfRule type="expression" dxfId="2" priority="1">
      <formula>MOD($J1,2)</formula>
    </cfRule>
  </conditionalFormatting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11B87-176B-491D-BC1D-05918A8B7513}">
  <sheetPr codeName="Sheet8">
    <tabColor rgb="FFFFFF00"/>
  </sheetPr>
  <dimension ref="A1:AL230"/>
  <sheetViews>
    <sheetView zoomScaleNormal="100" workbookViewId="0">
      <pane ySplit="1" topLeftCell="A2" activePane="bottomLeft" state="frozen"/>
      <selection pane="bottomLeft" activeCell="E13" sqref="E13"/>
    </sheetView>
  </sheetViews>
  <sheetFormatPr defaultRowHeight="12" x14ac:dyDescent="0.2"/>
  <cols>
    <col min="1" max="1" width="9" style="1"/>
    <col min="2" max="2" width="9" style="101"/>
    <col min="3" max="3" width="14.375" style="10" bestFit="1" customWidth="1"/>
    <col min="4" max="4" width="6" style="10" bestFit="1" customWidth="1"/>
    <col min="5" max="5" width="42" style="10" customWidth="1"/>
    <col min="6" max="6" width="20.875" style="10" customWidth="1"/>
    <col min="7" max="7" width="3.25" style="10" bestFit="1" customWidth="1"/>
    <col min="8" max="8" width="5.875" style="10" bestFit="1" customWidth="1"/>
    <col min="9" max="9" width="2" style="2" customWidth="1"/>
    <col min="10" max="10" width="5.125" style="2" bestFit="1" customWidth="1"/>
    <col min="11" max="11" width="9.625" style="2" bestFit="1" customWidth="1"/>
    <col min="12" max="12" width="12.25" style="2" bestFit="1" customWidth="1"/>
    <col min="13" max="13" width="12.25" style="2" customWidth="1"/>
    <col min="14" max="15" width="2" style="2" customWidth="1"/>
    <col min="16" max="18" width="13.375" style="2" bestFit="1" customWidth="1"/>
    <col min="19" max="19" width="2" style="2" customWidth="1"/>
    <col min="20" max="20" width="15.5" style="2" bestFit="1" customWidth="1"/>
    <col min="21" max="21" width="6" style="2" bestFit="1" customWidth="1"/>
    <col min="22" max="22" width="5.875" style="2" bestFit="1" customWidth="1"/>
    <col min="23" max="23" width="6.75" style="2" bestFit="1" customWidth="1"/>
    <col min="24" max="24" width="8.25" style="2" bestFit="1" customWidth="1"/>
    <col min="25" max="25" width="11.25" style="2" bestFit="1" customWidth="1"/>
    <col min="26" max="26" width="2" style="2" customWidth="1"/>
    <col min="27" max="27" width="9" style="2" bestFit="1" customWidth="1"/>
    <col min="28" max="38" width="9" style="2"/>
    <col min="39" max="16384" width="9" style="1"/>
  </cols>
  <sheetData>
    <row r="1" spans="1:38" s="9" customFormat="1" x14ac:dyDescent="0.2">
      <c r="A1" s="9" t="s">
        <v>2623</v>
      </c>
      <c r="B1" s="101" t="s">
        <v>7</v>
      </c>
      <c r="C1" s="58" t="s">
        <v>2659</v>
      </c>
      <c r="D1" s="58" t="s">
        <v>2459</v>
      </c>
      <c r="E1" s="58" t="s">
        <v>2620</v>
      </c>
      <c r="F1" s="58"/>
      <c r="G1" s="58"/>
      <c r="H1" s="58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</row>
    <row r="2" spans="1:38" x14ac:dyDescent="0.2">
      <c r="A2" s="1">
        <v>1200</v>
      </c>
      <c r="C2" s="10" t="s">
        <v>2615</v>
      </c>
      <c r="D2" s="10" t="s">
        <v>2660</v>
      </c>
      <c r="E2" s="10" t="s">
        <v>2621</v>
      </c>
      <c r="J2" s="3" t="s">
        <v>562</v>
      </c>
      <c r="K2" s="3" t="s">
        <v>326</v>
      </c>
      <c r="L2" s="3" t="s">
        <v>327</v>
      </c>
      <c r="M2" s="22"/>
    </row>
    <row r="3" spans="1:38" x14ac:dyDescent="0.2">
      <c r="A3" s="1">
        <v>2900</v>
      </c>
      <c r="C3" s="10" t="s">
        <v>2616</v>
      </c>
      <c r="D3" s="10" t="s">
        <v>2660</v>
      </c>
      <c r="E3" s="10" t="s">
        <v>2622</v>
      </c>
      <c r="J3" s="100">
        <v>0</v>
      </c>
      <c r="K3" s="4" t="s">
        <v>2604</v>
      </c>
      <c r="L3" s="4" t="s">
        <v>2605</v>
      </c>
      <c r="M3" s="23"/>
      <c r="P3" s="2" t="s">
        <v>2678</v>
      </c>
    </row>
    <row r="4" spans="1:38" x14ac:dyDescent="0.2">
      <c r="A4" s="1">
        <v>3900</v>
      </c>
      <c r="C4" s="10" t="s">
        <v>2617</v>
      </c>
      <c r="D4" s="10" t="s">
        <v>2660</v>
      </c>
      <c r="E4" s="10" t="s">
        <v>2624</v>
      </c>
      <c r="J4" s="100">
        <v>1</v>
      </c>
      <c r="K4" s="4" t="s">
        <v>2606</v>
      </c>
      <c r="L4" s="4" t="s">
        <v>2607</v>
      </c>
      <c r="M4" s="23"/>
      <c r="P4" s="4" t="s">
        <v>2677</v>
      </c>
      <c r="Q4" s="4" t="s">
        <v>2679</v>
      </c>
      <c r="R4" s="4" t="s">
        <v>2676</v>
      </c>
      <c r="T4" s="104" t="s">
        <v>2684</v>
      </c>
      <c r="U4" s="104" t="s">
        <v>2685</v>
      </c>
      <c r="V4" s="104" t="s">
        <v>2699</v>
      </c>
      <c r="W4" s="104" t="s">
        <v>2700</v>
      </c>
      <c r="AA4" s="2" t="s">
        <v>2731</v>
      </c>
    </row>
    <row r="5" spans="1:38" x14ac:dyDescent="0.2">
      <c r="A5" s="1">
        <v>5900</v>
      </c>
      <c r="C5" s="10" t="s">
        <v>2618</v>
      </c>
      <c r="D5" s="10" t="s">
        <v>2660</v>
      </c>
      <c r="E5" s="10" t="s">
        <v>2626</v>
      </c>
      <c r="F5" s="10" t="s">
        <v>2627</v>
      </c>
      <c r="G5" s="10">
        <v>15</v>
      </c>
      <c r="H5" s="10">
        <v>30000</v>
      </c>
      <c r="J5" s="69">
        <v>2</v>
      </c>
      <c r="K5" s="69" t="s">
        <v>2608</v>
      </c>
      <c r="L5" s="69" t="s">
        <v>2609</v>
      </c>
      <c r="M5" s="111" t="s">
        <v>2726</v>
      </c>
      <c r="P5" s="4" t="s">
        <v>2728</v>
      </c>
      <c r="Q5" s="4" t="s">
        <v>2680</v>
      </c>
      <c r="R5" s="4" t="s">
        <v>2681</v>
      </c>
      <c r="T5" s="4" t="s">
        <v>2687</v>
      </c>
      <c r="U5" s="84">
        <v>600</v>
      </c>
      <c r="V5" s="4">
        <f>U5*20</f>
        <v>12000</v>
      </c>
      <c r="W5" s="4" t="s">
        <v>2689</v>
      </c>
      <c r="X5" s="2" t="s">
        <v>2743</v>
      </c>
      <c r="AA5" s="4" t="s">
        <v>2725</v>
      </c>
      <c r="AB5" s="4" t="s">
        <v>2724</v>
      </c>
      <c r="AC5" s="4" t="s">
        <v>2760</v>
      </c>
    </row>
    <row r="6" spans="1:38" x14ac:dyDescent="0.2">
      <c r="A6" s="1">
        <v>8900</v>
      </c>
      <c r="C6" s="10" t="s">
        <v>2619</v>
      </c>
      <c r="D6" s="10" t="s">
        <v>2660</v>
      </c>
      <c r="E6" s="10" t="s">
        <v>2625</v>
      </c>
      <c r="F6" s="10" t="s">
        <v>2628</v>
      </c>
      <c r="G6" s="10">
        <v>30</v>
      </c>
      <c r="H6" s="10">
        <v>50000</v>
      </c>
      <c r="J6" s="69">
        <v>3</v>
      </c>
      <c r="K6" s="69" t="s">
        <v>2610</v>
      </c>
      <c r="L6" s="69" t="s">
        <v>2409</v>
      </c>
      <c r="M6" s="111" t="s">
        <v>2727</v>
      </c>
      <c r="P6" s="4" t="s">
        <v>2729</v>
      </c>
      <c r="Q6" s="4" t="s">
        <v>2667</v>
      </c>
      <c r="T6" s="4" t="s">
        <v>2688</v>
      </c>
      <c r="U6" s="84">
        <v>600</v>
      </c>
      <c r="V6" s="4">
        <f>U6*20</f>
        <v>12000</v>
      </c>
      <c r="W6" s="4" t="s">
        <v>2689</v>
      </c>
      <c r="X6" s="2" t="s">
        <v>2744</v>
      </c>
      <c r="AA6" s="4">
        <v>1</v>
      </c>
      <c r="AB6" s="4">
        <v>1000</v>
      </c>
      <c r="AC6" s="4">
        <v>15</v>
      </c>
    </row>
    <row r="7" spans="1:38" x14ac:dyDescent="0.2">
      <c r="J7" s="100">
        <v>4</v>
      </c>
      <c r="K7" s="4" t="s">
        <v>2611</v>
      </c>
      <c r="L7" s="4" t="s">
        <v>2730</v>
      </c>
      <c r="M7" s="23"/>
      <c r="T7" s="4" t="s">
        <v>2757</v>
      </c>
      <c r="U7" s="84">
        <v>800</v>
      </c>
      <c r="V7" s="4">
        <f>U7*20</f>
        <v>16000</v>
      </c>
      <c r="W7" s="4" t="s">
        <v>2689</v>
      </c>
      <c r="X7" s="2" t="s">
        <v>2745</v>
      </c>
      <c r="AA7" s="4">
        <v>2</v>
      </c>
      <c r="AB7" s="4">
        <v>1500</v>
      </c>
      <c r="AC7" s="4">
        <v>55</v>
      </c>
    </row>
    <row r="8" spans="1:38" x14ac:dyDescent="0.2">
      <c r="A8" s="1">
        <v>2500</v>
      </c>
      <c r="B8" s="101">
        <v>125</v>
      </c>
      <c r="D8" s="10" t="s">
        <v>2661</v>
      </c>
      <c r="E8" s="10" t="s">
        <v>2746</v>
      </c>
      <c r="J8" s="4">
        <v>5</v>
      </c>
      <c r="K8" s="4" t="s">
        <v>2613</v>
      </c>
      <c r="L8" s="4" t="s">
        <v>632</v>
      </c>
      <c r="M8" s="23"/>
      <c r="AA8" s="4">
        <v>3</v>
      </c>
      <c r="AB8" s="4">
        <v>4000</v>
      </c>
      <c r="AC8" s="4">
        <v>120</v>
      </c>
    </row>
    <row r="9" spans="1:38" x14ac:dyDescent="0.2">
      <c r="A9" s="1">
        <v>5900</v>
      </c>
      <c r="B9" s="101">
        <v>295</v>
      </c>
      <c r="D9" s="10" t="s">
        <v>2661</v>
      </c>
      <c r="E9" s="10" t="s">
        <v>2747</v>
      </c>
      <c r="J9" s="4">
        <v>6</v>
      </c>
      <c r="K9" s="4">
        <v>0</v>
      </c>
      <c r="L9" s="4" t="s">
        <v>2614</v>
      </c>
      <c r="M9" s="23"/>
      <c r="T9" s="4" t="s">
        <v>2728</v>
      </c>
      <c r="U9" s="4">
        <v>30</v>
      </c>
      <c r="V9" s="4">
        <f>U9*20</f>
        <v>600</v>
      </c>
      <c r="W9" s="4"/>
      <c r="AA9" s="4">
        <v>4</v>
      </c>
      <c r="AB9" s="4">
        <v>4500</v>
      </c>
      <c r="AC9" s="4">
        <v>200</v>
      </c>
    </row>
    <row r="10" spans="1:38" x14ac:dyDescent="0.2">
      <c r="A10" s="1">
        <v>9900</v>
      </c>
      <c r="B10" s="101">
        <v>495</v>
      </c>
      <c r="D10" s="10" t="s">
        <v>2661</v>
      </c>
      <c r="E10" s="10" t="s">
        <v>2748</v>
      </c>
      <c r="J10" s="4"/>
      <c r="K10" s="4"/>
      <c r="L10" s="4"/>
      <c r="M10" s="23"/>
      <c r="T10" s="4" t="s">
        <v>2680</v>
      </c>
      <c r="U10" s="84">
        <v>400</v>
      </c>
      <c r="V10" s="4">
        <f>U10*20</f>
        <v>8000</v>
      </c>
      <c r="W10" s="4" t="s">
        <v>2689</v>
      </c>
      <c r="X10" s="2" t="s">
        <v>2697</v>
      </c>
      <c r="AA10" s="4">
        <v>5</v>
      </c>
      <c r="AB10" s="4">
        <v>10000</v>
      </c>
      <c r="AC10" s="4">
        <v>600</v>
      </c>
    </row>
    <row r="11" spans="1:38" x14ac:dyDescent="0.2">
      <c r="A11" s="1">
        <v>12000</v>
      </c>
      <c r="B11" s="101">
        <v>600</v>
      </c>
      <c r="D11" s="10" t="s">
        <v>2661</v>
      </c>
      <c r="E11" s="10" t="s">
        <v>2749</v>
      </c>
      <c r="T11" s="4" t="s">
        <v>2681</v>
      </c>
      <c r="U11" s="84">
        <v>400</v>
      </c>
      <c r="V11" s="4">
        <f>U11*20</f>
        <v>8000</v>
      </c>
      <c r="W11" s="4" t="s">
        <v>2689</v>
      </c>
      <c r="X11" s="2" t="s">
        <v>2697</v>
      </c>
    </row>
    <row r="12" spans="1:38" x14ac:dyDescent="0.2">
      <c r="A12" s="1">
        <v>25000</v>
      </c>
      <c r="B12" s="101">
        <v>1250</v>
      </c>
      <c r="D12" s="10" t="s">
        <v>2661</v>
      </c>
      <c r="E12" s="10" t="s">
        <v>2750</v>
      </c>
    </row>
    <row r="13" spans="1:38" x14ac:dyDescent="0.2">
      <c r="A13" s="1">
        <v>49000</v>
      </c>
      <c r="B13" s="101">
        <v>2450</v>
      </c>
      <c r="D13" s="10" t="s">
        <v>2661</v>
      </c>
      <c r="E13" s="10" t="s">
        <v>2751</v>
      </c>
      <c r="T13" s="4" t="s">
        <v>2729</v>
      </c>
      <c r="U13" s="4">
        <v>30</v>
      </c>
      <c r="V13" s="4">
        <f>U13*20</f>
        <v>600</v>
      </c>
      <c r="W13" s="4"/>
    </row>
    <row r="14" spans="1:38" x14ac:dyDescent="0.2">
      <c r="T14" s="4" t="s">
        <v>2701</v>
      </c>
      <c r="U14" s="84">
        <v>400</v>
      </c>
      <c r="V14" s="4">
        <f>U14*20</f>
        <v>8000</v>
      </c>
      <c r="W14" s="4"/>
      <c r="X14" s="2" t="s">
        <v>2737</v>
      </c>
    </row>
    <row r="15" spans="1:38" x14ac:dyDescent="0.2">
      <c r="A15" s="1">
        <v>1200</v>
      </c>
      <c r="C15" s="10" t="s">
        <v>2646</v>
      </c>
      <c r="E15" s="112" t="s">
        <v>2641</v>
      </c>
      <c r="T15" s="4"/>
      <c r="U15" s="4"/>
      <c r="V15" s="4"/>
      <c r="W15" s="4"/>
    </row>
    <row r="16" spans="1:38" x14ac:dyDescent="0.2">
      <c r="A16" s="1">
        <v>2500</v>
      </c>
      <c r="C16" s="10" t="s">
        <v>2647</v>
      </c>
      <c r="E16" s="113" t="s">
        <v>2642</v>
      </c>
    </row>
    <row r="17" spans="1:25" x14ac:dyDescent="0.2">
      <c r="A17" s="1">
        <v>5900</v>
      </c>
      <c r="C17" s="10" t="s">
        <v>2648</v>
      </c>
      <c r="E17" s="113" t="s">
        <v>2574</v>
      </c>
    </row>
    <row r="18" spans="1:25" x14ac:dyDescent="0.2">
      <c r="A18" s="1">
        <v>12000</v>
      </c>
      <c r="C18" s="10" t="s">
        <v>2649</v>
      </c>
      <c r="E18" s="113" t="s">
        <v>2643</v>
      </c>
    </row>
    <row r="19" spans="1:25" x14ac:dyDescent="0.2">
      <c r="A19" s="1">
        <v>25000</v>
      </c>
      <c r="C19" s="10" t="s">
        <v>2650</v>
      </c>
      <c r="E19" s="112" t="s">
        <v>2644</v>
      </c>
    </row>
    <row r="20" spans="1:25" x14ac:dyDescent="0.2">
      <c r="A20" s="1">
        <v>49000</v>
      </c>
      <c r="C20" s="10" t="s">
        <v>2651</v>
      </c>
      <c r="E20" s="113" t="s">
        <v>2645</v>
      </c>
    </row>
    <row r="22" spans="1:25" x14ac:dyDescent="0.2">
      <c r="C22" s="102" t="s">
        <v>2732</v>
      </c>
    </row>
    <row r="24" spans="1:25" x14ac:dyDescent="0.2">
      <c r="A24" s="1">
        <f>B24*20</f>
        <v>2000</v>
      </c>
      <c r="B24" s="101">
        <v>100</v>
      </c>
      <c r="C24" s="10" t="s">
        <v>2629</v>
      </c>
      <c r="D24" s="10" t="s">
        <v>636</v>
      </c>
      <c r="E24" s="10" t="s">
        <v>2653</v>
      </c>
      <c r="O24" s="103"/>
      <c r="P24" s="103"/>
      <c r="Q24" s="103"/>
      <c r="R24" s="103"/>
      <c r="S24" s="103"/>
      <c r="T24" s="103" t="s">
        <v>2735</v>
      </c>
      <c r="U24" s="103"/>
      <c r="V24" s="103"/>
      <c r="W24" s="103"/>
      <c r="X24" s="103"/>
      <c r="Y24" s="103"/>
    </row>
    <row r="25" spans="1:25" x14ac:dyDescent="0.2">
      <c r="A25" s="1">
        <f t="shared" ref="A25:A54" si="0">B25*20</f>
        <v>2000</v>
      </c>
      <c r="B25" s="101">
        <v>100</v>
      </c>
      <c r="C25" s="10" t="s">
        <v>2630</v>
      </c>
      <c r="D25" s="10" t="s">
        <v>636</v>
      </c>
      <c r="E25" s="10" t="s">
        <v>2654</v>
      </c>
    </row>
    <row r="26" spans="1:25" x14ac:dyDescent="0.2">
      <c r="A26" s="1">
        <f t="shared" si="0"/>
        <v>2000</v>
      </c>
      <c r="B26" s="101">
        <v>100</v>
      </c>
      <c r="C26" s="10" t="s">
        <v>2631</v>
      </c>
      <c r="D26" s="10" t="s">
        <v>636</v>
      </c>
      <c r="E26" s="10" t="s">
        <v>2655</v>
      </c>
      <c r="P26" s="2" t="s">
        <v>2686</v>
      </c>
      <c r="Q26" s="2" t="s">
        <v>2692</v>
      </c>
    </row>
    <row r="27" spans="1:25" x14ac:dyDescent="0.2">
      <c r="A27" s="1">
        <f t="shared" si="0"/>
        <v>2000</v>
      </c>
      <c r="B27" s="101">
        <v>100</v>
      </c>
      <c r="C27" s="10" t="s">
        <v>2632</v>
      </c>
      <c r="D27" s="10" t="s">
        <v>636</v>
      </c>
      <c r="E27" s="10" t="s">
        <v>2656</v>
      </c>
      <c r="P27" s="4" t="s">
        <v>2675</v>
      </c>
      <c r="Q27" s="4" t="s">
        <v>2673</v>
      </c>
      <c r="R27" s="4" t="s">
        <v>2674</v>
      </c>
      <c r="T27" s="104" t="s">
        <v>2684</v>
      </c>
      <c r="U27" s="104" t="s">
        <v>2685</v>
      </c>
      <c r="V27" s="104" t="s">
        <v>2699</v>
      </c>
      <c r="W27" s="104" t="s">
        <v>2700</v>
      </c>
    </row>
    <row r="28" spans="1:25" x14ac:dyDescent="0.2">
      <c r="A28" s="1">
        <f t="shared" si="0"/>
        <v>6000</v>
      </c>
      <c r="B28" s="101">
        <v>300</v>
      </c>
      <c r="C28" s="10" t="s">
        <v>2633</v>
      </c>
      <c r="D28" s="10" t="s">
        <v>636</v>
      </c>
      <c r="E28" s="10" t="s">
        <v>2657</v>
      </c>
      <c r="P28" s="4"/>
      <c r="Q28" s="4"/>
      <c r="R28" s="4"/>
      <c r="T28" s="4" t="s">
        <v>2675</v>
      </c>
      <c r="U28" s="84">
        <v>100</v>
      </c>
      <c r="V28" s="4">
        <f>U28*20</f>
        <v>2000</v>
      </c>
      <c r="W28" s="4" t="s">
        <v>2691</v>
      </c>
      <c r="Y28" s="2" t="s">
        <v>2761</v>
      </c>
    </row>
    <row r="29" spans="1:25" x14ac:dyDescent="0.2">
      <c r="A29" s="1">
        <f t="shared" si="0"/>
        <v>6000</v>
      </c>
      <c r="B29" s="101">
        <v>300</v>
      </c>
      <c r="C29" s="10" t="s">
        <v>2634</v>
      </c>
      <c r="D29" s="10" t="s">
        <v>636</v>
      </c>
      <c r="P29" s="4"/>
      <c r="Q29" s="4"/>
      <c r="R29" s="4"/>
      <c r="T29" s="4" t="s">
        <v>2673</v>
      </c>
      <c r="U29" s="84">
        <v>100</v>
      </c>
      <c r="V29" s="4">
        <f>U29*20</f>
        <v>2000</v>
      </c>
      <c r="W29" s="4" t="s">
        <v>2691</v>
      </c>
    </row>
    <row r="30" spans="1:25" x14ac:dyDescent="0.2">
      <c r="A30" s="1">
        <f t="shared" si="0"/>
        <v>6000</v>
      </c>
      <c r="B30" s="101">
        <v>300</v>
      </c>
      <c r="C30" s="10" t="s">
        <v>2635</v>
      </c>
      <c r="D30" s="10" t="s">
        <v>636</v>
      </c>
      <c r="P30" s="4"/>
      <c r="Q30" s="4"/>
      <c r="R30" s="4"/>
      <c r="T30" s="4" t="s">
        <v>2763</v>
      </c>
      <c r="U30" s="84">
        <v>300</v>
      </c>
      <c r="V30" s="4">
        <f>U30*20</f>
        <v>6000</v>
      </c>
      <c r="W30" s="4" t="s">
        <v>2690</v>
      </c>
      <c r="X30" s="2" t="s">
        <v>2762</v>
      </c>
    </row>
    <row r="31" spans="1:25" x14ac:dyDescent="0.2">
      <c r="A31" s="1">
        <f t="shared" si="0"/>
        <v>6000</v>
      </c>
      <c r="B31" s="101">
        <v>300</v>
      </c>
      <c r="C31" s="10" t="s">
        <v>2636</v>
      </c>
      <c r="D31" s="10" t="s">
        <v>636</v>
      </c>
    </row>
    <row r="32" spans="1:25" x14ac:dyDescent="0.2">
      <c r="A32" s="1">
        <f t="shared" si="0"/>
        <v>2000</v>
      </c>
      <c r="B32" s="101">
        <v>100</v>
      </c>
      <c r="C32" s="10" t="s">
        <v>2637</v>
      </c>
      <c r="D32" s="10" t="s">
        <v>636</v>
      </c>
      <c r="E32" s="10" t="s">
        <v>2658</v>
      </c>
      <c r="T32" s="4" t="s">
        <v>2674</v>
      </c>
      <c r="U32" s="84">
        <v>25</v>
      </c>
      <c r="V32" s="4">
        <f>U32*20</f>
        <v>500</v>
      </c>
      <c r="W32" s="4" t="s">
        <v>2691</v>
      </c>
    </row>
    <row r="33" spans="1:23" x14ac:dyDescent="0.2">
      <c r="A33" s="1">
        <f t="shared" si="0"/>
        <v>2000</v>
      </c>
      <c r="B33" s="101">
        <v>100</v>
      </c>
      <c r="C33" s="10" t="s">
        <v>2004</v>
      </c>
      <c r="D33" s="10" t="s">
        <v>636</v>
      </c>
      <c r="T33" s="4" t="s">
        <v>2752</v>
      </c>
      <c r="U33" s="84">
        <v>25</v>
      </c>
      <c r="V33" s="4">
        <f>U33*20</f>
        <v>500</v>
      </c>
      <c r="W33" s="4" t="s">
        <v>2753</v>
      </c>
    </row>
    <row r="34" spans="1:23" x14ac:dyDescent="0.2">
      <c r="T34" s="4" t="s">
        <v>2759</v>
      </c>
      <c r="U34" s="84">
        <v>25</v>
      </c>
      <c r="V34" s="4">
        <f>U34*20</f>
        <v>500</v>
      </c>
      <c r="W34" s="4" t="s">
        <v>2753</v>
      </c>
    </row>
    <row r="35" spans="1:23" x14ac:dyDescent="0.2">
      <c r="A35" s="1">
        <f t="shared" si="0"/>
        <v>2000</v>
      </c>
      <c r="B35" s="101">
        <v>100</v>
      </c>
      <c r="C35" s="10" t="s">
        <v>2638</v>
      </c>
      <c r="D35" s="10" t="s">
        <v>2652</v>
      </c>
    </row>
    <row r="36" spans="1:23" x14ac:dyDescent="0.2">
      <c r="A36" s="1">
        <f t="shared" si="0"/>
        <v>2000</v>
      </c>
      <c r="B36" s="101">
        <v>100</v>
      </c>
      <c r="C36" s="10" t="s">
        <v>2639</v>
      </c>
      <c r="D36" s="10" t="s">
        <v>2652</v>
      </c>
      <c r="T36" s="4" t="s">
        <v>2696</v>
      </c>
      <c r="U36" s="84" t="s">
        <v>2736</v>
      </c>
      <c r="V36" s="4"/>
      <c r="W36" s="4" t="s">
        <v>2690</v>
      </c>
    </row>
    <row r="37" spans="1:23" x14ac:dyDescent="0.2">
      <c r="T37" s="4"/>
      <c r="U37" s="84"/>
      <c r="V37" s="4"/>
      <c r="W37" s="4" t="s">
        <v>2690</v>
      </c>
    </row>
    <row r="38" spans="1:23" x14ac:dyDescent="0.2">
      <c r="A38" s="1">
        <f t="shared" si="0"/>
        <v>200</v>
      </c>
      <c r="B38" s="101">
        <v>10</v>
      </c>
      <c r="C38" s="10" t="s">
        <v>496</v>
      </c>
      <c r="D38" s="10" t="s">
        <v>2612</v>
      </c>
      <c r="E38" s="10">
        <v>84000</v>
      </c>
      <c r="T38" s="4"/>
      <c r="U38" s="84"/>
      <c r="V38" s="4"/>
      <c r="W38" s="4" t="s">
        <v>2690</v>
      </c>
    </row>
    <row r="39" spans="1:23" x14ac:dyDescent="0.2">
      <c r="A39" s="1">
        <f t="shared" si="0"/>
        <v>200</v>
      </c>
      <c r="B39" s="101">
        <v>10</v>
      </c>
      <c r="C39" s="10" t="s">
        <v>497</v>
      </c>
      <c r="D39" s="10" t="s">
        <v>2612</v>
      </c>
      <c r="E39" s="10">
        <v>84001</v>
      </c>
    </row>
    <row r="40" spans="1:23" x14ac:dyDescent="0.2">
      <c r="A40" s="1">
        <f t="shared" si="0"/>
        <v>200</v>
      </c>
      <c r="B40" s="101">
        <v>10</v>
      </c>
      <c r="C40" s="10" t="s">
        <v>498</v>
      </c>
      <c r="D40" s="10" t="s">
        <v>2612</v>
      </c>
      <c r="E40" s="10">
        <v>84002</v>
      </c>
      <c r="T40" s="4" t="s">
        <v>2764</v>
      </c>
      <c r="U40" s="84" t="s">
        <v>2765</v>
      </c>
      <c r="V40" s="4"/>
      <c r="W40" s="4" t="s">
        <v>2690</v>
      </c>
    </row>
    <row r="41" spans="1:23" x14ac:dyDescent="0.2">
      <c r="A41" s="1">
        <f t="shared" si="0"/>
        <v>400</v>
      </c>
      <c r="B41" s="101">
        <v>20</v>
      </c>
      <c r="C41" s="10" t="s">
        <v>499</v>
      </c>
      <c r="D41" s="10" t="s">
        <v>2612</v>
      </c>
      <c r="E41" s="10">
        <v>84003</v>
      </c>
      <c r="T41" s="4" t="s">
        <v>2694</v>
      </c>
      <c r="U41" s="84" t="s">
        <v>2733</v>
      </c>
      <c r="V41" s="4"/>
      <c r="W41" s="4" t="s">
        <v>2690</v>
      </c>
    </row>
    <row r="42" spans="1:23" x14ac:dyDescent="0.2">
      <c r="A42" s="1">
        <f t="shared" si="0"/>
        <v>400</v>
      </c>
      <c r="B42" s="101">
        <v>20</v>
      </c>
      <c r="C42" s="10" t="s">
        <v>500</v>
      </c>
      <c r="D42" s="10" t="s">
        <v>2612</v>
      </c>
      <c r="E42" s="10">
        <v>84004</v>
      </c>
      <c r="T42" s="4" t="s">
        <v>2693</v>
      </c>
      <c r="U42" s="84" t="s">
        <v>2734</v>
      </c>
      <c r="V42" s="4"/>
      <c r="W42" s="4" t="s">
        <v>2690</v>
      </c>
    </row>
    <row r="43" spans="1:23" x14ac:dyDescent="0.2">
      <c r="A43" s="1">
        <f t="shared" si="0"/>
        <v>400</v>
      </c>
      <c r="B43" s="101">
        <v>20</v>
      </c>
      <c r="C43" s="10" t="s">
        <v>2640</v>
      </c>
      <c r="D43" s="10" t="s">
        <v>2612</v>
      </c>
      <c r="E43" s="10">
        <v>84006</v>
      </c>
    </row>
    <row r="44" spans="1:23" x14ac:dyDescent="0.2">
      <c r="A44" s="1">
        <f t="shared" si="0"/>
        <v>600</v>
      </c>
      <c r="B44" s="101">
        <v>30</v>
      </c>
      <c r="C44" s="10" t="s">
        <v>501</v>
      </c>
      <c r="D44" s="10" t="s">
        <v>2612</v>
      </c>
      <c r="E44" s="10">
        <v>84007</v>
      </c>
      <c r="T44" s="2" t="s">
        <v>2768</v>
      </c>
    </row>
    <row r="45" spans="1:23" x14ac:dyDescent="0.2">
      <c r="A45" s="1">
        <f t="shared" si="0"/>
        <v>600</v>
      </c>
      <c r="B45" s="101">
        <v>30</v>
      </c>
      <c r="C45" s="10" t="s">
        <v>502</v>
      </c>
      <c r="D45" s="10" t="s">
        <v>2612</v>
      </c>
      <c r="E45" s="10">
        <v>84008</v>
      </c>
    </row>
    <row r="46" spans="1:23" x14ac:dyDescent="0.2">
      <c r="A46" s="1">
        <f t="shared" si="0"/>
        <v>400</v>
      </c>
      <c r="B46" s="101">
        <v>20</v>
      </c>
      <c r="C46" s="10" t="s">
        <v>503</v>
      </c>
      <c r="D46" s="10" t="s">
        <v>2612</v>
      </c>
      <c r="E46" s="10">
        <v>84009</v>
      </c>
    </row>
    <row r="47" spans="1:23" x14ac:dyDescent="0.2">
      <c r="A47" s="1">
        <f t="shared" si="0"/>
        <v>400</v>
      </c>
      <c r="B47" s="101">
        <v>20</v>
      </c>
      <c r="C47" s="10" t="s">
        <v>504</v>
      </c>
      <c r="D47" s="10" t="s">
        <v>2612</v>
      </c>
      <c r="E47" s="10">
        <v>84010</v>
      </c>
    </row>
    <row r="48" spans="1:23" x14ac:dyDescent="0.2">
      <c r="A48" s="1">
        <f t="shared" si="0"/>
        <v>400</v>
      </c>
      <c r="B48" s="101">
        <v>20</v>
      </c>
      <c r="C48" s="10" t="s">
        <v>505</v>
      </c>
      <c r="D48" s="10" t="s">
        <v>2612</v>
      </c>
      <c r="E48" s="10">
        <v>84011</v>
      </c>
    </row>
    <row r="49" spans="1:5" x14ac:dyDescent="0.2">
      <c r="A49" s="1">
        <f t="shared" si="0"/>
        <v>400</v>
      </c>
      <c r="B49" s="101">
        <v>20</v>
      </c>
      <c r="C49" s="10" t="s">
        <v>506</v>
      </c>
      <c r="D49" s="10" t="s">
        <v>2612</v>
      </c>
      <c r="E49" s="10">
        <v>84012</v>
      </c>
    </row>
    <row r="50" spans="1:5" x14ac:dyDescent="0.2">
      <c r="A50" s="1">
        <f t="shared" si="0"/>
        <v>400</v>
      </c>
      <c r="B50" s="101">
        <v>20</v>
      </c>
      <c r="C50" s="10" t="s">
        <v>507</v>
      </c>
      <c r="D50" s="10" t="s">
        <v>2612</v>
      </c>
      <c r="E50" s="10">
        <v>84013</v>
      </c>
    </row>
    <row r="51" spans="1:5" x14ac:dyDescent="0.2">
      <c r="A51" s="1">
        <f t="shared" si="0"/>
        <v>400</v>
      </c>
      <c r="B51" s="101">
        <v>20</v>
      </c>
      <c r="C51" s="10" t="s">
        <v>508</v>
      </c>
      <c r="D51" s="10" t="s">
        <v>2612</v>
      </c>
      <c r="E51" s="10">
        <v>84014</v>
      </c>
    </row>
    <row r="52" spans="1:5" x14ac:dyDescent="0.2">
      <c r="A52" s="1">
        <f t="shared" si="0"/>
        <v>400</v>
      </c>
      <c r="B52" s="101">
        <v>20</v>
      </c>
      <c r="C52" s="10" t="s">
        <v>509</v>
      </c>
      <c r="D52" s="10" t="s">
        <v>2612</v>
      </c>
      <c r="E52" s="10">
        <v>84015</v>
      </c>
    </row>
    <row r="53" spans="1:5" x14ac:dyDescent="0.2">
      <c r="A53" s="1">
        <f t="shared" si="0"/>
        <v>400</v>
      </c>
      <c r="B53" s="101">
        <v>20</v>
      </c>
      <c r="C53" s="10" t="s">
        <v>510</v>
      </c>
      <c r="D53" s="10" t="s">
        <v>2612</v>
      </c>
      <c r="E53" s="10">
        <v>84016</v>
      </c>
    </row>
    <row r="54" spans="1:5" x14ac:dyDescent="0.2">
      <c r="A54" s="1">
        <f t="shared" si="0"/>
        <v>400</v>
      </c>
      <c r="B54" s="101">
        <v>20</v>
      </c>
      <c r="C54" s="10" t="s">
        <v>511</v>
      </c>
      <c r="D54" s="10" t="s">
        <v>2612</v>
      </c>
      <c r="E54" s="10">
        <v>84005</v>
      </c>
    </row>
    <row r="55" spans="1:5" x14ac:dyDescent="0.2">
      <c r="B55" s="101">
        <v>10</v>
      </c>
      <c r="C55" s="10" t="s">
        <v>2766</v>
      </c>
      <c r="D55" s="10" t="s">
        <v>2767</v>
      </c>
      <c r="E55" s="10">
        <v>84017</v>
      </c>
    </row>
    <row r="57" spans="1:5" x14ac:dyDescent="0.2">
      <c r="C57" s="102" t="s">
        <v>2662</v>
      </c>
    </row>
    <row r="59" spans="1:5" x14ac:dyDescent="0.2">
      <c r="A59" s="1">
        <f>IF(B59="","",B59*20)</f>
        <v>600</v>
      </c>
      <c r="B59" s="101">
        <v>30</v>
      </c>
      <c r="C59" s="10" t="s">
        <v>2666</v>
      </c>
      <c r="D59" s="10" t="s">
        <v>2663</v>
      </c>
    </row>
    <row r="60" spans="1:5" x14ac:dyDescent="0.2">
      <c r="A60" s="1">
        <f t="shared" ref="A60:A78" si="1">IF(B60="","",B60*20)</f>
        <v>6000</v>
      </c>
      <c r="B60" s="101">
        <v>300</v>
      </c>
      <c r="C60" s="10" t="s">
        <v>2667</v>
      </c>
      <c r="D60" s="10" t="s">
        <v>2663</v>
      </c>
    </row>
    <row r="61" spans="1:5" x14ac:dyDescent="0.2">
      <c r="A61" s="1" t="str">
        <f t="shared" si="1"/>
        <v/>
      </c>
    </row>
    <row r="62" spans="1:5" x14ac:dyDescent="0.2">
      <c r="A62" s="1" t="str">
        <f t="shared" si="1"/>
        <v/>
      </c>
    </row>
    <row r="63" spans="1:5" x14ac:dyDescent="0.2">
      <c r="A63" s="1">
        <f t="shared" si="1"/>
        <v>600</v>
      </c>
      <c r="B63" s="101">
        <v>30</v>
      </c>
      <c r="C63" s="10" t="s">
        <v>2668</v>
      </c>
      <c r="D63" s="10" t="s">
        <v>103</v>
      </c>
    </row>
    <row r="64" spans="1:5" x14ac:dyDescent="0.2">
      <c r="A64" s="1">
        <f t="shared" si="1"/>
        <v>6000</v>
      </c>
      <c r="B64" s="101">
        <v>300</v>
      </c>
      <c r="C64" s="10" t="s">
        <v>2638</v>
      </c>
      <c r="D64" s="10" t="s">
        <v>2409</v>
      </c>
      <c r="E64" s="10" t="s">
        <v>2670</v>
      </c>
    </row>
    <row r="65" spans="1:25" x14ac:dyDescent="0.2">
      <c r="A65" s="1">
        <f t="shared" si="1"/>
        <v>6000</v>
      </c>
      <c r="B65" s="101">
        <v>300</v>
      </c>
      <c r="C65" s="10" t="s">
        <v>2639</v>
      </c>
      <c r="D65" s="10" t="s">
        <v>2409</v>
      </c>
      <c r="E65" s="10" t="s">
        <v>2671</v>
      </c>
    </row>
    <row r="66" spans="1:25" x14ac:dyDescent="0.2">
      <c r="A66" s="1" t="str">
        <f t="shared" si="1"/>
        <v/>
      </c>
    </row>
    <row r="67" spans="1:25" x14ac:dyDescent="0.2">
      <c r="A67" s="1">
        <f t="shared" si="1"/>
        <v>600</v>
      </c>
      <c r="B67" s="101">
        <v>30</v>
      </c>
      <c r="C67" s="10" t="s">
        <v>2669</v>
      </c>
      <c r="D67" s="10" t="s">
        <v>2664</v>
      </c>
      <c r="E67" s="10" t="s">
        <v>2672</v>
      </c>
    </row>
    <row r="68" spans="1:25" x14ac:dyDescent="0.2">
      <c r="A68" s="1" t="str">
        <f t="shared" si="1"/>
        <v/>
      </c>
      <c r="D68" s="10" t="s">
        <v>2664</v>
      </c>
    </row>
    <row r="69" spans="1:25" x14ac:dyDescent="0.2">
      <c r="A69" s="1" t="str">
        <f t="shared" si="1"/>
        <v/>
      </c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</row>
    <row r="70" spans="1:25" x14ac:dyDescent="0.2">
      <c r="A70" s="1" t="str">
        <f t="shared" si="1"/>
        <v/>
      </c>
    </row>
    <row r="71" spans="1:25" x14ac:dyDescent="0.2">
      <c r="A71" s="1" t="str">
        <f t="shared" si="1"/>
        <v/>
      </c>
      <c r="D71" s="10" t="s">
        <v>2665</v>
      </c>
      <c r="P71" s="2" t="s">
        <v>2664</v>
      </c>
    </row>
    <row r="72" spans="1:25" x14ac:dyDescent="0.2">
      <c r="A72" s="1" t="str">
        <f t="shared" si="1"/>
        <v/>
      </c>
      <c r="D72" s="10" t="s">
        <v>2665</v>
      </c>
      <c r="P72" s="4" t="s">
        <v>2675</v>
      </c>
      <c r="Q72" s="4"/>
      <c r="R72" s="4"/>
      <c r="T72" s="104" t="s">
        <v>2684</v>
      </c>
      <c r="U72" s="104" t="s">
        <v>7</v>
      </c>
      <c r="V72" s="104" t="s">
        <v>2699</v>
      </c>
      <c r="W72" s="104" t="s">
        <v>2700</v>
      </c>
    </row>
    <row r="73" spans="1:25" x14ac:dyDescent="0.2">
      <c r="A73" s="1" t="str">
        <f t="shared" si="1"/>
        <v/>
      </c>
      <c r="P73" s="4"/>
      <c r="Q73" s="4"/>
      <c r="R73" s="4"/>
      <c r="T73" s="4" t="s">
        <v>2741</v>
      </c>
      <c r="U73" s="4">
        <v>60</v>
      </c>
      <c r="V73" s="84">
        <f>U73*20</f>
        <v>1200</v>
      </c>
      <c r="W73" s="4"/>
    </row>
    <row r="74" spans="1:25" x14ac:dyDescent="0.2">
      <c r="A74" s="1" t="str">
        <f t="shared" si="1"/>
        <v/>
      </c>
      <c r="T74" s="4" t="s">
        <v>2702</v>
      </c>
      <c r="U74" s="4">
        <v>60</v>
      </c>
      <c r="V74" s="84">
        <f>U74*20</f>
        <v>1200</v>
      </c>
      <c r="W74" s="4"/>
    </row>
    <row r="75" spans="1:25" x14ac:dyDescent="0.2">
      <c r="A75" s="1" t="str">
        <f t="shared" si="1"/>
        <v/>
      </c>
      <c r="P75" s="4" t="s">
        <v>2682</v>
      </c>
      <c r="Q75" s="4" t="s">
        <v>2683</v>
      </c>
      <c r="T75" s="4" t="s">
        <v>2740</v>
      </c>
      <c r="U75" s="4"/>
      <c r="V75" s="84">
        <v>3000</v>
      </c>
      <c r="W75" s="4"/>
    </row>
    <row r="76" spans="1:25" x14ac:dyDescent="0.2">
      <c r="A76" s="1" t="str">
        <f t="shared" si="1"/>
        <v/>
      </c>
    </row>
    <row r="77" spans="1:25" x14ac:dyDescent="0.2">
      <c r="A77" s="1" t="str">
        <f t="shared" si="1"/>
        <v/>
      </c>
      <c r="T77" s="4" t="s">
        <v>2758</v>
      </c>
      <c r="U77" s="84">
        <v>30</v>
      </c>
      <c r="V77" s="4"/>
      <c r="W77" s="4"/>
    </row>
    <row r="78" spans="1:25" x14ac:dyDescent="0.2">
      <c r="A78" s="1" t="str">
        <f t="shared" si="1"/>
        <v/>
      </c>
      <c r="T78" s="4" t="s">
        <v>2702</v>
      </c>
      <c r="U78" s="84">
        <v>100</v>
      </c>
      <c r="V78" s="4"/>
      <c r="W78" s="4"/>
      <c r="X78" s="2">
        <v>50</v>
      </c>
    </row>
    <row r="79" spans="1:25" x14ac:dyDescent="0.2">
      <c r="A79" s="1" t="str">
        <f t="shared" ref="A79:A122" si="2">IF(B79="","",B79*20)</f>
        <v/>
      </c>
      <c r="T79" s="4" t="s">
        <v>2703</v>
      </c>
      <c r="U79" s="84">
        <v>100</v>
      </c>
      <c r="V79" s="4"/>
      <c r="W79" s="4"/>
      <c r="X79" s="2">
        <v>25</v>
      </c>
    </row>
    <row r="80" spans="1:25" x14ac:dyDescent="0.2">
      <c r="A80" s="1" t="str">
        <f t="shared" si="2"/>
        <v/>
      </c>
    </row>
    <row r="81" spans="1:24" x14ac:dyDescent="0.2">
      <c r="A81" s="1" t="str">
        <f t="shared" si="2"/>
        <v/>
      </c>
      <c r="T81" s="4" t="s">
        <v>2695</v>
      </c>
      <c r="U81" s="84">
        <v>100</v>
      </c>
      <c r="V81" s="4"/>
      <c r="W81" s="4"/>
      <c r="X81" s="2">
        <v>25</v>
      </c>
    </row>
    <row r="82" spans="1:24" x14ac:dyDescent="0.2">
      <c r="A82" s="1" t="str">
        <f t="shared" si="2"/>
        <v/>
      </c>
      <c r="T82" s="4" t="s">
        <v>496</v>
      </c>
      <c r="U82" s="84">
        <v>10</v>
      </c>
      <c r="V82" s="4"/>
      <c r="W82" s="4"/>
    </row>
    <row r="83" spans="1:24" x14ac:dyDescent="0.2">
      <c r="A83" s="1" t="str">
        <f t="shared" si="2"/>
        <v/>
      </c>
      <c r="T83" s="4" t="s">
        <v>497</v>
      </c>
      <c r="U83" s="84">
        <v>10</v>
      </c>
      <c r="V83" s="4"/>
      <c r="W83" s="4"/>
    </row>
    <row r="84" spans="1:24" x14ac:dyDescent="0.2">
      <c r="A84" s="1" t="str">
        <f t="shared" si="2"/>
        <v/>
      </c>
    </row>
    <row r="85" spans="1:24" x14ac:dyDescent="0.2">
      <c r="A85" s="1" t="str">
        <f t="shared" si="2"/>
        <v/>
      </c>
      <c r="T85" s="5" t="s">
        <v>498</v>
      </c>
      <c r="U85" s="5">
        <v>10</v>
      </c>
      <c r="V85" s="5"/>
      <c r="W85" s="5"/>
    </row>
    <row r="86" spans="1:24" x14ac:dyDescent="0.2">
      <c r="A86" s="1" t="str">
        <f t="shared" si="2"/>
        <v/>
      </c>
      <c r="T86" s="4" t="s">
        <v>499</v>
      </c>
      <c r="U86" s="4">
        <v>10</v>
      </c>
      <c r="V86" s="4"/>
      <c r="W86" s="4"/>
    </row>
    <row r="87" spans="1:24" x14ac:dyDescent="0.2">
      <c r="A87" s="1" t="str">
        <f t="shared" si="2"/>
        <v/>
      </c>
      <c r="T87" s="4" t="s">
        <v>500</v>
      </c>
      <c r="U87" s="4">
        <v>10</v>
      </c>
      <c r="V87" s="4"/>
      <c r="W87" s="4"/>
    </row>
    <row r="88" spans="1:24" x14ac:dyDescent="0.2">
      <c r="A88" s="1" t="str">
        <f t="shared" si="2"/>
        <v/>
      </c>
    </row>
    <row r="89" spans="1:24" x14ac:dyDescent="0.2">
      <c r="A89" s="1" t="str">
        <f t="shared" si="2"/>
        <v/>
      </c>
      <c r="T89" s="4" t="s">
        <v>2640</v>
      </c>
      <c r="U89" s="4">
        <v>10</v>
      </c>
      <c r="V89" s="4"/>
      <c r="W89" s="4"/>
    </row>
    <row r="90" spans="1:24" x14ac:dyDescent="0.2">
      <c r="A90" s="1" t="str">
        <f t="shared" si="2"/>
        <v/>
      </c>
      <c r="T90" s="4" t="s">
        <v>501</v>
      </c>
      <c r="U90" s="4">
        <v>10</v>
      </c>
      <c r="V90" s="4"/>
      <c r="W90" s="4"/>
    </row>
    <row r="91" spans="1:24" x14ac:dyDescent="0.2">
      <c r="A91" s="1" t="str">
        <f t="shared" si="2"/>
        <v/>
      </c>
      <c r="T91" s="4" t="s">
        <v>502</v>
      </c>
      <c r="U91" s="4">
        <v>10</v>
      </c>
      <c r="V91" s="4"/>
      <c r="W91" s="4"/>
    </row>
    <row r="92" spans="1:24" x14ac:dyDescent="0.2">
      <c r="A92" s="1" t="str">
        <f t="shared" si="2"/>
        <v/>
      </c>
    </row>
    <row r="93" spans="1:24" x14ac:dyDescent="0.2">
      <c r="A93" s="1" t="str">
        <f t="shared" si="2"/>
        <v/>
      </c>
      <c r="T93" s="4" t="s">
        <v>503</v>
      </c>
      <c r="U93" s="4">
        <v>10</v>
      </c>
      <c r="V93" s="4"/>
      <c r="W93" s="4"/>
    </row>
    <row r="94" spans="1:24" x14ac:dyDescent="0.2">
      <c r="A94" s="1" t="str">
        <f t="shared" si="2"/>
        <v/>
      </c>
      <c r="T94" s="4" t="s">
        <v>504</v>
      </c>
      <c r="U94" s="4">
        <v>10</v>
      </c>
      <c r="V94" s="4"/>
      <c r="W94" s="4"/>
    </row>
    <row r="95" spans="1:24" x14ac:dyDescent="0.2">
      <c r="A95" s="1" t="str">
        <f t="shared" si="2"/>
        <v/>
      </c>
      <c r="T95" s="4" t="s">
        <v>505</v>
      </c>
      <c r="U95" s="4">
        <v>10</v>
      </c>
      <c r="V95" s="4"/>
      <c r="W95" s="4"/>
    </row>
    <row r="96" spans="1:24" x14ac:dyDescent="0.2">
      <c r="A96" s="1" t="str">
        <f t="shared" si="2"/>
        <v/>
      </c>
    </row>
    <row r="97" spans="1:25" x14ac:dyDescent="0.2">
      <c r="A97" s="1" t="str">
        <f t="shared" si="2"/>
        <v/>
      </c>
      <c r="T97" s="4" t="s">
        <v>506</v>
      </c>
      <c r="U97" s="4">
        <v>10</v>
      </c>
      <c r="V97" s="4"/>
      <c r="W97" s="4"/>
    </row>
    <row r="98" spans="1:25" x14ac:dyDescent="0.2">
      <c r="A98" s="1" t="str">
        <f t="shared" si="2"/>
        <v/>
      </c>
      <c r="T98" s="4" t="s">
        <v>507</v>
      </c>
      <c r="U98" s="4">
        <v>10</v>
      </c>
      <c r="V98" s="4"/>
      <c r="W98" s="4"/>
    </row>
    <row r="99" spans="1:25" x14ac:dyDescent="0.2">
      <c r="A99" s="1" t="str">
        <f t="shared" si="2"/>
        <v/>
      </c>
      <c r="T99" s="4" t="s">
        <v>508</v>
      </c>
      <c r="U99" s="4">
        <v>10</v>
      </c>
      <c r="V99" s="4"/>
      <c r="W99" s="4"/>
    </row>
    <row r="100" spans="1:25" x14ac:dyDescent="0.2">
      <c r="A100" s="1" t="str">
        <f t="shared" si="2"/>
        <v/>
      </c>
    </row>
    <row r="101" spans="1:25" x14ac:dyDescent="0.2">
      <c r="A101" s="1" t="str">
        <f t="shared" si="2"/>
        <v/>
      </c>
      <c r="O101" s="103" t="s">
        <v>2739</v>
      </c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</row>
    <row r="102" spans="1:25" x14ac:dyDescent="0.2">
      <c r="A102" s="1" t="str">
        <f t="shared" si="2"/>
        <v/>
      </c>
      <c r="O102" s="2" t="s">
        <v>2754</v>
      </c>
    </row>
    <row r="103" spans="1:25" x14ac:dyDescent="0.2">
      <c r="A103" s="1" t="str">
        <f t="shared" si="2"/>
        <v/>
      </c>
      <c r="P103" s="2" t="s">
        <v>2698</v>
      </c>
    </row>
    <row r="104" spans="1:25" x14ac:dyDescent="0.2">
      <c r="A104" s="1" t="str">
        <f t="shared" si="2"/>
        <v/>
      </c>
      <c r="P104" s="4"/>
      <c r="Q104" s="4"/>
      <c r="R104" s="4"/>
      <c r="T104" s="104" t="s">
        <v>2684</v>
      </c>
      <c r="U104" s="104" t="s">
        <v>2738</v>
      </c>
      <c r="V104" s="104" t="s">
        <v>2704</v>
      </c>
      <c r="W104" s="104" t="s">
        <v>2700</v>
      </c>
    </row>
    <row r="105" spans="1:25" x14ac:dyDescent="0.2">
      <c r="A105" s="1" t="str">
        <f t="shared" si="2"/>
        <v/>
      </c>
      <c r="T105" s="4" t="s">
        <v>2674</v>
      </c>
      <c r="U105" s="84">
        <v>250</v>
      </c>
      <c r="V105" s="4">
        <f>U105/10</f>
        <v>25</v>
      </c>
      <c r="W105" s="4"/>
    </row>
    <row r="106" spans="1:25" x14ac:dyDescent="0.2">
      <c r="A106" s="1" t="str">
        <f t="shared" si="2"/>
        <v/>
      </c>
      <c r="T106" s="4" t="s">
        <v>2742</v>
      </c>
      <c r="U106" s="84">
        <v>6000</v>
      </c>
      <c r="V106" s="4">
        <f>U106/10</f>
        <v>600</v>
      </c>
      <c r="W106" s="4"/>
    </row>
    <row r="107" spans="1:25" x14ac:dyDescent="0.2">
      <c r="A107" s="1" t="str">
        <f t="shared" si="2"/>
        <v/>
      </c>
      <c r="T107" s="4" t="s">
        <v>2755</v>
      </c>
      <c r="U107" s="84">
        <v>4000</v>
      </c>
      <c r="V107" s="4">
        <f>U107/10</f>
        <v>400</v>
      </c>
      <c r="W107" s="4"/>
    </row>
    <row r="108" spans="1:25" x14ac:dyDescent="0.2">
      <c r="A108" s="1" t="str">
        <f t="shared" si="2"/>
        <v/>
      </c>
      <c r="T108" s="4"/>
      <c r="U108" s="4"/>
      <c r="V108" s="4"/>
      <c r="W108" s="4"/>
    </row>
    <row r="109" spans="1:25" x14ac:dyDescent="0.2">
      <c r="A109" s="1" t="str">
        <f t="shared" si="2"/>
        <v/>
      </c>
      <c r="T109" s="4" t="s">
        <v>2756</v>
      </c>
      <c r="U109" s="84">
        <v>10000</v>
      </c>
      <c r="V109" s="4">
        <f>U109/10</f>
        <v>1000</v>
      </c>
      <c r="W109" s="4"/>
    </row>
    <row r="110" spans="1:25" x14ac:dyDescent="0.2">
      <c r="A110" s="1" t="str">
        <f t="shared" si="2"/>
        <v/>
      </c>
      <c r="T110" s="4"/>
      <c r="U110" s="4"/>
      <c r="V110" s="4"/>
      <c r="W110" s="4"/>
    </row>
    <row r="111" spans="1:25" x14ac:dyDescent="0.2">
      <c r="A111" s="1" t="str">
        <f t="shared" si="2"/>
        <v/>
      </c>
      <c r="T111" s="4"/>
      <c r="U111" s="4"/>
      <c r="V111" s="4"/>
      <c r="W111" s="4"/>
    </row>
    <row r="112" spans="1:25" x14ac:dyDescent="0.2">
      <c r="A112" s="1" t="str">
        <f t="shared" si="2"/>
        <v/>
      </c>
      <c r="T112" s="4"/>
      <c r="U112" s="4"/>
      <c r="V112" s="4"/>
      <c r="W112" s="4"/>
    </row>
    <row r="113" spans="1:1" x14ac:dyDescent="0.2">
      <c r="A113" s="1" t="str">
        <f t="shared" si="2"/>
        <v/>
      </c>
    </row>
    <row r="114" spans="1:1" x14ac:dyDescent="0.2">
      <c r="A114" s="1" t="str">
        <f t="shared" si="2"/>
        <v/>
      </c>
    </row>
    <row r="115" spans="1:1" x14ac:dyDescent="0.2">
      <c r="A115" s="1" t="str">
        <f t="shared" si="2"/>
        <v/>
      </c>
    </row>
    <row r="116" spans="1:1" x14ac:dyDescent="0.2">
      <c r="A116" s="1" t="str">
        <f t="shared" si="2"/>
        <v/>
      </c>
    </row>
    <row r="117" spans="1:1" x14ac:dyDescent="0.2">
      <c r="A117" s="1" t="str">
        <f t="shared" si="2"/>
        <v/>
      </c>
    </row>
    <row r="118" spans="1:1" x14ac:dyDescent="0.2">
      <c r="A118" s="1" t="str">
        <f t="shared" si="2"/>
        <v/>
      </c>
    </row>
    <row r="119" spans="1:1" x14ac:dyDescent="0.2">
      <c r="A119" s="1" t="str">
        <f t="shared" si="2"/>
        <v/>
      </c>
    </row>
    <row r="120" spans="1:1" x14ac:dyDescent="0.2">
      <c r="A120" s="1" t="str">
        <f t="shared" si="2"/>
        <v/>
      </c>
    </row>
    <row r="121" spans="1:1" x14ac:dyDescent="0.2">
      <c r="A121" s="1" t="str">
        <f t="shared" si="2"/>
        <v/>
      </c>
    </row>
    <row r="122" spans="1:1" x14ac:dyDescent="0.2">
      <c r="A122" s="1" t="str">
        <f t="shared" si="2"/>
        <v/>
      </c>
    </row>
    <row r="123" spans="1:1" x14ac:dyDescent="0.2">
      <c r="A123" s="1" t="str">
        <f t="shared" ref="A123:A186" si="3">IF(B123="","",B123*20)</f>
        <v/>
      </c>
    </row>
    <row r="124" spans="1:1" x14ac:dyDescent="0.2">
      <c r="A124" s="1" t="str">
        <f t="shared" si="3"/>
        <v/>
      </c>
    </row>
    <row r="125" spans="1:1" x14ac:dyDescent="0.2">
      <c r="A125" s="1" t="str">
        <f t="shared" si="3"/>
        <v/>
      </c>
    </row>
    <row r="126" spans="1:1" x14ac:dyDescent="0.2">
      <c r="A126" s="1" t="str">
        <f t="shared" si="3"/>
        <v/>
      </c>
    </row>
    <row r="127" spans="1:1" x14ac:dyDescent="0.2">
      <c r="A127" s="1" t="str">
        <f t="shared" si="3"/>
        <v/>
      </c>
    </row>
    <row r="128" spans="1:1" x14ac:dyDescent="0.2">
      <c r="A128" s="1" t="str">
        <f t="shared" si="3"/>
        <v/>
      </c>
    </row>
    <row r="129" spans="1:1" x14ac:dyDescent="0.2">
      <c r="A129" s="1" t="str">
        <f t="shared" si="3"/>
        <v/>
      </c>
    </row>
    <row r="130" spans="1:1" x14ac:dyDescent="0.2">
      <c r="A130" s="1" t="str">
        <f t="shared" si="3"/>
        <v/>
      </c>
    </row>
    <row r="131" spans="1:1" x14ac:dyDescent="0.2">
      <c r="A131" s="1" t="str">
        <f t="shared" si="3"/>
        <v/>
      </c>
    </row>
    <row r="132" spans="1:1" x14ac:dyDescent="0.2">
      <c r="A132" s="1" t="str">
        <f t="shared" si="3"/>
        <v/>
      </c>
    </row>
    <row r="133" spans="1:1" x14ac:dyDescent="0.2">
      <c r="A133" s="1" t="str">
        <f t="shared" si="3"/>
        <v/>
      </c>
    </row>
    <row r="134" spans="1:1" x14ac:dyDescent="0.2">
      <c r="A134" s="1" t="str">
        <f t="shared" si="3"/>
        <v/>
      </c>
    </row>
    <row r="135" spans="1:1" x14ac:dyDescent="0.2">
      <c r="A135" s="1" t="str">
        <f t="shared" si="3"/>
        <v/>
      </c>
    </row>
    <row r="136" spans="1:1" x14ac:dyDescent="0.2">
      <c r="A136" s="1" t="str">
        <f t="shared" si="3"/>
        <v/>
      </c>
    </row>
    <row r="137" spans="1:1" x14ac:dyDescent="0.2">
      <c r="A137" s="1" t="str">
        <f t="shared" si="3"/>
        <v/>
      </c>
    </row>
    <row r="138" spans="1:1" x14ac:dyDescent="0.2">
      <c r="A138" s="1" t="str">
        <f t="shared" si="3"/>
        <v/>
      </c>
    </row>
    <row r="139" spans="1:1" x14ac:dyDescent="0.2">
      <c r="A139" s="1" t="str">
        <f t="shared" si="3"/>
        <v/>
      </c>
    </row>
    <row r="140" spans="1:1" x14ac:dyDescent="0.2">
      <c r="A140" s="1" t="str">
        <f t="shared" si="3"/>
        <v/>
      </c>
    </row>
    <row r="141" spans="1:1" x14ac:dyDescent="0.2">
      <c r="A141" s="1" t="str">
        <f t="shared" si="3"/>
        <v/>
      </c>
    </row>
    <row r="142" spans="1:1" x14ac:dyDescent="0.2">
      <c r="A142" s="1" t="str">
        <f t="shared" si="3"/>
        <v/>
      </c>
    </row>
    <row r="143" spans="1:1" x14ac:dyDescent="0.2">
      <c r="A143" s="1" t="str">
        <f t="shared" si="3"/>
        <v/>
      </c>
    </row>
    <row r="144" spans="1:1" x14ac:dyDescent="0.2">
      <c r="A144" s="1" t="str">
        <f t="shared" si="3"/>
        <v/>
      </c>
    </row>
    <row r="145" spans="1:1" x14ac:dyDescent="0.2">
      <c r="A145" s="1" t="str">
        <f t="shared" si="3"/>
        <v/>
      </c>
    </row>
    <row r="146" spans="1:1" x14ac:dyDescent="0.2">
      <c r="A146" s="1" t="str">
        <f t="shared" si="3"/>
        <v/>
      </c>
    </row>
    <row r="147" spans="1:1" x14ac:dyDescent="0.2">
      <c r="A147" s="1" t="str">
        <f t="shared" si="3"/>
        <v/>
      </c>
    </row>
    <row r="148" spans="1:1" x14ac:dyDescent="0.2">
      <c r="A148" s="1" t="str">
        <f t="shared" si="3"/>
        <v/>
      </c>
    </row>
    <row r="149" spans="1:1" x14ac:dyDescent="0.2">
      <c r="A149" s="1" t="str">
        <f t="shared" si="3"/>
        <v/>
      </c>
    </row>
    <row r="150" spans="1:1" x14ac:dyDescent="0.2">
      <c r="A150" s="1" t="str">
        <f t="shared" si="3"/>
        <v/>
      </c>
    </row>
    <row r="151" spans="1:1" x14ac:dyDescent="0.2">
      <c r="A151" s="1" t="str">
        <f t="shared" si="3"/>
        <v/>
      </c>
    </row>
    <row r="152" spans="1:1" x14ac:dyDescent="0.2">
      <c r="A152" s="1" t="str">
        <f t="shared" si="3"/>
        <v/>
      </c>
    </row>
    <row r="153" spans="1:1" x14ac:dyDescent="0.2">
      <c r="A153" s="1" t="str">
        <f t="shared" si="3"/>
        <v/>
      </c>
    </row>
    <row r="154" spans="1:1" x14ac:dyDescent="0.2">
      <c r="A154" s="1" t="str">
        <f t="shared" si="3"/>
        <v/>
      </c>
    </row>
    <row r="155" spans="1:1" x14ac:dyDescent="0.2">
      <c r="A155" s="1" t="str">
        <f t="shared" si="3"/>
        <v/>
      </c>
    </row>
    <row r="156" spans="1:1" x14ac:dyDescent="0.2">
      <c r="A156" s="1" t="str">
        <f t="shared" si="3"/>
        <v/>
      </c>
    </row>
    <row r="157" spans="1:1" x14ac:dyDescent="0.2">
      <c r="A157" s="1" t="str">
        <f t="shared" si="3"/>
        <v/>
      </c>
    </row>
    <row r="158" spans="1:1" x14ac:dyDescent="0.2">
      <c r="A158" s="1" t="str">
        <f t="shared" si="3"/>
        <v/>
      </c>
    </row>
    <row r="159" spans="1:1" x14ac:dyDescent="0.2">
      <c r="A159" s="1" t="str">
        <f t="shared" si="3"/>
        <v/>
      </c>
    </row>
    <row r="160" spans="1:1" x14ac:dyDescent="0.2">
      <c r="A160" s="1" t="str">
        <f t="shared" si="3"/>
        <v/>
      </c>
    </row>
    <row r="161" spans="1:1" x14ac:dyDescent="0.2">
      <c r="A161" s="1" t="str">
        <f t="shared" si="3"/>
        <v/>
      </c>
    </row>
    <row r="162" spans="1:1" x14ac:dyDescent="0.2">
      <c r="A162" s="1" t="str">
        <f t="shared" si="3"/>
        <v/>
      </c>
    </row>
    <row r="163" spans="1:1" x14ac:dyDescent="0.2">
      <c r="A163" s="1" t="str">
        <f t="shared" si="3"/>
        <v/>
      </c>
    </row>
    <row r="164" spans="1:1" x14ac:dyDescent="0.2">
      <c r="A164" s="1" t="str">
        <f t="shared" si="3"/>
        <v/>
      </c>
    </row>
    <row r="165" spans="1:1" x14ac:dyDescent="0.2">
      <c r="A165" s="1" t="str">
        <f t="shared" si="3"/>
        <v/>
      </c>
    </row>
    <row r="166" spans="1:1" x14ac:dyDescent="0.2">
      <c r="A166" s="1" t="str">
        <f t="shared" si="3"/>
        <v/>
      </c>
    </row>
    <row r="167" spans="1:1" x14ac:dyDescent="0.2">
      <c r="A167" s="1" t="str">
        <f t="shared" si="3"/>
        <v/>
      </c>
    </row>
    <row r="168" spans="1:1" x14ac:dyDescent="0.2">
      <c r="A168" s="1" t="str">
        <f t="shared" si="3"/>
        <v/>
      </c>
    </row>
    <row r="169" spans="1:1" x14ac:dyDescent="0.2">
      <c r="A169" s="1" t="str">
        <f t="shared" si="3"/>
        <v/>
      </c>
    </row>
    <row r="170" spans="1:1" x14ac:dyDescent="0.2">
      <c r="A170" s="1" t="str">
        <f t="shared" si="3"/>
        <v/>
      </c>
    </row>
    <row r="171" spans="1:1" x14ac:dyDescent="0.2">
      <c r="A171" s="1" t="str">
        <f t="shared" si="3"/>
        <v/>
      </c>
    </row>
    <row r="172" spans="1:1" x14ac:dyDescent="0.2">
      <c r="A172" s="1" t="str">
        <f t="shared" si="3"/>
        <v/>
      </c>
    </row>
    <row r="173" spans="1:1" x14ac:dyDescent="0.2">
      <c r="A173" s="1" t="str">
        <f t="shared" si="3"/>
        <v/>
      </c>
    </row>
    <row r="174" spans="1:1" x14ac:dyDescent="0.2">
      <c r="A174" s="1" t="str">
        <f t="shared" si="3"/>
        <v/>
      </c>
    </row>
    <row r="175" spans="1:1" x14ac:dyDescent="0.2">
      <c r="A175" s="1" t="str">
        <f t="shared" si="3"/>
        <v/>
      </c>
    </row>
    <row r="176" spans="1:1" x14ac:dyDescent="0.2">
      <c r="A176" s="1" t="str">
        <f t="shared" si="3"/>
        <v/>
      </c>
    </row>
    <row r="177" spans="1:1" x14ac:dyDescent="0.2">
      <c r="A177" s="1" t="str">
        <f t="shared" si="3"/>
        <v/>
      </c>
    </row>
    <row r="178" spans="1:1" x14ac:dyDescent="0.2">
      <c r="A178" s="1" t="str">
        <f t="shared" si="3"/>
        <v/>
      </c>
    </row>
    <row r="179" spans="1:1" x14ac:dyDescent="0.2">
      <c r="A179" s="1" t="str">
        <f t="shared" si="3"/>
        <v/>
      </c>
    </row>
    <row r="180" spans="1:1" x14ac:dyDescent="0.2">
      <c r="A180" s="1" t="str">
        <f t="shared" si="3"/>
        <v/>
      </c>
    </row>
    <row r="181" spans="1:1" x14ac:dyDescent="0.2">
      <c r="A181" s="1" t="str">
        <f t="shared" si="3"/>
        <v/>
      </c>
    </row>
    <row r="182" spans="1:1" x14ac:dyDescent="0.2">
      <c r="A182" s="1" t="str">
        <f t="shared" si="3"/>
        <v/>
      </c>
    </row>
    <row r="183" spans="1:1" x14ac:dyDescent="0.2">
      <c r="A183" s="1" t="str">
        <f t="shared" si="3"/>
        <v/>
      </c>
    </row>
    <row r="184" spans="1:1" x14ac:dyDescent="0.2">
      <c r="A184" s="1" t="str">
        <f t="shared" si="3"/>
        <v/>
      </c>
    </row>
    <row r="185" spans="1:1" x14ac:dyDescent="0.2">
      <c r="A185" s="1" t="str">
        <f t="shared" si="3"/>
        <v/>
      </c>
    </row>
    <row r="186" spans="1:1" x14ac:dyDescent="0.2">
      <c r="A186" s="1" t="str">
        <f t="shared" si="3"/>
        <v/>
      </c>
    </row>
    <row r="187" spans="1:1" x14ac:dyDescent="0.2">
      <c r="A187" s="1" t="str">
        <f t="shared" ref="A187:A230" si="4">IF(B187="","",B187*20)</f>
        <v/>
      </c>
    </row>
    <row r="188" spans="1:1" x14ac:dyDescent="0.2">
      <c r="A188" s="1" t="str">
        <f t="shared" si="4"/>
        <v/>
      </c>
    </row>
    <row r="189" spans="1:1" x14ac:dyDescent="0.2">
      <c r="A189" s="1" t="str">
        <f t="shared" si="4"/>
        <v/>
      </c>
    </row>
    <row r="190" spans="1:1" x14ac:dyDescent="0.2">
      <c r="A190" s="1" t="str">
        <f t="shared" si="4"/>
        <v/>
      </c>
    </row>
    <row r="191" spans="1:1" x14ac:dyDescent="0.2">
      <c r="A191" s="1" t="str">
        <f t="shared" si="4"/>
        <v/>
      </c>
    </row>
    <row r="192" spans="1:1" x14ac:dyDescent="0.2">
      <c r="A192" s="1" t="str">
        <f t="shared" si="4"/>
        <v/>
      </c>
    </row>
    <row r="193" spans="1:1" x14ac:dyDescent="0.2">
      <c r="A193" s="1" t="str">
        <f t="shared" si="4"/>
        <v/>
      </c>
    </row>
    <row r="194" spans="1:1" x14ac:dyDescent="0.2">
      <c r="A194" s="1" t="str">
        <f t="shared" si="4"/>
        <v/>
      </c>
    </row>
    <row r="195" spans="1:1" x14ac:dyDescent="0.2">
      <c r="A195" s="1" t="str">
        <f t="shared" si="4"/>
        <v/>
      </c>
    </row>
    <row r="196" spans="1:1" x14ac:dyDescent="0.2">
      <c r="A196" s="1" t="str">
        <f t="shared" si="4"/>
        <v/>
      </c>
    </row>
    <row r="197" spans="1:1" x14ac:dyDescent="0.2">
      <c r="A197" s="1" t="str">
        <f t="shared" si="4"/>
        <v/>
      </c>
    </row>
    <row r="198" spans="1:1" x14ac:dyDescent="0.2">
      <c r="A198" s="1" t="str">
        <f t="shared" si="4"/>
        <v/>
      </c>
    </row>
    <row r="199" spans="1:1" x14ac:dyDescent="0.2">
      <c r="A199" s="1" t="str">
        <f t="shared" si="4"/>
        <v/>
      </c>
    </row>
    <row r="200" spans="1:1" x14ac:dyDescent="0.2">
      <c r="A200" s="1" t="str">
        <f t="shared" si="4"/>
        <v/>
      </c>
    </row>
    <row r="201" spans="1:1" x14ac:dyDescent="0.2">
      <c r="A201" s="1" t="str">
        <f t="shared" si="4"/>
        <v/>
      </c>
    </row>
    <row r="202" spans="1:1" x14ac:dyDescent="0.2">
      <c r="A202" s="1" t="str">
        <f t="shared" si="4"/>
        <v/>
      </c>
    </row>
    <row r="203" spans="1:1" x14ac:dyDescent="0.2">
      <c r="A203" s="1" t="str">
        <f t="shared" si="4"/>
        <v/>
      </c>
    </row>
    <row r="204" spans="1:1" x14ac:dyDescent="0.2">
      <c r="A204" s="1" t="str">
        <f t="shared" si="4"/>
        <v/>
      </c>
    </row>
    <row r="205" spans="1:1" x14ac:dyDescent="0.2">
      <c r="A205" s="1" t="str">
        <f t="shared" si="4"/>
        <v/>
      </c>
    </row>
    <row r="206" spans="1:1" x14ac:dyDescent="0.2">
      <c r="A206" s="1" t="str">
        <f t="shared" si="4"/>
        <v/>
      </c>
    </row>
    <row r="207" spans="1:1" x14ac:dyDescent="0.2">
      <c r="A207" s="1" t="str">
        <f t="shared" si="4"/>
        <v/>
      </c>
    </row>
    <row r="208" spans="1:1" x14ac:dyDescent="0.2">
      <c r="A208" s="1" t="str">
        <f t="shared" si="4"/>
        <v/>
      </c>
    </row>
    <row r="209" spans="1:1" x14ac:dyDescent="0.2">
      <c r="A209" s="1" t="str">
        <f t="shared" si="4"/>
        <v/>
      </c>
    </row>
    <row r="210" spans="1:1" x14ac:dyDescent="0.2">
      <c r="A210" s="1" t="str">
        <f t="shared" si="4"/>
        <v/>
      </c>
    </row>
    <row r="211" spans="1:1" x14ac:dyDescent="0.2">
      <c r="A211" s="1" t="str">
        <f t="shared" si="4"/>
        <v/>
      </c>
    </row>
    <row r="212" spans="1:1" x14ac:dyDescent="0.2">
      <c r="A212" s="1" t="str">
        <f t="shared" si="4"/>
        <v/>
      </c>
    </row>
    <row r="213" spans="1:1" x14ac:dyDescent="0.2">
      <c r="A213" s="1" t="str">
        <f t="shared" si="4"/>
        <v/>
      </c>
    </row>
    <row r="214" spans="1:1" x14ac:dyDescent="0.2">
      <c r="A214" s="1" t="str">
        <f t="shared" si="4"/>
        <v/>
      </c>
    </row>
    <row r="215" spans="1:1" x14ac:dyDescent="0.2">
      <c r="A215" s="1" t="str">
        <f t="shared" si="4"/>
        <v/>
      </c>
    </row>
    <row r="216" spans="1:1" x14ac:dyDescent="0.2">
      <c r="A216" s="1" t="str">
        <f t="shared" si="4"/>
        <v/>
      </c>
    </row>
    <row r="217" spans="1:1" x14ac:dyDescent="0.2">
      <c r="A217" s="1" t="str">
        <f t="shared" si="4"/>
        <v/>
      </c>
    </row>
    <row r="218" spans="1:1" x14ac:dyDescent="0.2">
      <c r="A218" s="1" t="str">
        <f t="shared" si="4"/>
        <v/>
      </c>
    </row>
    <row r="219" spans="1:1" x14ac:dyDescent="0.2">
      <c r="A219" s="1" t="str">
        <f t="shared" si="4"/>
        <v/>
      </c>
    </row>
    <row r="220" spans="1:1" x14ac:dyDescent="0.2">
      <c r="A220" s="1" t="str">
        <f t="shared" si="4"/>
        <v/>
      </c>
    </row>
    <row r="221" spans="1:1" x14ac:dyDescent="0.2">
      <c r="A221" s="1" t="str">
        <f t="shared" si="4"/>
        <v/>
      </c>
    </row>
    <row r="222" spans="1:1" x14ac:dyDescent="0.2">
      <c r="A222" s="1" t="str">
        <f t="shared" si="4"/>
        <v/>
      </c>
    </row>
    <row r="223" spans="1:1" x14ac:dyDescent="0.2">
      <c r="A223" s="1" t="str">
        <f t="shared" si="4"/>
        <v/>
      </c>
    </row>
    <row r="224" spans="1:1" x14ac:dyDescent="0.2">
      <c r="A224" s="1" t="str">
        <f t="shared" si="4"/>
        <v/>
      </c>
    </row>
    <row r="225" spans="1:1" x14ac:dyDescent="0.2">
      <c r="A225" s="1" t="str">
        <f t="shared" si="4"/>
        <v/>
      </c>
    </row>
    <row r="226" spans="1:1" x14ac:dyDescent="0.2">
      <c r="A226" s="1" t="str">
        <f t="shared" si="4"/>
        <v/>
      </c>
    </row>
    <row r="227" spans="1:1" x14ac:dyDescent="0.2">
      <c r="A227" s="1" t="str">
        <f t="shared" si="4"/>
        <v/>
      </c>
    </row>
    <row r="228" spans="1:1" x14ac:dyDescent="0.2">
      <c r="A228" s="1" t="str">
        <f t="shared" si="4"/>
        <v/>
      </c>
    </row>
    <row r="229" spans="1:1" x14ac:dyDescent="0.2">
      <c r="A229" s="1" t="str">
        <f t="shared" si="4"/>
        <v/>
      </c>
    </row>
    <row r="230" spans="1:1" x14ac:dyDescent="0.2">
      <c r="A230" s="1" t="str">
        <f t="shared" si="4"/>
        <v/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60F4-D3DF-4320-A238-D9184F272FB8}">
  <sheetPr codeName="Sheet19">
    <tabColor rgb="FFFFFF00"/>
  </sheetPr>
  <dimension ref="A1:AN1002"/>
  <sheetViews>
    <sheetView topLeftCell="F1" workbookViewId="0">
      <pane ySplit="13" topLeftCell="A14" activePane="bottomLeft" state="frozen"/>
      <selection pane="bottomLeft" activeCell="J16" sqref="J16"/>
    </sheetView>
  </sheetViews>
  <sheetFormatPr defaultRowHeight="12" x14ac:dyDescent="0.2"/>
  <cols>
    <col min="1" max="1" width="8" style="2" bestFit="1" customWidth="1"/>
    <col min="2" max="2" width="5" style="2" bestFit="1" customWidth="1"/>
    <col min="3" max="3" width="9" style="2"/>
    <col min="4" max="4" width="7.375" style="2" bestFit="1" customWidth="1"/>
    <col min="5" max="5" width="11.625" style="2" bestFit="1" customWidth="1"/>
    <col min="6" max="6" width="5.875" style="2" bestFit="1" customWidth="1"/>
    <col min="7" max="7" width="9.5" style="2" bestFit="1" customWidth="1"/>
    <col min="8" max="8" width="10.125" style="2" bestFit="1" customWidth="1"/>
    <col min="9" max="9" width="25.125" style="2" bestFit="1" customWidth="1"/>
    <col min="10" max="10" width="10.5" style="2" bestFit="1" customWidth="1"/>
    <col min="11" max="11" width="7.375" style="2" bestFit="1" customWidth="1"/>
    <col min="12" max="12" width="8" style="2" bestFit="1" customWidth="1"/>
    <col min="13" max="13" width="8" style="142" customWidth="1"/>
    <col min="14" max="14" width="9" style="2"/>
    <col min="15" max="15" width="11.625" style="2" bestFit="1" customWidth="1"/>
    <col min="16" max="17" width="5.875" style="2" bestFit="1" customWidth="1"/>
    <col min="18" max="18" width="3.25" style="2" bestFit="1" customWidth="1"/>
    <col min="19" max="20" width="5" style="2" bestFit="1" customWidth="1"/>
    <col min="21" max="21" width="4.125" style="2" bestFit="1" customWidth="1"/>
    <col min="22" max="31" width="9" style="2"/>
    <col min="32" max="33" width="22.5" style="2" bestFit="1" customWidth="1"/>
    <col min="34" max="34" width="9" style="2"/>
    <col min="35" max="35" width="11.625" style="2" bestFit="1" customWidth="1"/>
    <col min="36" max="36" width="5" style="2" bestFit="1" customWidth="1"/>
    <col min="37" max="37" width="15" style="164" customWidth="1"/>
    <col min="38" max="38" width="11.625" style="164" bestFit="1" customWidth="1"/>
    <col min="39" max="39" width="5" style="164" bestFit="1" customWidth="1"/>
    <col min="40" max="40" width="15" style="164" customWidth="1"/>
    <col min="41" max="16384" width="9" style="2"/>
  </cols>
  <sheetData>
    <row r="1" spans="1:40" x14ac:dyDescent="0.2">
      <c r="A1" s="4" t="s">
        <v>3550</v>
      </c>
      <c r="B1" s="4" t="s">
        <v>329</v>
      </c>
      <c r="C1" s="4" t="s">
        <v>332</v>
      </c>
      <c r="D1" s="4" t="s">
        <v>335</v>
      </c>
      <c r="E1" s="4" t="s">
        <v>512</v>
      </c>
      <c r="F1" s="4" t="s">
        <v>337</v>
      </c>
      <c r="G1" s="4" t="s">
        <v>340</v>
      </c>
      <c r="H1" s="4" t="s">
        <v>342</v>
      </c>
      <c r="I1" s="4" t="s">
        <v>513</v>
      </c>
      <c r="J1" s="4" t="s">
        <v>345</v>
      </c>
      <c r="K1" s="4" t="s">
        <v>347</v>
      </c>
      <c r="L1" s="4" t="s">
        <v>349</v>
      </c>
      <c r="M1" s="162" t="s">
        <v>3562</v>
      </c>
      <c r="AC1" s="4" t="s">
        <v>3565</v>
      </c>
      <c r="AD1" s="4" t="s">
        <v>3567</v>
      </c>
      <c r="AE1" s="4" t="s">
        <v>3566</v>
      </c>
      <c r="AF1" s="3" t="s">
        <v>3563</v>
      </c>
      <c r="AG1" s="3" t="s">
        <v>3564</v>
      </c>
      <c r="AI1" s="3" t="s">
        <v>3563</v>
      </c>
      <c r="AJ1" s="165">
        <f ca="1">COUNTA(AF:AF)-1</f>
        <v>1000</v>
      </c>
      <c r="AL1" s="165" t="s">
        <v>3564</v>
      </c>
      <c r="AM1" s="165">
        <f ca="1">COUNTA(AG:AG)-1</f>
        <v>1000</v>
      </c>
    </row>
    <row r="2" spans="1:40" x14ac:dyDescent="0.2">
      <c r="A2" s="4" t="s">
        <v>628</v>
      </c>
      <c r="B2" s="4">
        <v>3544</v>
      </c>
      <c r="C2" s="4">
        <v>1</v>
      </c>
      <c r="D2" s="4">
        <v>144</v>
      </c>
      <c r="E2" s="4" t="s">
        <v>3400</v>
      </c>
      <c r="F2" s="4">
        <v>468</v>
      </c>
      <c r="G2" s="4">
        <v>33</v>
      </c>
      <c r="H2" s="4">
        <v>1</v>
      </c>
      <c r="I2" s="4" t="s">
        <v>3402</v>
      </c>
      <c r="J2" s="4">
        <v>1</v>
      </c>
      <c r="K2" s="4">
        <v>0</v>
      </c>
      <c r="L2" s="4">
        <v>0</v>
      </c>
      <c r="M2" s="163">
        <f>0</f>
        <v>0</v>
      </c>
      <c r="O2" s="4" t="s">
        <v>3394</v>
      </c>
      <c r="P2" s="4"/>
      <c r="Q2" s="4"/>
      <c r="R2" s="4"/>
      <c r="S2" s="4"/>
      <c r="T2" s="4"/>
      <c r="U2" s="4"/>
      <c r="AC2" s="4">
        <f>ROW()-1</f>
        <v>1</v>
      </c>
      <c r="AD2" s="161">
        <f ca="1">RAND()</f>
        <v>0.33751048854872379</v>
      </c>
      <c r="AE2" s="161">
        <f ca="1">ROUNDUP($AD2*10000,)</f>
        <v>3376</v>
      </c>
      <c r="AF2" s="161" t="str">
        <f ca="1">INDEX(동료가치!$I$2:$I$81,MATCH(동료가치!AE2,동료가치!$M$2:$M$81,1),1)</f>
        <v>8 : 랭크1 PVP.아처(여)</v>
      </c>
      <c r="AG2" s="161" t="str">
        <f ca="1">INDEX(동료가치!$I$82:$I$209,MATCH(동료가치!$AE2,동료가치!$M$82:$M$209,1),1)</f>
        <v>114 : 랭크2 파견.존다</v>
      </c>
      <c r="AI2" s="4" t="s">
        <v>3559</v>
      </c>
      <c r="AJ2" s="4">
        <f ca="1">COUNTIF($AF$2:$AF$1001,"*랭크1*")</f>
        <v>684</v>
      </c>
      <c r="AK2" s="164">
        <f ca="1">AJ2/SUM(AJ$2:AJ$6)</f>
        <v>0.68400000000000005</v>
      </c>
      <c r="AL2" s="166" t="s">
        <v>3559</v>
      </c>
      <c r="AM2" s="166">
        <f ca="1">COUNTIF($AG$2:$AG$1001,"*랭크1*")</f>
        <v>0</v>
      </c>
      <c r="AN2" s="164">
        <f ca="1">AM2/SUM(AM$2:AM$6)</f>
        <v>0</v>
      </c>
    </row>
    <row r="3" spans="1:40" x14ac:dyDescent="0.2">
      <c r="A3" s="4" t="s">
        <v>628</v>
      </c>
      <c r="B3" s="4">
        <v>3545</v>
      </c>
      <c r="C3" s="4">
        <v>1</v>
      </c>
      <c r="D3" s="4">
        <v>144</v>
      </c>
      <c r="E3" s="4" t="s">
        <v>3400</v>
      </c>
      <c r="F3" s="4">
        <v>468</v>
      </c>
      <c r="G3" s="4">
        <v>33</v>
      </c>
      <c r="H3" s="4">
        <v>2</v>
      </c>
      <c r="I3" s="4" t="s">
        <v>3403</v>
      </c>
      <c r="J3" s="4">
        <v>1</v>
      </c>
      <c r="K3" s="4">
        <v>0</v>
      </c>
      <c r="L3" s="4">
        <v>0</v>
      </c>
      <c r="M3" s="162">
        <f>F3+M2</f>
        <v>468</v>
      </c>
      <c r="O3" s="4" t="s">
        <v>3395</v>
      </c>
      <c r="P3" s="4">
        <v>80</v>
      </c>
      <c r="Q3" s="4">
        <v>20</v>
      </c>
      <c r="R3" s="4"/>
      <c r="S3" s="4"/>
      <c r="T3" s="4"/>
      <c r="U3" s="4">
        <v>100</v>
      </c>
      <c r="AC3" s="4">
        <f t="shared" ref="AC3:AC66" si="0">ROW()-1</f>
        <v>2</v>
      </c>
      <c r="AD3" s="161">
        <f t="shared" ref="AD3:AD66" ca="1" si="1">RAND()</f>
        <v>0.76678048791413189</v>
      </c>
      <c r="AE3" s="161">
        <f t="shared" ref="AE3:AE66" ca="1" si="2">ROUNDUP($AD3*10000,)</f>
        <v>7668</v>
      </c>
      <c r="AF3" s="161" t="str">
        <f ca="1">INDEX(동료가치!$I$2:$I$81,MATCH(동료가치!AE3,동료가치!$M$2:$M$81,1),1)</f>
        <v>18 : 랭크2 PVP.어쌔신(여)</v>
      </c>
      <c r="AG3" s="161" t="str">
        <f ca="1">INDEX(동료가치!$I$82:$I$209,MATCH(동료가치!$AE3,동료가치!$M$82:$M$209,1),1)</f>
        <v>126 : 랭크3 파견.고로</v>
      </c>
      <c r="AI3" s="4" t="s">
        <v>3568</v>
      </c>
      <c r="AJ3" s="4">
        <f ca="1">COUNTIF($AF$2:$AF$1001,"*랭크2*")</f>
        <v>207</v>
      </c>
      <c r="AK3" s="164">
        <f t="shared" ref="AK3:AK6" ca="1" si="3">AJ3/SUM(AJ$2:AJ$6)</f>
        <v>0.20699999999999999</v>
      </c>
      <c r="AL3" s="166" t="s">
        <v>3568</v>
      </c>
      <c r="AM3" s="166">
        <f ca="1">COUNTIF($AG$2:$AG$1001,"*랭크2*")</f>
        <v>495</v>
      </c>
      <c r="AN3" s="164">
        <f t="shared" ref="AN3:AN6" ca="1" si="4">AM3/SUM(AM$2:AM$6)</f>
        <v>0.495</v>
      </c>
    </row>
    <row r="4" spans="1:40" x14ac:dyDescent="0.2">
      <c r="A4" s="4" t="s">
        <v>628</v>
      </c>
      <c r="B4" s="4">
        <v>3546</v>
      </c>
      <c r="C4" s="4">
        <v>1</v>
      </c>
      <c r="D4" s="4">
        <v>144</v>
      </c>
      <c r="E4" s="4" t="s">
        <v>3400</v>
      </c>
      <c r="F4" s="4">
        <v>469</v>
      </c>
      <c r="G4" s="4">
        <v>33</v>
      </c>
      <c r="H4" s="4">
        <v>3</v>
      </c>
      <c r="I4" s="4" t="s">
        <v>3404</v>
      </c>
      <c r="J4" s="4">
        <v>1</v>
      </c>
      <c r="K4" s="4">
        <v>0</v>
      </c>
      <c r="L4" s="4">
        <v>0</v>
      </c>
      <c r="M4" s="162">
        <f t="shared" ref="M4:M67" si="5">F4+M3</f>
        <v>937</v>
      </c>
      <c r="O4" s="4" t="s">
        <v>3396</v>
      </c>
      <c r="P4" s="4"/>
      <c r="Q4" s="4">
        <v>80</v>
      </c>
      <c r="R4" s="4">
        <v>20</v>
      </c>
      <c r="S4" s="4"/>
      <c r="T4" s="4"/>
      <c r="U4" s="4">
        <v>100</v>
      </c>
      <c r="AC4" s="4">
        <f t="shared" si="0"/>
        <v>3</v>
      </c>
      <c r="AD4" s="161">
        <f t="shared" ca="1" si="1"/>
        <v>0.2911599767573344</v>
      </c>
      <c r="AE4" s="161">
        <f t="shared" ca="1" si="2"/>
        <v>2912</v>
      </c>
      <c r="AF4" s="161" t="str">
        <f ca="1">INDEX(동료가치!$I$2:$I$81,MATCH(동료가치!AE4,동료가치!$M$2:$M$81,1),1)</f>
        <v>7 : 랭크1 PVP.아처(남)</v>
      </c>
      <c r="AG4" s="161" t="str">
        <f ca="1">INDEX(동료가치!$I$82:$I$209,MATCH(동료가치!$AE4,동료가치!$M$82:$M$209,1),1)</f>
        <v>111 : 랭크2 파견.미스티</v>
      </c>
      <c r="AI4" s="4" t="s">
        <v>3569</v>
      </c>
      <c r="AJ4" s="4">
        <f ca="1">COUNTIF($AF$2:$AF$1001,"*랭크3*")</f>
        <v>109</v>
      </c>
      <c r="AK4" s="164">
        <f t="shared" ca="1" si="3"/>
        <v>0.109</v>
      </c>
      <c r="AL4" s="166" t="s">
        <v>3569</v>
      </c>
      <c r="AM4" s="166">
        <f ca="1">COUNTIF($AG$2:$AG$1001,"*랭크3*")</f>
        <v>458</v>
      </c>
      <c r="AN4" s="164">
        <f t="shared" ca="1" si="4"/>
        <v>0.45800000000000002</v>
      </c>
    </row>
    <row r="5" spans="1:40" x14ac:dyDescent="0.2">
      <c r="A5" s="4" t="s">
        <v>628</v>
      </c>
      <c r="B5" s="4">
        <v>3547</v>
      </c>
      <c r="C5" s="4">
        <v>1</v>
      </c>
      <c r="D5" s="4">
        <v>144</v>
      </c>
      <c r="E5" s="4" t="s">
        <v>3400</v>
      </c>
      <c r="F5" s="4">
        <v>469</v>
      </c>
      <c r="G5" s="4">
        <v>33</v>
      </c>
      <c r="H5" s="4">
        <v>4</v>
      </c>
      <c r="I5" s="4" t="s">
        <v>3405</v>
      </c>
      <c r="J5" s="4">
        <v>1</v>
      </c>
      <c r="K5" s="4">
        <v>0</v>
      </c>
      <c r="L5" s="4">
        <v>0</v>
      </c>
      <c r="M5" s="162">
        <f t="shared" si="5"/>
        <v>1406</v>
      </c>
      <c r="O5" s="4" t="s">
        <v>3397</v>
      </c>
      <c r="P5" s="4"/>
      <c r="Q5" s="4"/>
      <c r="R5" s="4">
        <v>80</v>
      </c>
      <c r="S5" s="4">
        <v>20</v>
      </c>
      <c r="T5" s="4"/>
      <c r="U5" s="4">
        <v>100</v>
      </c>
      <c r="AC5" s="4">
        <f t="shared" si="0"/>
        <v>4</v>
      </c>
      <c r="AD5" s="161">
        <f t="shared" ca="1" si="1"/>
        <v>0.30688643564028217</v>
      </c>
      <c r="AE5" s="161">
        <f t="shared" ca="1" si="2"/>
        <v>3069</v>
      </c>
      <c r="AF5" s="161" t="str">
        <f ca="1">INDEX(동료가치!$I$2:$I$81,MATCH(동료가치!AE5,동료가치!$M$2:$M$81,1),1)</f>
        <v>7 : 랭크1 PVP.아처(남)</v>
      </c>
      <c r="AG5" s="161" t="str">
        <f ca="1">INDEX(동료가치!$I$82:$I$209,MATCH(동료가치!$AE5,동료가치!$M$82:$M$209,1),1)</f>
        <v>112 : 랭크2 파견.이세나</v>
      </c>
      <c r="AI5" s="4" t="s">
        <v>3570</v>
      </c>
      <c r="AJ5" s="4">
        <f ca="1">COUNTIF($AF$2:$AF$1001,"*랭크4*")</f>
        <v>0</v>
      </c>
      <c r="AK5" s="164">
        <f t="shared" ca="1" si="3"/>
        <v>0</v>
      </c>
      <c r="AL5" s="166" t="s">
        <v>3570</v>
      </c>
      <c r="AM5" s="166">
        <f ca="1">COUNTIF($AG$2:$AG$1001,"*랭크4*")</f>
        <v>29</v>
      </c>
      <c r="AN5" s="164">
        <f t="shared" ca="1" si="4"/>
        <v>2.9000000000000001E-2</v>
      </c>
    </row>
    <row r="6" spans="1:40" x14ac:dyDescent="0.2">
      <c r="A6" s="4" t="s">
        <v>628</v>
      </c>
      <c r="B6" s="4">
        <v>3548</v>
      </c>
      <c r="C6" s="4">
        <v>1</v>
      </c>
      <c r="D6" s="4">
        <v>144</v>
      </c>
      <c r="E6" s="4" t="s">
        <v>3400</v>
      </c>
      <c r="F6" s="4">
        <v>469</v>
      </c>
      <c r="G6" s="4">
        <v>33</v>
      </c>
      <c r="H6" s="4">
        <v>5</v>
      </c>
      <c r="I6" s="4" t="s">
        <v>3406</v>
      </c>
      <c r="J6" s="4">
        <v>1</v>
      </c>
      <c r="K6" s="4">
        <v>0</v>
      </c>
      <c r="L6" s="4">
        <v>0</v>
      </c>
      <c r="M6" s="162">
        <f t="shared" si="5"/>
        <v>1875</v>
      </c>
      <c r="O6" s="4" t="s">
        <v>3398</v>
      </c>
      <c r="P6" s="4"/>
      <c r="Q6" s="4"/>
      <c r="R6" s="4"/>
      <c r="S6" s="4">
        <v>80</v>
      </c>
      <c r="T6" s="4">
        <v>20</v>
      </c>
      <c r="U6" s="4">
        <v>100</v>
      </c>
      <c r="AC6" s="4">
        <f t="shared" si="0"/>
        <v>5</v>
      </c>
      <c r="AD6" s="161">
        <f t="shared" ca="1" si="1"/>
        <v>0.23002033637802222</v>
      </c>
      <c r="AE6" s="161">
        <f t="shared" ca="1" si="2"/>
        <v>2301</v>
      </c>
      <c r="AF6" s="161" t="str">
        <f ca="1">INDEX(동료가치!$I$2:$I$81,MATCH(동료가치!AE6,동료가치!$M$2:$M$81,1),1)</f>
        <v>5 : 랭크1 PVP.씨프(남)</v>
      </c>
      <c r="AG6" s="161" t="str">
        <f ca="1">INDEX(동료가치!$I$82:$I$209,MATCH(동료가치!$AE6,동료가치!$M$82:$M$209,1),1)</f>
        <v>23 : 랭크2 PVP.댄서(남)</v>
      </c>
      <c r="AI6" s="4" t="s">
        <v>3571</v>
      </c>
      <c r="AJ6" s="4">
        <f ca="1">COUNTIF($AF$2:$AF$1001,"*랭크5*")</f>
        <v>0</v>
      </c>
      <c r="AK6" s="164">
        <f t="shared" ca="1" si="3"/>
        <v>0</v>
      </c>
      <c r="AL6" s="166" t="s">
        <v>3571</v>
      </c>
      <c r="AM6" s="166">
        <f ca="1">COUNTIF($AG$2:$AG$1001,"*랭크5*")</f>
        <v>18</v>
      </c>
      <c r="AN6" s="164">
        <f t="shared" ca="1" si="4"/>
        <v>1.7999999999999999E-2</v>
      </c>
    </row>
    <row r="7" spans="1:40" x14ac:dyDescent="0.2">
      <c r="A7" s="4" t="s">
        <v>628</v>
      </c>
      <c r="B7" s="4">
        <v>3549</v>
      </c>
      <c r="C7" s="4">
        <v>1</v>
      </c>
      <c r="D7" s="4">
        <v>144</v>
      </c>
      <c r="E7" s="4" t="s">
        <v>3400</v>
      </c>
      <c r="F7" s="4">
        <v>469</v>
      </c>
      <c r="G7" s="4">
        <v>33</v>
      </c>
      <c r="H7" s="4">
        <v>6</v>
      </c>
      <c r="I7" s="4" t="s">
        <v>3407</v>
      </c>
      <c r="J7" s="4">
        <v>1</v>
      </c>
      <c r="K7" s="4">
        <v>0</v>
      </c>
      <c r="L7" s="4">
        <v>0</v>
      </c>
      <c r="M7" s="162">
        <f t="shared" si="5"/>
        <v>2344</v>
      </c>
      <c r="O7" s="4" t="s">
        <v>3399</v>
      </c>
      <c r="P7" s="4"/>
      <c r="Q7" s="4"/>
      <c r="R7" s="4"/>
      <c r="S7" s="4"/>
      <c r="T7" s="4">
        <v>100</v>
      </c>
      <c r="U7" s="4">
        <v>100</v>
      </c>
      <c r="AC7" s="4">
        <f t="shared" si="0"/>
        <v>6</v>
      </c>
      <c r="AD7" s="161">
        <f t="shared" ca="1" si="1"/>
        <v>0.15281196978440781</v>
      </c>
      <c r="AE7" s="161">
        <f t="shared" ca="1" si="2"/>
        <v>1529</v>
      </c>
      <c r="AF7" s="161" t="str">
        <f ca="1">INDEX(동료가치!$I$2:$I$81,MATCH(동료가치!AE7,동료가치!$M$2:$M$81,1),1)</f>
        <v>4 : 랭크1 PVP.매지션(여)</v>
      </c>
      <c r="AG7" s="161" t="str">
        <f ca="1">INDEX(동료가치!$I$82:$I$209,MATCH(동료가치!$AE7,동료가치!$M$82:$M$209,1),1)</f>
        <v>18 : 랭크2 PVP.어쌔신(여)</v>
      </c>
    </row>
    <row r="8" spans="1:40" x14ac:dyDescent="0.2">
      <c r="A8" s="4" t="s">
        <v>628</v>
      </c>
      <c r="B8" s="4">
        <v>3550</v>
      </c>
      <c r="C8" s="4">
        <v>1</v>
      </c>
      <c r="D8" s="4">
        <v>144</v>
      </c>
      <c r="E8" s="4" t="s">
        <v>3400</v>
      </c>
      <c r="F8" s="4">
        <v>469</v>
      </c>
      <c r="G8" s="4">
        <v>33</v>
      </c>
      <c r="H8" s="4">
        <v>7</v>
      </c>
      <c r="I8" s="4" t="s">
        <v>3408</v>
      </c>
      <c r="J8" s="4">
        <v>1</v>
      </c>
      <c r="K8" s="4">
        <v>0</v>
      </c>
      <c r="L8" s="4">
        <v>0</v>
      </c>
      <c r="M8" s="162">
        <f t="shared" si="5"/>
        <v>2813</v>
      </c>
      <c r="V8" s="2" t="s">
        <v>3572</v>
      </c>
      <c r="AC8" s="4">
        <f t="shared" si="0"/>
        <v>7</v>
      </c>
      <c r="AD8" s="161">
        <f t="shared" ca="1" si="1"/>
        <v>0.81144877122819414</v>
      </c>
      <c r="AE8" s="161">
        <f t="shared" ca="1" si="2"/>
        <v>8115</v>
      </c>
      <c r="AF8" s="161" t="str">
        <f ca="1">INDEX(동료가치!$I$2:$I$81,MATCH(동료가치!AE8,동료가치!$M$2:$M$81,1),1)</f>
        <v>109 : 랭크2 파견.글로리아</v>
      </c>
      <c r="AG8" s="161" t="str">
        <f ca="1">INDEX(동료가치!$I$82:$I$209,MATCH(동료가치!$AE8,동료가치!$M$82:$M$209,1),1)</f>
        <v>129 : 랭크3 파견.시키나</v>
      </c>
    </row>
    <row r="9" spans="1:40" x14ac:dyDescent="0.2">
      <c r="A9" s="4" t="s">
        <v>628</v>
      </c>
      <c r="B9" s="4">
        <v>3551</v>
      </c>
      <c r="C9" s="4">
        <v>1</v>
      </c>
      <c r="D9" s="4">
        <v>144</v>
      </c>
      <c r="E9" s="4" t="s">
        <v>3400</v>
      </c>
      <c r="F9" s="4">
        <v>469</v>
      </c>
      <c r="G9" s="4">
        <v>33</v>
      </c>
      <c r="H9" s="4">
        <v>8</v>
      </c>
      <c r="I9" s="4" t="s">
        <v>3409</v>
      </c>
      <c r="J9" s="4">
        <v>1</v>
      </c>
      <c r="K9" s="4">
        <v>0</v>
      </c>
      <c r="L9" s="4">
        <v>0</v>
      </c>
      <c r="M9" s="162">
        <f t="shared" si="5"/>
        <v>3282</v>
      </c>
      <c r="O9" s="4" t="s">
        <v>2638</v>
      </c>
      <c r="P9" s="4">
        <v>75</v>
      </c>
      <c r="Q9" s="4">
        <v>20</v>
      </c>
      <c r="R9" s="4">
        <v>5</v>
      </c>
      <c r="S9" s="4">
        <v>0</v>
      </c>
      <c r="T9" s="4">
        <v>0</v>
      </c>
      <c r="U9" s="4">
        <v>100</v>
      </c>
      <c r="V9" s="2">
        <f>IFERROR(ROUND(100/P9,4),)</f>
        <v>1.3332999999999999</v>
      </c>
      <c r="W9" s="2">
        <f t="shared" ref="W9:Z9" si="6">IFERROR(ROUND(100/Q9,4),)</f>
        <v>5</v>
      </c>
      <c r="X9" s="2">
        <f t="shared" si="6"/>
        <v>20</v>
      </c>
      <c r="Y9" s="2">
        <f t="shared" si="6"/>
        <v>0</v>
      </c>
      <c r="Z9" s="2">
        <f t="shared" si="6"/>
        <v>0</v>
      </c>
      <c r="AC9" s="4">
        <f t="shared" si="0"/>
        <v>8</v>
      </c>
      <c r="AD9" s="161">
        <f t="shared" ca="1" si="1"/>
        <v>0.98215708355006881</v>
      </c>
      <c r="AE9" s="161">
        <f t="shared" ca="1" si="2"/>
        <v>9822</v>
      </c>
      <c r="AF9" s="161" t="str">
        <f ca="1">INDEX(동료가치!$I$2:$I$81,MATCH(동료가치!AE9,동료가치!$M$2:$M$81,1),1)</f>
        <v>140 : 랭크3 파견.디포르테</v>
      </c>
      <c r="AG9" s="161" t="str">
        <f ca="1">INDEX(동료가치!$I$82:$I$209,MATCH(동료가치!$AE9,동료가치!$M$82:$M$209,1),1)</f>
        <v>69 : 랭크5 PVP.레인져(남)</v>
      </c>
    </row>
    <row r="10" spans="1:40" x14ac:dyDescent="0.2">
      <c r="A10" s="4" t="s">
        <v>628</v>
      </c>
      <c r="B10" s="4">
        <v>3552</v>
      </c>
      <c r="C10" s="4">
        <v>1</v>
      </c>
      <c r="D10" s="4">
        <v>144</v>
      </c>
      <c r="E10" s="4" t="s">
        <v>3400</v>
      </c>
      <c r="F10" s="4">
        <v>468</v>
      </c>
      <c r="G10" s="4">
        <v>33</v>
      </c>
      <c r="H10" s="4">
        <v>101</v>
      </c>
      <c r="I10" s="4" t="s">
        <v>3410</v>
      </c>
      <c r="J10" s="4">
        <v>1</v>
      </c>
      <c r="K10" s="4">
        <v>0</v>
      </c>
      <c r="L10" s="4">
        <v>0</v>
      </c>
      <c r="M10" s="162">
        <f t="shared" si="5"/>
        <v>3750</v>
      </c>
      <c r="O10" s="4" t="s">
        <v>2639</v>
      </c>
      <c r="P10" s="4">
        <v>75</v>
      </c>
      <c r="Q10" s="4">
        <v>20</v>
      </c>
      <c r="R10" s="4">
        <v>5</v>
      </c>
      <c r="S10" s="4">
        <v>0</v>
      </c>
      <c r="T10" s="4">
        <v>0</v>
      </c>
      <c r="U10" s="4">
        <v>100</v>
      </c>
      <c r="V10" s="2">
        <f t="shared" ref="V10:V12" si="7">IFERROR(ROUND(100/P10,4),)</f>
        <v>1.3332999999999999</v>
      </c>
      <c r="W10" s="2">
        <f t="shared" ref="W10:W12" si="8">IFERROR(ROUND(100/Q10,4),)</f>
        <v>5</v>
      </c>
      <c r="X10" s="2">
        <f t="shared" ref="X10:X12" si="9">IFERROR(ROUND(100/R10,4),)</f>
        <v>20</v>
      </c>
      <c r="Y10" s="2">
        <f t="shared" ref="Y10:Y12" si="10">IFERROR(ROUND(100/S10,4),)</f>
        <v>0</v>
      </c>
      <c r="Z10" s="2">
        <f t="shared" ref="Z10:Z12" si="11">IFERROR(ROUND(100/T10,4),)</f>
        <v>0</v>
      </c>
      <c r="AC10" s="4">
        <f t="shared" si="0"/>
        <v>9</v>
      </c>
      <c r="AD10" s="161">
        <f t="shared" ca="1" si="1"/>
        <v>2.2959581040922883E-2</v>
      </c>
      <c r="AE10" s="161">
        <f t="shared" ca="1" si="2"/>
        <v>230</v>
      </c>
      <c r="AF10" s="161" t="str">
        <f ca="1">INDEX(동료가치!$I$2:$I$81,MATCH(동료가치!AE10,동료가치!$M$2:$M$81,1),1)</f>
        <v>1 : 랭크1 PVP.소드맨(남)</v>
      </c>
      <c r="AG10" s="161" t="str">
        <f ca="1">INDEX(동료가치!$I$82:$I$209,MATCH(동료가치!$AE10,동료가치!$M$82:$M$209,1),1)</f>
        <v>10 : 랭크2 PVP.나이트(여)</v>
      </c>
    </row>
    <row r="11" spans="1:40" x14ac:dyDescent="0.2">
      <c r="A11" s="4" t="s">
        <v>628</v>
      </c>
      <c r="B11" s="4">
        <v>3553</v>
      </c>
      <c r="C11" s="4">
        <v>1</v>
      </c>
      <c r="D11" s="4">
        <v>144</v>
      </c>
      <c r="E11" s="4" t="s">
        <v>3400</v>
      </c>
      <c r="F11" s="4">
        <v>468</v>
      </c>
      <c r="G11" s="4">
        <v>33</v>
      </c>
      <c r="H11" s="4">
        <v>102</v>
      </c>
      <c r="I11" s="4" t="s">
        <v>3411</v>
      </c>
      <c r="J11" s="4">
        <v>1</v>
      </c>
      <c r="K11" s="4">
        <v>0</v>
      </c>
      <c r="L11" s="4">
        <v>0</v>
      </c>
      <c r="M11" s="162">
        <f t="shared" si="5"/>
        <v>4218</v>
      </c>
      <c r="O11" s="4" t="s">
        <v>3400</v>
      </c>
      <c r="P11" s="4">
        <v>75</v>
      </c>
      <c r="Q11" s="4">
        <v>20</v>
      </c>
      <c r="R11" s="4">
        <v>5</v>
      </c>
      <c r="S11" s="4">
        <v>0</v>
      </c>
      <c r="T11" s="4">
        <v>0</v>
      </c>
      <c r="U11" s="4">
        <v>100</v>
      </c>
      <c r="V11" s="2">
        <f t="shared" si="7"/>
        <v>1.3332999999999999</v>
      </c>
      <c r="W11" s="2">
        <f t="shared" si="8"/>
        <v>5</v>
      </c>
      <c r="X11" s="2">
        <f t="shared" si="9"/>
        <v>20</v>
      </c>
      <c r="Y11" s="2">
        <f t="shared" si="10"/>
        <v>0</v>
      </c>
      <c r="Z11" s="2">
        <f t="shared" si="11"/>
        <v>0</v>
      </c>
      <c r="AC11" s="4">
        <f t="shared" si="0"/>
        <v>10</v>
      </c>
      <c r="AD11" s="161">
        <f t="shared" ca="1" si="1"/>
        <v>0.9205109278618796</v>
      </c>
      <c r="AE11" s="161">
        <f t="shared" ca="1" si="2"/>
        <v>9206</v>
      </c>
      <c r="AF11" s="161" t="str">
        <f ca="1">INDEX(동료가치!$I$2:$I$81,MATCH(동료가치!AE11,동료가치!$M$2:$M$81,1),1)</f>
        <v>34 : 랭크3 PVP.어쌔신크로스(여)</v>
      </c>
      <c r="AG11" s="161" t="str">
        <f ca="1">INDEX(동료가치!$I$82:$I$209,MATCH(동료가치!$AE11,동료가치!$M$82:$M$209,1),1)</f>
        <v>137 : 랭크3 파견.비닛</v>
      </c>
    </row>
    <row r="12" spans="1:40" x14ac:dyDescent="0.2">
      <c r="A12" s="4" t="s">
        <v>628</v>
      </c>
      <c r="B12" s="4">
        <v>3554</v>
      </c>
      <c r="C12" s="4">
        <v>1</v>
      </c>
      <c r="D12" s="4">
        <v>144</v>
      </c>
      <c r="E12" s="4" t="s">
        <v>3400</v>
      </c>
      <c r="F12" s="4">
        <v>469</v>
      </c>
      <c r="G12" s="4">
        <v>33</v>
      </c>
      <c r="H12" s="4">
        <v>103</v>
      </c>
      <c r="I12" s="4" t="s">
        <v>3412</v>
      </c>
      <c r="J12" s="4">
        <v>1</v>
      </c>
      <c r="K12" s="4">
        <v>0</v>
      </c>
      <c r="L12" s="4">
        <v>0</v>
      </c>
      <c r="M12" s="162">
        <f t="shared" si="5"/>
        <v>4687</v>
      </c>
      <c r="O12" s="4" t="s">
        <v>3401</v>
      </c>
      <c r="P12" s="4">
        <v>0</v>
      </c>
      <c r="Q12" s="4">
        <v>50.76</v>
      </c>
      <c r="R12" s="4">
        <v>47</v>
      </c>
      <c r="S12" s="4">
        <v>1.92</v>
      </c>
      <c r="T12" s="4">
        <v>0.32</v>
      </c>
      <c r="U12" s="4">
        <v>99.999999999999986</v>
      </c>
      <c r="V12" s="2">
        <f t="shared" si="7"/>
        <v>0</v>
      </c>
      <c r="W12" s="2">
        <f t="shared" si="8"/>
        <v>1.9701</v>
      </c>
      <c r="X12" s="2">
        <f t="shared" si="9"/>
        <v>2.1276999999999999</v>
      </c>
      <c r="Y12" s="2">
        <f t="shared" si="10"/>
        <v>52.083300000000001</v>
      </c>
      <c r="Z12" s="2">
        <f t="shared" si="11"/>
        <v>312.5</v>
      </c>
      <c r="AC12" s="4">
        <f t="shared" si="0"/>
        <v>11</v>
      </c>
      <c r="AD12" s="161">
        <f t="shared" ca="1" si="1"/>
        <v>0.82568833255408314</v>
      </c>
      <c r="AE12" s="161">
        <f t="shared" ca="1" si="2"/>
        <v>8257</v>
      </c>
      <c r="AF12" s="161" t="str">
        <f ca="1">INDEX(동료가치!$I$2:$I$81,MATCH(동료가치!AE12,동료가치!$M$2:$M$81,1),1)</f>
        <v>111 : 랭크2 파견.미스티</v>
      </c>
      <c r="AG12" s="161" t="str">
        <f ca="1">INDEX(동료가치!$I$82:$I$209,MATCH(동료가치!$AE12,동료가치!$M$82:$M$209,1),1)</f>
        <v>130 : 랭크3 파견.이레이소</v>
      </c>
    </row>
    <row r="13" spans="1:40" x14ac:dyDescent="0.2">
      <c r="A13" s="4" t="s">
        <v>628</v>
      </c>
      <c r="B13" s="4">
        <v>3555</v>
      </c>
      <c r="C13" s="4">
        <v>1</v>
      </c>
      <c r="D13" s="4">
        <v>144</v>
      </c>
      <c r="E13" s="4" t="s">
        <v>3400</v>
      </c>
      <c r="F13" s="4">
        <v>469</v>
      </c>
      <c r="G13" s="4">
        <v>33</v>
      </c>
      <c r="H13" s="4">
        <v>104</v>
      </c>
      <c r="I13" s="4" t="s">
        <v>3413</v>
      </c>
      <c r="J13" s="4">
        <v>1</v>
      </c>
      <c r="K13" s="4">
        <v>0</v>
      </c>
      <c r="L13" s="4">
        <v>0</v>
      </c>
      <c r="M13" s="162">
        <f t="shared" si="5"/>
        <v>5156</v>
      </c>
      <c r="AC13" s="4">
        <f t="shared" si="0"/>
        <v>12</v>
      </c>
      <c r="AD13" s="161">
        <f t="shared" ca="1" si="1"/>
        <v>0.75010729779272978</v>
      </c>
      <c r="AE13" s="161">
        <f t="shared" ca="1" si="2"/>
        <v>7502</v>
      </c>
      <c r="AF13" s="161" t="str">
        <f ca="1">INDEX(동료가치!$I$2:$I$81,MATCH(동료가치!AE13,동료가치!$M$2:$M$81,1),1)</f>
        <v>15 : 랭크2 PVP.세이지(남)</v>
      </c>
      <c r="AG13" s="161" t="str">
        <f ca="1">INDEX(동료가치!$I$82:$I$209,MATCH(동료가치!$AE13,동료가치!$M$82:$M$209,1),1)</f>
        <v>125 : 랭크3 파견.발키리</v>
      </c>
    </row>
    <row r="14" spans="1:40" x14ac:dyDescent="0.2">
      <c r="A14" s="4" t="s">
        <v>628</v>
      </c>
      <c r="B14" s="4">
        <v>3556</v>
      </c>
      <c r="C14" s="4">
        <v>1</v>
      </c>
      <c r="D14" s="4">
        <v>144</v>
      </c>
      <c r="E14" s="4" t="s">
        <v>3400</v>
      </c>
      <c r="F14" s="4">
        <v>469</v>
      </c>
      <c r="G14" s="4">
        <v>33</v>
      </c>
      <c r="H14" s="4">
        <v>105</v>
      </c>
      <c r="I14" s="4" t="s">
        <v>3414</v>
      </c>
      <c r="J14" s="4">
        <v>1</v>
      </c>
      <c r="K14" s="4">
        <v>0</v>
      </c>
      <c r="L14" s="4">
        <v>0</v>
      </c>
      <c r="M14" s="162">
        <f t="shared" si="5"/>
        <v>5625</v>
      </c>
      <c r="AC14" s="4">
        <f t="shared" si="0"/>
        <v>13</v>
      </c>
      <c r="AD14" s="161">
        <f t="shared" ca="1" si="1"/>
        <v>0.32363951225920029</v>
      </c>
      <c r="AE14" s="161">
        <f t="shared" ca="1" si="2"/>
        <v>3237</v>
      </c>
      <c r="AF14" s="161" t="str">
        <f ca="1">INDEX(동료가치!$I$2:$I$81,MATCH(동료가치!AE14,동료가치!$M$2:$M$81,1),1)</f>
        <v>7 : 랭크1 PVP.아처(남)</v>
      </c>
      <c r="AG14" s="161" t="str">
        <f ca="1">INDEX(동료가치!$I$82:$I$209,MATCH(동료가치!$AE14,동료가치!$M$82:$M$209,1),1)</f>
        <v>113 : 랭크2 파견.김렛</v>
      </c>
    </row>
    <row r="15" spans="1:40" x14ac:dyDescent="0.2">
      <c r="A15" s="4" t="s">
        <v>628</v>
      </c>
      <c r="B15" s="4">
        <v>3557</v>
      </c>
      <c r="C15" s="4">
        <v>1</v>
      </c>
      <c r="D15" s="4">
        <v>144</v>
      </c>
      <c r="E15" s="4" t="s">
        <v>3400</v>
      </c>
      <c r="F15" s="4">
        <v>469</v>
      </c>
      <c r="G15" s="4">
        <v>33</v>
      </c>
      <c r="H15" s="4">
        <v>106</v>
      </c>
      <c r="I15" s="4" t="s">
        <v>3415</v>
      </c>
      <c r="J15" s="4">
        <v>1</v>
      </c>
      <c r="K15" s="4">
        <v>0</v>
      </c>
      <c r="L15" s="4">
        <v>0</v>
      </c>
      <c r="M15" s="162">
        <f t="shared" si="5"/>
        <v>6094</v>
      </c>
      <c r="O15" s="2" t="s">
        <v>3564</v>
      </c>
      <c r="AC15" s="4">
        <f t="shared" si="0"/>
        <v>14</v>
      </c>
      <c r="AD15" s="161">
        <f t="shared" ca="1" si="1"/>
        <v>0.73389710004161623</v>
      </c>
      <c r="AE15" s="161">
        <f t="shared" ca="1" si="2"/>
        <v>7339</v>
      </c>
      <c r="AF15" s="161" t="str">
        <f ca="1">INDEX(동료가치!$I$2:$I$81,MATCH(동료가치!AE15,동료가치!$M$2:$M$81,1),1)</f>
        <v>12 : 랭크2 PVP.크루세이더(여)</v>
      </c>
      <c r="AG15" s="161" t="str">
        <f ca="1">INDEX(동료가치!$I$82:$I$209,MATCH(동료가치!$AE15,동료가치!$M$82:$M$209,1),1)</f>
        <v>40 : 랭크3 PVP.클로운(여)</v>
      </c>
    </row>
    <row r="16" spans="1:40" x14ac:dyDescent="0.2">
      <c r="A16" s="4" t="s">
        <v>628</v>
      </c>
      <c r="B16" s="4">
        <v>3558</v>
      </c>
      <c r="C16" s="4">
        <v>1</v>
      </c>
      <c r="D16" s="4">
        <v>144</v>
      </c>
      <c r="E16" s="4" t="s">
        <v>3400</v>
      </c>
      <c r="F16" s="4">
        <v>469</v>
      </c>
      <c r="G16" s="4">
        <v>33</v>
      </c>
      <c r="H16" s="4">
        <v>107</v>
      </c>
      <c r="I16" s="4" t="s">
        <v>3416</v>
      </c>
      <c r="J16" s="4">
        <v>1</v>
      </c>
      <c r="K16" s="4">
        <v>0</v>
      </c>
      <c r="L16" s="4">
        <v>0</v>
      </c>
      <c r="M16" s="162">
        <f t="shared" si="5"/>
        <v>6563</v>
      </c>
      <c r="O16" s="2" t="s">
        <v>3573</v>
      </c>
      <c r="AC16" s="4">
        <f t="shared" si="0"/>
        <v>15</v>
      </c>
      <c r="AD16" s="161">
        <f t="shared" ca="1" si="1"/>
        <v>0.49971796684130787</v>
      </c>
      <c r="AE16" s="161">
        <f t="shared" ca="1" si="2"/>
        <v>4998</v>
      </c>
      <c r="AF16" s="161" t="str">
        <f ca="1">INDEX(동료가치!$I$2:$I$81,MATCH(동료가치!AE16,동료가치!$M$2:$M$81,1),1)</f>
        <v>103 : 랭크1 파견.진도</v>
      </c>
      <c r="AG16" s="161" t="str">
        <f ca="1">INDEX(동료가치!$I$82:$I$209,MATCH(동료가치!$AE16,동료가치!$M$82:$M$209,1),1)</f>
        <v>124 : 랭크2 파견.네마</v>
      </c>
    </row>
    <row r="17" spans="1:33" x14ac:dyDescent="0.2">
      <c r="A17" s="4" t="s">
        <v>628</v>
      </c>
      <c r="B17" s="4">
        <v>3559</v>
      </c>
      <c r="C17" s="4">
        <v>1</v>
      </c>
      <c r="D17" s="4">
        <v>144</v>
      </c>
      <c r="E17" s="4" t="s">
        <v>3400</v>
      </c>
      <c r="F17" s="4">
        <v>469</v>
      </c>
      <c r="G17" s="4">
        <v>33</v>
      </c>
      <c r="H17" s="4">
        <v>108</v>
      </c>
      <c r="I17" s="4" t="s">
        <v>3417</v>
      </c>
      <c r="J17" s="4">
        <v>1</v>
      </c>
      <c r="K17" s="4">
        <v>0</v>
      </c>
      <c r="L17" s="4">
        <v>0</v>
      </c>
      <c r="M17" s="162">
        <f t="shared" si="5"/>
        <v>7032</v>
      </c>
      <c r="O17" s="2" t="s">
        <v>3577</v>
      </c>
      <c r="P17" s="2">
        <v>312</v>
      </c>
      <c r="AC17" s="4">
        <f t="shared" si="0"/>
        <v>16</v>
      </c>
      <c r="AD17" s="161">
        <f t="shared" ca="1" si="1"/>
        <v>0.21090143298797315</v>
      </c>
      <c r="AE17" s="161">
        <f t="shared" ca="1" si="2"/>
        <v>2110</v>
      </c>
      <c r="AF17" s="161" t="str">
        <f ca="1">INDEX(동료가치!$I$2:$I$81,MATCH(동료가치!AE17,동료가치!$M$2:$M$81,1),1)</f>
        <v>5 : 랭크1 PVP.씨프(남)</v>
      </c>
      <c r="AG17" s="161" t="str">
        <f ca="1">INDEX(동료가치!$I$82:$I$209,MATCH(동료가치!$AE17,동료가치!$M$82:$M$209,1),1)</f>
        <v>22 : 랭크2 PVP.헌터(여)</v>
      </c>
    </row>
    <row r="18" spans="1:33" x14ac:dyDescent="0.2">
      <c r="A18" s="4" t="s">
        <v>628</v>
      </c>
      <c r="B18" s="4">
        <v>3560</v>
      </c>
      <c r="C18" s="4">
        <v>1</v>
      </c>
      <c r="D18" s="4">
        <v>144</v>
      </c>
      <c r="E18" s="4" t="s">
        <v>3400</v>
      </c>
      <c r="F18" s="4">
        <v>62</v>
      </c>
      <c r="G18" s="4">
        <v>33</v>
      </c>
      <c r="H18" s="4">
        <v>9</v>
      </c>
      <c r="I18" s="4" t="s">
        <v>3418</v>
      </c>
      <c r="J18" s="4">
        <v>1</v>
      </c>
      <c r="K18" s="4">
        <v>0</v>
      </c>
      <c r="L18" s="4">
        <v>0</v>
      </c>
      <c r="M18" s="162">
        <f t="shared" si="5"/>
        <v>7094</v>
      </c>
      <c r="Q18" s="2" t="s">
        <v>3578</v>
      </c>
      <c r="AC18" s="4">
        <f t="shared" si="0"/>
        <v>17</v>
      </c>
      <c r="AD18" s="161">
        <f t="shared" ca="1" si="1"/>
        <v>0.78640551095814248</v>
      </c>
      <c r="AE18" s="161">
        <f t="shared" ca="1" si="2"/>
        <v>7865</v>
      </c>
      <c r="AF18" s="161" t="str">
        <f ca="1">INDEX(동료가치!$I$2:$I$81,MATCH(동료가치!AE18,동료가치!$M$2:$M$81,1),1)</f>
        <v>21 : 랭크2 PVP.헌터(남)</v>
      </c>
      <c r="AG18" s="161" t="str">
        <f ca="1">INDEX(동료가치!$I$82:$I$209,MATCH(동료가치!$AE18,동료가치!$M$82:$M$209,1),1)</f>
        <v>128 : 랭크3 파견.본바스</v>
      </c>
    </row>
    <row r="19" spans="1:33" x14ac:dyDescent="0.2">
      <c r="A19" s="4" t="s">
        <v>628</v>
      </c>
      <c r="B19" s="4">
        <v>3561</v>
      </c>
      <c r="C19" s="4">
        <v>1</v>
      </c>
      <c r="D19" s="4">
        <v>144</v>
      </c>
      <c r="E19" s="4" t="s">
        <v>3400</v>
      </c>
      <c r="F19" s="4">
        <v>62</v>
      </c>
      <c r="G19" s="4">
        <v>33</v>
      </c>
      <c r="H19" s="4">
        <v>10</v>
      </c>
      <c r="I19" s="4" t="s">
        <v>3419</v>
      </c>
      <c r="J19" s="4">
        <v>1</v>
      </c>
      <c r="K19" s="4">
        <v>0</v>
      </c>
      <c r="L19" s="4">
        <v>0</v>
      </c>
      <c r="M19" s="162">
        <f t="shared" si="5"/>
        <v>7156</v>
      </c>
      <c r="O19" s="2" t="s">
        <v>3576</v>
      </c>
      <c r="P19" s="2">
        <f>P17*0.5076</f>
        <v>158.37120000000002</v>
      </c>
      <c r="Q19" s="2">
        <f>P19/3*0.8</f>
        <v>42.232320000000009</v>
      </c>
      <c r="R19" s="2">
        <f>P19/3*0.2</f>
        <v>10.558080000000002</v>
      </c>
      <c r="S19" s="53">
        <f>Q19/3*0.8</f>
        <v>11.261952000000003</v>
      </c>
      <c r="T19" s="53">
        <f>Q19/3*0.2</f>
        <v>2.8154880000000007</v>
      </c>
      <c r="U19" s="53">
        <f>S19/3*0.8</f>
        <v>3.0031872000000011</v>
      </c>
      <c r="V19" s="53">
        <f>S19/3*0.2</f>
        <v>0.75079680000000026</v>
      </c>
      <c r="W19" s="53">
        <f>U19/3*0.8</f>
        <v>0.80084992000000033</v>
      </c>
      <c r="X19" s="53">
        <f>U19/3*0.2</f>
        <v>0.20021248000000008</v>
      </c>
      <c r="Y19" s="53">
        <f>W19/3*0.8</f>
        <v>0.21355997866666676</v>
      </c>
      <c r="Z19" s="53">
        <f>W19/3*0.2</f>
        <v>5.338999466666669E-2</v>
      </c>
      <c r="AA19" s="2">
        <f>R19+T19+V19+X19+Z19</f>
        <v>14.377967274666668</v>
      </c>
      <c r="AC19" s="4">
        <f t="shared" si="0"/>
        <v>18</v>
      </c>
      <c r="AD19" s="161">
        <f t="shared" ca="1" si="1"/>
        <v>0.47329272500881703</v>
      </c>
      <c r="AE19" s="161">
        <f t="shared" ca="1" si="2"/>
        <v>4733</v>
      </c>
      <c r="AF19" s="161" t="str">
        <f ca="1">INDEX(동료가치!$I$2:$I$81,MATCH(동료가치!AE19,동료가치!$M$2:$M$81,1),1)</f>
        <v>103 : 랭크1 파견.진도</v>
      </c>
      <c r="AG19" s="161" t="str">
        <f ca="1">INDEX(동료가치!$I$82:$I$209,MATCH(동료가치!$AE19,동료가치!$M$82:$M$209,1),1)</f>
        <v>122 : 랭크2 파견.엘리</v>
      </c>
    </row>
    <row r="20" spans="1:33" x14ac:dyDescent="0.2">
      <c r="A20" s="4" t="s">
        <v>628</v>
      </c>
      <c r="B20" s="4">
        <v>3562</v>
      </c>
      <c r="C20" s="4">
        <v>1</v>
      </c>
      <c r="D20" s="4">
        <v>144</v>
      </c>
      <c r="E20" s="4" t="s">
        <v>3400</v>
      </c>
      <c r="F20" s="4">
        <v>62</v>
      </c>
      <c r="G20" s="4">
        <v>33</v>
      </c>
      <c r="H20" s="4">
        <v>11</v>
      </c>
      <c r="I20" s="4" t="s">
        <v>3420</v>
      </c>
      <c r="J20" s="4">
        <v>1</v>
      </c>
      <c r="K20" s="4">
        <v>0</v>
      </c>
      <c r="L20" s="4">
        <v>0</v>
      </c>
      <c r="M20" s="162">
        <f t="shared" si="5"/>
        <v>7218</v>
      </c>
      <c r="O20" s="2" t="s">
        <v>3574</v>
      </c>
      <c r="P20" s="2">
        <f>P17*0.47</f>
        <v>146.63999999999999</v>
      </c>
      <c r="Q20" s="2">
        <f>(AA19+P20)/3*0.8</f>
        <v>42.93812460657778</v>
      </c>
      <c r="R20" s="2">
        <f>(AA19+P20)/3*0.2</f>
        <v>10.734531151644445</v>
      </c>
      <c r="S20" s="53">
        <f>Q20/3*0.8</f>
        <v>11.450166561754076</v>
      </c>
      <c r="T20" s="53">
        <f>Q20/3*0.2</f>
        <v>2.8625416404385189</v>
      </c>
      <c r="U20" s="53">
        <f>S20/3*0.8</f>
        <v>3.0533777498010868</v>
      </c>
      <c r="V20" s="53">
        <f>S20/3*0.2</f>
        <v>0.7633444374502717</v>
      </c>
      <c r="W20" s="53">
        <f>U20/3*0.8</f>
        <v>0.81423406661362319</v>
      </c>
      <c r="X20" s="53">
        <f>U20/3*0.2</f>
        <v>0.2035585166534058</v>
      </c>
      <c r="Y20" s="53">
        <f>W20/3*0.8</f>
        <v>0.21712908443029952</v>
      </c>
      <c r="Z20" s="53">
        <f>W20/3*0.2</f>
        <v>5.428227110757488E-2</v>
      </c>
      <c r="AA20" s="2">
        <f>R20+T20+V20+X20+Z20</f>
        <v>14.618258017294215</v>
      </c>
      <c r="AC20" s="4">
        <f t="shared" si="0"/>
        <v>19</v>
      </c>
      <c r="AD20" s="161">
        <f t="shared" ca="1" si="1"/>
        <v>0.52728996978856291</v>
      </c>
      <c r="AE20" s="161">
        <f t="shared" ca="1" si="2"/>
        <v>5273</v>
      </c>
      <c r="AF20" s="161" t="str">
        <f ca="1">INDEX(동료가치!$I$2:$I$81,MATCH(동료가치!AE20,동료가치!$M$2:$M$81,1),1)</f>
        <v>104 : 랭크1 파견.스텔로</v>
      </c>
      <c r="AG20" s="161" t="str">
        <f ca="1">INDEX(동료가치!$I$82:$I$209,MATCH(동료가치!$AE20,동료가치!$M$82:$M$209,1),1)</f>
        <v>26 : 랭크3 PVP.로드나이트(여)</v>
      </c>
    </row>
    <row r="21" spans="1:33" x14ac:dyDescent="0.2">
      <c r="A21" s="4" t="s">
        <v>628</v>
      </c>
      <c r="B21" s="4">
        <v>3563</v>
      </c>
      <c r="C21" s="4">
        <v>1</v>
      </c>
      <c r="D21" s="4">
        <v>144</v>
      </c>
      <c r="E21" s="4" t="s">
        <v>3400</v>
      </c>
      <c r="F21" s="4">
        <v>62</v>
      </c>
      <c r="G21" s="4">
        <v>33</v>
      </c>
      <c r="H21" s="4">
        <v>12</v>
      </c>
      <c r="I21" s="4" t="s">
        <v>3421</v>
      </c>
      <c r="J21" s="4">
        <v>1</v>
      </c>
      <c r="K21" s="4">
        <v>0</v>
      </c>
      <c r="L21" s="4">
        <v>0</v>
      </c>
      <c r="M21" s="162">
        <f t="shared" si="5"/>
        <v>7280</v>
      </c>
      <c r="O21" s="2" t="s">
        <v>3575</v>
      </c>
      <c r="P21" s="2">
        <f>P17*0.0192</f>
        <v>5.9903999999999993</v>
      </c>
      <c r="Q21" s="2">
        <f>(AA20+P21)/3*0.8</f>
        <v>5.4956421379451239</v>
      </c>
      <c r="R21" s="2">
        <f>(AA20+P21)/3*0.2</f>
        <v>1.373910534486281</v>
      </c>
      <c r="S21" s="53">
        <f>Q21/3*0.8</f>
        <v>1.4655045701186999</v>
      </c>
      <c r="T21" s="53">
        <f>Q21/3*0.2</f>
        <v>0.36637614252967499</v>
      </c>
      <c r="U21" s="53">
        <f>S21/3*0.8</f>
        <v>0.39080121869832002</v>
      </c>
      <c r="V21" s="53">
        <f>S21/3*0.2</f>
        <v>9.7700304674580005E-2</v>
      </c>
      <c r="W21" s="53">
        <f>U21/3*0.8</f>
        <v>0.10421365831955201</v>
      </c>
      <c r="X21" s="53">
        <f>U21/3*0.2</f>
        <v>2.6053414579888003E-2</v>
      </c>
      <c r="Y21" s="53">
        <f>W21/3*0.8</f>
        <v>2.7790308885213874E-2</v>
      </c>
      <c r="Z21" s="53">
        <f>W21/3*0.2</f>
        <v>6.9475772213034685E-3</v>
      </c>
      <c r="AA21" s="83">
        <f>R21+T21+V21+X21+Z21</f>
        <v>1.8709879734917274</v>
      </c>
      <c r="AC21" s="4">
        <f t="shared" si="0"/>
        <v>20</v>
      </c>
      <c r="AD21" s="161">
        <f t="shared" ca="1" si="1"/>
        <v>0.72676714532301656</v>
      </c>
      <c r="AE21" s="161">
        <f t="shared" ca="1" si="2"/>
        <v>7268</v>
      </c>
      <c r="AF21" s="161" t="str">
        <f ca="1">INDEX(동료가치!$I$2:$I$81,MATCH(동료가치!AE21,동료가치!$M$2:$M$81,1),1)</f>
        <v>11 : 랭크2 PVP.크루세이더(남)</v>
      </c>
      <c r="AG21" s="161" t="str">
        <f ca="1">INDEX(동료가치!$I$82:$I$209,MATCH(동료가치!$AE21,동료가치!$M$82:$M$209,1),1)</f>
        <v>40 : 랭크3 PVP.클로운(여)</v>
      </c>
    </row>
    <row r="22" spans="1:33" x14ac:dyDescent="0.2">
      <c r="A22" s="4" t="s">
        <v>628</v>
      </c>
      <c r="B22" s="4">
        <v>3564</v>
      </c>
      <c r="C22" s="4">
        <v>1</v>
      </c>
      <c r="D22" s="4">
        <v>144</v>
      </c>
      <c r="E22" s="4" t="s">
        <v>3400</v>
      </c>
      <c r="F22" s="4">
        <v>62</v>
      </c>
      <c r="G22" s="4">
        <v>33</v>
      </c>
      <c r="H22" s="4">
        <v>13</v>
      </c>
      <c r="I22" s="4" t="s">
        <v>3422</v>
      </c>
      <c r="J22" s="4">
        <v>1</v>
      </c>
      <c r="K22" s="4">
        <v>0</v>
      </c>
      <c r="L22" s="4">
        <v>0</v>
      </c>
      <c r="M22" s="162">
        <f t="shared" si="5"/>
        <v>7342</v>
      </c>
      <c r="AC22" s="4">
        <f t="shared" si="0"/>
        <v>21</v>
      </c>
      <c r="AD22" s="161">
        <f t="shared" ca="1" si="1"/>
        <v>0.26901076286451009</v>
      </c>
      <c r="AE22" s="161">
        <f t="shared" ca="1" si="2"/>
        <v>2691</v>
      </c>
      <c r="AF22" s="161" t="str">
        <f ca="1">INDEX(동료가치!$I$2:$I$81,MATCH(동료가치!AE22,동료가치!$M$2:$M$81,1),1)</f>
        <v>6 : 랭크1 PVP.씨프(여)</v>
      </c>
      <c r="AG22" s="161" t="str">
        <f ca="1">INDEX(동료가치!$I$82:$I$209,MATCH(동료가치!$AE22,동료가치!$M$82:$M$209,1),1)</f>
        <v>109 : 랭크2 파견.글로리아</v>
      </c>
    </row>
    <row r="23" spans="1:33" x14ac:dyDescent="0.2">
      <c r="A23" s="4" t="s">
        <v>628</v>
      </c>
      <c r="B23" s="4">
        <v>3565</v>
      </c>
      <c r="C23" s="4">
        <v>1</v>
      </c>
      <c r="D23" s="4">
        <v>144</v>
      </c>
      <c r="E23" s="4" t="s">
        <v>3400</v>
      </c>
      <c r="F23" s="4">
        <v>62</v>
      </c>
      <c r="G23" s="4">
        <v>33</v>
      </c>
      <c r="H23" s="4">
        <v>14</v>
      </c>
      <c r="I23" s="4" t="s">
        <v>3423</v>
      </c>
      <c r="J23" s="4">
        <v>1</v>
      </c>
      <c r="K23" s="4">
        <v>0</v>
      </c>
      <c r="L23" s="4">
        <v>0</v>
      </c>
      <c r="M23" s="162">
        <f t="shared" si="5"/>
        <v>7404</v>
      </c>
      <c r="AA23" s="83"/>
      <c r="AC23" s="4">
        <f t="shared" si="0"/>
        <v>22</v>
      </c>
      <c r="AD23" s="161">
        <f t="shared" ca="1" si="1"/>
        <v>0.45701791297300676</v>
      </c>
      <c r="AE23" s="161">
        <f t="shared" ca="1" si="2"/>
        <v>4571</v>
      </c>
      <c r="AF23" s="161" t="str">
        <f ca="1">INDEX(동료가치!$I$2:$I$81,MATCH(동료가치!AE23,동료가치!$M$2:$M$81,1),1)</f>
        <v>102 : 랭크1 파견.세레</v>
      </c>
      <c r="AG23" s="161" t="str">
        <f ca="1">INDEX(동료가치!$I$82:$I$209,MATCH(동료가치!$AE23,동료가치!$M$82:$M$209,1),1)</f>
        <v>121 : 랭크2 파견.다이거츠</v>
      </c>
    </row>
    <row r="24" spans="1:33" x14ac:dyDescent="0.2">
      <c r="A24" s="4" t="s">
        <v>628</v>
      </c>
      <c r="B24" s="4">
        <v>3566</v>
      </c>
      <c r="C24" s="4">
        <v>1</v>
      </c>
      <c r="D24" s="4">
        <v>144</v>
      </c>
      <c r="E24" s="4" t="s">
        <v>3400</v>
      </c>
      <c r="F24" s="4">
        <v>62</v>
      </c>
      <c r="G24" s="4">
        <v>33</v>
      </c>
      <c r="H24" s="4">
        <v>15</v>
      </c>
      <c r="I24" s="4" t="s">
        <v>3424</v>
      </c>
      <c r="J24" s="4">
        <v>1</v>
      </c>
      <c r="K24" s="4">
        <v>0</v>
      </c>
      <c r="L24" s="4">
        <v>0</v>
      </c>
      <c r="M24" s="162">
        <f t="shared" si="5"/>
        <v>7466</v>
      </c>
      <c r="O24" s="2" t="s">
        <v>3579</v>
      </c>
      <c r="AC24" s="4">
        <f t="shared" si="0"/>
        <v>23</v>
      </c>
      <c r="AD24" s="161">
        <f t="shared" ca="1" si="1"/>
        <v>0.91893469012487405</v>
      </c>
      <c r="AE24" s="161">
        <f t="shared" ca="1" si="2"/>
        <v>9190</v>
      </c>
      <c r="AF24" s="161" t="str">
        <f ca="1">INDEX(동료가치!$I$2:$I$81,MATCH(동료가치!AE24,동료가치!$M$2:$M$81,1),1)</f>
        <v>33 : 랭크3 PVP.어쌔신크로스(남)</v>
      </c>
      <c r="AG24" s="161" t="str">
        <f ca="1">INDEX(동료가치!$I$82:$I$209,MATCH(동료가치!$AE24,동료가치!$M$82:$M$209,1),1)</f>
        <v>137 : 랭크3 파견.비닛</v>
      </c>
    </row>
    <row r="25" spans="1:33" x14ac:dyDescent="0.2">
      <c r="A25" s="4" t="s">
        <v>628</v>
      </c>
      <c r="B25" s="4">
        <v>3567</v>
      </c>
      <c r="C25" s="4">
        <v>1</v>
      </c>
      <c r="D25" s="4">
        <v>144</v>
      </c>
      <c r="E25" s="4" t="s">
        <v>3400</v>
      </c>
      <c r="F25" s="4">
        <v>62</v>
      </c>
      <c r="G25" s="4">
        <v>33</v>
      </c>
      <c r="H25" s="4">
        <v>16</v>
      </c>
      <c r="I25" s="4" t="s">
        <v>3425</v>
      </c>
      <c r="J25" s="4">
        <v>1</v>
      </c>
      <c r="K25" s="4">
        <v>0</v>
      </c>
      <c r="L25" s="4">
        <v>0</v>
      </c>
      <c r="M25" s="162">
        <f t="shared" si="5"/>
        <v>7528</v>
      </c>
      <c r="AC25" s="4">
        <f t="shared" si="0"/>
        <v>24</v>
      </c>
      <c r="AD25" s="161">
        <f t="shared" ca="1" si="1"/>
        <v>6.5019605503248812E-2</v>
      </c>
      <c r="AE25" s="161">
        <f t="shared" ca="1" si="2"/>
        <v>651</v>
      </c>
      <c r="AF25" s="161" t="str">
        <f ca="1">INDEX(동료가치!$I$2:$I$81,MATCH(동료가치!AE25,동료가치!$M$2:$M$81,1),1)</f>
        <v>2 : 랭크1 PVP.소드맨(여)</v>
      </c>
      <c r="AG25" s="161" t="str">
        <f ca="1">INDEX(동료가치!$I$82:$I$209,MATCH(동료가치!$AE25,동료가치!$M$82:$M$209,1),1)</f>
        <v>13 : 랭크2 PVP.위저드(남)</v>
      </c>
    </row>
    <row r="26" spans="1:33" x14ac:dyDescent="0.2">
      <c r="A26" s="4" t="s">
        <v>628</v>
      </c>
      <c r="B26" s="4">
        <v>3568</v>
      </c>
      <c r="C26" s="4">
        <v>1</v>
      </c>
      <c r="D26" s="4">
        <v>144</v>
      </c>
      <c r="E26" s="4" t="s">
        <v>3400</v>
      </c>
      <c r="F26" s="4">
        <v>63</v>
      </c>
      <c r="G26" s="4">
        <v>33</v>
      </c>
      <c r="H26" s="4">
        <v>17</v>
      </c>
      <c r="I26" s="4" t="s">
        <v>3426</v>
      </c>
      <c r="J26" s="4">
        <v>1</v>
      </c>
      <c r="K26" s="4">
        <v>0</v>
      </c>
      <c r="L26" s="4">
        <v>0</v>
      </c>
      <c r="M26" s="162">
        <f t="shared" si="5"/>
        <v>7591</v>
      </c>
      <c r="AC26" s="4">
        <f t="shared" si="0"/>
        <v>25</v>
      </c>
      <c r="AD26" s="161">
        <f t="shared" ca="1" si="1"/>
        <v>0.88288834289141882</v>
      </c>
      <c r="AE26" s="161">
        <f t="shared" ca="1" si="2"/>
        <v>8829</v>
      </c>
      <c r="AF26" s="161" t="str">
        <f ca="1">INDEX(동료가치!$I$2:$I$81,MATCH(동료가치!AE26,동료가치!$M$2:$M$81,1),1)</f>
        <v>120 : 랭크2 파견.마쿠</v>
      </c>
      <c r="AG26" s="161" t="str">
        <f ca="1">INDEX(동료가치!$I$82:$I$209,MATCH(동료가치!$AE26,동료가치!$M$82:$M$209,1),1)</f>
        <v>134 : 랭크3 파견.시키</v>
      </c>
    </row>
    <row r="27" spans="1:33" x14ac:dyDescent="0.2">
      <c r="A27" s="4" t="s">
        <v>628</v>
      </c>
      <c r="B27" s="4">
        <v>3569</v>
      </c>
      <c r="C27" s="4">
        <v>1</v>
      </c>
      <c r="D27" s="4">
        <v>144</v>
      </c>
      <c r="E27" s="4" t="s">
        <v>3400</v>
      </c>
      <c r="F27" s="4">
        <v>63</v>
      </c>
      <c r="G27" s="4">
        <v>33</v>
      </c>
      <c r="H27" s="4">
        <v>18</v>
      </c>
      <c r="I27" s="4" t="s">
        <v>3427</v>
      </c>
      <c r="J27" s="4">
        <v>1</v>
      </c>
      <c r="K27" s="4">
        <v>0</v>
      </c>
      <c r="L27" s="4">
        <v>0</v>
      </c>
      <c r="M27" s="162">
        <f t="shared" si="5"/>
        <v>7654</v>
      </c>
      <c r="O27" s="2" t="s">
        <v>3564</v>
      </c>
      <c r="AC27" s="4">
        <f t="shared" si="0"/>
        <v>26</v>
      </c>
      <c r="AD27" s="161">
        <f t="shared" ca="1" si="1"/>
        <v>5.0316567062734907E-2</v>
      </c>
      <c r="AE27" s="161">
        <f t="shared" ca="1" si="2"/>
        <v>504</v>
      </c>
      <c r="AF27" s="161" t="str">
        <f ca="1">INDEX(동료가치!$I$2:$I$81,MATCH(동료가치!AE27,동료가치!$M$2:$M$81,1),1)</f>
        <v>2 : 랭크1 PVP.소드맨(여)</v>
      </c>
      <c r="AG27" s="161" t="str">
        <f ca="1">INDEX(동료가치!$I$82:$I$209,MATCH(동료가치!$AE27,동료가치!$M$82:$M$209,1),1)</f>
        <v>12 : 랭크2 PVP.크루세이더(여)</v>
      </c>
    </row>
    <row r="28" spans="1:33" x14ac:dyDescent="0.2">
      <c r="A28" s="4" t="s">
        <v>628</v>
      </c>
      <c r="B28" s="4">
        <v>3570</v>
      </c>
      <c r="C28" s="4">
        <v>1</v>
      </c>
      <c r="D28" s="4">
        <v>144</v>
      </c>
      <c r="E28" s="4" t="s">
        <v>3400</v>
      </c>
      <c r="F28" s="4">
        <v>63</v>
      </c>
      <c r="G28" s="4">
        <v>33</v>
      </c>
      <c r="H28" s="4">
        <v>19</v>
      </c>
      <c r="I28" s="4" t="s">
        <v>3428</v>
      </c>
      <c r="J28" s="4">
        <v>1</v>
      </c>
      <c r="K28" s="4">
        <v>0</v>
      </c>
      <c r="L28" s="4">
        <v>0</v>
      </c>
      <c r="M28" s="162">
        <f t="shared" si="5"/>
        <v>7717</v>
      </c>
      <c r="O28" s="2" t="s">
        <v>3573</v>
      </c>
      <c r="AC28" s="4">
        <f t="shared" si="0"/>
        <v>27</v>
      </c>
      <c r="AD28" s="161">
        <f t="shared" ca="1" si="1"/>
        <v>0.60470076606760381</v>
      </c>
      <c r="AE28" s="161">
        <f t="shared" ca="1" si="2"/>
        <v>6048</v>
      </c>
      <c r="AF28" s="161" t="str">
        <f ca="1">INDEX(동료가치!$I$2:$I$81,MATCH(동료가치!AE28,동료가치!$M$2:$M$81,1),1)</f>
        <v>105 : 랭크1 파견.냥쿤</v>
      </c>
      <c r="AG28" s="161" t="str">
        <f ca="1">INDEX(동료가치!$I$82:$I$209,MATCH(동료가치!$AE28,동료가치!$M$82:$M$209,1),1)</f>
        <v>31 : 랭크3 PVP.프로페서(남)</v>
      </c>
    </row>
    <row r="29" spans="1:33" x14ac:dyDescent="0.2">
      <c r="A29" s="4" t="s">
        <v>628</v>
      </c>
      <c r="B29" s="4">
        <v>3571</v>
      </c>
      <c r="C29" s="4">
        <v>1</v>
      </c>
      <c r="D29" s="4">
        <v>144</v>
      </c>
      <c r="E29" s="4" t="s">
        <v>3400</v>
      </c>
      <c r="F29" s="4">
        <v>63</v>
      </c>
      <c r="G29" s="4">
        <v>33</v>
      </c>
      <c r="H29" s="4">
        <v>20</v>
      </c>
      <c r="I29" s="4" t="s">
        <v>3429</v>
      </c>
      <c r="J29" s="4">
        <v>1</v>
      </c>
      <c r="K29" s="4">
        <v>0</v>
      </c>
      <c r="L29" s="4">
        <v>0</v>
      </c>
      <c r="M29" s="162">
        <f t="shared" si="5"/>
        <v>7780</v>
      </c>
      <c r="O29" s="2">
        <v>3</v>
      </c>
      <c r="P29" s="2">
        <f>312*O29</f>
        <v>936</v>
      </c>
      <c r="AC29" s="4">
        <f t="shared" si="0"/>
        <v>28</v>
      </c>
      <c r="AD29" s="161">
        <f t="shared" ca="1" si="1"/>
        <v>0.79159692271916049</v>
      </c>
      <c r="AE29" s="161">
        <f t="shared" ca="1" si="2"/>
        <v>7916</v>
      </c>
      <c r="AF29" s="161" t="str">
        <f ca="1">INDEX(동료가치!$I$2:$I$81,MATCH(동료가치!AE29,동료가치!$M$2:$M$81,1),1)</f>
        <v>22 : 랭크2 PVP.헌터(여)</v>
      </c>
      <c r="AG29" s="161" t="str">
        <f ca="1">INDEX(동료가치!$I$82:$I$209,MATCH(동료가치!$AE29,동료가치!$M$82:$M$209,1),1)</f>
        <v>128 : 랭크3 파견.본바스</v>
      </c>
    </row>
    <row r="30" spans="1:33" x14ac:dyDescent="0.2">
      <c r="A30" s="4" t="s">
        <v>628</v>
      </c>
      <c r="B30" s="4">
        <v>3572</v>
      </c>
      <c r="C30" s="4">
        <v>1</v>
      </c>
      <c r="D30" s="4">
        <v>144</v>
      </c>
      <c r="E30" s="4" t="s">
        <v>3400</v>
      </c>
      <c r="F30" s="4">
        <v>63</v>
      </c>
      <c r="G30" s="4">
        <v>33</v>
      </c>
      <c r="H30" s="4">
        <v>21</v>
      </c>
      <c r="I30" s="4" t="s">
        <v>3430</v>
      </c>
      <c r="J30" s="4">
        <v>1</v>
      </c>
      <c r="K30" s="4">
        <v>0</v>
      </c>
      <c r="L30" s="4">
        <v>0</v>
      </c>
      <c r="M30" s="162">
        <f t="shared" si="5"/>
        <v>7843</v>
      </c>
      <c r="Q30" s="2" t="s">
        <v>3578</v>
      </c>
      <c r="AC30" s="4">
        <f t="shared" si="0"/>
        <v>29</v>
      </c>
      <c r="AD30" s="161">
        <f t="shared" ca="1" si="1"/>
        <v>0.45026095107520991</v>
      </c>
      <c r="AE30" s="161">
        <f t="shared" ca="1" si="2"/>
        <v>4503</v>
      </c>
      <c r="AF30" s="161" t="str">
        <f ca="1">INDEX(동료가치!$I$2:$I$81,MATCH(동료가치!AE30,동료가치!$M$2:$M$81,1),1)</f>
        <v>102 : 랭크1 파견.세레</v>
      </c>
      <c r="AG30" s="161" t="str">
        <f ca="1">INDEX(동료가치!$I$82:$I$209,MATCH(동료가치!$AE30,동료가치!$M$82:$M$209,1),1)</f>
        <v>121 : 랭크2 파견.다이거츠</v>
      </c>
    </row>
    <row r="31" spans="1:33" x14ac:dyDescent="0.2">
      <c r="A31" s="4" t="s">
        <v>628</v>
      </c>
      <c r="B31" s="4">
        <v>3573</v>
      </c>
      <c r="C31" s="4">
        <v>1</v>
      </c>
      <c r="D31" s="4">
        <v>144</v>
      </c>
      <c r="E31" s="4" t="s">
        <v>3400</v>
      </c>
      <c r="F31" s="4">
        <v>63</v>
      </c>
      <c r="G31" s="4">
        <v>33</v>
      </c>
      <c r="H31" s="4">
        <v>22</v>
      </c>
      <c r="I31" s="4" t="s">
        <v>3431</v>
      </c>
      <c r="J31" s="4">
        <v>1</v>
      </c>
      <c r="K31" s="4">
        <v>0</v>
      </c>
      <c r="L31" s="4">
        <v>0</v>
      </c>
      <c r="M31" s="162">
        <f t="shared" si="5"/>
        <v>7906</v>
      </c>
      <c r="O31" s="2" t="s">
        <v>3576</v>
      </c>
      <c r="P31" s="2">
        <f>P29*0.5076</f>
        <v>475.11360000000002</v>
      </c>
      <c r="Q31" s="2">
        <f>P31/3*0.8</f>
        <v>126.69696000000002</v>
      </c>
      <c r="R31" s="2">
        <f>P31/3*0.2</f>
        <v>31.674240000000005</v>
      </c>
      <c r="S31" s="53">
        <f>Q31/3*0.8</f>
        <v>33.78585600000001</v>
      </c>
      <c r="T31" s="53">
        <f>Q31/3*0.2</f>
        <v>8.4464640000000024</v>
      </c>
      <c r="U31" s="53">
        <f>S31/3*0.8</f>
        <v>9.0095616000000032</v>
      </c>
      <c r="V31" s="53">
        <f>S31/3*0.2</f>
        <v>2.2523904000000008</v>
      </c>
      <c r="W31" s="53">
        <f>U31/3*0.8</f>
        <v>2.4025497600000012</v>
      </c>
      <c r="X31" s="53">
        <f>U31/3*0.2</f>
        <v>0.6006374400000003</v>
      </c>
      <c r="Y31" s="53">
        <f>W31/3*0.8</f>
        <v>0.64067993600000039</v>
      </c>
      <c r="Z31" s="53">
        <f>W31/3*0.2</f>
        <v>0.1601699840000001</v>
      </c>
      <c r="AA31" s="2">
        <f>R31+T31+V31+X31+Z31</f>
        <v>43.133901824000006</v>
      </c>
      <c r="AC31" s="4">
        <f t="shared" si="0"/>
        <v>30</v>
      </c>
      <c r="AD31" s="161">
        <f t="shared" ca="1" si="1"/>
        <v>0.80844767839021503</v>
      </c>
      <c r="AE31" s="161">
        <f t="shared" ca="1" si="2"/>
        <v>8085</v>
      </c>
      <c r="AF31" s="161" t="str">
        <f ca="1">INDEX(동료가치!$I$2:$I$81,MATCH(동료가치!AE31,동료가치!$M$2:$M$81,1),1)</f>
        <v>24 : 랭크2 PVP.댄서(여)</v>
      </c>
      <c r="AG31" s="161" t="str">
        <f ca="1">INDEX(동료가치!$I$82:$I$209,MATCH(동료가치!$AE31,동료가치!$M$82:$M$209,1),1)</f>
        <v>129 : 랭크3 파견.시키나</v>
      </c>
    </row>
    <row r="32" spans="1:33" x14ac:dyDescent="0.2">
      <c r="A32" s="4" t="s">
        <v>628</v>
      </c>
      <c r="B32" s="4">
        <v>3574</v>
      </c>
      <c r="C32" s="4">
        <v>1</v>
      </c>
      <c r="D32" s="4">
        <v>144</v>
      </c>
      <c r="E32" s="4" t="s">
        <v>3400</v>
      </c>
      <c r="F32" s="4">
        <v>63</v>
      </c>
      <c r="G32" s="4">
        <v>33</v>
      </c>
      <c r="H32" s="4">
        <v>23</v>
      </c>
      <c r="I32" s="4" t="s">
        <v>3432</v>
      </c>
      <c r="J32" s="4">
        <v>1</v>
      </c>
      <c r="K32" s="4">
        <v>0</v>
      </c>
      <c r="L32" s="4">
        <v>0</v>
      </c>
      <c r="M32" s="162">
        <f t="shared" si="5"/>
        <v>7969</v>
      </c>
      <c r="O32" s="2" t="s">
        <v>3574</v>
      </c>
      <c r="P32" s="2">
        <f>P29*0.47</f>
        <v>439.91999999999996</v>
      </c>
      <c r="Q32" s="2">
        <f>(AA31+P32)/3*0.8</f>
        <v>128.81437381973333</v>
      </c>
      <c r="R32" s="2">
        <f>(AA31+P32)/3*0.2</f>
        <v>32.203593454933333</v>
      </c>
      <c r="S32" s="53">
        <f>Q32/3*0.8</f>
        <v>34.350499685262228</v>
      </c>
      <c r="T32" s="53">
        <f>Q32/3*0.2</f>
        <v>8.5876249213155571</v>
      </c>
      <c r="U32" s="53">
        <f>S32/3*0.8</f>
        <v>9.1601332494032608</v>
      </c>
      <c r="V32" s="53">
        <f>S32/3*0.2</f>
        <v>2.2900333123508152</v>
      </c>
      <c r="W32" s="53">
        <f>U32/3*0.8</f>
        <v>2.4427021998408698</v>
      </c>
      <c r="X32" s="53">
        <f>U32/3*0.2</f>
        <v>0.61067554996021745</v>
      </c>
      <c r="Y32" s="53">
        <f>W32/3*0.8</f>
        <v>0.65138725329089864</v>
      </c>
      <c r="Z32" s="53">
        <f>W32/3*0.2</f>
        <v>0.16284681332272466</v>
      </c>
      <c r="AA32" s="2">
        <f>R32+T32+V32+X32+Z32</f>
        <v>43.85477405188265</v>
      </c>
      <c r="AC32" s="4">
        <f t="shared" si="0"/>
        <v>31</v>
      </c>
      <c r="AD32" s="161">
        <f t="shared" ca="1" si="1"/>
        <v>0.31962923838808532</v>
      </c>
      <c r="AE32" s="161">
        <f t="shared" ca="1" si="2"/>
        <v>3197</v>
      </c>
      <c r="AF32" s="161" t="str">
        <f ca="1">INDEX(동료가치!$I$2:$I$81,MATCH(동료가치!AE32,동료가치!$M$2:$M$81,1),1)</f>
        <v>7 : 랭크1 PVP.아처(남)</v>
      </c>
      <c r="AG32" s="161" t="str">
        <f ca="1">INDEX(동료가치!$I$82:$I$209,MATCH(동료가치!$AE32,동료가치!$M$82:$M$209,1),1)</f>
        <v>113 : 랭크2 파견.김렛</v>
      </c>
    </row>
    <row r="33" spans="1:33" x14ac:dyDescent="0.2">
      <c r="A33" s="4" t="s">
        <v>628</v>
      </c>
      <c r="B33" s="4">
        <v>3575</v>
      </c>
      <c r="C33" s="4">
        <v>1</v>
      </c>
      <c r="D33" s="4">
        <v>144</v>
      </c>
      <c r="E33" s="4" t="s">
        <v>3400</v>
      </c>
      <c r="F33" s="4">
        <v>63</v>
      </c>
      <c r="G33" s="4">
        <v>33</v>
      </c>
      <c r="H33" s="4">
        <v>24</v>
      </c>
      <c r="I33" s="4" t="s">
        <v>3433</v>
      </c>
      <c r="J33" s="4">
        <v>1</v>
      </c>
      <c r="K33" s="4">
        <v>0</v>
      </c>
      <c r="L33" s="4">
        <v>0</v>
      </c>
      <c r="M33" s="162">
        <f t="shared" si="5"/>
        <v>8032</v>
      </c>
      <c r="O33" s="2" t="s">
        <v>3575</v>
      </c>
      <c r="P33" s="2">
        <f>P29*0.0192</f>
        <v>17.9712</v>
      </c>
      <c r="Q33" s="2">
        <f>(AA32+P33)/3*0.8</f>
        <v>16.486926413835373</v>
      </c>
      <c r="R33" s="2">
        <f>(AA32+P33)/3*0.2</f>
        <v>4.1217316034588434</v>
      </c>
      <c r="S33" s="53">
        <f>Q33/3*0.8</f>
        <v>4.3965137103560998</v>
      </c>
      <c r="T33" s="53">
        <f>Q33/3*0.2</f>
        <v>1.099128427589025</v>
      </c>
      <c r="U33" s="53">
        <f>S33/3*0.8</f>
        <v>1.17240365609496</v>
      </c>
      <c r="V33" s="53">
        <f>S33/3*0.2</f>
        <v>0.29310091402374</v>
      </c>
      <c r="W33" s="53">
        <f>U33/3*0.8</f>
        <v>0.31264097495865606</v>
      </c>
      <c r="X33" s="53">
        <f>U33/3*0.2</f>
        <v>7.8160243739664015E-2</v>
      </c>
      <c r="Y33" s="53">
        <f>W33/3*0.8</f>
        <v>8.3370926655641622E-2</v>
      </c>
      <c r="Z33" s="53">
        <f>W33/3*0.2</f>
        <v>2.0842731663910406E-2</v>
      </c>
      <c r="AA33" s="83">
        <f>R33+T33+V33+X33+Z33</f>
        <v>5.6129639204751838</v>
      </c>
      <c r="AC33" s="4">
        <f t="shared" si="0"/>
        <v>32</v>
      </c>
      <c r="AD33" s="161">
        <f t="shared" ca="1" si="1"/>
        <v>0.80377567922148097</v>
      </c>
      <c r="AE33" s="161">
        <f t="shared" ca="1" si="2"/>
        <v>8038</v>
      </c>
      <c r="AF33" s="161" t="str">
        <f ca="1">INDEX(동료가치!$I$2:$I$81,MATCH(동료가치!AE33,동료가치!$M$2:$M$81,1),1)</f>
        <v>24 : 랭크2 PVP.댄서(여)</v>
      </c>
      <c r="AG33" s="161" t="str">
        <f ca="1">INDEX(동료가치!$I$82:$I$209,MATCH(동료가치!$AE33,동료가치!$M$82:$M$209,1),1)</f>
        <v>129 : 랭크3 파견.시키나</v>
      </c>
    </row>
    <row r="34" spans="1:33" x14ac:dyDescent="0.2">
      <c r="A34" s="4" t="s">
        <v>628</v>
      </c>
      <c r="B34" s="4">
        <v>3576</v>
      </c>
      <c r="C34" s="4">
        <v>1</v>
      </c>
      <c r="D34" s="4">
        <v>144</v>
      </c>
      <c r="E34" s="4" t="s">
        <v>3400</v>
      </c>
      <c r="F34" s="4">
        <v>62</v>
      </c>
      <c r="G34" s="4">
        <v>33</v>
      </c>
      <c r="H34" s="4">
        <v>109</v>
      </c>
      <c r="I34" s="4" t="s">
        <v>3434</v>
      </c>
      <c r="J34" s="4">
        <v>1</v>
      </c>
      <c r="K34" s="4">
        <v>0</v>
      </c>
      <c r="L34" s="4">
        <v>0</v>
      </c>
      <c r="M34" s="162">
        <f t="shared" si="5"/>
        <v>8094</v>
      </c>
      <c r="AC34" s="4">
        <f t="shared" si="0"/>
        <v>33</v>
      </c>
      <c r="AD34" s="161">
        <f t="shared" ca="1" si="1"/>
        <v>0.76829254303616368</v>
      </c>
      <c r="AE34" s="161">
        <f t="shared" ca="1" si="2"/>
        <v>7683</v>
      </c>
      <c r="AF34" s="161" t="str">
        <f ca="1">INDEX(동료가치!$I$2:$I$81,MATCH(동료가치!AE34,동료가치!$M$2:$M$81,1),1)</f>
        <v>18 : 랭크2 PVP.어쌔신(여)</v>
      </c>
      <c r="AG34" s="161" t="str">
        <f ca="1">INDEX(동료가치!$I$82:$I$209,MATCH(동료가치!$AE34,동료가치!$M$82:$M$209,1),1)</f>
        <v>126 : 랭크3 파견.고로</v>
      </c>
    </row>
    <row r="35" spans="1:33" x14ac:dyDescent="0.2">
      <c r="A35" s="4" t="s">
        <v>628</v>
      </c>
      <c r="B35" s="4">
        <v>3577</v>
      </c>
      <c r="C35" s="4">
        <v>1</v>
      </c>
      <c r="D35" s="4">
        <v>144</v>
      </c>
      <c r="E35" s="4" t="s">
        <v>3400</v>
      </c>
      <c r="F35" s="4">
        <v>62</v>
      </c>
      <c r="G35" s="4">
        <v>33</v>
      </c>
      <c r="H35" s="4">
        <v>110</v>
      </c>
      <c r="I35" s="4" t="s">
        <v>3435</v>
      </c>
      <c r="J35" s="4">
        <v>1</v>
      </c>
      <c r="K35" s="4">
        <v>0</v>
      </c>
      <c r="L35" s="4">
        <v>0</v>
      </c>
      <c r="M35" s="162">
        <f t="shared" si="5"/>
        <v>8156</v>
      </c>
      <c r="AC35" s="4">
        <f t="shared" si="0"/>
        <v>34</v>
      </c>
      <c r="AD35" s="161">
        <f t="shared" ca="1" si="1"/>
        <v>0.85232890203215927</v>
      </c>
      <c r="AE35" s="161">
        <f t="shared" ca="1" si="2"/>
        <v>8524</v>
      </c>
      <c r="AF35" s="161" t="str">
        <f ca="1">INDEX(동료가치!$I$2:$I$81,MATCH(동료가치!AE35,동료가치!$M$2:$M$81,1),1)</f>
        <v>115 : 랭크2 파견.홀그렌</v>
      </c>
      <c r="AG35" s="161" t="str">
        <f ca="1">INDEX(동료가치!$I$82:$I$209,MATCH(동료가치!$AE35,동료가치!$M$82:$M$209,1),1)</f>
        <v>132 : 랭크3 파견.산타클로스</v>
      </c>
    </row>
    <row r="36" spans="1:33" x14ac:dyDescent="0.2">
      <c r="A36" s="4" t="s">
        <v>628</v>
      </c>
      <c r="B36" s="4">
        <v>3578</v>
      </c>
      <c r="C36" s="4">
        <v>1</v>
      </c>
      <c r="D36" s="4">
        <v>144</v>
      </c>
      <c r="E36" s="4" t="s">
        <v>3400</v>
      </c>
      <c r="F36" s="4">
        <v>62</v>
      </c>
      <c r="G36" s="4">
        <v>33</v>
      </c>
      <c r="H36" s="4">
        <v>111</v>
      </c>
      <c r="I36" s="4" t="s">
        <v>3436</v>
      </c>
      <c r="J36" s="4">
        <v>1</v>
      </c>
      <c r="K36" s="4">
        <v>0</v>
      </c>
      <c r="L36" s="4">
        <v>0</v>
      </c>
      <c r="M36" s="162">
        <f t="shared" si="5"/>
        <v>8218</v>
      </c>
      <c r="AC36" s="4">
        <f t="shared" si="0"/>
        <v>35</v>
      </c>
      <c r="AD36" s="161">
        <f t="shared" ca="1" si="1"/>
        <v>0.70566232736704282</v>
      </c>
      <c r="AE36" s="161">
        <f t="shared" ca="1" si="2"/>
        <v>7057</v>
      </c>
      <c r="AF36" s="161" t="str">
        <f ca="1">INDEX(동료가치!$I$2:$I$81,MATCH(동료가치!AE36,동료가치!$M$2:$M$81,1),1)</f>
        <v>108 : 랭크1 파견.론카</v>
      </c>
      <c r="AG36" s="161" t="str">
        <f ca="1">INDEX(동료가치!$I$82:$I$209,MATCH(동료가치!$AE36,동료가치!$M$82:$M$209,1),1)</f>
        <v>38 : 랭크3 PVP.스나이퍼(여)</v>
      </c>
    </row>
    <row r="37" spans="1:33" x14ac:dyDescent="0.2">
      <c r="A37" s="4" t="s">
        <v>628</v>
      </c>
      <c r="B37" s="4">
        <v>3579</v>
      </c>
      <c r="C37" s="4">
        <v>1</v>
      </c>
      <c r="D37" s="4">
        <v>144</v>
      </c>
      <c r="E37" s="4" t="s">
        <v>3400</v>
      </c>
      <c r="F37" s="4">
        <v>62</v>
      </c>
      <c r="G37" s="4">
        <v>33</v>
      </c>
      <c r="H37" s="4">
        <v>112</v>
      </c>
      <c r="I37" s="4" t="s">
        <v>3437</v>
      </c>
      <c r="J37" s="4">
        <v>1</v>
      </c>
      <c r="K37" s="4">
        <v>0</v>
      </c>
      <c r="L37" s="4">
        <v>0</v>
      </c>
      <c r="M37" s="162">
        <f t="shared" si="5"/>
        <v>8280</v>
      </c>
      <c r="AC37" s="4">
        <f t="shared" si="0"/>
        <v>36</v>
      </c>
      <c r="AD37" s="161">
        <f t="shared" ca="1" si="1"/>
        <v>0.11894740555241723</v>
      </c>
      <c r="AE37" s="161">
        <f t="shared" ca="1" si="2"/>
        <v>1190</v>
      </c>
      <c r="AF37" s="161" t="str">
        <f ca="1">INDEX(동료가치!$I$2:$I$81,MATCH(동료가치!AE37,동료가치!$M$2:$M$81,1),1)</f>
        <v>3 : 랭크1 PVP.매지션(남)</v>
      </c>
      <c r="AG37" s="161" t="str">
        <f ca="1">INDEX(동료가치!$I$82:$I$209,MATCH(동료가치!$AE37,동료가치!$M$82:$M$209,1),1)</f>
        <v>16 : 랭크2 PVP.세이지(여)</v>
      </c>
    </row>
    <row r="38" spans="1:33" x14ac:dyDescent="0.2">
      <c r="A38" s="4" t="s">
        <v>628</v>
      </c>
      <c r="B38" s="4">
        <v>3580</v>
      </c>
      <c r="C38" s="4">
        <v>1</v>
      </c>
      <c r="D38" s="4">
        <v>144</v>
      </c>
      <c r="E38" s="4" t="s">
        <v>3400</v>
      </c>
      <c r="F38" s="4">
        <v>62</v>
      </c>
      <c r="G38" s="4">
        <v>33</v>
      </c>
      <c r="H38" s="4">
        <v>113</v>
      </c>
      <c r="I38" s="4" t="s">
        <v>3438</v>
      </c>
      <c r="J38" s="4">
        <v>1</v>
      </c>
      <c r="K38" s="4">
        <v>0</v>
      </c>
      <c r="L38" s="4">
        <v>0</v>
      </c>
      <c r="M38" s="162">
        <f t="shared" si="5"/>
        <v>8342</v>
      </c>
      <c r="AC38" s="4">
        <f t="shared" si="0"/>
        <v>37</v>
      </c>
      <c r="AD38" s="161">
        <f t="shared" ca="1" si="1"/>
        <v>0.89081008995467226</v>
      </c>
      <c r="AE38" s="161">
        <f t="shared" ca="1" si="2"/>
        <v>8909</v>
      </c>
      <c r="AF38" s="161" t="str">
        <f ca="1">INDEX(동료가치!$I$2:$I$81,MATCH(동료가치!AE38,동료가치!$M$2:$M$81,1),1)</f>
        <v>122 : 랭크2 파견.엘리</v>
      </c>
      <c r="AG38" s="161" t="str">
        <f ca="1">INDEX(동료가치!$I$82:$I$209,MATCH(동료가치!$AE38,동료가치!$M$82:$M$209,1),1)</f>
        <v>135 : 랭크3 파견.더블류</v>
      </c>
    </row>
    <row r="39" spans="1:33" x14ac:dyDescent="0.2">
      <c r="A39" s="4" t="s">
        <v>628</v>
      </c>
      <c r="B39" s="4">
        <v>3581</v>
      </c>
      <c r="C39" s="4">
        <v>1</v>
      </c>
      <c r="D39" s="4">
        <v>144</v>
      </c>
      <c r="E39" s="4" t="s">
        <v>3400</v>
      </c>
      <c r="F39" s="4">
        <v>62</v>
      </c>
      <c r="G39" s="4">
        <v>33</v>
      </c>
      <c r="H39" s="4">
        <v>114</v>
      </c>
      <c r="I39" s="4" t="s">
        <v>3439</v>
      </c>
      <c r="J39" s="4">
        <v>1</v>
      </c>
      <c r="K39" s="4">
        <v>0</v>
      </c>
      <c r="L39" s="4">
        <v>0</v>
      </c>
      <c r="M39" s="162">
        <f t="shared" si="5"/>
        <v>8404</v>
      </c>
      <c r="AC39" s="4">
        <f t="shared" si="0"/>
        <v>38</v>
      </c>
      <c r="AD39" s="161">
        <f t="shared" ca="1" si="1"/>
        <v>0.3154512224412892</v>
      </c>
      <c r="AE39" s="161">
        <f t="shared" ca="1" si="2"/>
        <v>3155</v>
      </c>
      <c r="AF39" s="161" t="str">
        <f ca="1">INDEX(동료가치!$I$2:$I$81,MATCH(동료가치!AE39,동료가치!$M$2:$M$81,1),1)</f>
        <v>7 : 랭크1 PVP.아처(남)</v>
      </c>
      <c r="AG39" s="161" t="str">
        <f ca="1">INDEX(동료가치!$I$82:$I$209,MATCH(동료가치!$AE39,동료가치!$M$82:$M$209,1),1)</f>
        <v>112 : 랭크2 파견.이세나</v>
      </c>
    </row>
    <row r="40" spans="1:33" x14ac:dyDescent="0.2">
      <c r="A40" s="4" t="s">
        <v>628</v>
      </c>
      <c r="B40" s="4">
        <v>3582</v>
      </c>
      <c r="C40" s="4">
        <v>1</v>
      </c>
      <c r="D40" s="4">
        <v>144</v>
      </c>
      <c r="E40" s="4" t="s">
        <v>3400</v>
      </c>
      <c r="F40" s="4">
        <v>62</v>
      </c>
      <c r="G40" s="4">
        <v>33</v>
      </c>
      <c r="H40" s="4">
        <v>115</v>
      </c>
      <c r="I40" s="4" t="s">
        <v>3440</v>
      </c>
      <c r="J40" s="4">
        <v>1</v>
      </c>
      <c r="K40" s="4">
        <v>0</v>
      </c>
      <c r="L40" s="4">
        <v>0</v>
      </c>
      <c r="M40" s="162">
        <f t="shared" si="5"/>
        <v>8466</v>
      </c>
      <c r="AC40" s="4">
        <f t="shared" si="0"/>
        <v>39</v>
      </c>
      <c r="AD40" s="161">
        <f t="shared" ca="1" si="1"/>
        <v>0.14952143702453713</v>
      </c>
      <c r="AE40" s="161">
        <f t="shared" ca="1" si="2"/>
        <v>1496</v>
      </c>
      <c r="AF40" s="161" t="str">
        <f ca="1">INDEX(동료가치!$I$2:$I$81,MATCH(동료가치!AE40,동료가치!$M$2:$M$81,1),1)</f>
        <v>4 : 랭크1 PVP.매지션(여)</v>
      </c>
      <c r="AG40" s="161" t="str">
        <f ca="1">INDEX(동료가치!$I$82:$I$209,MATCH(동료가치!$AE40,동료가치!$M$82:$M$209,1),1)</f>
        <v>18 : 랭크2 PVP.어쌔신(여)</v>
      </c>
    </row>
    <row r="41" spans="1:33" x14ac:dyDescent="0.2">
      <c r="A41" s="4" t="s">
        <v>628</v>
      </c>
      <c r="B41" s="4">
        <v>3583</v>
      </c>
      <c r="C41" s="4">
        <v>1</v>
      </c>
      <c r="D41" s="4">
        <v>144</v>
      </c>
      <c r="E41" s="4" t="s">
        <v>3400</v>
      </c>
      <c r="F41" s="4">
        <v>62</v>
      </c>
      <c r="G41" s="4">
        <v>33</v>
      </c>
      <c r="H41" s="4">
        <v>116</v>
      </c>
      <c r="I41" s="4" t="s">
        <v>3441</v>
      </c>
      <c r="J41" s="4">
        <v>1</v>
      </c>
      <c r="K41" s="4">
        <v>0</v>
      </c>
      <c r="L41" s="4">
        <v>0</v>
      </c>
      <c r="M41" s="162">
        <f t="shared" si="5"/>
        <v>8528</v>
      </c>
      <c r="AC41" s="4">
        <f t="shared" si="0"/>
        <v>40</v>
      </c>
      <c r="AD41" s="161">
        <f t="shared" ca="1" si="1"/>
        <v>0.42616784148174136</v>
      </c>
      <c r="AE41" s="161">
        <f t="shared" ca="1" si="2"/>
        <v>4262</v>
      </c>
      <c r="AF41" s="161" t="str">
        <f ca="1">INDEX(동료가치!$I$2:$I$81,MATCH(동료가치!AE41,동료가치!$M$2:$M$81,1),1)</f>
        <v>102 : 랭크1 파견.세레</v>
      </c>
      <c r="AG41" s="161" t="str">
        <f ca="1">INDEX(동료가치!$I$82:$I$209,MATCH(동료가치!$AE41,동료가치!$M$82:$M$209,1),1)</f>
        <v>119 : 랭크2 파견.벤카이스틴</v>
      </c>
    </row>
    <row r="42" spans="1:33" x14ac:dyDescent="0.2">
      <c r="A42" s="4" t="s">
        <v>628</v>
      </c>
      <c r="B42" s="4">
        <v>3584</v>
      </c>
      <c r="C42" s="4">
        <v>1</v>
      </c>
      <c r="D42" s="4">
        <v>144</v>
      </c>
      <c r="E42" s="4" t="s">
        <v>3400</v>
      </c>
      <c r="F42" s="4">
        <v>63</v>
      </c>
      <c r="G42" s="4">
        <v>33</v>
      </c>
      <c r="H42" s="4">
        <v>117</v>
      </c>
      <c r="I42" s="4" t="s">
        <v>3442</v>
      </c>
      <c r="J42" s="4">
        <v>1</v>
      </c>
      <c r="K42" s="4">
        <v>0</v>
      </c>
      <c r="L42" s="4">
        <v>0</v>
      </c>
      <c r="M42" s="162">
        <f t="shared" si="5"/>
        <v>8591</v>
      </c>
      <c r="AC42" s="4">
        <f t="shared" si="0"/>
        <v>41</v>
      </c>
      <c r="AD42" s="161">
        <f t="shared" ca="1" si="1"/>
        <v>0.5218984016571997</v>
      </c>
      <c r="AE42" s="161">
        <f t="shared" ca="1" si="2"/>
        <v>5219</v>
      </c>
      <c r="AF42" s="161" t="str">
        <f ca="1">INDEX(동료가치!$I$2:$I$81,MATCH(동료가치!AE42,동료가치!$M$2:$M$81,1),1)</f>
        <v>104 : 랭크1 파견.스텔로</v>
      </c>
      <c r="AG42" s="161" t="str">
        <f ca="1">INDEX(동료가치!$I$82:$I$209,MATCH(동료가치!$AE42,동료가치!$M$82:$M$209,1),1)</f>
        <v>26 : 랭크3 PVP.로드나이트(여)</v>
      </c>
    </row>
    <row r="43" spans="1:33" x14ac:dyDescent="0.2">
      <c r="A43" s="4" t="s">
        <v>628</v>
      </c>
      <c r="B43" s="4">
        <v>3585</v>
      </c>
      <c r="C43" s="4">
        <v>1</v>
      </c>
      <c r="D43" s="4">
        <v>144</v>
      </c>
      <c r="E43" s="4" t="s">
        <v>3400</v>
      </c>
      <c r="F43" s="4">
        <v>63</v>
      </c>
      <c r="G43" s="4">
        <v>33</v>
      </c>
      <c r="H43" s="4">
        <v>118</v>
      </c>
      <c r="I43" s="4" t="s">
        <v>3443</v>
      </c>
      <c r="J43" s="4">
        <v>1</v>
      </c>
      <c r="K43" s="4">
        <v>0</v>
      </c>
      <c r="L43" s="4">
        <v>0</v>
      </c>
      <c r="M43" s="162">
        <f t="shared" si="5"/>
        <v>8654</v>
      </c>
      <c r="AC43" s="4">
        <f t="shared" si="0"/>
        <v>42</v>
      </c>
      <c r="AD43" s="161">
        <f t="shared" ca="1" si="1"/>
        <v>0.69957585721048021</v>
      </c>
      <c r="AE43" s="161">
        <f t="shared" ca="1" si="2"/>
        <v>6996</v>
      </c>
      <c r="AF43" s="161" t="str">
        <f ca="1">INDEX(동료가치!$I$2:$I$81,MATCH(동료가치!AE43,동료가치!$M$2:$M$81,1),1)</f>
        <v>107 : 랭크1 파견.아제냐</v>
      </c>
      <c r="AG43" s="161" t="str">
        <f ca="1">INDEX(동료가치!$I$82:$I$209,MATCH(동료가치!$AE43,동료가치!$M$82:$M$209,1),1)</f>
        <v>38 : 랭크3 PVP.스나이퍼(여)</v>
      </c>
    </row>
    <row r="44" spans="1:33" x14ac:dyDescent="0.2">
      <c r="A44" s="4" t="s">
        <v>628</v>
      </c>
      <c r="B44" s="4">
        <v>3586</v>
      </c>
      <c r="C44" s="4">
        <v>1</v>
      </c>
      <c r="D44" s="4">
        <v>144</v>
      </c>
      <c r="E44" s="4" t="s">
        <v>3400</v>
      </c>
      <c r="F44" s="4">
        <v>63</v>
      </c>
      <c r="G44" s="4">
        <v>33</v>
      </c>
      <c r="H44" s="4">
        <v>119</v>
      </c>
      <c r="I44" s="4" t="s">
        <v>3444</v>
      </c>
      <c r="J44" s="4">
        <v>1</v>
      </c>
      <c r="K44" s="4">
        <v>0</v>
      </c>
      <c r="L44" s="4">
        <v>0</v>
      </c>
      <c r="M44" s="162">
        <f t="shared" si="5"/>
        <v>8717</v>
      </c>
      <c r="AC44" s="4">
        <f t="shared" si="0"/>
        <v>43</v>
      </c>
      <c r="AD44" s="161">
        <f t="shared" ca="1" si="1"/>
        <v>0.8257227045804042</v>
      </c>
      <c r="AE44" s="161">
        <f t="shared" ca="1" si="2"/>
        <v>8258</v>
      </c>
      <c r="AF44" s="161" t="str">
        <f ca="1">INDEX(동료가치!$I$2:$I$81,MATCH(동료가치!AE44,동료가치!$M$2:$M$81,1),1)</f>
        <v>111 : 랭크2 파견.미스티</v>
      </c>
      <c r="AG44" s="161" t="str">
        <f ca="1">INDEX(동료가치!$I$82:$I$209,MATCH(동료가치!$AE44,동료가치!$M$82:$M$209,1),1)</f>
        <v>130 : 랭크3 파견.이레이소</v>
      </c>
    </row>
    <row r="45" spans="1:33" x14ac:dyDescent="0.2">
      <c r="A45" s="4" t="s">
        <v>628</v>
      </c>
      <c r="B45" s="4">
        <v>3587</v>
      </c>
      <c r="C45" s="4">
        <v>1</v>
      </c>
      <c r="D45" s="4">
        <v>144</v>
      </c>
      <c r="E45" s="4" t="s">
        <v>3400</v>
      </c>
      <c r="F45" s="4">
        <v>63</v>
      </c>
      <c r="G45" s="4">
        <v>33</v>
      </c>
      <c r="H45" s="4">
        <v>120</v>
      </c>
      <c r="I45" s="4" t="s">
        <v>3445</v>
      </c>
      <c r="J45" s="4">
        <v>1</v>
      </c>
      <c r="K45" s="4">
        <v>0</v>
      </c>
      <c r="L45" s="4">
        <v>0</v>
      </c>
      <c r="M45" s="162">
        <f t="shared" si="5"/>
        <v>8780</v>
      </c>
      <c r="AC45" s="4">
        <f t="shared" si="0"/>
        <v>44</v>
      </c>
      <c r="AD45" s="161">
        <f t="shared" ca="1" si="1"/>
        <v>0.41829463540318212</v>
      </c>
      <c r="AE45" s="161">
        <f t="shared" ca="1" si="2"/>
        <v>4183</v>
      </c>
      <c r="AF45" s="161" t="str">
        <f ca="1">INDEX(동료가치!$I$2:$I$81,MATCH(동료가치!AE45,동료가치!$M$2:$M$81,1),1)</f>
        <v>101 : 랭크1 파견.엔타마</v>
      </c>
      <c r="AG45" s="161" t="str">
        <f ca="1">INDEX(동료가치!$I$82:$I$209,MATCH(동료가치!$AE45,동료가치!$M$82:$M$209,1),1)</f>
        <v>119 : 랭크2 파견.벤카이스틴</v>
      </c>
    </row>
    <row r="46" spans="1:33" x14ac:dyDescent="0.2">
      <c r="A46" s="4" t="s">
        <v>628</v>
      </c>
      <c r="B46" s="4">
        <v>3588</v>
      </c>
      <c r="C46" s="4">
        <v>1</v>
      </c>
      <c r="D46" s="4">
        <v>144</v>
      </c>
      <c r="E46" s="4" t="s">
        <v>3400</v>
      </c>
      <c r="F46" s="4">
        <v>63</v>
      </c>
      <c r="G46" s="4">
        <v>33</v>
      </c>
      <c r="H46" s="4">
        <v>121</v>
      </c>
      <c r="I46" s="4" t="s">
        <v>3446</v>
      </c>
      <c r="J46" s="4">
        <v>1</v>
      </c>
      <c r="K46" s="4">
        <v>0</v>
      </c>
      <c r="L46" s="4">
        <v>0</v>
      </c>
      <c r="M46" s="162">
        <f t="shared" si="5"/>
        <v>8843</v>
      </c>
      <c r="AC46" s="4">
        <f t="shared" si="0"/>
        <v>45</v>
      </c>
      <c r="AD46" s="161">
        <f t="shared" ca="1" si="1"/>
        <v>8.4559234755550272E-2</v>
      </c>
      <c r="AE46" s="161">
        <f t="shared" ca="1" si="2"/>
        <v>846</v>
      </c>
      <c r="AF46" s="161" t="str">
        <f ca="1">INDEX(동료가치!$I$2:$I$81,MATCH(동료가치!AE46,동료가치!$M$2:$M$81,1),1)</f>
        <v>2 : 랭크1 PVP.소드맨(여)</v>
      </c>
      <c r="AG46" s="161" t="str">
        <f ca="1">INDEX(동료가치!$I$82:$I$209,MATCH(동료가치!$AE46,동료가치!$M$82:$M$209,1),1)</f>
        <v>14 : 랭크2 PVP.위저드(여)</v>
      </c>
    </row>
    <row r="47" spans="1:33" x14ac:dyDescent="0.2">
      <c r="A47" s="4" t="s">
        <v>628</v>
      </c>
      <c r="B47" s="4">
        <v>3589</v>
      </c>
      <c r="C47" s="4">
        <v>1</v>
      </c>
      <c r="D47" s="4">
        <v>144</v>
      </c>
      <c r="E47" s="4" t="s">
        <v>3400</v>
      </c>
      <c r="F47" s="4">
        <v>63</v>
      </c>
      <c r="G47" s="4">
        <v>33</v>
      </c>
      <c r="H47" s="4">
        <v>122</v>
      </c>
      <c r="I47" s="4" t="s">
        <v>3447</v>
      </c>
      <c r="J47" s="4">
        <v>1</v>
      </c>
      <c r="K47" s="4">
        <v>0</v>
      </c>
      <c r="L47" s="4">
        <v>0</v>
      </c>
      <c r="M47" s="162">
        <f t="shared" si="5"/>
        <v>8906</v>
      </c>
      <c r="AC47" s="4">
        <f t="shared" si="0"/>
        <v>46</v>
      </c>
      <c r="AD47" s="161">
        <f t="shared" ca="1" si="1"/>
        <v>0.52286646138804482</v>
      </c>
      <c r="AE47" s="161">
        <f t="shared" ca="1" si="2"/>
        <v>5229</v>
      </c>
      <c r="AF47" s="161" t="str">
        <f ca="1">INDEX(동료가치!$I$2:$I$81,MATCH(동료가치!AE47,동료가치!$M$2:$M$81,1),1)</f>
        <v>104 : 랭크1 파견.스텔로</v>
      </c>
      <c r="AG47" s="161" t="str">
        <f ca="1">INDEX(동료가치!$I$82:$I$209,MATCH(동료가치!$AE47,동료가치!$M$82:$M$209,1),1)</f>
        <v>26 : 랭크3 PVP.로드나이트(여)</v>
      </c>
    </row>
    <row r="48" spans="1:33" x14ac:dyDescent="0.2">
      <c r="A48" s="4" t="s">
        <v>628</v>
      </c>
      <c r="B48" s="4">
        <v>3590</v>
      </c>
      <c r="C48" s="4">
        <v>1</v>
      </c>
      <c r="D48" s="4">
        <v>144</v>
      </c>
      <c r="E48" s="4" t="s">
        <v>3400</v>
      </c>
      <c r="F48" s="4">
        <v>63</v>
      </c>
      <c r="G48" s="4">
        <v>33</v>
      </c>
      <c r="H48" s="4">
        <v>123</v>
      </c>
      <c r="I48" s="4" t="s">
        <v>3448</v>
      </c>
      <c r="J48" s="4">
        <v>1</v>
      </c>
      <c r="K48" s="4">
        <v>0</v>
      </c>
      <c r="L48" s="4">
        <v>0</v>
      </c>
      <c r="M48" s="162">
        <f t="shared" si="5"/>
        <v>8969</v>
      </c>
      <c r="AC48" s="4">
        <f t="shared" si="0"/>
        <v>47</v>
      </c>
      <c r="AD48" s="161">
        <f t="shared" ca="1" si="1"/>
        <v>0.37305657405524262</v>
      </c>
      <c r="AE48" s="161">
        <f t="shared" ca="1" si="2"/>
        <v>3731</v>
      </c>
      <c r="AF48" s="161" t="str">
        <f ca="1">INDEX(동료가치!$I$2:$I$81,MATCH(동료가치!AE48,동료가치!$M$2:$M$81,1),1)</f>
        <v>8 : 랭크1 PVP.아처(여)</v>
      </c>
      <c r="AG48" s="161" t="str">
        <f ca="1">INDEX(동료가치!$I$82:$I$209,MATCH(동료가치!$AE48,동료가치!$M$82:$M$209,1),1)</f>
        <v>116 : 랭크2 파견.파라</v>
      </c>
    </row>
    <row r="49" spans="1:33" x14ac:dyDescent="0.2">
      <c r="A49" s="4" t="s">
        <v>628</v>
      </c>
      <c r="B49" s="4">
        <v>3591</v>
      </c>
      <c r="C49" s="4">
        <v>1</v>
      </c>
      <c r="D49" s="4">
        <v>144</v>
      </c>
      <c r="E49" s="4" t="s">
        <v>3400</v>
      </c>
      <c r="F49" s="4">
        <v>63</v>
      </c>
      <c r="G49" s="4">
        <v>33</v>
      </c>
      <c r="H49" s="4">
        <v>124</v>
      </c>
      <c r="I49" s="4" t="s">
        <v>3449</v>
      </c>
      <c r="J49" s="4">
        <v>1</v>
      </c>
      <c r="K49" s="4">
        <v>0</v>
      </c>
      <c r="L49" s="4">
        <v>0</v>
      </c>
      <c r="M49" s="162">
        <f t="shared" si="5"/>
        <v>9032</v>
      </c>
      <c r="AC49" s="4">
        <f t="shared" si="0"/>
        <v>48</v>
      </c>
      <c r="AD49" s="161">
        <f t="shared" ca="1" si="1"/>
        <v>0.49608979332356984</v>
      </c>
      <c r="AE49" s="161">
        <f t="shared" ca="1" si="2"/>
        <v>4961</v>
      </c>
      <c r="AF49" s="161" t="str">
        <f ca="1">INDEX(동료가치!$I$2:$I$81,MATCH(동료가치!AE49,동료가치!$M$2:$M$81,1),1)</f>
        <v>103 : 랭크1 파견.진도</v>
      </c>
      <c r="AG49" s="161" t="str">
        <f ca="1">INDEX(동료가치!$I$82:$I$209,MATCH(동료가치!$AE49,동료가치!$M$82:$M$209,1),1)</f>
        <v>124 : 랭크2 파견.네마</v>
      </c>
    </row>
    <row r="50" spans="1:33" x14ac:dyDescent="0.2">
      <c r="A50" s="4" t="s">
        <v>628</v>
      </c>
      <c r="B50" s="4">
        <v>3592</v>
      </c>
      <c r="C50" s="4">
        <v>1</v>
      </c>
      <c r="D50" s="4">
        <v>144</v>
      </c>
      <c r="E50" s="4" t="s">
        <v>3400</v>
      </c>
      <c r="F50" s="4">
        <v>16</v>
      </c>
      <c r="G50" s="4">
        <v>33</v>
      </c>
      <c r="H50" s="4">
        <v>25</v>
      </c>
      <c r="I50" s="4" t="s">
        <v>3450</v>
      </c>
      <c r="J50" s="4">
        <v>1</v>
      </c>
      <c r="K50" s="4">
        <v>0</v>
      </c>
      <c r="L50" s="4">
        <v>0</v>
      </c>
      <c r="M50" s="162">
        <f t="shared" si="5"/>
        <v>9048</v>
      </c>
      <c r="AC50" s="4">
        <f t="shared" si="0"/>
        <v>49</v>
      </c>
      <c r="AD50" s="161">
        <f t="shared" ca="1" si="1"/>
        <v>0.44859160694616129</v>
      </c>
      <c r="AE50" s="161">
        <f t="shared" ca="1" si="2"/>
        <v>4486</v>
      </c>
      <c r="AF50" s="161" t="str">
        <f ca="1">INDEX(동료가치!$I$2:$I$81,MATCH(동료가치!AE50,동료가치!$M$2:$M$81,1),1)</f>
        <v>102 : 랭크1 파견.세레</v>
      </c>
      <c r="AG50" s="161" t="str">
        <f ca="1">INDEX(동료가치!$I$82:$I$209,MATCH(동료가치!$AE50,동료가치!$M$82:$M$209,1),1)</f>
        <v>121 : 랭크2 파견.다이거츠</v>
      </c>
    </row>
    <row r="51" spans="1:33" x14ac:dyDescent="0.2">
      <c r="A51" s="4" t="s">
        <v>628</v>
      </c>
      <c r="B51" s="4">
        <v>3593</v>
      </c>
      <c r="C51" s="4">
        <v>1</v>
      </c>
      <c r="D51" s="4">
        <v>144</v>
      </c>
      <c r="E51" s="4" t="s">
        <v>3400</v>
      </c>
      <c r="F51" s="4">
        <v>16</v>
      </c>
      <c r="G51" s="4">
        <v>33</v>
      </c>
      <c r="H51" s="4">
        <v>26</v>
      </c>
      <c r="I51" s="4" t="s">
        <v>3451</v>
      </c>
      <c r="J51" s="4">
        <v>1</v>
      </c>
      <c r="K51" s="4">
        <v>0</v>
      </c>
      <c r="L51" s="4">
        <v>0</v>
      </c>
      <c r="M51" s="162">
        <f t="shared" si="5"/>
        <v>9064</v>
      </c>
      <c r="AC51" s="4">
        <f t="shared" si="0"/>
        <v>50</v>
      </c>
      <c r="AD51" s="161">
        <f t="shared" ca="1" si="1"/>
        <v>0.6056404877465178</v>
      </c>
      <c r="AE51" s="161">
        <f t="shared" ca="1" si="2"/>
        <v>6057</v>
      </c>
      <c r="AF51" s="161" t="str">
        <f ca="1">INDEX(동료가치!$I$2:$I$81,MATCH(동료가치!AE51,동료가치!$M$2:$M$81,1),1)</f>
        <v>105 : 랭크1 파견.냥쿤</v>
      </c>
      <c r="AG51" s="161" t="str">
        <f ca="1">INDEX(동료가치!$I$82:$I$209,MATCH(동료가치!$AE51,동료가치!$M$82:$M$209,1),1)</f>
        <v>31 : 랭크3 PVP.프로페서(남)</v>
      </c>
    </row>
    <row r="52" spans="1:33" x14ac:dyDescent="0.2">
      <c r="A52" s="4" t="s">
        <v>628</v>
      </c>
      <c r="B52" s="4">
        <v>3594</v>
      </c>
      <c r="C52" s="4">
        <v>1</v>
      </c>
      <c r="D52" s="4">
        <v>144</v>
      </c>
      <c r="E52" s="4" t="s">
        <v>3400</v>
      </c>
      <c r="F52" s="4">
        <v>16</v>
      </c>
      <c r="G52" s="4">
        <v>33</v>
      </c>
      <c r="H52" s="4">
        <v>27</v>
      </c>
      <c r="I52" s="4" t="s">
        <v>3452</v>
      </c>
      <c r="J52" s="4">
        <v>1</v>
      </c>
      <c r="K52" s="4">
        <v>0</v>
      </c>
      <c r="L52" s="4">
        <v>0</v>
      </c>
      <c r="M52" s="162">
        <f t="shared" si="5"/>
        <v>9080</v>
      </c>
      <c r="AC52" s="4">
        <f t="shared" si="0"/>
        <v>51</v>
      </c>
      <c r="AD52" s="161">
        <f t="shared" ca="1" si="1"/>
        <v>0.35913784301990936</v>
      </c>
      <c r="AE52" s="161">
        <f t="shared" ca="1" si="2"/>
        <v>3592</v>
      </c>
      <c r="AF52" s="161" t="str">
        <f ca="1">INDEX(동료가치!$I$2:$I$81,MATCH(동료가치!AE52,동료가치!$M$2:$M$81,1),1)</f>
        <v>8 : 랭크1 PVP.아처(여)</v>
      </c>
      <c r="AG52" s="161" t="str">
        <f ca="1">INDEX(동료가치!$I$82:$I$209,MATCH(동료가치!$AE52,동료가치!$M$82:$M$209,1),1)</f>
        <v>115 : 랭크2 파견.홀그렌</v>
      </c>
    </row>
    <row r="53" spans="1:33" x14ac:dyDescent="0.2">
      <c r="A53" s="4" t="s">
        <v>628</v>
      </c>
      <c r="B53" s="4">
        <v>3595</v>
      </c>
      <c r="C53" s="4">
        <v>1</v>
      </c>
      <c r="D53" s="4">
        <v>144</v>
      </c>
      <c r="E53" s="4" t="s">
        <v>3400</v>
      </c>
      <c r="F53" s="4">
        <v>16</v>
      </c>
      <c r="G53" s="4">
        <v>33</v>
      </c>
      <c r="H53" s="4">
        <v>28</v>
      </c>
      <c r="I53" s="4" t="s">
        <v>3453</v>
      </c>
      <c r="J53" s="4">
        <v>1</v>
      </c>
      <c r="K53" s="4">
        <v>0</v>
      </c>
      <c r="L53" s="4">
        <v>0</v>
      </c>
      <c r="M53" s="162">
        <f t="shared" si="5"/>
        <v>9096</v>
      </c>
      <c r="AC53" s="4">
        <f t="shared" si="0"/>
        <v>52</v>
      </c>
      <c r="AD53" s="161">
        <f t="shared" ca="1" si="1"/>
        <v>0.97923168401804184</v>
      </c>
      <c r="AE53" s="161">
        <f t="shared" ca="1" si="2"/>
        <v>9793</v>
      </c>
      <c r="AF53" s="161" t="str">
        <f ca="1">INDEX(동료가치!$I$2:$I$81,MATCH(동료가치!AE53,동료가치!$M$2:$M$81,1),1)</f>
        <v>140 : 랭크3 파견.디포르테</v>
      </c>
      <c r="AG53" s="161" t="str">
        <f ca="1">INDEX(동료가치!$I$82:$I$209,MATCH(동료가치!$AE53,동료가치!$M$82:$M$209,1),1)</f>
        <v>153 : 랭크4 파견.겔카</v>
      </c>
    </row>
    <row r="54" spans="1:33" x14ac:dyDescent="0.2">
      <c r="A54" s="4" t="s">
        <v>628</v>
      </c>
      <c r="B54" s="4">
        <v>3596</v>
      </c>
      <c r="C54" s="4">
        <v>1</v>
      </c>
      <c r="D54" s="4">
        <v>144</v>
      </c>
      <c r="E54" s="4" t="s">
        <v>3400</v>
      </c>
      <c r="F54" s="4">
        <v>16</v>
      </c>
      <c r="G54" s="4">
        <v>33</v>
      </c>
      <c r="H54" s="4">
        <v>29</v>
      </c>
      <c r="I54" s="4" t="s">
        <v>3454</v>
      </c>
      <c r="J54" s="4">
        <v>1</v>
      </c>
      <c r="K54" s="4">
        <v>0</v>
      </c>
      <c r="L54" s="4">
        <v>0</v>
      </c>
      <c r="M54" s="162">
        <f t="shared" si="5"/>
        <v>9112</v>
      </c>
      <c r="AC54" s="4">
        <f t="shared" si="0"/>
        <v>53</v>
      </c>
      <c r="AD54" s="161">
        <f t="shared" ca="1" si="1"/>
        <v>0.49565105135599741</v>
      </c>
      <c r="AE54" s="161">
        <f t="shared" ca="1" si="2"/>
        <v>4957</v>
      </c>
      <c r="AF54" s="161" t="str">
        <f ca="1">INDEX(동료가치!$I$2:$I$81,MATCH(동료가치!AE54,동료가치!$M$2:$M$81,1),1)</f>
        <v>103 : 랭크1 파견.진도</v>
      </c>
      <c r="AG54" s="161" t="str">
        <f ca="1">INDEX(동료가치!$I$82:$I$209,MATCH(동료가치!$AE54,동료가치!$M$82:$M$209,1),1)</f>
        <v>124 : 랭크2 파견.네마</v>
      </c>
    </row>
    <row r="55" spans="1:33" x14ac:dyDescent="0.2">
      <c r="A55" s="4" t="s">
        <v>628</v>
      </c>
      <c r="B55" s="4">
        <v>3597</v>
      </c>
      <c r="C55" s="4">
        <v>1</v>
      </c>
      <c r="D55" s="4">
        <v>144</v>
      </c>
      <c r="E55" s="4" t="s">
        <v>3400</v>
      </c>
      <c r="F55" s="4">
        <v>16</v>
      </c>
      <c r="G55" s="4">
        <v>33</v>
      </c>
      <c r="H55" s="4">
        <v>30</v>
      </c>
      <c r="I55" s="4" t="s">
        <v>3455</v>
      </c>
      <c r="J55" s="4">
        <v>1</v>
      </c>
      <c r="K55" s="4">
        <v>0</v>
      </c>
      <c r="L55" s="4">
        <v>0</v>
      </c>
      <c r="M55" s="162">
        <f t="shared" si="5"/>
        <v>9128</v>
      </c>
      <c r="AC55" s="4">
        <f t="shared" si="0"/>
        <v>54</v>
      </c>
      <c r="AD55" s="161">
        <f t="shared" ca="1" si="1"/>
        <v>0.94424617549765089</v>
      </c>
      <c r="AE55" s="161">
        <f t="shared" ca="1" si="2"/>
        <v>9443</v>
      </c>
      <c r="AF55" s="161" t="str">
        <f ca="1">INDEX(동료가치!$I$2:$I$81,MATCH(동료가치!AE55,동료가치!$M$2:$M$81,1),1)</f>
        <v>134 : 랭크3 파견.시키</v>
      </c>
      <c r="AG55" s="161" t="str">
        <f ca="1">INDEX(동료가치!$I$82:$I$209,MATCH(동료가치!$AE55,동료가치!$M$82:$M$209,1),1)</f>
        <v>138 : 랭크3 파견.소린</v>
      </c>
    </row>
    <row r="56" spans="1:33" x14ac:dyDescent="0.2">
      <c r="A56" s="4" t="s">
        <v>628</v>
      </c>
      <c r="B56" s="4">
        <v>3598</v>
      </c>
      <c r="C56" s="4">
        <v>1</v>
      </c>
      <c r="D56" s="4">
        <v>144</v>
      </c>
      <c r="E56" s="4" t="s">
        <v>3400</v>
      </c>
      <c r="F56" s="4">
        <v>16</v>
      </c>
      <c r="G56" s="4">
        <v>33</v>
      </c>
      <c r="H56" s="4">
        <v>31</v>
      </c>
      <c r="I56" s="4" t="s">
        <v>3456</v>
      </c>
      <c r="J56" s="4">
        <v>1</v>
      </c>
      <c r="K56" s="4">
        <v>0</v>
      </c>
      <c r="L56" s="4">
        <v>0</v>
      </c>
      <c r="M56" s="162">
        <f t="shared" si="5"/>
        <v>9144</v>
      </c>
      <c r="AC56" s="4">
        <f t="shared" si="0"/>
        <v>55</v>
      </c>
      <c r="AD56" s="161">
        <f t="shared" ca="1" si="1"/>
        <v>1.5363957772462467E-2</v>
      </c>
      <c r="AE56" s="161">
        <f t="shared" ca="1" si="2"/>
        <v>154</v>
      </c>
      <c r="AF56" s="161" t="str">
        <f ca="1">INDEX(동료가치!$I$2:$I$81,MATCH(동료가치!AE56,동료가치!$M$2:$M$81,1),1)</f>
        <v>1 : 랭크1 PVP.소드맨(남)</v>
      </c>
      <c r="AG56" s="161" t="str">
        <f ca="1">INDEX(동료가치!$I$82:$I$209,MATCH(동료가치!$AE56,동료가치!$M$82:$M$209,1),1)</f>
        <v>9 : 랭크2 PVP.나이트(남)</v>
      </c>
    </row>
    <row r="57" spans="1:33" x14ac:dyDescent="0.2">
      <c r="A57" s="4" t="s">
        <v>628</v>
      </c>
      <c r="B57" s="4">
        <v>3599</v>
      </c>
      <c r="C57" s="4">
        <v>1</v>
      </c>
      <c r="D57" s="4">
        <v>144</v>
      </c>
      <c r="E57" s="4" t="s">
        <v>3400</v>
      </c>
      <c r="F57" s="4">
        <v>16</v>
      </c>
      <c r="G57" s="4">
        <v>33</v>
      </c>
      <c r="H57" s="4">
        <v>32</v>
      </c>
      <c r="I57" s="4" t="s">
        <v>3457</v>
      </c>
      <c r="J57" s="4">
        <v>1</v>
      </c>
      <c r="K57" s="4">
        <v>0</v>
      </c>
      <c r="L57" s="4">
        <v>0</v>
      </c>
      <c r="M57" s="162">
        <f t="shared" si="5"/>
        <v>9160</v>
      </c>
      <c r="AC57" s="4">
        <f t="shared" si="0"/>
        <v>56</v>
      </c>
      <c r="AD57" s="161">
        <f t="shared" ca="1" si="1"/>
        <v>0.47004826468221406</v>
      </c>
      <c r="AE57" s="161">
        <f t="shared" ca="1" si="2"/>
        <v>4701</v>
      </c>
      <c r="AF57" s="161" t="str">
        <f ca="1">INDEX(동료가치!$I$2:$I$81,MATCH(동료가치!AE57,동료가치!$M$2:$M$81,1),1)</f>
        <v>103 : 랭크1 파견.진도</v>
      </c>
      <c r="AG57" s="161" t="str">
        <f ca="1">INDEX(동료가치!$I$82:$I$209,MATCH(동료가치!$AE57,동료가치!$M$82:$M$209,1),1)</f>
        <v>122 : 랭크2 파견.엘리</v>
      </c>
    </row>
    <row r="58" spans="1:33" x14ac:dyDescent="0.2">
      <c r="A58" s="4" t="s">
        <v>628</v>
      </c>
      <c r="B58" s="4">
        <v>3600</v>
      </c>
      <c r="C58" s="4">
        <v>1</v>
      </c>
      <c r="D58" s="4">
        <v>144</v>
      </c>
      <c r="E58" s="4" t="s">
        <v>3400</v>
      </c>
      <c r="F58" s="4">
        <v>16</v>
      </c>
      <c r="G58" s="4">
        <v>33</v>
      </c>
      <c r="H58" s="4">
        <v>33</v>
      </c>
      <c r="I58" s="4" t="s">
        <v>3458</v>
      </c>
      <c r="J58" s="4">
        <v>1</v>
      </c>
      <c r="K58" s="4">
        <v>0</v>
      </c>
      <c r="L58" s="4">
        <v>0</v>
      </c>
      <c r="M58" s="162">
        <f t="shared" si="5"/>
        <v>9176</v>
      </c>
      <c r="AC58" s="4">
        <f t="shared" si="0"/>
        <v>57</v>
      </c>
      <c r="AD58" s="161">
        <f t="shared" ca="1" si="1"/>
        <v>0.18395556240188937</v>
      </c>
      <c r="AE58" s="161">
        <f t="shared" ca="1" si="2"/>
        <v>1840</v>
      </c>
      <c r="AF58" s="161" t="str">
        <f ca="1">INDEX(동료가치!$I$2:$I$81,MATCH(동료가치!AE58,동료가치!$M$2:$M$81,1),1)</f>
        <v>4 : 랭크1 PVP.매지션(여)</v>
      </c>
      <c r="AG58" s="161" t="str">
        <f ca="1">INDEX(동료가치!$I$82:$I$209,MATCH(동료가치!$AE58,동료가치!$M$82:$M$209,1),1)</f>
        <v>20 : 랭크2 PVP.로그(여)</v>
      </c>
    </row>
    <row r="59" spans="1:33" x14ac:dyDescent="0.2">
      <c r="A59" s="4" t="s">
        <v>628</v>
      </c>
      <c r="B59" s="4">
        <v>3601</v>
      </c>
      <c r="C59" s="4">
        <v>1</v>
      </c>
      <c r="D59" s="4">
        <v>144</v>
      </c>
      <c r="E59" s="4" t="s">
        <v>3400</v>
      </c>
      <c r="F59" s="4">
        <v>16</v>
      </c>
      <c r="G59" s="4">
        <v>33</v>
      </c>
      <c r="H59" s="4">
        <v>34</v>
      </c>
      <c r="I59" s="4" t="s">
        <v>3459</v>
      </c>
      <c r="J59" s="4">
        <v>1</v>
      </c>
      <c r="K59" s="4">
        <v>0</v>
      </c>
      <c r="L59" s="4">
        <v>0</v>
      </c>
      <c r="M59" s="162">
        <f t="shared" si="5"/>
        <v>9192</v>
      </c>
      <c r="AC59" s="4">
        <f t="shared" si="0"/>
        <v>58</v>
      </c>
      <c r="AD59" s="161">
        <f t="shared" ca="1" si="1"/>
        <v>0.54974075566619096</v>
      </c>
      <c r="AE59" s="161">
        <f t="shared" ca="1" si="2"/>
        <v>5498</v>
      </c>
      <c r="AF59" s="161" t="str">
        <f ca="1">INDEX(동료가치!$I$2:$I$81,MATCH(동료가치!AE59,동료가치!$M$2:$M$81,1),1)</f>
        <v>104 : 랭크1 파견.스텔로</v>
      </c>
      <c r="AG59" s="161" t="str">
        <f ca="1">INDEX(동료가치!$I$82:$I$209,MATCH(동료가치!$AE59,동료가치!$M$82:$M$209,1),1)</f>
        <v>27 : 랭크3 PVP.팔라딘(남)</v>
      </c>
    </row>
    <row r="60" spans="1:33" x14ac:dyDescent="0.2">
      <c r="A60" s="4" t="s">
        <v>628</v>
      </c>
      <c r="B60" s="4">
        <v>3602</v>
      </c>
      <c r="C60" s="4">
        <v>1</v>
      </c>
      <c r="D60" s="4">
        <v>144</v>
      </c>
      <c r="E60" s="4" t="s">
        <v>3400</v>
      </c>
      <c r="F60" s="4">
        <v>15</v>
      </c>
      <c r="G60" s="4">
        <v>33</v>
      </c>
      <c r="H60" s="4">
        <v>35</v>
      </c>
      <c r="I60" s="4" t="s">
        <v>3460</v>
      </c>
      <c r="J60" s="4">
        <v>1</v>
      </c>
      <c r="K60" s="4">
        <v>0</v>
      </c>
      <c r="L60" s="4">
        <v>0</v>
      </c>
      <c r="M60" s="162">
        <f t="shared" si="5"/>
        <v>9207</v>
      </c>
      <c r="AC60" s="4">
        <f t="shared" si="0"/>
        <v>59</v>
      </c>
      <c r="AD60" s="161">
        <f t="shared" ca="1" si="1"/>
        <v>0.33450217984525932</v>
      </c>
      <c r="AE60" s="161">
        <f t="shared" ca="1" si="2"/>
        <v>3346</v>
      </c>
      <c r="AF60" s="161" t="str">
        <f ca="1">INDEX(동료가치!$I$2:$I$81,MATCH(동료가치!AE60,동료가치!$M$2:$M$81,1),1)</f>
        <v>8 : 랭크1 PVP.아처(여)</v>
      </c>
      <c r="AG60" s="161" t="str">
        <f ca="1">INDEX(동료가치!$I$82:$I$209,MATCH(동료가치!$AE60,동료가치!$M$82:$M$209,1),1)</f>
        <v>114 : 랭크2 파견.존다</v>
      </c>
    </row>
    <row r="61" spans="1:33" x14ac:dyDescent="0.2">
      <c r="A61" s="4" t="s">
        <v>628</v>
      </c>
      <c r="B61" s="4">
        <v>3603</v>
      </c>
      <c r="C61" s="4">
        <v>1</v>
      </c>
      <c r="D61" s="4">
        <v>144</v>
      </c>
      <c r="E61" s="4" t="s">
        <v>3400</v>
      </c>
      <c r="F61" s="4">
        <v>15</v>
      </c>
      <c r="G61" s="4">
        <v>33</v>
      </c>
      <c r="H61" s="4">
        <v>36</v>
      </c>
      <c r="I61" s="4" t="s">
        <v>3461</v>
      </c>
      <c r="J61" s="4">
        <v>1</v>
      </c>
      <c r="K61" s="4">
        <v>0</v>
      </c>
      <c r="L61" s="4">
        <v>0</v>
      </c>
      <c r="M61" s="162">
        <f t="shared" si="5"/>
        <v>9222</v>
      </c>
      <c r="AC61" s="4">
        <f t="shared" si="0"/>
        <v>60</v>
      </c>
      <c r="AD61" s="161">
        <f t="shared" ca="1" si="1"/>
        <v>0.51814449813430064</v>
      </c>
      <c r="AE61" s="161">
        <f t="shared" ca="1" si="2"/>
        <v>5182</v>
      </c>
      <c r="AF61" s="161" t="str">
        <f ca="1">INDEX(동료가치!$I$2:$I$81,MATCH(동료가치!AE61,동료가치!$M$2:$M$81,1),1)</f>
        <v>104 : 랭크1 파견.스텔로</v>
      </c>
      <c r="AG61" s="161" t="str">
        <f ca="1">INDEX(동료가치!$I$82:$I$209,MATCH(동료가치!$AE61,동료가치!$M$82:$M$209,1),1)</f>
        <v>25 : 랭크3 PVP.로드나이트(남)</v>
      </c>
    </row>
    <row r="62" spans="1:33" x14ac:dyDescent="0.2">
      <c r="A62" s="4" t="s">
        <v>628</v>
      </c>
      <c r="B62" s="4">
        <v>3604</v>
      </c>
      <c r="C62" s="4">
        <v>1</v>
      </c>
      <c r="D62" s="4">
        <v>144</v>
      </c>
      <c r="E62" s="4" t="s">
        <v>3400</v>
      </c>
      <c r="F62" s="4">
        <v>15</v>
      </c>
      <c r="G62" s="4">
        <v>33</v>
      </c>
      <c r="H62" s="4">
        <v>37</v>
      </c>
      <c r="I62" s="4" t="s">
        <v>3462</v>
      </c>
      <c r="J62" s="4">
        <v>1</v>
      </c>
      <c r="K62" s="4">
        <v>0</v>
      </c>
      <c r="L62" s="4">
        <v>0</v>
      </c>
      <c r="M62" s="162">
        <f t="shared" si="5"/>
        <v>9237</v>
      </c>
      <c r="AC62" s="4">
        <f t="shared" si="0"/>
        <v>61</v>
      </c>
      <c r="AD62" s="161">
        <f t="shared" ca="1" si="1"/>
        <v>0.68360833904954421</v>
      </c>
      <c r="AE62" s="161">
        <f t="shared" ca="1" si="2"/>
        <v>6837</v>
      </c>
      <c r="AF62" s="161" t="str">
        <f ca="1">INDEX(동료가치!$I$2:$I$81,MATCH(동료가치!AE62,동료가치!$M$2:$M$81,1),1)</f>
        <v>107 : 랭크1 파견.아제냐</v>
      </c>
      <c r="AG62" s="161" t="str">
        <f ca="1">INDEX(동료가치!$I$82:$I$209,MATCH(동료가치!$AE62,동료가치!$M$82:$M$209,1),1)</f>
        <v>37 : 랭크3 PVP.스나이퍼(남)</v>
      </c>
    </row>
    <row r="63" spans="1:33" x14ac:dyDescent="0.2">
      <c r="A63" s="4" t="s">
        <v>628</v>
      </c>
      <c r="B63" s="4">
        <v>3605</v>
      </c>
      <c r="C63" s="4">
        <v>1</v>
      </c>
      <c r="D63" s="4">
        <v>144</v>
      </c>
      <c r="E63" s="4" t="s">
        <v>3400</v>
      </c>
      <c r="F63" s="4">
        <v>15</v>
      </c>
      <c r="G63" s="4">
        <v>33</v>
      </c>
      <c r="H63" s="4">
        <v>38</v>
      </c>
      <c r="I63" s="4" t="s">
        <v>3463</v>
      </c>
      <c r="J63" s="4">
        <v>1</v>
      </c>
      <c r="K63" s="4">
        <v>0</v>
      </c>
      <c r="L63" s="4">
        <v>0</v>
      </c>
      <c r="M63" s="162">
        <f t="shared" si="5"/>
        <v>9252</v>
      </c>
      <c r="AC63" s="4">
        <f t="shared" si="0"/>
        <v>62</v>
      </c>
      <c r="AD63" s="161">
        <f t="shared" ca="1" si="1"/>
        <v>0.65925088482066674</v>
      </c>
      <c r="AE63" s="161">
        <f t="shared" ca="1" si="2"/>
        <v>6593</v>
      </c>
      <c r="AF63" s="161" t="str">
        <f ca="1">INDEX(동료가치!$I$2:$I$81,MATCH(동료가치!AE63,동료가치!$M$2:$M$81,1),1)</f>
        <v>107 : 랭크1 파견.아제냐</v>
      </c>
      <c r="AG63" s="161" t="str">
        <f ca="1">INDEX(동료가치!$I$82:$I$209,MATCH(동료가치!$AE63,동료가치!$M$82:$M$209,1),1)</f>
        <v>35 : 랭크3 PVP.스토커(남)</v>
      </c>
    </row>
    <row r="64" spans="1:33" x14ac:dyDescent="0.2">
      <c r="A64" s="4" t="s">
        <v>628</v>
      </c>
      <c r="B64" s="4">
        <v>3606</v>
      </c>
      <c r="C64" s="4">
        <v>1</v>
      </c>
      <c r="D64" s="4">
        <v>144</v>
      </c>
      <c r="E64" s="4" t="s">
        <v>3400</v>
      </c>
      <c r="F64" s="4">
        <v>15</v>
      </c>
      <c r="G64" s="4">
        <v>33</v>
      </c>
      <c r="H64" s="4">
        <v>39</v>
      </c>
      <c r="I64" s="4" t="s">
        <v>3464</v>
      </c>
      <c r="J64" s="4">
        <v>1</v>
      </c>
      <c r="K64" s="4">
        <v>0</v>
      </c>
      <c r="L64" s="4">
        <v>0</v>
      </c>
      <c r="M64" s="162">
        <f t="shared" si="5"/>
        <v>9267</v>
      </c>
      <c r="AC64" s="4">
        <f t="shared" si="0"/>
        <v>63</v>
      </c>
      <c r="AD64" s="161">
        <f t="shared" ca="1" si="1"/>
        <v>0.23667763028325395</v>
      </c>
      <c r="AE64" s="161">
        <f t="shared" ca="1" si="2"/>
        <v>2367</v>
      </c>
      <c r="AF64" s="161" t="str">
        <f ca="1">INDEX(동료가치!$I$2:$I$81,MATCH(동료가치!AE64,동료가치!$M$2:$M$81,1),1)</f>
        <v>6 : 랭크1 PVP.씨프(여)</v>
      </c>
      <c r="AG64" s="161" t="str">
        <f ca="1">INDEX(동료가치!$I$82:$I$209,MATCH(동료가치!$AE64,동료가치!$M$82:$M$209,1),1)</f>
        <v>23 : 랭크2 PVP.댄서(남)</v>
      </c>
    </row>
    <row r="65" spans="1:33" x14ac:dyDescent="0.2">
      <c r="A65" s="4" t="s">
        <v>628</v>
      </c>
      <c r="B65" s="4">
        <v>3607</v>
      </c>
      <c r="C65" s="4">
        <v>1</v>
      </c>
      <c r="D65" s="4">
        <v>144</v>
      </c>
      <c r="E65" s="4" t="s">
        <v>3400</v>
      </c>
      <c r="F65" s="4">
        <v>15</v>
      </c>
      <c r="G65" s="4">
        <v>33</v>
      </c>
      <c r="H65" s="4">
        <v>40</v>
      </c>
      <c r="I65" s="4" t="s">
        <v>3465</v>
      </c>
      <c r="J65" s="4">
        <v>1</v>
      </c>
      <c r="K65" s="4">
        <v>0</v>
      </c>
      <c r="L65" s="4">
        <v>0</v>
      </c>
      <c r="M65" s="162">
        <f t="shared" si="5"/>
        <v>9282</v>
      </c>
      <c r="AC65" s="4">
        <f t="shared" si="0"/>
        <v>64</v>
      </c>
      <c r="AD65" s="161">
        <f t="shared" ca="1" si="1"/>
        <v>0.84136188395181888</v>
      </c>
      <c r="AE65" s="161">
        <f t="shared" ca="1" si="2"/>
        <v>8414</v>
      </c>
      <c r="AF65" s="161" t="str">
        <f ca="1">INDEX(동료가치!$I$2:$I$81,MATCH(동료가치!AE65,동료가치!$M$2:$M$81,1),1)</f>
        <v>114 : 랭크2 파견.존다</v>
      </c>
      <c r="AG65" s="161" t="str">
        <f ca="1">INDEX(동료가치!$I$82:$I$209,MATCH(동료가치!$AE65,동료가치!$M$82:$M$209,1),1)</f>
        <v>131 : 랭크3 파견.스노토</v>
      </c>
    </row>
    <row r="66" spans="1:33" x14ac:dyDescent="0.2">
      <c r="A66" s="4" t="s">
        <v>628</v>
      </c>
      <c r="B66" s="4">
        <v>3608</v>
      </c>
      <c r="C66" s="4">
        <v>1</v>
      </c>
      <c r="D66" s="4">
        <v>144</v>
      </c>
      <c r="E66" s="4" t="s">
        <v>3400</v>
      </c>
      <c r="F66" s="4">
        <v>16</v>
      </c>
      <c r="G66" s="4">
        <v>33</v>
      </c>
      <c r="H66" s="4">
        <v>125</v>
      </c>
      <c r="I66" s="4" t="s">
        <v>3466</v>
      </c>
      <c r="J66" s="4">
        <v>1</v>
      </c>
      <c r="K66" s="4">
        <v>0</v>
      </c>
      <c r="L66" s="4">
        <v>0</v>
      </c>
      <c r="M66" s="162">
        <f t="shared" si="5"/>
        <v>9298</v>
      </c>
      <c r="AC66" s="4">
        <f t="shared" si="0"/>
        <v>65</v>
      </c>
      <c r="AD66" s="161">
        <f t="shared" ca="1" si="1"/>
        <v>0.26710817317563373</v>
      </c>
      <c r="AE66" s="161">
        <f t="shared" ca="1" si="2"/>
        <v>2672</v>
      </c>
      <c r="AF66" s="161" t="str">
        <f ca="1">INDEX(동료가치!$I$2:$I$81,MATCH(동료가치!AE66,동료가치!$M$2:$M$81,1),1)</f>
        <v>6 : 랭크1 PVP.씨프(여)</v>
      </c>
      <c r="AG66" s="161" t="str">
        <f ca="1">INDEX(동료가치!$I$82:$I$209,MATCH(동료가치!$AE66,동료가치!$M$82:$M$209,1),1)</f>
        <v>109 : 랭크2 파견.글로리아</v>
      </c>
    </row>
    <row r="67" spans="1:33" x14ac:dyDescent="0.2">
      <c r="A67" s="4" t="s">
        <v>628</v>
      </c>
      <c r="B67" s="4">
        <v>3609</v>
      </c>
      <c r="C67" s="4">
        <v>1</v>
      </c>
      <c r="D67" s="4">
        <v>144</v>
      </c>
      <c r="E67" s="4" t="s">
        <v>3400</v>
      </c>
      <c r="F67" s="4">
        <v>16</v>
      </c>
      <c r="G67" s="4">
        <v>33</v>
      </c>
      <c r="H67" s="4">
        <v>126</v>
      </c>
      <c r="I67" s="4" t="s">
        <v>3467</v>
      </c>
      <c r="J67" s="4">
        <v>1</v>
      </c>
      <c r="K67" s="4">
        <v>0</v>
      </c>
      <c r="L67" s="4">
        <v>0</v>
      </c>
      <c r="M67" s="162">
        <f t="shared" si="5"/>
        <v>9314</v>
      </c>
      <c r="AC67" s="4">
        <f t="shared" ref="AC67:AC130" si="12">ROW()-1</f>
        <v>66</v>
      </c>
      <c r="AD67" s="161">
        <f t="shared" ref="AD67:AD130" ca="1" si="13">RAND()</f>
        <v>0.18286648753014989</v>
      </c>
      <c r="AE67" s="161">
        <f t="shared" ref="AE67:AE130" ca="1" si="14">ROUNDUP($AD67*10000,)</f>
        <v>1829</v>
      </c>
      <c r="AF67" s="161" t="str">
        <f ca="1">INDEX(동료가치!$I$2:$I$81,MATCH(동료가치!AE67,동료가치!$M$2:$M$81,1),1)</f>
        <v>4 : 랭크1 PVP.매지션(여)</v>
      </c>
      <c r="AG67" s="161" t="str">
        <f ca="1">INDEX(동료가치!$I$82:$I$209,MATCH(동료가치!$AE67,동료가치!$M$82:$M$209,1),1)</f>
        <v>20 : 랭크2 PVP.로그(여)</v>
      </c>
    </row>
    <row r="68" spans="1:33" x14ac:dyDescent="0.2">
      <c r="A68" s="4" t="s">
        <v>628</v>
      </c>
      <c r="B68" s="4">
        <v>3610</v>
      </c>
      <c r="C68" s="4">
        <v>1</v>
      </c>
      <c r="D68" s="4">
        <v>144</v>
      </c>
      <c r="E68" s="4" t="s">
        <v>3400</v>
      </c>
      <c r="F68" s="4">
        <v>16</v>
      </c>
      <c r="G68" s="4">
        <v>33</v>
      </c>
      <c r="H68" s="4">
        <v>127</v>
      </c>
      <c r="I68" s="4" t="s">
        <v>3468</v>
      </c>
      <c r="J68" s="4">
        <v>1</v>
      </c>
      <c r="K68" s="4">
        <v>0</v>
      </c>
      <c r="L68" s="4">
        <v>0</v>
      </c>
      <c r="M68" s="162">
        <f t="shared" ref="M68:M81" si="15">F68+M67</f>
        <v>9330</v>
      </c>
      <c r="AC68" s="4">
        <f t="shared" si="12"/>
        <v>67</v>
      </c>
      <c r="AD68" s="161">
        <f t="shared" ca="1" si="13"/>
        <v>0.89483364738680093</v>
      </c>
      <c r="AE68" s="161">
        <f t="shared" ca="1" si="14"/>
        <v>8949</v>
      </c>
      <c r="AF68" s="161" t="str">
        <f ca="1">INDEX(동료가치!$I$2:$I$81,MATCH(동료가치!AE68,동료가치!$M$2:$M$81,1),1)</f>
        <v>122 : 랭크2 파견.엘리</v>
      </c>
      <c r="AG68" s="161" t="str">
        <f ca="1">INDEX(동료가치!$I$82:$I$209,MATCH(동료가치!$AE68,동료가치!$M$82:$M$209,1),1)</f>
        <v>135 : 랭크3 파견.더블류</v>
      </c>
    </row>
    <row r="69" spans="1:33" x14ac:dyDescent="0.2">
      <c r="A69" s="4" t="s">
        <v>628</v>
      </c>
      <c r="B69" s="4">
        <v>3611</v>
      </c>
      <c r="C69" s="4">
        <v>1</v>
      </c>
      <c r="D69" s="4">
        <v>144</v>
      </c>
      <c r="E69" s="4" t="s">
        <v>3400</v>
      </c>
      <c r="F69" s="4">
        <v>16</v>
      </c>
      <c r="G69" s="4">
        <v>33</v>
      </c>
      <c r="H69" s="4">
        <v>128</v>
      </c>
      <c r="I69" s="4" t="s">
        <v>3469</v>
      </c>
      <c r="J69" s="4">
        <v>1</v>
      </c>
      <c r="K69" s="4">
        <v>0</v>
      </c>
      <c r="L69" s="4">
        <v>0</v>
      </c>
      <c r="M69" s="162">
        <f t="shared" si="15"/>
        <v>9346</v>
      </c>
      <c r="AC69" s="4">
        <f t="shared" si="12"/>
        <v>68</v>
      </c>
      <c r="AD69" s="161">
        <f t="shared" ca="1" si="13"/>
        <v>0.20380800576955616</v>
      </c>
      <c r="AE69" s="161">
        <f t="shared" ca="1" si="14"/>
        <v>2039</v>
      </c>
      <c r="AF69" s="161" t="str">
        <f ca="1">INDEX(동료가치!$I$2:$I$81,MATCH(동료가치!AE69,동료가치!$M$2:$M$81,1),1)</f>
        <v>5 : 랭크1 PVP.씨프(남)</v>
      </c>
      <c r="AG69" s="161" t="str">
        <f ca="1">INDEX(동료가치!$I$82:$I$209,MATCH(동료가치!$AE69,동료가치!$M$82:$M$209,1),1)</f>
        <v>21 : 랭크2 PVP.헌터(남)</v>
      </c>
    </row>
    <row r="70" spans="1:33" x14ac:dyDescent="0.2">
      <c r="A70" s="4" t="s">
        <v>628</v>
      </c>
      <c r="B70" s="4">
        <v>3612</v>
      </c>
      <c r="C70" s="4">
        <v>1</v>
      </c>
      <c r="D70" s="4">
        <v>144</v>
      </c>
      <c r="E70" s="4" t="s">
        <v>3400</v>
      </c>
      <c r="F70" s="4">
        <v>16</v>
      </c>
      <c r="G70" s="4">
        <v>33</v>
      </c>
      <c r="H70" s="4">
        <v>129</v>
      </c>
      <c r="I70" s="4" t="s">
        <v>3470</v>
      </c>
      <c r="J70" s="4">
        <v>1</v>
      </c>
      <c r="K70" s="4">
        <v>0</v>
      </c>
      <c r="L70" s="4">
        <v>0</v>
      </c>
      <c r="M70" s="162">
        <f t="shared" si="15"/>
        <v>9362</v>
      </c>
      <c r="AC70" s="4">
        <f t="shared" si="12"/>
        <v>69</v>
      </c>
      <c r="AD70" s="161">
        <f t="shared" ca="1" si="13"/>
        <v>0.97314160920719683</v>
      </c>
      <c r="AE70" s="161">
        <f t="shared" ca="1" si="14"/>
        <v>9732</v>
      </c>
      <c r="AF70" s="161" t="str">
        <f ca="1">INDEX(동료가치!$I$2:$I$81,MATCH(동료가치!AE70,동료가치!$M$2:$M$81,1),1)</f>
        <v>140 : 랭크3 파견.디포르테</v>
      </c>
      <c r="AG70" s="161" t="str">
        <f ca="1">INDEX(동료가치!$I$82:$I$209,MATCH(동료가치!$AE70,동료가치!$M$82:$M$209,1),1)</f>
        <v>143 : 랭크4 파견.찰스턴 1호</v>
      </c>
    </row>
    <row r="71" spans="1:33" x14ac:dyDescent="0.2">
      <c r="A71" s="4" t="s">
        <v>628</v>
      </c>
      <c r="B71" s="4">
        <v>3613</v>
      </c>
      <c r="C71" s="4">
        <v>1</v>
      </c>
      <c r="D71" s="4">
        <v>144</v>
      </c>
      <c r="E71" s="4" t="s">
        <v>3400</v>
      </c>
      <c r="F71" s="4">
        <v>16</v>
      </c>
      <c r="G71" s="4">
        <v>33</v>
      </c>
      <c r="H71" s="4">
        <v>130</v>
      </c>
      <c r="I71" s="4" t="s">
        <v>3471</v>
      </c>
      <c r="J71" s="4">
        <v>1</v>
      </c>
      <c r="K71" s="4">
        <v>0</v>
      </c>
      <c r="L71" s="4">
        <v>0</v>
      </c>
      <c r="M71" s="162">
        <f t="shared" si="15"/>
        <v>9378</v>
      </c>
      <c r="AC71" s="4">
        <f t="shared" si="12"/>
        <v>70</v>
      </c>
      <c r="AD71" s="161">
        <f t="shared" ca="1" si="13"/>
        <v>0.52134539570188421</v>
      </c>
      <c r="AE71" s="161">
        <f t="shared" ca="1" si="14"/>
        <v>5214</v>
      </c>
      <c r="AF71" s="161" t="str">
        <f ca="1">INDEX(동료가치!$I$2:$I$81,MATCH(동료가치!AE71,동료가치!$M$2:$M$81,1),1)</f>
        <v>104 : 랭크1 파견.스텔로</v>
      </c>
      <c r="AG71" s="161" t="str">
        <f ca="1">INDEX(동료가치!$I$82:$I$209,MATCH(동료가치!$AE71,동료가치!$M$82:$M$209,1),1)</f>
        <v>26 : 랭크3 PVP.로드나이트(여)</v>
      </c>
    </row>
    <row r="72" spans="1:33" x14ac:dyDescent="0.2">
      <c r="A72" s="4" t="s">
        <v>628</v>
      </c>
      <c r="B72" s="4">
        <v>3614</v>
      </c>
      <c r="C72" s="4">
        <v>1</v>
      </c>
      <c r="D72" s="4">
        <v>144</v>
      </c>
      <c r="E72" s="4" t="s">
        <v>3400</v>
      </c>
      <c r="F72" s="4">
        <v>16</v>
      </c>
      <c r="G72" s="4">
        <v>33</v>
      </c>
      <c r="H72" s="4">
        <v>131</v>
      </c>
      <c r="I72" s="4" t="s">
        <v>3472</v>
      </c>
      <c r="J72" s="4">
        <v>1</v>
      </c>
      <c r="K72" s="4">
        <v>0</v>
      </c>
      <c r="L72" s="4">
        <v>0</v>
      </c>
      <c r="M72" s="162">
        <f t="shared" si="15"/>
        <v>9394</v>
      </c>
      <c r="AC72" s="4">
        <f t="shared" si="12"/>
        <v>71</v>
      </c>
      <c r="AD72" s="161">
        <f t="shared" ca="1" si="13"/>
        <v>0.86715983612303771</v>
      </c>
      <c r="AE72" s="161">
        <f t="shared" ca="1" si="14"/>
        <v>8672</v>
      </c>
      <c r="AF72" s="161" t="str">
        <f ca="1">INDEX(동료가치!$I$2:$I$81,MATCH(동료가치!AE72,동료가치!$M$2:$M$81,1),1)</f>
        <v>118 : 랭크2 파견.룬</v>
      </c>
      <c r="AG72" s="161" t="str">
        <f ca="1">INDEX(동료가치!$I$82:$I$209,MATCH(동료가치!$AE72,동료가치!$M$82:$M$209,1),1)</f>
        <v>133 : 랭크3 파견.펠록</v>
      </c>
    </row>
    <row r="73" spans="1:33" x14ac:dyDescent="0.2">
      <c r="A73" s="4" t="s">
        <v>628</v>
      </c>
      <c r="B73" s="4">
        <v>3615</v>
      </c>
      <c r="C73" s="4">
        <v>1</v>
      </c>
      <c r="D73" s="4">
        <v>144</v>
      </c>
      <c r="E73" s="4" t="s">
        <v>3400</v>
      </c>
      <c r="F73" s="4">
        <v>16</v>
      </c>
      <c r="G73" s="4">
        <v>33</v>
      </c>
      <c r="H73" s="4">
        <v>132</v>
      </c>
      <c r="I73" s="4" t="s">
        <v>3473</v>
      </c>
      <c r="J73" s="4">
        <v>1</v>
      </c>
      <c r="K73" s="4">
        <v>0</v>
      </c>
      <c r="L73" s="4">
        <v>0</v>
      </c>
      <c r="M73" s="162">
        <f t="shared" si="15"/>
        <v>9410</v>
      </c>
      <c r="AC73" s="4">
        <f t="shared" si="12"/>
        <v>72</v>
      </c>
      <c r="AD73" s="161">
        <f t="shared" ca="1" si="13"/>
        <v>0.93602923324357168</v>
      </c>
      <c r="AE73" s="161">
        <f t="shared" ca="1" si="14"/>
        <v>9361</v>
      </c>
      <c r="AF73" s="161" t="str">
        <f ca="1">INDEX(동료가치!$I$2:$I$81,MATCH(동료가치!AE73,동료가치!$M$2:$M$81,1),1)</f>
        <v>128 : 랭크3 파견.본바스</v>
      </c>
      <c r="AG73" s="161" t="str">
        <f ca="1">INDEX(동료가치!$I$82:$I$209,MATCH(동료가치!$AE73,동료가치!$M$82:$M$209,1),1)</f>
        <v>138 : 랭크3 파견.소린</v>
      </c>
    </row>
    <row r="74" spans="1:33" x14ac:dyDescent="0.2">
      <c r="A74" s="4" t="s">
        <v>628</v>
      </c>
      <c r="B74" s="4">
        <v>3616</v>
      </c>
      <c r="C74" s="4">
        <v>1</v>
      </c>
      <c r="D74" s="4">
        <v>144</v>
      </c>
      <c r="E74" s="4" t="s">
        <v>3400</v>
      </c>
      <c r="F74" s="4">
        <v>16</v>
      </c>
      <c r="G74" s="4">
        <v>33</v>
      </c>
      <c r="H74" s="4">
        <v>133</v>
      </c>
      <c r="I74" s="4" t="s">
        <v>3474</v>
      </c>
      <c r="J74" s="4">
        <v>1</v>
      </c>
      <c r="K74" s="4">
        <v>0</v>
      </c>
      <c r="L74" s="4">
        <v>0</v>
      </c>
      <c r="M74" s="162">
        <f t="shared" si="15"/>
        <v>9426</v>
      </c>
      <c r="AC74" s="4">
        <f t="shared" si="12"/>
        <v>73</v>
      </c>
      <c r="AD74" s="161">
        <f t="shared" ca="1" si="13"/>
        <v>4.8294960256645814E-2</v>
      </c>
      <c r="AE74" s="161">
        <f t="shared" ca="1" si="14"/>
        <v>483</v>
      </c>
      <c r="AF74" s="161" t="str">
        <f ca="1">INDEX(동료가치!$I$2:$I$81,MATCH(동료가치!AE74,동료가치!$M$2:$M$81,1),1)</f>
        <v>2 : 랭크1 PVP.소드맨(여)</v>
      </c>
      <c r="AG74" s="161" t="str">
        <f ca="1">INDEX(동료가치!$I$82:$I$209,MATCH(동료가치!$AE74,동료가치!$M$82:$M$209,1),1)</f>
        <v>12 : 랭크2 PVP.크루세이더(여)</v>
      </c>
    </row>
    <row r="75" spans="1:33" x14ac:dyDescent="0.2">
      <c r="A75" s="4" t="s">
        <v>628</v>
      </c>
      <c r="B75" s="4">
        <v>3617</v>
      </c>
      <c r="C75" s="4">
        <v>1</v>
      </c>
      <c r="D75" s="4">
        <v>144</v>
      </c>
      <c r="E75" s="4" t="s">
        <v>3400</v>
      </c>
      <c r="F75" s="4">
        <v>16</v>
      </c>
      <c r="G75" s="4">
        <v>33</v>
      </c>
      <c r="H75" s="4">
        <v>134</v>
      </c>
      <c r="I75" s="4" t="s">
        <v>3475</v>
      </c>
      <c r="J75" s="4">
        <v>1</v>
      </c>
      <c r="K75" s="4">
        <v>0</v>
      </c>
      <c r="L75" s="4">
        <v>0</v>
      </c>
      <c r="M75" s="162">
        <f t="shared" si="15"/>
        <v>9442</v>
      </c>
      <c r="AC75" s="4">
        <f t="shared" si="12"/>
        <v>74</v>
      </c>
      <c r="AD75" s="161">
        <f t="shared" ca="1" si="13"/>
        <v>0.47412388004816264</v>
      </c>
      <c r="AE75" s="161">
        <f t="shared" ca="1" si="14"/>
        <v>4742</v>
      </c>
      <c r="AF75" s="161" t="str">
        <f ca="1">INDEX(동료가치!$I$2:$I$81,MATCH(동료가치!AE75,동료가치!$M$2:$M$81,1),1)</f>
        <v>103 : 랭크1 파견.진도</v>
      </c>
      <c r="AG75" s="161" t="str">
        <f ca="1">INDEX(동료가치!$I$82:$I$209,MATCH(동료가치!$AE75,동료가치!$M$82:$M$209,1),1)</f>
        <v>122 : 랭크2 파견.엘리</v>
      </c>
    </row>
    <row r="76" spans="1:33" x14ac:dyDescent="0.2">
      <c r="A76" s="4" t="s">
        <v>628</v>
      </c>
      <c r="B76" s="4">
        <v>3618</v>
      </c>
      <c r="C76" s="4">
        <v>1</v>
      </c>
      <c r="D76" s="4">
        <v>144</v>
      </c>
      <c r="E76" s="4" t="s">
        <v>3400</v>
      </c>
      <c r="F76" s="4">
        <v>15</v>
      </c>
      <c r="G76" s="4">
        <v>33</v>
      </c>
      <c r="H76" s="4">
        <v>135</v>
      </c>
      <c r="I76" s="4" t="s">
        <v>3476</v>
      </c>
      <c r="J76" s="4">
        <v>1</v>
      </c>
      <c r="K76" s="4">
        <v>0</v>
      </c>
      <c r="L76" s="4">
        <v>0</v>
      </c>
      <c r="M76" s="162">
        <f t="shared" si="15"/>
        <v>9457</v>
      </c>
      <c r="AC76" s="4">
        <f t="shared" si="12"/>
        <v>75</v>
      </c>
      <c r="AD76" s="161">
        <f t="shared" ca="1" si="13"/>
        <v>0.20518181146686953</v>
      </c>
      <c r="AE76" s="161">
        <f t="shared" ca="1" si="14"/>
        <v>2052</v>
      </c>
      <c r="AF76" s="161" t="str">
        <f ca="1">INDEX(동료가치!$I$2:$I$81,MATCH(동료가치!AE76,동료가치!$M$2:$M$81,1),1)</f>
        <v>5 : 랭크1 PVP.씨프(남)</v>
      </c>
      <c r="AG76" s="161" t="str">
        <f ca="1">INDEX(동료가치!$I$82:$I$209,MATCH(동료가치!$AE76,동료가치!$M$82:$M$209,1),1)</f>
        <v>21 : 랭크2 PVP.헌터(남)</v>
      </c>
    </row>
    <row r="77" spans="1:33" x14ac:dyDescent="0.2">
      <c r="A77" s="4" t="s">
        <v>628</v>
      </c>
      <c r="B77" s="4">
        <v>3619</v>
      </c>
      <c r="C77" s="4">
        <v>1</v>
      </c>
      <c r="D77" s="4">
        <v>144</v>
      </c>
      <c r="E77" s="4" t="s">
        <v>3400</v>
      </c>
      <c r="F77" s="4">
        <v>15</v>
      </c>
      <c r="G77" s="4">
        <v>33</v>
      </c>
      <c r="H77" s="4">
        <v>136</v>
      </c>
      <c r="I77" s="4" t="s">
        <v>3477</v>
      </c>
      <c r="J77" s="4">
        <v>1</v>
      </c>
      <c r="K77" s="4">
        <v>0</v>
      </c>
      <c r="L77" s="4">
        <v>0</v>
      </c>
      <c r="M77" s="162">
        <f t="shared" si="15"/>
        <v>9472</v>
      </c>
      <c r="AC77" s="4">
        <f t="shared" si="12"/>
        <v>76</v>
      </c>
      <c r="AD77" s="161">
        <f t="shared" ca="1" si="13"/>
        <v>0.29502669113641322</v>
      </c>
      <c r="AE77" s="161">
        <f t="shared" ca="1" si="14"/>
        <v>2951</v>
      </c>
      <c r="AF77" s="161" t="str">
        <f ca="1">INDEX(동료가치!$I$2:$I$81,MATCH(동료가치!AE77,동료가치!$M$2:$M$81,1),1)</f>
        <v>7 : 랭크1 PVP.아처(남)</v>
      </c>
      <c r="AG77" s="161" t="str">
        <f ca="1">INDEX(동료가치!$I$82:$I$209,MATCH(동료가치!$AE77,동료가치!$M$82:$M$209,1),1)</f>
        <v>111 : 랭크2 파견.미스티</v>
      </c>
    </row>
    <row r="78" spans="1:33" x14ac:dyDescent="0.2">
      <c r="A78" s="4" t="s">
        <v>628</v>
      </c>
      <c r="B78" s="4">
        <v>3620</v>
      </c>
      <c r="C78" s="4">
        <v>1</v>
      </c>
      <c r="D78" s="4">
        <v>144</v>
      </c>
      <c r="E78" s="4" t="s">
        <v>3400</v>
      </c>
      <c r="F78" s="4">
        <v>15</v>
      </c>
      <c r="G78" s="4">
        <v>33</v>
      </c>
      <c r="H78" s="4">
        <v>137</v>
      </c>
      <c r="I78" s="4" t="s">
        <v>3478</v>
      </c>
      <c r="J78" s="4">
        <v>1</v>
      </c>
      <c r="K78" s="4">
        <v>0</v>
      </c>
      <c r="L78" s="4">
        <v>0</v>
      </c>
      <c r="M78" s="162">
        <f t="shared" si="15"/>
        <v>9487</v>
      </c>
      <c r="AC78" s="4">
        <f t="shared" si="12"/>
        <v>77</v>
      </c>
      <c r="AD78" s="161">
        <f t="shared" ca="1" si="13"/>
        <v>0.79927536677747335</v>
      </c>
      <c r="AE78" s="161">
        <f t="shared" ca="1" si="14"/>
        <v>7993</v>
      </c>
      <c r="AF78" s="161" t="str">
        <f ca="1">INDEX(동료가치!$I$2:$I$81,MATCH(동료가치!AE78,동료가치!$M$2:$M$81,1),1)</f>
        <v>23 : 랭크2 PVP.댄서(남)</v>
      </c>
      <c r="AG78" s="161" t="str">
        <f ca="1">INDEX(동료가치!$I$82:$I$209,MATCH(동료가치!$AE78,동료가치!$M$82:$M$209,1),1)</f>
        <v>128 : 랭크3 파견.본바스</v>
      </c>
    </row>
    <row r="79" spans="1:33" x14ac:dyDescent="0.2">
      <c r="A79" s="4" t="s">
        <v>628</v>
      </c>
      <c r="B79" s="4">
        <v>3621</v>
      </c>
      <c r="C79" s="4">
        <v>1</v>
      </c>
      <c r="D79" s="4">
        <v>144</v>
      </c>
      <c r="E79" s="4" t="s">
        <v>3400</v>
      </c>
      <c r="F79" s="4">
        <v>15</v>
      </c>
      <c r="G79" s="4">
        <v>33</v>
      </c>
      <c r="H79" s="4">
        <v>138</v>
      </c>
      <c r="I79" s="4" t="s">
        <v>3479</v>
      </c>
      <c r="J79" s="4">
        <v>1</v>
      </c>
      <c r="K79" s="4">
        <v>0</v>
      </c>
      <c r="L79" s="4">
        <v>0</v>
      </c>
      <c r="M79" s="162">
        <f t="shared" si="15"/>
        <v>9502</v>
      </c>
      <c r="AC79" s="4">
        <f t="shared" si="12"/>
        <v>78</v>
      </c>
      <c r="AD79" s="161">
        <f t="shared" ca="1" si="13"/>
        <v>0.16333030003308302</v>
      </c>
      <c r="AE79" s="161">
        <f t="shared" ca="1" si="14"/>
        <v>1634</v>
      </c>
      <c r="AF79" s="161" t="str">
        <f ca="1">INDEX(동료가치!$I$2:$I$81,MATCH(동료가치!AE79,동료가치!$M$2:$M$81,1),1)</f>
        <v>4 : 랭크1 PVP.매지션(여)</v>
      </c>
      <c r="AG79" s="161" t="str">
        <f ca="1">INDEX(동료가치!$I$82:$I$209,MATCH(동료가치!$AE79,동료가치!$M$82:$M$209,1),1)</f>
        <v>19 : 랭크2 PVP.로그(남)</v>
      </c>
    </row>
    <row r="80" spans="1:33" x14ac:dyDescent="0.2">
      <c r="A80" s="4" t="s">
        <v>628</v>
      </c>
      <c r="B80" s="4">
        <v>3622</v>
      </c>
      <c r="C80" s="4">
        <v>1</v>
      </c>
      <c r="D80" s="4">
        <v>144</v>
      </c>
      <c r="E80" s="4" t="s">
        <v>3400</v>
      </c>
      <c r="F80" s="4">
        <v>15</v>
      </c>
      <c r="G80" s="4">
        <v>33</v>
      </c>
      <c r="H80" s="4">
        <v>139</v>
      </c>
      <c r="I80" s="4" t="s">
        <v>3480</v>
      </c>
      <c r="J80" s="4">
        <v>1</v>
      </c>
      <c r="K80" s="4">
        <v>0</v>
      </c>
      <c r="L80" s="4">
        <v>0</v>
      </c>
      <c r="M80" s="162">
        <f t="shared" si="15"/>
        <v>9517</v>
      </c>
      <c r="AC80" s="4">
        <f t="shared" si="12"/>
        <v>79</v>
      </c>
      <c r="AD80" s="161">
        <f t="shared" ca="1" si="13"/>
        <v>0.34293973278205658</v>
      </c>
      <c r="AE80" s="161">
        <f t="shared" ca="1" si="14"/>
        <v>3430</v>
      </c>
      <c r="AF80" s="161" t="str">
        <f ca="1">INDEX(동료가치!$I$2:$I$81,MATCH(동료가치!AE80,동료가치!$M$2:$M$81,1),1)</f>
        <v>8 : 랭크1 PVP.아처(여)</v>
      </c>
      <c r="AG80" s="161" t="str">
        <f ca="1">INDEX(동료가치!$I$82:$I$209,MATCH(동료가치!$AE80,동료가치!$M$82:$M$209,1),1)</f>
        <v>114 : 랭크2 파견.존다</v>
      </c>
    </row>
    <row r="81" spans="1:33" x14ac:dyDescent="0.2">
      <c r="A81" s="4" t="s">
        <v>628</v>
      </c>
      <c r="B81" s="4">
        <v>3623</v>
      </c>
      <c r="C81" s="4">
        <v>1</v>
      </c>
      <c r="D81" s="4">
        <v>144</v>
      </c>
      <c r="E81" s="4" t="s">
        <v>3400</v>
      </c>
      <c r="F81" s="4">
        <v>15</v>
      </c>
      <c r="G81" s="4">
        <v>33</v>
      </c>
      <c r="H81" s="4">
        <v>140</v>
      </c>
      <c r="I81" s="4" t="s">
        <v>3481</v>
      </c>
      <c r="J81" s="4">
        <v>1</v>
      </c>
      <c r="K81" s="4">
        <v>0</v>
      </c>
      <c r="L81" s="4">
        <v>0</v>
      </c>
      <c r="M81" s="162">
        <f t="shared" si="15"/>
        <v>9532</v>
      </c>
      <c r="AC81" s="4">
        <f t="shared" si="12"/>
        <v>80</v>
      </c>
      <c r="AD81" s="161">
        <f t="shared" ca="1" si="13"/>
        <v>0.60114594352149475</v>
      </c>
      <c r="AE81" s="161">
        <f t="shared" ca="1" si="14"/>
        <v>6012</v>
      </c>
      <c r="AF81" s="161" t="str">
        <f ca="1">INDEX(동료가치!$I$2:$I$81,MATCH(동료가치!AE81,동료가치!$M$2:$M$81,1),1)</f>
        <v>105 : 랭크1 파견.냥쿤</v>
      </c>
      <c r="AG81" s="161" t="str">
        <f ca="1">INDEX(동료가치!$I$82:$I$209,MATCH(동료가치!$AE81,동료가치!$M$82:$M$209,1),1)</f>
        <v>31 : 랭크3 PVP.프로페서(남)</v>
      </c>
    </row>
    <row r="82" spans="1:33" x14ac:dyDescent="0.2">
      <c r="A82" s="4" t="s">
        <v>628</v>
      </c>
      <c r="B82" s="4">
        <v>3624</v>
      </c>
      <c r="C82" s="4">
        <v>1</v>
      </c>
      <c r="D82" s="4">
        <v>145</v>
      </c>
      <c r="E82" s="4" t="s">
        <v>3401</v>
      </c>
      <c r="F82" s="4">
        <v>159</v>
      </c>
      <c r="G82" s="4">
        <v>33</v>
      </c>
      <c r="H82" s="4">
        <v>9</v>
      </c>
      <c r="I82" s="4" t="s">
        <v>3418</v>
      </c>
      <c r="J82" s="4">
        <v>1</v>
      </c>
      <c r="K82" s="4">
        <v>0</v>
      </c>
      <c r="L82" s="4">
        <v>0</v>
      </c>
      <c r="M82" s="163">
        <f>0</f>
        <v>0</v>
      </c>
      <c r="AC82" s="4">
        <f t="shared" si="12"/>
        <v>81</v>
      </c>
      <c r="AD82" s="161">
        <f t="shared" ca="1" si="13"/>
        <v>0.78841122447587508</v>
      </c>
      <c r="AE82" s="161">
        <f t="shared" ca="1" si="14"/>
        <v>7885</v>
      </c>
      <c r="AF82" s="161" t="str">
        <f ca="1">INDEX(동료가치!$I$2:$I$81,MATCH(동료가치!AE82,동료가치!$M$2:$M$81,1),1)</f>
        <v>21 : 랭크2 PVP.헌터(남)</v>
      </c>
      <c r="AG82" s="161" t="str">
        <f ca="1">INDEX(동료가치!$I$82:$I$209,MATCH(동료가치!$AE82,동료가치!$M$82:$M$209,1),1)</f>
        <v>128 : 랭크3 파견.본바스</v>
      </c>
    </row>
    <row r="83" spans="1:33" x14ac:dyDescent="0.2">
      <c r="A83" s="4" t="s">
        <v>628</v>
      </c>
      <c r="B83" s="4">
        <v>3625</v>
      </c>
      <c r="C83" s="4">
        <v>1</v>
      </c>
      <c r="D83" s="4">
        <v>145</v>
      </c>
      <c r="E83" s="4" t="s">
        <v>3401</v>
      </c>
      <c r="F83" s="4">
        <v>159</v>
      </c>
      <c r="G83" s="4">
        <v>33</v>
      </c>
      <c r="H83" s="4">
        <v>10</v>
      </c>
      <c r="I83" s="4" t="s">
        <v>3419</v>
      </c>
      <c r="J83" s="4">
        <v>1</v>
      </c>
      <c r="K83" s="4">
        <v>0</v>
      </c>
      <c r="L83" s="4">
        <v>0</v>
      </c>
      <c r="M83" s="162">
        <f>F83+M82</f>
        <v>159</v>
      </c>
      <c r="AC83" s="4">
        <f t="shared" si="12"/>
        <v>82</v>
      </c>
      <c r="AD83" s="161">
        <f t="shared" ca="1" si="13"/>
        <v>0.76640707091914106</v>
      </c>
      <c r="AE83" s="161">
        <f t="shared" ca="1" si="14"/>
        <v>7665</v>
      </c>
      <c r="AF83" s="161" t="str">
        <f ca="1">INDEX(동료가치!$I$2:$I$81,MATCH(동료가치!AE83,동료가치!$M$2:$M$81,1),1)</f>
        <v>18 : 랭크2 PVP.어쌔신(여)</v>
      </c>
      <c r="AG83" s="161" t="str">
        <f ca="1">INDEX(동료가치!$I$82:$I$209,MATCH(동료가치!$AE83,동료가치!$M$82:$M$209,1),1)</f>
        <v>126 : 랭크3 파견.고로</v>
      </c>
    </row>
    <row r="84" spans="1:33" x14ac:dyDescent="0.2">
      <c r="A84" s="4" t="s">
        <v>628</v>
      </c>
      <c r="B84" s="4">
        <v>3626</v>
      </c>
      <c r="C84" s="4">
        <v>1</v>
      </c>
      <c r="D84" s="4">
        <v>145</v>
      </c>
      <c r="E84" s="4" t="s">
        <v>3401</v>
      </c>
      <c r="F84" s="4">
        <v>159</v>
      </c>
      <c r="G84" s="4">
        <v>33</v>
      </c>
      <c r="H84" s="4">
        <v>11</v>
      </c>
      <c r="I84" s="4" t="s">
        <v>3420</v>
      </c>
      <c r="J84" s="4">
        <v>1</v>
      </c>
      <c r="K84" s="4">
        <v>0</v>
      </c>
      <c r="L84" s="4">
        <v>0</v>
      </c>
      <c r="M84" s="162">
        <f t="shared" ref="M84:M147" si="16">F84+M83</f>
        <v>318</v>
      </c>
      <c r="AC84" s="4">
        <f t="shared" si="12"/>
        <v>83</v>
      </c>
      <c r="AD84" s="161">
        <f t="shared" ca="1" si="13"/>
        <v>0.10799870861819527</v>
      </c>
      <c r="AE84" s="161">
        <f t="shared" ca="1" si="14"/>
        <v>1080</v>
      </c>
      <c r="AF84" s="161" t="str">
        <f ca="1">INDEX(동료가치!$I$2:$I$81,MATCH(동료가치!AE84,동료가치!$M$2:$M$81,1),1)</f>
        <v>3 : 랭크1 PVP.매지션(남)</v>
      </c>
      <c r="AG84" s="161" t="str">
        <f ca="1">INDEX(동료가치!$I$82:$I$209,MATCH(동료가치!$AE84,동료가치!$M$82:$M$209,1),1)</f>
        <v>15 : 랭크2 PVP.세이지(남)</v>
      </c>
    </row>
    <row r="85" spans="1:33" x14ac:dyDescent="0.2">
      <c r="A85" s="4" t="s">
        <v>628</v>
      </c>
      <c r="B85" s="4">
        <v>3627</v>
      </c>
      <c r="C85" s="4">
        <v>1</v>
      </c>
      <c r="D85" s="4">
        <v>145</v>
      </c>
      <c r="E85" s="4" t="s">
        <v>3401</v>
      </c>
      <c r="F85" s="4">
        <v>159</v>
      </c>
      <c r="G85" s="4">
        <v>33</v>
      </c>
      <c r="H85" s="4">
        <v>12</v>
      </c>
      <c r="I85" s="4" t="s">
        <v>3421</v>
      </c>
      <c r="J85" s="4">
        <v>1</v>
      </c>
      <c r="K85" s="4">
        <v>0</v>
      </c>
      <c r="L85" s="4">
        <v>0</v>
      </c>
      <c r="M85" s="162">
        <f t="shared" si="16"/>
        <v>477</v>
      </c>
      <c r="AC85" s="4">
        <f t="shared" si="12"/>
        <v>84</v>
      </c>
      <c r="AD85" s="161">
        <f t="shared" ca="1" si="13"/>
        <v>0.57145013601716277</v>
      </c>
      <c r="AE85" s="161">
        <f t="shared" ca="1" si="14"/>
        <v>5715</v>
      </c>
      <c r="AF85" s="161" t="str">
        <f ca="1">INDEX(동료가치!$I$2:$I$81,MATCH(동료가치!AE85,동료가치!$M$2:$M$81,1),1)</f>
        <v>105 : 랭크1 파견.냥쿤</v>
      </c>
      <c r="AG85" s="161" t="str">
        <f ca="1">INDEX(동료가치!$I$82:$I$209,MATCH(동료가치!$AE85,동료가치!$M$82:$M$209,1),1)</f>
        <v>29 : 랭크3 PVP.하이위저드(남)</v>
      </c>
    </row>
    <row r="86" spans="1:33" x14ac:dyDescent="0.2">
      <c r="A86" s="4" t="s">
        <v>628</v>
      </c>
      <c r="B86" s="4">
        <v>3628</v>
      </c>
      <c r="C86" s="4">
        <v>1</v>
      </c>
      <c r="D86" s="4">
        <v>145</v>
      </c>
      <c r="E86" s="4" t="s">
        <v>3401</v>
      </c>
      <c r="F86" s="4">
        <v>159</v>
      </c>
      <c r="G86" s="4">
        <v>33</v>
      </c>
      <c r="H86" s="4">
        <v>13</v>
      </c>
      <c r="I86" s="4" t="s">
        <v>3422</v>
      </c>
      <c r="J86" s="4">
        <v>1</v>
      </c>
      <c r="K86" s="4">
        <v>0</v>
      </c>
      <c r="L86" s="4">
        <v>0</v>
      </c>
      <c r="M86" s="162">
        <f t="shared" si="16"/>
        <v>636</v>
      </c>
      <c r="AC86" s="4">
        <f t="shared" si="12"/>
        <v>85</v>
      </c>
      <c r="AD86" s="161">
        <f t="shared" ca="1" si="13"/>
        <v>0.47905394914978061</v>
      </c>
      <c r="AE86" s="161">
        <f t="shared" ca="1" si="14"/>
        <v>4791</v>
      </c>
      <c r="AF86" s="161" t="str">
        <f ca="1">INDEX(동료가치!$I$2:$I$81,MATCH(동료가치!AE86,동료가치!$M$2:$M$81,1),1)</f>
        <v>103 : 랭크1 파견.진도</v>
      </c>
      <c r="AG86" s="161" t="str">
        <f ca="1">INDEX(동료가치!$I$82:$I$209,MATCH(동료가치!$AE86,동료가치!$M$82:$M$209,1),1)</f>
        <v>123 : 랭크2 파견.파노</v>
      </c>
    </row>
    <row r="87" spans="1:33" x14ac:dyDescent="0.2">
      <c r="A87" s="4" t="s">
        <v>628</v>
      </c>
      <c r="B87" s="4">
        <v>3629</v>
      </c>
      <c r="C87" s="4">
        <v>1</v>
      </c>
      <c r="D87" s="4">
        <v>145</v>
      </c>
      <c r="E87" s="4" t="s">
        <v>3401</v>
      </c>
      <c r="F87" s="4">
        <v>159</v>
      </c>
      <c r="G87" s="4">
        <v>33</v>
      </c>
      <c r="H87" s="4">
        <v>14</v>
      </c>
      <c r="I87" s="4" t="s">
        <v>3423</v>
      </c>
      <c r="J87" s="4">
        <v>1</v>
      </c>
      <c r="K87" s="4">
        <v>0</v>
      </c>
      <c r="L87" s="4">
        <v>0</v>
      </c>
      <c r="M87" s="162">
        <f t="shared" si="16"/>
        <v>795</v>
      </c>
      <c r="AC87" s="4">
        <f t="shared" si="12"/>
        <v>86</v>
      </c>
      <c r="AD87" s="161">
        <f t="shared" ca="1" si="13"/>
        <v>0.86260389055421804</v>
      </c>
      <c r="AE87" s="161">
        <f t="shared" ca="1" si="14"/>
        <v>8627</v>
      </c>
      <c r="AF87" s="161" t="str">
        <f ca="1">INDEX(동료가치!$I$2:$I$81,MATCH(동료가치!AE87,동료가치!$M$2:$M$81,1),1)</f>
        <v>117 : 랭크2 파견.미드</v>
      </c>
      <c r="AG87" s="161" t="str">
        <f ca="1">INDEX(동료가치!$I$82:$I$209,MATCH(동료가치!$AE87,동료가치!$M$82:$M$209,1),1)</f>
        <v>133 : 랭크3 파견.펠록</v>
      </c>
    </row>
    <row r="88" spans="1:33" x14ac:dyDescent="0.2">
      <c r="A88" s="4" t="s">
        <v>628</v>
      </c>
      <c r="B88" s="4">
        <v>3630</v>
      </c>
      <c r="C88" s="4">
        <v>1</v>
      </c>
      <c r="D88" s="4">
        <v>145</v>
      </c>
      <c r="E88" s="4" t="s">
        <v>3401</v>
      </c>
      <c r="F88" s="4">
        <v>159</v>
      </c>
      <c r="G88" s="4">
        <v>33</v>
      </c>
      <c r="H88" s="4">
        <v>15</v>
      </c>
      <c r="I88" s="4" t="s">
        <v>3424</v>
      </c>
      <c r="J88" s="4">
        <v>1</v>
      </c>
      <c r="K88" s="4">
        <v>0</v>
      </c>
      <c r="L88" s="4">
        <v>0</v>
      </c>
      <c r="M88" s="162">
        <f t="shared" si="16"/>
        <v>954</v>
      </c>
      <c r="AC88" s="4">
        <f t="shared" si="12"/>
        <v>87</v>
      </c>
      <c r="AD88" s="161">
        <f t="shared" ca="1" si="13"/>
        <v>0.42739630812591956</v>
      </c>
      <c r="AE88" s="161">
        <f t="shared" ca="1" si="14"/>
        <v>4274</v>
      </c>
      <c r="AF88" s="161" t="str">
        <f ca="1">INDEX(동료가치!$I$2:$I$81,MATCH(동료가치!AE88,동료가치!$M$2:$M$81,1),1)</f>
        <v>102 : 랭크1 파견.세레</v>
      </c>
      <c r="AG88" s="161" t="str">
        <f ca="1">INDEX(동료가치!$I$82:$I$209,MATCH(동료가치!$AE88,동료가치!$M$82:$M$209,1),1)</f>
        <v>119 : 랭크2 파견.벤카이스틴</v>
      </c>
    </row>
    <row r="89" spans="1:33" x14ac:dyDescent="0.2">
      <c r="A89" s="4" t="s">
        <v>628</v>
      </c>
      <c r="B89" s="4">
        <v>3631</v>
      </c>
      <c r="C89" s="4">
        <v>1</v>
      </c>
      <c r="D89" s="4">
        <v>145</v>
      </c>
      <c r="E89" s="4" t="s">
        <v>3401</v>
      </c>
      <c r="F89" s="4">
        <v>159</v>
      </c>
      <c r="G89" s="4">
        <v>33</v>
      </c>
      <c r="H89" s="4">
        <v>16</v>
      </c>
      <c r="I89" s="4" t="s">
        <v>3425</v>
      </c>
      <c r="J89" s="4">
        <v>1</v>
      </c>
      <c r="K89" s="4">
        <v>0</v>
      </c>
      <c r="L89" s="4">
        <v>0</v>
      </c>
      <c r="M89" s="162">
        <f t="shared" si="16"/>
        <v>1113</v>
      </c>
      <c r="AC89" s="4">
        <f t="shared" si="12"/>
        <v>88</v>
      </c>
      <c r="AD89" s="161">
        <f t="shared" ca="1" si="13"/>
        <v>0.42369951833328967</v>
      </c>
      <c r="AE89" s="161">
        <f t="shared" ca="1" si="14"/>
        <v>4237</v>
      </c>
      <c r="AF89" s="161" t="str">
        <f ca="1">INDEX(동료가치!$I$2:$I$81,MATCH(동료가치!AE89,동료가치!$M$2:$M$81,1),1)</f>
        <v>102 : 랭크1 파견.세레</v>
      </c>
      <c r="AG89" s="161" t="str">
        <f ca="1">INDEX(동료가치!$I$82:$I$209,MATCH(동료가치!$AE89,동료가치!$M$82:$M$209,1),1)</f>
        <v>119 : 랭크2 파견.벤카이스틴</v>
      </c>
    </row>
    <row r="90" spans="1:33" x14ac:dyDescent="0.2">
      <c r="A90" s="4" t="s">
        <v>628</v>
      </c>
      <c r="B90" s="4">
        <v>3632</v>
      </c>
      <c r="C90" s="4">
        <v>1</v>
      </c>
      <c r="D90" s="4">
        <v>145</v>
      </c>
      <c r="E90" s="4" t="s">
        <v>3401</v>
      </c>
      <c r="F90" s="4">
        <v>159</v>
      </c>
      <c r="G90" s="4">
        <v>33</v>
      </c>
      <c r="H90" s="4">
        <v>17</v>
      </c>
      <c r="I90" s="4" t="s">
        <v>3426</v>
      </c>
      <c r="J90" s="4">
        <v>1</v>
      </c>
      <c r="K90" s="4">
        <v>0</v>
      </c>
      <c r="L90" s="4">
        <v>0</v>
      </c>
      <c r="M90" s="162">
        <f t="shared" si="16"/>
        <v>1272</v>
      </c>
      <c r="AC90" s="4">
        <f t="shared" si="12"/>
        <v>89</v>
      </c>
      <c r="AD90" s="161">
        <f t="shared" ca="1" si="13"/>
        <v>0.2169525166691193</v>
      </c>
      <c r="AE90" s="161">
        <f t="shared" ca="1" si="14"/>
        <v>2170</v>
      </c>
      <c r="AF90" s="161" t="str">
        <f ca="1">INDEX(동료가치!$I$2:$I$81,MATCH(동료가치!AE90,동료가치!$M$2:$M$81,1),1)</f>
        <v>5 : 랭크1 PVP.씨프(남)</v>
      </c>
      <c r="AG90" s="161" t="str">
        <f ca="1">INDEX(동료가치!$I$82:$I$209,MATCH(동료가치!$AE90,동료가치!$M$82:$M$209,1),1)</f>
        <v>22 : 랭크2 PVP.헌터(여)</v>
      </c>
    </row>
    <row r="91" spans="1:33" x14ac:dyDescent="0.2">
      <c r="A91" s="4" t="s">
        <v>628</v>
      </c>
      <c r="B91" s="4">
        <v>3633</v>
      </c>
      <c r="C91" s="4">
        <v>1</v>
      </c>
      <c r="D91" s="4">
        <v>145</v>
      </c>
      <c r="E91" s="4" t="s">
        <v>3401</v>
      </c>
      <c r="F91" s="4">
        <v>159</v>
      </c>
      <c r="G91" s="4">
        <v>33</v>
      </c>
      <c r="H91" s="4">
        <v>18</v>
      </c>
      <c r="I91" s="4" t="s">
        <v>3427</v>
      </c>
      <c r="J91" s="4">
        <v>1</v>
      </c>
      <c r="K91" s="4">
        <v>0</v>
      </c>
      <c r="L91" s="4">
        <v>0</v>
      </c>
      <c r="M91" s="162">
        <f t="shared" si="16"/>
        <v>1431</v>
      </c>
      <c r="AC91" s="4">
        <f t="shared" si="12"/>
        <v>90</v>
      </c>
      <c r="AD91" s="161">
        <f t="shared" ca="1" si="13"/>
        <v>5.8030532881139352E-2</v>
      </c>
      <c r="AE91" s="161">
        <f t="shared" ca="1" si="14"/>
        <v>581</v>
      </c>
      <c r="AF91" s="161" t="str">
        <f ca="1">INDEX(동료가치!$I$2:$I$81,MATCH(동료가치!AE91,동료가치!$M$2:$M$81,1),1)</f>
        <v>2 : 랭크1 PVP.소드맨(여)</v>
      </c>
      <c r="AG91" s="161" t="str">
        <f ca="1">INDEX(동료가치!$I$82:$I$209,MATCH(동료가치!$AE91,동료가치!$M$82:$M$209,1),1)</f>
        <v>12 : 랭크2 PVP.크루세이더(여)</v>
      </c>
    </row>
    <row r="92" spans="1:33" x14ac:dyDescent="0.2">
      <c r="A92" s="4" t="s">
        <v>628</v>
      </c>
      <c r="B92" s="4">
        <v>3634</v>
      </c>
      <c r="C92" s="4">
        <v>1</v>
      </c>
      <c r="D92" s="4">
        <v>145</v>
      </c>
      <c r="E92" s="4" t="s">
        <v>3401</v>
      </c>
      <c r="F92" s="4">
        <v>158</v>
      </c>
      <c r="G92" s="4">
        <v>33</v>
      </c>
      <c r="H92" s="4">
        <v>19</v>
      </c>
      <c r="I92" s="4" t="s">
        <v>3428</v>
      </c>
      <c r="J92" s="4">
        <v>1</v>
      </c>
      <c r="K92" s="4">
        <v>0</v>
      </c>
      <c r="L92" s="4">
        <v>0</v>
      </c>
      <c r="M92" s="162">
        <f t="shared" si="16"/>
        <v>1589</v>
      </c>
      <c r="AC92" s="4">
        <f t="shared" si="12"/>
        <v>91</v>
      </c>
      <c r="AD92" s="161">
        <f t="shared" ca="1" si="13"/>
        <v>0.14095438908765612</v>
      </c>
      <c r="AE92" s="161">
        <f t="shared" ca="1" si="14"/>
        <v>1410</v>
      </c>
      <c r="AF92" s="161" t="str">
        <f ca="1">INDEX(동료가치!$I$2:$I$81,MATCH(동료가치!AE92,동료가치!$M$2:$M$81,1),1)</f>
        <v>4 : 랭크1 PVP.매지션(여)</v>
      </c>
      <c r="AG92" s="161" t="str">
        <f ca="1">INDEX(동료가치!$I$82:$I$209,MATCH(동료가치!$AE92,동료가치!$M$82:$M$209,1),1)</f>
        <v>17 : 랭크2 PVP.어쌔신(남)</v>
      </c>
    </row>
    <row r="93" spans="1:33" x14ac:dyDescent="0.2">
      <c r="A93" s="4" t="s">
        <v>628</v>
      </c>
      <c r="B93" s="4">
        <v>3635</v>
      </c>
      <c r="C93" s="4">
        <v>1</v>
      </c>
      <c r="D93" s="4">
        <v>145</v>
      </c>
      <c r="E93" s="4" t="s">
        <v>3401</v>
      </c>
      <c r="F93" s="4">
        <v>158</v>
      </c>
      <c r="G93" s="4">
        <v>33</v>
      </c>
      <c r="H93" s="4">
        <v>20</v>
      </c>
      <c r="I93" s="4" t="s">
        <v>3429</v>
      </c>
      <c r="J93" s="4">
        <v>1</v>
      </c>
      <c r="K93" s="4">
        <v>0</v>
      </c>
      <c r="L93" s="4">
        <v>0</v>
      </c>
      <c r="M93" s="162">
        <f t="shared" si="16"/>
        <v>1747</v>
      </c>
      <c r="AC93" s="4">
        <f t="shared" si="12"/>
        <v>92</v>
      </c>
      <c r="AD93" s="161">
        <f t="shared" ca="1" si="13"/>
        <v>0.96892523062220293</v>
      </c>
      <c r="AE93" s="161">
        <f t="shared" ca="1" si="14"/>
        <v>9690</v>
      </c>
      <c r="AF93" s="161" t="str">
        <f ca="1">INDEX(동료가치!$I$2:$I$81,MATCH(동료가치!AE93,동료가치!$M$2:$M$81,1),1)</f>
        <v>140 : 랭크3 파견.디포르테</v>
      </c>
      <c r="AG93" s="161" t="str">
        <f ca="1">INDEX(동료가치!$I$82:$I$209,MATCH(동료가치!$AE93,동료가치!$M$82:$M$209,1),1)</f>
        <v>52 : 랭크4 PVP.쉐도우체이서(여)</v>
      </c>
    </row>
    <row r="94" spans="1:33" x14ac:dyDescent="0.2">
      <c r="A94" s="4" t="s">
        <v>628</v>
      </c>
      <c r="B94" s="4">
        <v>3636</v>
      </c>
      <c r="C94" s="4">
        <v>1</v>
      </c>
      <c r="D94" s="4">
        <v>145</v>
      </c>
      <c r="E94" s="4" t="s">
        <v>3401</v>
      </c>
      <c r="F94" s="4">
        <v>158</v>
      </c>
      <c r="G94" s="4">
        <v>33</v>
      </c>
      <c r="H94" s="4">
        <v>21</v>
      </c>
      <c r="I94" s="4" t="s">
        <v>3430</v>
      </c>
      <c r="J94" s="4">
        <v>1</v>
      </c>
      <c r="K94" s="4">
        <v>0</v>
      </c>
      <c r="L94" s="4">
        <v>0</v>
      </c>
      <c r="M94" s="162">
        <f t="shared" si="16"/>
        <v>1905</v>
      </c>
      <c r="AC94" s="4">
        <f t="shared" si="12"/>
        <v>93</v>
      </c>
      <c r="AD94" s="161">
        <f t="shared" ca="1" si="13"/>
        <v>0.23348926686696547</v>
      </c>
      <c r="AE94" s="161">
        <f t="shared" ca="1" si="14"/>
        <v>2335</v>
      </c>
      <c r="AF94" s="161" t="str">
        <f ca="1">INDEX(동료가치!$I$2:$I$81,MATCH(동료가치!AE94,동료가치!$M$2:$M$81,1),1)</f>
        <v>5 : 랭크1 PVP.씨프(남)</v>
      </c>
      <c r="AG94" s="161" t="str">
        <f ca="1">INDEX(동료가치!$I$82:$I$209,MATCH(동료가치!$AE94,동료가치!$M$82:$M$209,1),1)</f>
        <v>23 : 랭크2 PVP.댄서(남)</v>
      </c>
    </row>
    <row r="95" spans="1:33" x14ac:dyDescent="0.2">
      <c r="A95" s="4" t="s">
        <v>628</v>
      </c>
      <c r="B95" s="4">
        <v>3637</v>
      </c>
      <c r="C95" s="4">
        <v>1</v>
      </c>
      <c r="D95" s="4">
        <v>145</v>
      </c>
      <c r="E95" s="4" t="s">
        <v>3401</v>
      </c>
      <c r="F95" s="4">
        <v>158</v>
      </c>
      <c r="G95" s="4">
        <v>33</v>
      </c>
      <c r="H95" s="4">
        <v>22</v>
      </c>
      <c r="I95" s="4" t="s">
        <v>3431</v>
      </c>
      <c r="J95" s="4">
        <v>1</v>
      </c>
      <c r="K95" s="4">
        <v>0</v>
      </c>
      <c r="L95" s="4">
        <v>0</v>
      </c>
      <c r="M95" s="162">
        <f t="shared" si="16"/>
        <v>2063</v>
      </c>
      <c r="AC95" s="4">
        <f t="shared" si="12"/>
        <v>94</v>
      </c>
      <c r="AD95" s="161">
        <f t="shared" ca="1" si="13"/>
        <v>0.53234415400921697</v>
      </c>
      <c r="AE95" s="161">
        <f t="shared" ca="1" si="14"/>
        <v>5324</v>
      </c>
      <c r="AF95" s="161" t="str">
        <f ca="1">INDEX(동료가치!$I$2:$I$81,MATCH(동료가치!AE95,동료가치!$M$2:$M$81,1),1)</f>
        <v>104 : 랭크1 파견.스텔로</v>
      </c>
      <c r="AG95" s="161" t="str">
        <f ca="1">INDEX(동료가치!$I$82:$I$209,MATCH(동료가치!$AE95,동료가치!$M$82:$M$209,1),1)</f>
        <v>26 : 랭크3 PVP.로드나이트(여)</v>
      </c>
    </row>
    <row r="96" spans="1:33" x14ac:dyDescent="0.2">
      <c r="A96" s="4" t="s">
        <v>628</v>
      </c>
      <c r="B96" s="4">
        <v>3638</v>
      </c>
      <c r="C96" s="4">
        <v>1</v>
      </c>
      <c r="D96" s="4">
        <v>145</v>
      </c>
      <c r="E96" s="4" t="s">
        <v>3401</v>
      </c>
      <c r="F96" s="4">
        <v>158</v>
      </c>
      <c r="G96" s="4">
        <v>33</v>
      </c>
      <c r="H96" s="4">
        <v>23</v>
      </c>
      <c r="I96" s="4" t="s">
        <v>3432</v>
      </c>
      <c r="J96" s="4">
        <v>1</v>
      </c>
      <c r="K96" s="4">
        <v>0</v>
      </c>
      <c r="L96" s="4">
        <v>0</v>
      </c>
      <c r="M96" s="162">
        <f t="shared" si="16"/>
        <v>2221</v>
      </c>
      <c r="AC96" s="4">
        <f t="shared" si="12"/>
        <v>95</v>
      </c>
      <c r="AD96" s="161">
        <f t="shared" ca="1" si="13"/>
        <v>0.66757253575847608</v>
      </c>
      <c r="AE96" s="161">
        <f t="shared" ca="1" si="14"/>
        <v>6676</v>
      </c>
      <c r="AF96" s="161" t="str">
        <f ca="1">INDEX(동료가치!$I$2:$I$81,MATCH(동료가치!AE96,동료가치!$M$2:$M$81,1),1)</f>
        <v>107 : 랭크1 파견.아제냐</v>
      </c>
      <c r="AG96" s="161" t="str">
        <f ca="1">INDEX(동료가치!$I$82:$I$209,MATCH(동료가치!$AE96,동료가치!$M$82:$M$209,1),1)</f>
        <v>35 : 랭크3 PVP.스토커(남)</v>
      </c>
    </row>
    <row r="97" spans="1:33" x14ac:dyDescent="0.2">
      <c r="A97" s="4" t="s">
        <v>628</v>
      </c>
      <c r="B97" s="4">
        <v>3639</v>
      </c>
      <c r="C97" s="4">
        <v>1</v>
      </c>
      <c r="D97" s="4">
        <v>145</v>
      </c>
      <c r="E97" s="4" t="s">
        <v>3401</v>
      </c>
      <c r="F97" s="4">
        <v>158</v>
      </c>
      <c r="G97" s="4">
        <v>33</v>
      </c>
      <c r="H97" s="4">
        <v>24</v>
      </c>
      <c r="I97" s="4" t="s">
        <v>3433</v>
      </c>
      <c r="J97" s="4">
        <v>1</v>
      </c>
      <c r="K97" s="4">
        <v>0</v>
      </c>
      <c r="L97" s="4">
        <v>0</v>
      </c>
      <c r="M97" s="162">
        <f t="shared" si="16"/>
        <v>2379</v>
      </c>
      <c r="AC97" s="4">
        <f t="shared" si="12"/>
        <v>96</v>
      </c>
      <c r="AD97" s="161">
        <f t="shared" ca="1" si="13"/>
        <v>0.74308292742621718</v>
      </c>
      <c r="AE97" s="161">
        <f t="shared" ca="1" si="14"/>
        <v>7431</v>
      </c>
      <c r="AF97" s="161" t="str">
        <f ca="1">INDEX(동료가치!$I$2:$I$81,MATCH(동료가치!AE97,동료가치!$M$2:$M$81,1),1)</f>
        <v>14 : 랭크2 PVP.위저드(여)</v>
      </c>
      <c r="AG97" s="161" t="str">
        <f ca="1">INDEX(동료가치!$I$82:$I$209,MATCH(동료가치!$AE97,동료가치!$M$82:$M$209,1),1)</f>
        <v>125 : 랭크3 파견.발키리</v>
      </c>
    </row>
    <row r="98" spans="1:33" x14ac:dyDescent="0.2">
      <c r="A98" s="4" t="s">
        <v>628</v>
      </c>
      <c r="B98" s="4">
        <v>3640</v>
      </c>
      <c r="C98" s="4">
        <v>1</v>
      </c>
      <c r="D98" s="4">
        <v>145</v>
      </c>
      <c r="E98" s="4" t="s">
        <v>3401</v>
      </c>
      <c r="F98" s="4">
        <v>159</v>
      </c>
      <c r="G98" s="4">
        <v>33</v>
      </c>
      <c r="H98" s="4">
        <v>109</v>
      </c>
      <c r="I98" s="4" t="s">
        <v>3434</v>
      </c>
      <c r="J98" s="4">
        <v>1</v>
      </c>
      <c r="K98" s="4">
        <v>0</v>
      </c>
      <c r="L98" s="4">
        <v>0</v>
      </c>
      <c r="M98" s="162">
        <f t="shared" si="16"/>
        <v>2538</v>
      </c>
      <c r="AC98" s="4">
        <f t="shared" si="12"/>
        <v>97</v>
      </c>
      <c r="AD98" s="161">
        <f t="shared" ca="1" si="13"/>
        <v>0.12878506722763283</v>
      </c>
      <c r="AE98" s="161">
        <f t="shared" ca="1" si="14"/>
        <v>1288</v>
      </c>
      <c r="AF98" s="161" t="str">
        <f ca="1">INDEX(동료가치!$I$2:$I$81,MATCH(동료가치!AE98,동료가치!$M$2:$M$81,1),1)</f>
        <v>3 : 랭크1 PVP.매지션(남)</v>
      </c>
      <c r="AG98" s="161" t="str">
        <f ca="1">INDEX(동료가치!$I$82:$I$209,MATCH(동료가치!$AE98,동료가치!$M$82:$M$209,1),1)</f>
        <v>17 : 랭크2 PVP.어쌔신(남)</v>
      </c>
    </row>
    <row r="99" spans="1:33" x14ac:dyDescent="0.2">
      <c r="A99" s="4" t="s">
        <v>628</v>
      </c>
      <c r="B99" s="4">
        <v>3641</v>
      </c>
      <c r="C99" s="4">
        <v>1</v>
      </c>
      <c r="D99" s="4">
        <v>145</v>
      </c>
      <c r="E99" s="4" t="s">
        <v>3401</v>
      </c>
      <c r="F99" s="4">
        <v>159</v>
      </c>
      <c r="G99" s="4">
        <v>33</v>
      </c>
      <c r="H99" s="4">
        <v>110</v>
      </c>
      <c r="I99" s="4" t="s">
        <v>3435</v>
      </c>
      <c r="J99" s="4">
        <v>1</v>
      </c>
      <c r="K99" s="4">
        <v>0</v>
      </c>
      <c r="L99" s="4">
        <v>0</v>
      </c>
      <c r="M99" s="162">
        <f t="shared" si="16"/>
        <v>2697</v>
      </c>
      <c r="AC99" s="4">
        <f t="shared" si="12"/>
        <v>98</v>
      </c>
      <c r="AD99" s="161">
        <f t="shared" ca="1" si="13"/>
        <v>0.4439648792108235</v>
      </c>
      <c r="AE99" s="161">
        <f t="shared" ca="1" si="14"/>
        <v>4440</v>
      </c>
      <c r="AF99" s="161" t="str">
        <f ca="1">INDEX(동료가치!$I$2:$I$81,MATCH(동료가치!AE99,동료가치!$M$2:$M$81,1),1)</f>
        <v>102 : 랭크1 파견.세레</v>
      </c>
      <c r="AG99" s="161" t="str">
        <f ca="1">INDEX(동료가치!$I$82:$I$209,MATCH(동료가치!$AE99,동료가치!$M$82:$M$209,1),1)</f>
        <v>120 : 랭크2 파견.마쿠</v>
      </c>
    </row>
    <row r="100" spans="1:33" x14ac:dyDescent="0.2">
      <c r="A100" s="4" t="s">
        <v>628</v>
      </c>
      <c r="B100" s="4">
        <v>3642</v>
      </c>
      <c r="C100" s="4">
        <v>1</v>
      </c>
      <c r="D100" s="4">
        <v>145</v>
      </c>
      <c r="E100" s="4" t="s">
        <v>3401</v>
      </c>
      <c r="F100" s="4">
        <v>159</v>
      </c>
      <c r="G100" s="4">
        <v>33</v>
      </c>
      <c r="H100" s="4">
        <v>111</v>
      </c>
      <c r="I100" s="4" t="s">
        <v>3436</v>
      </c>
      <c r="J100" s="4">
        <v>1</v>
      </c>
      <c r="K100" s="4">
        <v>0</v>
      </c>
      <c r="L100" s="4">
        <v>0</v>
      </c>
      <c r="M100" s="162">
        <f t="shared" si="16"/>
        <v>2856</v>
      </c>
      <c r="AC100" s="4">
        <f t="shared" si="12"/>
        <v>99</v>
      </c>
      <c r="AD100" s="161">
        <f t="shared" ca="1" si="13"/>
        <v>0.39861785402385297</v>
      </c>
      <c r="AE100" s="161">
        <f t="shared" ca="1" si="14"/>
        <v>3987</v>
      </c>
      <c r="AF100" s="161" t="str">
        <f ca="1">INDEX(동료가치!$I$2:$I$81,MATCH(동료가치!AE100,동료가치!$M$2:$M$81,1),1)</f>
        <v>101 : 랭크1 파견.엔타마</v>
      </c>
      <c r="AG100" s="161" t="str">
        <f ca="1">INDEX(동료가치!$I$82:$I$209,MATCH(동료가치!$AE100,동료가치!$M$82:$M$209,1),1)</f>
        <v>118 : 랭크2 파견.룬</v>
      </c>
    </row>
    <row r="101" spans="1:33" x14ac:dyDescent="0.2">
      <c r="A101" s="4" t="s">
        <v>628</v>
      </c>
      <c r="B101" s="4">
        <v>3643</v>
      </c>
      <c r="C101" s="4">
        <v>1</v>
      </c>
      <c r="D101" s="4">
        <v>145</v>
      </c>
      <c r="E101" s="4" t="s">
        <v>3401</v>
      </c>
      <c r="F101" s="4">
        <v>159</v>
      </c>
      <c r="G101" s="4">
        <v>33</v>
      </c>
      <c r="H101" s="4">
        <v>112</v>
      </c>
      <c r="I101" s="4" t="s">
        <v>3437</v>
      </c>
      <c r="J101" s="4">
        <v>1</v>
      </c>
      <c r="K101" s="4">
        <v>0</v>
      </c>
      <c r="L101" s="4">
        <v>0</v>
      </c>
      <c r="M101" s="162">
        <f t="shared" si="16"/>
        <v>3015</v>
      </c>
      <c r="AC101" s="4">
        <f t="shared" si="12"/>
        <v>100</v>
      </c>
      <c r="AD101" s="161">
        <f t="shared" ca="1" si="13"/>
        <v>0.96034686897925969</v>
      </c>
      <c r="AE101" s="161">
        <f t="shared" ca="1" si="14"/>
        <v>9604</v>
      </c>
      <c r="AF101" s="161" t="str">
        <f ca="1">INDEX(동료가치!$I$2:$I$81,MATCH(동료가치!AE101,동료가치!$M$2:$M$81,1),1)</f>
        <v>140 : 랭크3 파견.디포르테</v>
      </c>
      <c r="AG101" s="161" t="str">
        <f ca="1">INDEX(동료가치!$I$82:$I$209,MATCH(동료가치!$AE101,동료가치!$M$82:$M$209,1),1)</f>
        <v>139 : 랭크3 파견.테일링</v>
      </c>
    </row>
    <row r="102" spans="1:33" x14ac:dyDescent="0.2">
      <c r="A102" s="4" t="s">
        <v>628</v>
      </c>
      <c r="B102" s="4">
        <v>3644</v>
      </c>
      <c r="C102" s="4">
        <v>1</v>
      </c>
      <c r="D102" s="4">
        <v>145</v>
      </c>
      <c r="E102" s="4" t="s">
        <v>3401</v>
      </c>
      <c r="F102" s="4">
        <v>159</v>
      </c>
      <c r="G102" s="4">
        <v>33</v>
      </c>
      <c r="H102" s="4">
        <v>113</v>
      </c>
      <c r="I102" s="4" t="s">
        <v>3438</v>
      </c>
      <c r="J102" s="4">
        <v>1</v>
      </c>
      <c r="K102" s="4">
        <v>0</v>
      </c>
      <c r="L102" s="4">
        <v>0</v>
      </c>
      <c r="M102" s="162">
        <f t="shared" si="16"/>
        <v>3174</v>
      </c>
      <c r="AC102" s="4">
        <f t="shared" si="12"/>
        <v>101</v>
      </c>
      <c r="AD102" s="161">
        <f t="shared" ca="1" si="13"/>
        <v>0.61548923389476506</v>
      </c>
      <c r="AE102" s="161">
        <f t="shared" ca="1" si="14"/>
        <v>6155</v>
      </c>
      <c r="AF102" s="161" t="str">
        <f ca="1">INDEX(동료가치!$I$2:$I$81,MATCH(동료가치!AE102,동료가치!$M$2:$M$81,1),1)</f>
        <v>106 : 랭크1 파견.마요마요</v>
      </c>
      <c r="AG102" s="161" t="str">
        <f ca="1">INDEX(동료가치!$I$82:$I$209,MATCH(동료가치!$AE102,동료가치!$M$82:$M$209,1),1)</f>
        <v>32 : 랭크3 PVP.프로페서(여)</v>
      </c>
    </row>
    <row r="103" spans="1:33" x14ac:dyDescent="0.2">
      <c r="A103" s="4" t="s">
        <v>628</v>
      </c>
      <c r="B103" s="4">
        <v>3645</v>
      </c>
      <c r="C103" s="4">
        <v>1</v>
      </c>
      <c r="D103" s="4">
        <v>145</v>
      </c>
      <c r="E103" s="4" t="s">
        <v>3401</v>
      </c>
      <c r="F103" s="4">
        <v>159</v>
      </c>
      <c r="G103" s="4">
        <v>33</v>
      </c>
      <c r="H103" s="4">
        <v>114</v>
      </c>
      <c r="I103" s="4" t="s">
        <v>3439</v>
      </c>
      <c r="J103" s="4">
        <v>1</v>
      </c>
      <c r="K103" s="4">
        <v>0</v>
      </c>
      <c r="L103" s="4">
        <v>0</v>
      </c>
      <c r="M103" s="162">
        <f t="shared" si="16"/>
        <v>3333</v>
      </c>
      <c r="AC103" s="4">
        <f t="shared" si="12"/>
        <v>102</v>
      </c>
      <c r="AD103" s="161">
        <f t="shared" ca="1" si="13"/>
        <v>0.31242856718030709</v>
      </c>
      <c r="AE103" s="161">
        <f t="shared" ca="1" si="14"/>
        <v>3125</v>
      </c>
      <c r="AF103" s="161" t="str">
        <f ca="1">INDEX(동료가치!$I$2:$I$81,MATCH(동료가치!AE103,동료가치!$M$2:$M$81,1),1)</f>
        <v>7 : 랭크1 PVP.아처(남)</v>
      </c>
      <c r="AG103" s="161" t="str">
        <f ca="1">INDEX(동료가치!$I$82:$I$209,MATCH(동료가치!$AE103,동료가치!$M$82:$M$209,1),1)</f>
        <v>112 : 랭크2 파견.이세나</v>
      </c>
    </row>
    <row r="104" spans="1:33" x14ac:dyDescent="0.2">
      <c r="A104" s="4" t="s">
        <v>628</v>
      </c>
      <c r="B104" s="4">
        <v>3646</v>
      </c>
      <c r="C104" s="4">
        <v>1</v>
      </c>
      <c r="D104" s="4">
        <v>145</v>
      </c>
      <c r="E104" s="4" t="s">
        <v>3401</v>
      </c>
      <c r="F104" s="4">
        <v>159</v>
      </c>
      <c r="G104" s="4">
        <v>33</v>
      </c>
      <c r="H104" s="4">
        <v>115</v>
      </c>
      <c r="I104" s="4" t="s">
        <v>3440</v>
      </c>
      <c r="J104" s="4">
        <v>1</v>
      </c>
      <c r="K104" s="4">
        <v>0</v>
      </c>
      <c r="L104" s="4">
        <v>0</v>
      </c>
      <c r="M104" s="162">
        <f t="shared" si="16"/>
        <v>3492</v>
      </c>
      <c r="AC104" s="4">
        <f t="shared" si="12"/>
        <v>103</v>
      </c>
      <c r="AD104" s="161">
        <f t="shared" ca="1" si="13"/>
        <v>0.36665264970968015</v>
      </c>
      <c r="AE104" s="161">
        <f t="shared" ca="1" si="14"/>
        <v>3667</v>
      </c>
      <c r="AF104" s="161" t="str">
        <f ca="1">INDEX(동료가치!$I$2:$I$81,MATCH(동료가치!AE104,동료가치!$M$2:$M$81,1),1)</f>
        <v>8 : 랭크1 PVP.아처(여)</v>
      </c>
      <c r="AG104" s="161" t="str">
        <f ca="1">INDEX(동료가치!$I$82:$I$209,MATCH(동료가치!$AE104,동료가치!$M$82:$M$209,1),1)</f>
        <v>116 : 랭크2 파견.파라</v>
      </c>
    </row>
    <row r="105" spans="1:33" x14ac:dyDescent="0.2">
      <c r="A105" s="4" t="s">
        <v>628</v>
      </c>
      <c r="B105" s="4">
        <v>3647</v>
      </c>
      <c r="C105" s="4">
        <v>1</v>
      </c>
      <c r="D105" s="4">
        <v>145</v>
      </c>
      <c r="E105" s="4" t="s">
        <v>3401</v>
      </c>
      <c r="F105" s="4">
        <v>159</v>
      </c>
      <c r="G105" s="4">
        <v>33</v>
      </c>
      <c r="H105" s="4">
        <v>116</v>
      </c>
      <c r="I105" s="4" t="s">
        <v>3441</v>
      </c>
      <c r="J105" s="4">
        <v>1</v>
      </c>
      <c r="K105" s="4">
        <v>0</v>
      </c>
      <c r="L105" s="4">
        <v>0</v>
      </c>
      <c r="M105" s="162">
        <f t="shared" si="16"/>
        <v>3651</v>
      </c>
      <c r="AC105" s="4">
        <f t="shared" si="12"/>
        <v>104</v>
      </c>
      <c r="AD105" s="161">
        <f t="shared" ca="1" si="13"/>
        <v>0.89740454713122741</v>
      </c>
      <c r="AE105" s="161">
        <f t="shared" ca="1" si="14"/>
        <v>8975</v>
      </c>
      <c r="AF105" s="161" t="str">
        <f ca="1">INDEX(동료가치!$I$2:$I$81,MATCH(동료가치!AE105,동료가치!$M$2:$M$81,1),1)</f>
        <v>123 : 랭크2 파견.파노</v>
      </c>
      <c r="AG105" s="161" t="str">
        <f ca="1">INDEX(동료가치!$I$82:$I$209,MATCH(동료가치!$AE105,동료가치!$M$82:$M$209,1),1)</f>
        <v>135 : 랭크3 파견.더블류</v>
      </c>
    </row>
    <row r="106" spans="1:33" x14ac:dyDescent="0.2">
      <c r="A106" s="4" t="s">
        <v>628</v>
      </c>
      <c r="B106" s="4">
        <v>3648</v>
      </c>
      <c r="C106" s="4">
        <v>1</v>
      </c>
      <c r="D106" s="4">
        <v>145</v>
      </c>
      <c r="E106" s="4" t="s">
        <v>3401</v>
      </c>
      <c r="F106" s="4">
        <v>159</v>
      </c>
      <c r="G106" s="4">
        <v>33</v>
      </c>
      <c r="H106" s="4">
        <v>117</v>
      </c>
      <c r="I106" s="4" t="s">
        <v>3442</v>
      </c>
      <c r="J106" s="4">
        <v>1</v>
      </c>
      <c r="K106" s="4">
        <v>0</v>
      </c>
      <c r="L106" s="4">
        <v>0</v>
      </c>
      <c r="M106" s="162">
        <f t="shared" si="16"/>
        <v>3810</v>
      </c>
      <c r="AC106" s="4">
        <f t="shared" si="12"/>
        <v>105</v>
      </c>
      <c r="AD106" s="161">
        <f t="shared" ca="1" si="13"/>
        <v>0.77171876287078223</v>
      </c>
      <c r="AE106" s="161">
        <f t="shared" ca="1" si="14"/>
        <v>7718</v>
      </c>
      <c r="AF106" s="161" t="str">
        <f ca="1">INDEX(동료가치!$I$2:$I$81,MATCH(동료가치!AE106,동료가치!$M$2:$M$81,1),1)</f>
        <v>19 : 랭크2 PVP.로그(남)</v>
      </c>
      <c r="AG106" s="161" t="str">
        <f ca="1">INDEX(동료가치!$I$82:$I$209,MATCH(동료가치!$AE106,동료가치!$M$82:$M$209,1),1)</f>
        <v>127 : 랭크3 파견.루이제</v>
      </c>
    </row>
    <row r="107" spans="1:33" x14ac:dyDescent="0.2">
      <c r="A107" s="4" t="s">
        <v>628</v>
      </c>
      <c r="B107" s="4">
        <v>3649</v>
      </c>
      <c r="C107" s="4">
        <v>1</v>
      </c>
      <c r="D107" s="4">
        <v>145</v>
      </c>
      <c r="E107" s="4" t="s">
        <v>3401</v>
      </c>
      <c r="F107" s="4">
        <v>159</v>
      </c>
      <c r="G107" s="4">
        <v>33</v>
      </c>
      <c r="H107" s="4">
        <v>118</v>
      </c>
      <c r="I107" s="4" t="s">
        <v>3443</v>
      </c>
      <c r="J107" s="4">
        <v>1</v>
      </c>
      <c r="K107" s="4">
        <v>0</v>
      </c>
      <c r="L107" s="4">
        <v>0</v>
      </c>
      <c r="M107" s="162">
        <f t="shared" si="16"/>
        <v>3969</v>
      </c>
      <c r="AC107" s="4">
        <f t="shared" si="12"/>
        <v>106</v>
      </c>
      <c r="AD107" s="161">
        <f t="shared" ca="1" si="13"/>
        <v>3.8176719507418744E-2</v>
      </c>
      <c r="AE107" s="161">
        <f t="shared" ca="1" si="14"/>
        <v>382</v>
      </c>
      <c r="AF107" s="161" t="str">
        <f ca="1">INDEX(동료가치!$I$2:$I$81,MATCH(동료가치!AE107,동료가치!$M$2:$M$81,1),1)</f>
        <v>1 : 랭크1 PVP.소드맨(남)</v>
      </c>
      <c r="AG107" s="161" t="str">
        <f ca="1">INDEX(동료가치!$I$82:$I$209,MATCH(동료가치!$AE107,동료가치!$M$82:$M$209,1),1)</f>
        <v>11 : 랭크2 PVP.크루세이더(남)</v>
      </c>
    </row>
    <row r="108" spans="1:33" x14ac:dyDescent="0.2">
      <c r="A108" s="4" t="s">
        <v>628</v>
      </c>
      <c r="B108" s="4">
        <v>3650</v>
      </c>
      <c r="C108" s="4">
        <v>1</v>
      </c>
      <c r="D108" s="4">
        <v>145</v>
      </c>
      <c r="E108" s="4" t="s">
        <v>3401</v>
      </c>
      <c r="F108" s="4">
        <v>158</v>
      </c>
      <c r="G108" s="4">
        <v>33</v>
      </c>
      <c r="H108" s="4">
        <v>119</v>
      </c>
      <c r="I108" s="4" t="s">
        <v>3444</v>
      </c>
      <c r="J108" s="4">
        <v>1</v>
      </c>
      <c r="K108" s="4">
        <v>0</v>
      </c>
      <c r="L108" s="4">
        <v>0</v>
      </c>
      <c r="M108" s="162">
        <f t="shared" si="16"/>
        <v>4127</v>
      </c>
      <c r="AC108" s="4">
        <f t="shared" si="12"/>
        <v>107</v>
      </c>
      <c r="AD108" s="161">
        <f t="shared" ca="1" si="13"/>
        <v>0.10211163871429096</v>
      </c>
      <c r="AE108" s="161">
        <f t="shared" ca="1" si="14"/>
        <v>1022</v>
      </c>
      <c r="AF108" s="161" t="str">
        <f ca="1">INDEX(동료가치!$I$2:$I$81,MATCH(동료가치!AE108,동료가치!$M$2:$M$81,1),1)</f>
        <v>3 : 랭크1 PVP.매지션(남)</v>
      </c>
      <c r="AG108" s="161" t="str">
        <f ca="1">INDEX(동료가치!$I$82:$I$209,MATCH(동료가치!$AE108,동료가치!$M$82:$M$209,1),1)</f>
        <v>15 : 랭크2 PVP.세이지(남)</v>
      </c>
    </row>
    <row r="109" spans="1:33" x14ac:dyDescent="0.2">
      <c r="A109" s="4" t="s">
        <v>628</v>
      </c>
      <c r="B109" s="4">
        <v>3651</v>
      </c>
      <c r="C109" s="4">
        <v>1</v>
      </c>
      <c r="D109" s="4">
        <v>145</v>
      </c>
      <c r="E109" s="4" t="s">
        <v>3401</v>
      </c>
      <c r="F109" s="4">
        <v>158</v>
      </c>
      <c r="G109" s="4">
        <v>33</v>
      </c>
      <c r="H109" s="4">
        <v>120</v>
      </c>
      <c r="I109" s="4" t="s">
        <v>3445</v>
      </c>
      <c r="J109" s="4">
        <v>1</v>
      </c>
      <c r="K109" s="4">
        <v>0</v>
      </c>
      <c r="L109" s="4">
        <v>0</v>
      </c>
      <c r="M109" s="162">
        <f t="shared" si="16"/>
        <v>4285</v>
      </c>
      <c r="AC109" s="4">
        <f t="shared" si="12"/>
        <v>108</v>
      </c>
      <c r="AD109" s="161">
        <f t="shared" ca="1" si="13"/>
        <v>0.21901127906075202</v>
      </c>
      <c r="AE109" s="161">
        <f t="shared" ca="1" si="14"/>
        <v>2191</v>
      </c>
      <c r="AF109" s="161" t="str">
        <f ca="1">INDEX(동료가치!$I$2:$I$81,MATCH(동료가치!AE109,동료가치!$M$2:$M$81,1),1)</f>
        <v>5 : 랭크1 PVP.씨프(남)</v>
      </c>
      <c r="AG109" s="161" t="str">
        <f ca="1">INDEX(동료가치!$I$82:$I$209,MATCH(동료가치!$AE109,동료가치!$M$82:$M$209,1),1)</f>
        <v>22 : 랭크2 PVP.헌터(여)</v>
      </c>
    </row>
    <row r="110" spans="1:33" x14ac:dyDescent="0.2">
      <c r="A110" s="4" t="s">
        <v>628</v>
      </c>
      <c r="B110" s="4">
        <v>3652</v>
      </c>
      <c r="C110" s="4">
        <v>1</v>
      </c>
      <c r="D110" s="4">
        <v>145</v>
      </c>
      <c r="E110" s="4" t="s">
        <v>3401</v>
      </c>
      <c r="F110" s="4">
        <v>158</v>
      </c>
      <c r="G110" s="4">
        <v>33</v>
      </c>
      <c r="H110" s="4">
        <v>121</v>
      </c>
      <c r="I110" s="4" t="s">
        <v>3446</v>
      </c>
      <c r="J110" s="4">
        <v>1</v>
      </c>
      <c r="K110" s="4">
        <v>0</v>
      </c>
      <c r="L110" s="4">
        <v>0</v>
      </c>
      <c r="M110" s="162">
        <f t="shared" si="16"/>
        <v>4443</v>
      </c>
      <c r="AC110" s="4">
        <f t="shared" si="12"/>
        <v>109</v>
      </c>
      <c r="AD110" s="161">
        <f t="shared" ca="1" si="13"/>
        <v>0.19453226107974342</v>
      </c>
      <c r="AE110" s="161">
        <f t="shared" ca="1" si="14"/>
        <v>1946</v>
      </c>
      <c r="AF110" s="161" t="str">
        <f ca="1">INDEX(동료가치!$I$2:$I$81,MATCH(동료가치!AE110,동료가치!$M$2:$M$81,1),1)</f>
        <v>5 : 랭크1 PVP.씨프(남)</v>
      </c>
      <c r="AG110" s="161" t="str">
        <f ca="1">INDEX(동료가치!$I$82:$I$209,MATCH(동료가치!$AE110,동료가치!$M$82:$M$209,1),1)</f>
        <v>21 : 랭크2 PVP.헌터(남)</v>
      </c>
    </row>
    <row r="111" spans="1:33" x14ac:dyDescent="0.2">
      <c r="A111" s="4" t="s">
        <v>628</v>
      </c>
      <c r="B111" s="4">
        <v>3653</v>
      </c>
      <c r="C111" s="4">
        <v>1</v>
      </c>
      <c r="D111" s="4">
        <v>145</v>
      </c>
      <c r="E111" s="4" t="s">
        <v>3401</v>
      </c>
      <c r="F111" s="4">
        <v>158</v>
      </c>
      <c r="G111" s="4">
        <v>33</v>
      </c>
      <c r="H111" s="4">
        <v>122</v>
      </c>
      <c r="I111" s="4" t="s">
        <v>3447</v>
      </c>
      <c r="J111" s="4">
        <v>1</v>
      </c>
      <c r="K111" s="4">
        <v>0</v>
      </c>
      <c r="L111" s="4">
        <v>0</v>
      </c>
      <c r="M111" s="162">
        <f t="shared" si="16"/>
        <v>4601</v>
      </c>
      <c r="AC111" s="4">
        <f t="shared" si="12"/>
        <v>110</v>
      </c>
      <c r="AD111" s="161">
        <f t="shared" ca="1" si="13"/>
        <v>0.17778105574379677</v>
      </c>
      <c r="AE111" s="161">
        <f t="shared" ca="1" si="14"/>
        <v>1778</v>
      </c>
      <c r="AF111" s="161" t="str">
        <f ca="1">INDEX(동료가치!$I$2:$I$81,MATCH(동료가치!AE111,동료가치!$M$2:$M$81,1),1)</f>
        <v>4 : 랭크1 PVP.매지션(여)</v>
      </c>
      <c r="AG111" s="161" t="str">
        <f ca="1">INDEX(동료가치!$I$82:$I$209,MATCH(동료가치!$AE111,동료가치!$M$82:$M$209,1),1)</f>
        <v>20 : 랭크2 PVP.로그(여)</v>
      </c>
    </row>
    <row r="112" spans="1:33" x14ac:dyDescent="0.2">
      <c r="A112" s="4" t="s">
        <v>628</v>
      </c>
      <c r="B112" s="4">
        <v>3654</v>
      </c>
      <c r="C112" s="4">
        <v>1</v>
      </c>
      <c r="D112" s="4">
        <v>145</v>
      </c>
      <c r="E112" s="4" t="s">
        <v>3401</v>
      </c>
      <c r="F112" s="4">
        <v>158</v>
      </c>
      <c r="G112" s="4">
        <v>33</v>
      </c>
      <c r="H112" s="4">
        <v>123</v>
      </c>
      <c r="I112" s="4" t="s">
        <v>3448</v>
      </c>
      <c r="J112" s="4">
        <v>1</v>
      </c>
      <c r="K112" s="4">
        <v>0</v>
      </c>
      <c r="L112" s="4">
        <v>0</v>
      </c>
      <c r="M112" s="162">
        <f t="shared" si="16"/>
        <v>4759</v>
      </c>
      <c r="AC112" s="4">
        <f t="shared" si="12"/>
        <v>111</v>
      </c>
      <c r="AD112" s="161">
        <f t="shared" ca="1" si="13"/>
        <v>0.99449921183427936</v>
      </c>
      <c r="AE112" s="161">
        <f t="shared" ca="1" si="14"/>
        <v>9945</v>
      </c>
      <c r="AF112" s="161" t="str">
        <f ca="1">INDEX(동료가치!$I$2:$I$81,MATCH(동료가치!AE112,동료가치!$M$2:$M$81,1),1)</f>
        <v>140 : 랭크3 파견.디포르테</v>
      </c>
      <c r="AG112" s="161" t="str">
        <f ca="1">INDEX(동료가치!$I$82:$I$209,MATCH(동료가치!$AE112,동료가치!$M$82:$M$209,1),1)</f>
        <v>172 : 랭크5 파견.뉴오즈</v>
      </c>
    </row>
    <row r="113" spans="1:33" x14ac:dyDescent="0.2">
      <c r="A113" s="4" t="s">
        <v>628</v>
      </c>
      <c r="B113" s="4">
        <v>3655</v>
      </c>
      <c r="C113" s="4">
        <v>1</v>
      </c>
      <c r="D113" s="4">
        <v>145</v>
      </c>
      <c r="E113" s="4" t="s">
        <v>3401</v>
      </c>
      <c r="F113" s="4">
        <v>158</v>
      </c>
      <c r="G113" s="4">
        <v>33</v>
      </c>
      <c r="H113" s="4">
        <v>124</v>
      </c>
      <c r="I113" s="4" t="s">
        <v>3449</v>
      </c>
      <c r="J113" s="4">
        <v>1</v>
      </c>
      <c r="K113" s="4">
        <v>0</v>
      </c>
      <c r="L113" s="4">
        <v>0</v>
      </c>
      <c r="M113" s="162">
        <f t="shared" si="16"/>
        <v>4917</v>
      </c>
      <c r="AC113" s="4">
        <f t="shared" si="12"/>
        <v>112</v>
      </c>
      <c r="AD113" s="161">
        <f t="shared" ca="1" si="13"/>
        <v>0.19379789262361169</v>
      </c>
      <c r="AE113" s="161">
        <f t="shared" ca="1" si="14"/>
        <v>1938</v>
      </c>
      <c r="AF113" s="161" t="str">
        <f ca="1">INDEX(동료가치!$I$2:$I$81,MATCH(동료가치!AE113,동료가치!$M$2:$M$81,1),1)</f>
        <v>5 : 랭크1 PVP.씨프(남)</v>
      </c>
      <c r="AG113" s="161" t="str">
        <f ca="1">INDEX(동료가치!$I$82:$I$209,MATCH(동료가치!$AE113,동료가치!$M$82:$M$209,1),1)</f>
        <v>21 : 랭크2 PVP.헌터(남)</v>
      </c>
    </row>
    <row r="114" spans="1:33" x14ac:dyDescent="0.2">
      <c r="A114" s="4" t="s">
        <v>628</v>
      </c>
      <c r="B114" s="4">
        <v>3656</v>
      </c>
      <c r="C114" s="4">
        <v>1</v>
      </c>
      <c r="D114" s="4">
        <v>145</v>
      </c>
      <c r="E114" s="4" t="s">
        <v>3401</v>
      </c>
      <c r="F114" s="4">
        <v>146</v>
      </c>
      <c r="G114" s="4">
        <v>33</v>
      </c>
      <c r="H114" s="4">
        <v>25</v>
      </c>
      <c r="I114" s="4" t="s">
        <v>3450</v>
      </c>
      <c r="J114" s="4">
        <v>1</v>
      </c>
      <c r="K114" s="4">
        <v>0</v>
      </c>
      <c r="L114" s="4">
        <v>0</v>
      </c>
      <c r="M114" s="162">
        <f t="shared" si="16"/>
        <v>5063</v>
      </c>
      <c r="AC114" s="4">
        <f t="shared" si="12"/>
        <v>113</v>
      </c>
      <c r="AD114" s="161">
        <f t="shared" ca="1" si="13"/>
        <v>0.78200257819708474</v>
      </c>
      <c r="AE114" s="161">
        <f t="shared" ca="1" si="14"/>
        <v>7821</v>
      </c>
      <c r="AF114" s="161" t="str">
        <f ca="1">INDEX(동료가치!$I$2:$I$81,MATCH(동료가치!AE114,동료가치!$M$2:$M$81,1),1)</f>
        <v>20 : 랭크2 PVP.로그(여)</v>
      </c>
      <c r="AG114" s="161" t="str">
        <f ca="1">INDEX(동료가치!$I$82:$I$209,MATCH(동료가치!$AE114,동료가치!$M$82:$M$209,1),1)</f>
        <v>127 : 랭크3 파견.루이제</v>
      </c>
    </row>
    <row r="115" spans="1:33" x14ac:dyDescent="0.2">
      <c r="A115" s="4" t="s">
        <v>628</v>
      </c>
      <c r="B115" s="4">
        <v>3657</v>
      </c>
      <c r="C115" s="4">
        <v>1</v>
      </c>
      <c r="D115" s="4">
        <v>145</v>
      </c>
      <c r="E115" s="4" t="s">
        <v>3401</v>
      </c>
      <c r="F115" s="4">
        <v>146</v>
      </c>
      <c r="G115" s="4">
        <v>33</v>
      </c>
      <c r="H115" s="4">
        <v>26</v>
      </c>
      <c r="I115" s="4" t="s">
        <v>3451</v>
      </c>
      <c r="J115" s="4">
        <v>1</v>
      </c>
      <c r="K115" s="4">
        <v>0</v>
      </c>
      <c r="L115" s="4">
        <v>0</v>
      </c>
      <c r="M115" s="162">
        <f t="shared" si="16"/>
        <v>5209</v>
      </c>
      <c r="AC115" s="4">
        <f t="shared" si="12"/>
        <v>114</v>
      </c>
      <c r="AD115" s="161">
        <f t="shared" ca="1" si="13"/>
        <v>0.54855368583491459</v>
      </c>
      <c r="AE115" s="161">
        <f t="shared" ca="1" si="14"/>
        <v>5486</v>
      </c>
      <c r="AF115" s="161" t="str">
        <f ca="1">INDEX(동료가치!$I$2:$I$81,MATCH(동료가치!AE115,동료가치!$M$2:$M$81,1),1)</f>
        <v>104 : 랭크1 파견.스텔로</v>
      </c>
      <c r="AG115" s="161" t="str">
        <f ca="1">INDEX(동료가치!$I$82:$I$209,MATCH(동료가치!$AE115,동료가치!$M$82:$M$209,1),1)</f>
        <v>27 : 랭크3 PVP.팔라딘(남)</v>
      </c>
    </row>
    <row r="116" spans="1:33" x14ac:dyDescent="0.2">
      <c r="A116" s="4" t="s">
        <v>628</v>
      </c>
      <c r="B116" s="4">
        <v>3658</v>
      </c>
      <c r="C116" s="4">
        <v>1</v>
      </c>
      <c r="D116" s="4">
        <v>145</v>
      </c>
      <c r="E116" s="4" t="s">
        <v>3401</v>
      </c>
      <c r="F116" s="4">
        <v>147</v>
      </c>
      <c r="G116" s="4">
        <v>33</v>
      </c>
      <c r="H116" s="4">
        <v>27</v>
      </c>
      <c r="I116" s="4" t="s">
        <v>3452</v>
      </c>
      <c r="J116" s="4">
        <v>1</v>
      </c>
      <c r="K116" s="4">
        <v>0</v>
      </c>
      <c r="L116" s="4">
        <v>0</v>
      </c>
      <c r="M116" s="162">
        <f t="shared" si="16"/>
        <v>5356</v>
      </c>
      <c r="AC116" s="4">
        <f t="shared" si="12"/>
        <v>115</v>
      </c>
      <c r="AD116" s="161">
        <f t="shared" ca="1" si="13"/>
        <v>0.15358474719745241</v>
      </c>
      <c r="AE116" s="161">
        <f t="shared" ca="1" si="14"/>
        <v>1536</v>
      </c>
      <c r="AF116" s="161" t="str">
        <f ca="1">INDEX(동료가치!$I$2:$I$81,MATCH(동료가치!AE116,동료가치!$M$2:$M$81,1),1)</f>
        <v>4 : 랭크1 PVP.매지션(여)</v>
      </c>
      <c r="AG116" s="161" t="str">
        <f ca="1">INDEX(동료가치!$I$82:$I$209,MATCH(동료가치!$AE116,동료가치!$M$82:$M$209,1),1)</f>
        <v>18 : 랭크2 PVP.어쌔신(여)</v>
      </c>
    </row>
    <row r="117" spans="1:33" x14ac:dyDescent="0.2">
      <c r="A117" s="4" t="s">
        <v>628</v>
      </c>
      <c r="B117" s="4">
        <v>3659</v>
      </c>
      <c r="C117" s="4">
        <v>1</v>
      </c>
      <c r="D117" s="4">
        <v>145</v>
      </c>
      <c r="E117" s="4" t="s">
        <v>3401</v>
      </c>
      <c r="F117" s="4">
        <v>147</v>
      </c>
      <c r="G117" s="4">
        <v>33</v>
      </c>
      <c r="H117" s="4">
        <v>28</v>
      </c>
      <c r="I117" s="4" t="s">
        <v>3453</v>
      </c>
      <c r="J117" s="4">
        <v>1</v>
      </c>
      <c r="K117" s="4">
        <v>0</v>
      </c>
      <c r="L117" s="4">
        <v>0</v>
      </c>
      <c r="M117" s="162">
        <f t="shared" si="16"/>
        <v>5503</v>
      </c>
      <c r="AC117" s="4">
        <f t="shared" si="12"/>
        <v>116</v>
      </c>
      <c r="AD117" s="161">
        <f t="shared" ca="1" si="13"/>
        <v>0.37193897304651302</v>
      </c>
      <c r="AE117" s="161">
        <f t="shared" ca="1" si="14"/>
        <v>3720</v>
      </c>
      <c r="AF117" s="161" t="str">
        <f ca="1">INDEX(동료가치!$I$2:$I$81,MATCH(동료가치!AE117,동료가치!$M$2:$M$81,1),1)</f>
        <v>8 : 랭크1 PVP.아처(여)</v>
      </c>
      <c r="AG117" s="161" t="str">
        <f ca="1">INDEX(동료가치!$I$82:$I$209,MATCH(동료가치!$AE117,동료가치!$M$82:$M$209,1),1)</f>
        <v>116 : 랭크2 파견.파라</v>
      </c>
    </row>
    <row r="118" spans="1:33" x14ac:dyDescent="0.2">
      <c r="A118" s="4" t="s">
        <v>628</v>
      </c>
      <c r="B118" s="4">
        <v>3660</v>
      </c>
      <c r="C118" s="4">
        <v>1</v>
      </c>
      <c r="D118" s="4">
        <v>145</v>
      </c>
      <c r="E118" s="4" t="s">
        <v>3401</v>
      </c>
      <c r="F118" s="4">
        <v>147</v>
      </c>
      <c r="G118" s="4">
        <v>33</v>
      </c>
      <c r="H118" s="4">
        <v>29</v>
      </c>
      <c r="I118" s="4" t="s">
        <v>3454</v>
      </c>
      <c r="J118" s="4">
        <v>1</v>
      </c>
      <c r="K118" s="4">
        <v>0</v>
      </c>
      <c r="L118" s="4">
        <v>0</v>
      </c>
      <c r="M118" s="162">
        <f t="shared" si="16"/>
        <v>5650</v>
      </c>
      <c r="AC118" s="4">
        <f t="shared" si="12"/>
        <v>117</v>
      </c>
      <c r="AD118" s="161">
        <f t="shared" ca="1" si="13"/>
        <v>0.98858805712491482</v>
      </c>
      <c r="AE118" s="161">
        <f t="shared" ca="1" si="14"/>
        <v>9886</v>
      </c>
      <c r="AF118" s="161" t="str">
        <f ca="1">INDEX(동료가치!$I$2:$I$81,MATCH(동료가치!AE118,동료가치!$M$2:$M$81,1),1)</f>
        <v>140 : 랭크3 파견.디포르테</v>
      </c>
      <c r="AG118" s="161" t="str">
        <f ca="1">INDEX(동료가치!$I$82:$I$209,MATCH(동료가치!$AE118,동료가치!$M$82:$M$209,1),1)</f>
        <v>172 : 랭크5 파견.뉴오즈</v>
      </c>
    </row>
    <row r="119" spans="1:33" x14ac:dyDescent="0.2">
      <c r="A119" s="4" t="s">
        <v>628</v>
      </c>
      <c r="B119" s="4">
        <v>3661</v>
      </c>
      <c r="C119" s="4">
        <v>1</v>
      </c>
      <c r="D119" s="4">
        <v>145</v>
      </c>
      <c r="E119" s="4" t="s">
        <v>3401</v>
      </c>
      <c r="F119" s="4">
        <v>147</v>
      </c>
      <c r="G119" s="4">
        <v>33</v>
      </c>
      <c r="H119" s="4">
        <v>30</v>
      </c>
      <c r="I119" s="4" t="s">
        <v>3455</v>
      </c>
      <c r="J119" s="4">
        <v>1</v>
      </c>
      <c r="K119" s="4">
        <v>0</v>
      </c>
      <c r="L119" s="4">
        <v>0</v>
      </c>
      <c r="M119" s="162">
        <f t="shared" si="16"/>
        <v>5797</v>
      </c>
      <c r="AC119" s="4">
        <f t="shared" si="12"/>
        <v>118</v>
      </c>
      <c r="AD119" s="161">
        <f t="shared" ca="1" si="13"/>
        <v>0.7342568213032763</v>
      </c>
      <c r="AE119" s="161">
        <f t="shared" ca="1" si="14"/>
        <v>7343</v>
      </c>
      <c r="AF119" s="161" t="str">
        <f ca="1">INDEX(동료가치!$I$2:$I$81,MATCH(동료가치!AE119,동료가치!$M$2:$M$81,1),1)</f>
        <v>13 : 랭크2 PVP.위저드(남)</v>
      </c>
      <c r="AG119" s="161" t="str">
        <f ca="1">INDEX(동료가치!$I$82:$I$209,MATCH(동료가치!$AE119,동료가치!$M$82:$M$209,1),1)</f>
        <v>40 : 랭크3 PVP.클로운(여)</v>
      </c>
    </row>
    <row r="120" spans="1:33" x14ac:dyDescent="0.2">
      <c r="A120" s="4" t="s">
        <v>628</v>
      </c>
      <c r="B120" s="4">
        <v>3662</v>
      </c>
      <c r="C120" s="4">
        <v>1</v>
      </c>
      <c r="D120" s="4">
        <v>145</v>
      </c>
      <c r="E120" s="4" t="s">
        <v>3401</v>
      </c>
      <c r="F120" s="4">
        <v>147</v>
      </c>
      <c r="G120" s="4">
        <v>33</v>
      </c>
      <c r="H120" s="4">
        <v>31</v>
      </c>
      <c r="I120" s="4" t="s">
        <v>3456</v>
      </c>
      <c r="J120" s="4">
        <v>1</v>
      </c>
      <c r="K120" s="4">
        <v>0</v>
      </c>
      <c r="L120" s="4">
        <v>0</v>
      </c>
      <c r="M120" s="162">
        <f t="shared" si="16"/>
        <v>5944</v>
      </c>
      <c r="AC120" s="4">
        <f t="shared" si="12"/>
        <v>119</v>
      </c>
      <c r="AD120" s="161">
        <f t="shared" ca="1" si="13"/>
        <v>0.39276734199258656</v>
      </c>
      <c r="AE120" s="161">
        <f t="shared" ca="1" si="14"/>
        <v>3928</v>
      </c>
      <c r="AF120" s="161" t="str">
        <f ca="1">INDEX(동료가치!$I$2:$I$81,MATCH(동료가치!AE120,동료가치!$M$2:$M$81,1),1)</f>
        <v>101 : 랭크1 파견.엔타마</v>
      </c>
      <c r="AG120" s="161" t="str">
        <f ca="1">INDEX(동료가치!$I$82:$I$209,MATCH(동료가치!$AE120,동료가치!$M$82:$M$209,1),1)</f>
        <v>117 : 랭크2 파견.미드</v>
      </c>
    </row>
    <row r="121" spans="1:33" x14ac:dyDescent="0.2">
      <c r="A121" s="4" t="s">
        <v>628</v>
      </c>
      <c r="B121" s="4">
        <v>3663</v>
      </c>
      <c r="C121" s="4">
        <v>1</v>
      </c>
      <c r="D121" s="4">
        <v>145</v>
      </c>
      <c r="E121" s="4" t="s">
        <v>3401</v>
      </c>
      <c r="F121" s="4">
        <v>147</v>
      </c>
      <c r="G121" s="4">
        <v>33</v>
      </c>
      <c r="H121" s="4">
        <v>32</v>
      </c>
      <c r="I121" s="4" t="s">
        <v>3457</v>
      </c>
      <c r="J121" s="4">
        <v>1</v>
      </c>
      <c r="K121" s="4">
        <v>0</v>
      </c>
      <c r="L121" s="4">
        <v>0</v>
      </c>
      <c r="M121" s="162">
        <f t="shared" si="16"/>
        <v>6091</v>
      </c>
      <c r="AC121" s="4">
        <f t="shared" si="12"/>
        <v>120</v>
      </c>
      <c r="AD121" s="161">
        <f t="shared" ca="1" si="13"/>
        <v>0.14453080137288687</v>
      </c>
      <c r="AE121" s="161">
        <f t="shared" ca="1" si="14"/>
        <v>1446</v>
      </c>
      <c r="AF121" s="161" t="str">
        <f ca="1">INDEX(동료가치!$I$2:$I$81,MATCH(동료가치!AE121,동료가치!$M$2:$M$81,1),1)</f>
        <v>4 : 랭크1 PVP.매지션(여)</v>
      </c>
      <c r="AG121" s="161" t="str">
        <f ca="1">INDEX(동료가치!$I$82:$I$209,MATCH(동료가치!$AE121,동료가치!$M$82:$M$209,1),1)</f>
        <v>18 : 랭크2 PVP.어쌔신(여)</v>
      </c>
    </row>
    <row r="122" spans="1:33" x14ac:dyDescent="0.2">
      <c r="A122" s="4" t="s">
        <v>628</v>
      </c>
      <c r="B122" s="4">
        <v>3664</v>
      </c>
      <c r="C122" s="4">
        <v>1</v>
      </c>
      <c r="D122" s="4">
        <v>145</v>
      </c>
      <c r="E122" s="4" t="s">
        <v>3401</v>
      </c>
      <c r="F122" s="4">
        <v>147</v>
      </c>
      <c r="G122" s="4">
        <v>33</v>
      </c>
      <c r="H122" s="4">
        <v>33</v>
      </c>
      <c r="I122" s="4" t="s">
        <v>3458</v>
      </c>
      <c r="J122" s="4">
        <v>1</v>
      </c>
      <c r="K122" s="4">
        <v>0</v>
      </c>
      <c r="L122" s="4">
        <v>0</v>
      </c>
      <c r="M122" s="162">
        <f t="shared" si="16"/>
        <v>6238</v>
      </c>
      <c r="AC122" s="4">
        <f t="shared" si="12"/>
        <v>121</v>
      </c>
      <c r="AD122" s="161">
        <f t="shared" ca="1" si="13"/>
        <v>0.91185895669688932</v>
      </c>
      <c r="AE122" s="161">
        <f t="shared" ca="1" si="14"/>
        <v>9119</v>
      </c>
      <c r="AF122" s="161" t="str">
        <f ca="1">INDEX(동료가치!$I$2:$I$81,MATCH(동료가치!AE122,동료가치!$M$2:$M$81,1),1)</f>
        <v>29 : 랭크3 PVP.하이위저드(남)</v>
      </c>
      <c r="AG122" s="161" t="str">
        <f ca="1">INDEX(동료가치!$I$82:$I$209,MATCH(동료가치!$AE122,동료가치!$M$82:$M$209,1),1)</f>
        <v>136 : 랭크3 파견.글라리스</v>
      </c>
    </row>
    <row r="123" spans="1:33" x14ac:dyDescent="0.2">
      <c r="A123" s="4" t="s">
        <v>628</v>
      </c>
      <c r="B123" s="4">
        <v>3665</v>
      </c>
      <c r="C123" s="4">
        <v>1</v>
      </c>
      <c r="D123" s="4">
        <v>145</v>
      </c>
      <c r="E123" s="4" t="s">
        <v>3401</v>
      </c>
      <c r="F123" s="4">
        <v>147</v>
      </c>
      <c r="G123" s="4">
        <v>33</v>
      </c>
      <c r="H123" s="4">
        <v>34</v>
      </c>
      <c r="I123" s="4" t="s">
        <v>3459</v>
      </c>
      <c r="J123" s="4">
        <v>1</v>
      </c>
      <c r="K123" s="4">
        <v>0</v>
      </c>
      <c r="L123" s="4">
        <v>0</v>
      </c>
      <c r="M123" s="162">
        <f t="shared" si="16"/>
        <v>6385</v>
      </c>
      <c r="AC123" s="4">
        <f t="shared" si="12"/>
        <v>122</v>
      </c>
      <c r="AD123" s="161">
        <f t="shared" ca="1" si="13"/>
        <v>0.64503750098557278</v>
      </c>
      <c r="AE123" s="161">
        <f t="shared" ca="1" si="14"/>
        <v>6451</v>
      </c>
      <c r="AF123" s="161" t="str">
        <f ca="1">INDEX(동료가치!$I$2:$I$81,MATCH(동료가치!AE123,동료가치!$M$2:$M$81,1),1)</f>
        <v>106 : 랭크1 파견.마요마요</v>
      </c>
      <c r="AG123" s="161" t="str">
        <f ca="1">INDEX(동료가치!$I$82:$I$209,MATCH(동료가치!$AE123,동료가치!$M$82:$M$209,1),1)</f>
        <v>34 : 랭크3 PVP.어쌔신크로스(여)</v>
      </c>
    </row>
    <row r="124" spans="1:33" x14ac:dyDescent="0.2">
      <c r="A124" s="4" t="s">
        <v>628</v>
      </c>
      <c r="B124" s="4">
        <v>3666</v>
      </c>
      <c r="C124" s="4">
        <v>1</v>
      </c>
      <c r="D124" s="4">
        <v>145</v>
      </c>
      <c r="E124" s="4" t="s">
        <v>3401</v>
      </c>
      <c r="F124" s="4">
        <v>147</v>
      </c>
      <c r="G124" s="4">
        <v>33</v>
      </c>
      <c r="H124" s="4">
        <v>35</v>
      </c>
      <c r="I124" s="4" t="s">
        <v>3460</v>
      </c>
      <c r="J124" s="4">
        <v>1</v>
      </c>
      <c r="K124" s="4">
        <v>0</v>
      </c>
      <c r="L124" s="4">
        <v>0</v>
      </c>
      <c r="M124" s="162">
        <f t="shared" si="16"/>
        <v>6532</v>
      </c>
      <c r="AC124" s="4">
        <f t="shared" si="12"/>
        <v>123</v>
      </c>
      <c r="AD124" s="161">
        <f t="shared" ca="1" si="13"/>
        <v>0.69394978645372052</v>
      </c>
      <c r="AE124" s="161">
        <f t="shared" ca="1" si="14"/>
        <v>6940</v>
      </c>
      <c r="AF124" s="161" t="str">
        <f ca="1">INDEX(동료가치!$I$2:$I$81,MATCH(동료가치!AE124,동료가치!$M$2:$M$81,1),1)</f>
        <v>107 : 랭크1 파견.아제냐</v>
      </c>
      <c r="AG124" s="161" t="str">
        <f ca="1">INDEX(동료가치!$I$82:$I$209,MATCH(동료가치!$AE124,동료가치!$M$82:$M$209,1),1)</f>
        <v>37 : 랭크3 PVP.스나이퍼(남)</v>
      </c>
    </row>
    <row r="125" spans="1:33" x14ac:dyDescent="0.2">
      <c r="A125" s="4" t="s">
        <v>628</v>
      </c>
      <c r="B125" s="4">
        <v>3667</v>
      </c>
      <c r="C125" s="4">
        <v>1</v>
      </c>
      <c r="D125" s="4">
        <v>145</v>
      </c>
      <c r="E125" s="4" t="s">
        <v>3401</v>
      </c>
      <c r="F125" s="4">
        <v>147</v>
      </c>
      <c r="G125" s="4">
        <v>33</v>
      </c>
      <c r="H125" s="4">
        <v>36</v>
      </c>
      <c r="I125" s="4" t="s">
        <v>3461</v>
      </c>
      <c r="J125" s="4">
        <v>1</v>
      </c>
      <c r="K125" s="4">
        <v>0</v>
      </c>
      <c r="L125" s="4">
        <v>0</v>
      </c>
      <c r="M125" s="162">
        <f t="shared" si="16"/>
        <v>6679</v>
      </c>
      <c r="AC125" s="4">
        <f t="shared" si="12"/>
        <v>124</v>
      </c>
      <c r="AD125" s="161">
        <f t="shared" ca="1" si="13"/>
        <v>0.47808896953982538</v>
      </c>
      <c r="AE125" s="161">
        <f t="shared" ca="1" si="14"/>
        <v>4781</v>
      </c>
      <c r="AF125" s="161" t="str">
        <f ca="1">INDEX(동료가치!$I$2:$I$81,MATCH(동료가치!AE125,동료가치!$M$2:$M$81,1),1)</f>
        <v>103 : 랭크1 파견.진도</v>
      </c>
      <c r="AG125" s="161" t="str">
        <f ca="1">INDEX(동료가치!$I$82:$I$209,MATCH(동료가치!$AE125,동료가치!$M$82:$M$209,1),1)</f>
        <v>123 : 랭크2 파견.파노</v>
      </c>
    </row>
    <row r="126" spans="1:33" x14ac:dyDescent="0.2">
      <c r="A126" s="4" t="s">
        <v>628</v>
      </c>
      <c r="B126" s="4">
        <v>3668</v>
      </c>
      <c r="C126" s="4">
        <v>1</v>
      </c>
      <c r="D126" s="4">
        <v>145</v>
      </c>
      <c r="E126" s="4" t="s">
        <v>3401</v>
      </c>
      <c r="F126" s="4">
        <v>147</v>
      </c>
      <c r="G126" s="4">
        <v>33</v>
      </c>
      <c r="H126" s="4">
        <v>37</v>
      </c>
      <c r="I126" s="4" t="s">
        <v>3462</v>
      </c>
      <c r="J126" s="4">
        <v>1</v>
      </c>
      <c r="K126" s="4">
        <v>0</v>
      </c>
      <c r="L126" s="4">
        <v>0</v>
      </c>
      <c r="M126" s="162">
        <f t="shared" si="16"/>
        <v>6826</v>
      </c>
      <c r="AC126" s="4">
        <f t="shared" si="12"/>
        <v>125</v>
      </c>
      <c r="AD126" s="161">
        <f t="shared" ca="1" si="13"/>
        <v>0.76848989807880563</v>
      </c>
      <c r="AE126" s="161">
        <f t="shared" ca="1" si="14"/>
        <v>7685</v>
      </c>
      <c r="AF126" s="161" t="str">
        <f ca="1">INDEX(동료가치!$I$2:$I$81,MATCH(동료가치!AE126,동료가치!$M$2:$M$81,1),1)</f>
        <v>18 : 랭크2 PVP.어쌔신(여)</v>
      </c>
      <c r="AG126" s="161" t="str">
        <f ca="1">INDEX(동료가치!$I$82:$I$209,MATCH(동료가치!$AE126,동료가치!$M$82:$M$209,1),1)</f>
        <v>126 : 랭크3 파견.고로</v>
      </c>
    </row>
    <row r="127" spans="1:33" x14ac:dyDescent="0.2">
      <c r="A127" s="4" t="s">
        <v>628</v>
      </c>
      <c r="B127" s="4">
        <v>3669</v>
      </c>
      <c r="C127" s="4">
        <v>1</v>
      </c>
      <c r="D127" s="4">
        <v>145</v>
      </c>
      <c r="E127" s="4" t="s">
        <v>3401</v>
      </c>
      <c r="F127" s="4">
        <v>147</v>
      </c>
      <c r="G127" s="4">
        <v>33</v>
      </c>
      <c r="H127" s="4">
        <v>38</v>
      </c>
      <c r="I127" s="4" t="s">
        <v>3463</v>
      </c>
      <c r="J127" s="4">
        <v>1</v>
      </c>
      <c r="K127" s="4">
        <v>0</v>
      </c>
      <c r="L127" s="4">
        <v>0</v>
      </c>
      <c r="M127" s="162">
        <f t="shared" si="16"/>
        <v>6973</v>
      </c>
      <c r="AC127" s="4">
        <f t="shared" si="12"/>
        <v>126</v>
      </c>
      <c r="AD127" s="161">
        <f t="shared" ca="1" si="13"/>
        <v>0.56947794100105986</v>
      </c>
      <c r="AE127" s="161">
        <f t="shared" ca="1" si="14"/>
        <v>5695</v>
      </c>
      <c r="AF127" s="161" t="str">
        <f ca="1">INDEX(동료가치!$I$2:$I$81,MATCH(동료가치!AE127,동료가치!$M$2:$M$81,1),1)</f>
        <v>105 : 랭크1 파견.냥쿤</v>
      </c>
      <c r="AG127" s="161" t="str">
        <f ca="1">INDEX(동료가치!$I$82:$I$209,MATCH(동료가치!$AE127,동료가치!$M$82:$M$209,1),1)</f>
        <v>29 : 랭크3 PVP.하이위저드(남)</v>
      </c>
    </row>
    <row r="128" spans="1:33" x14ac:dyDescent="0.2">
      <c r="A128" s="4" t="s">
        <v>628</v>
      </c>
      <c r="B128" s="4">
        <v>3670</v>
      </c>
      <c r="C128" s="4">
        <v>1</v>
      </c>
      <c r="D128" s="4">
        <v>145</v>
      </c>
      <c r="E128" s="4" t="s">
        <v>3401</v>
      </c>
      <c r="F128" s="4">
        <v>147</v>
      </c>
      <c r="G128" s="4">
        <v>33</v>
      </c>
      <c r="H128" s="4">
        <v>39</v>
      </c>
      <c r="I128" s="4" t="s">
        <v>3464</v>
      </c>
      <c r="J128" s="4">
        <v>1</v>
      </c>
      <c r="K128" s="4">
        <v>0</v>
      </c>
      <c r="L128" s="4">
        <v>0</v>
      </c>
      <c r="M128" s="162">
        <f t="shared" si="16"/>
        <v>7120</v>
      </c>
      <c r="AC128" s="4">
        <f t="shared" si="12"/>
        <v>127</v>
      </c>
      <c r="AD128" s="161">
        <f t="shared" ca="1" si="13"/>
        <v>0.25563986035843478</v>
      </c>
      <c r="AE128" s="161">
        <f t="shared" ca="1" si="14"/>
        <v>2557</v>
      </c>
      <c r="AF128" s="161" t="str">
        <f ca="1">INDEX(동료가치!$I$2:$I$81,MATCH(동료가치!AE128,동료가치!$M$2:$M$81,1),1)</f>
        <v>6 : 랭크1 PVP.씨프(여)</v>
      </c>
      <c r="AG128" s="161" t="str">
        <f ca="1">INDEX(동료가치!$I$82:$I$209,MATCH(동료가치!$AE128,동료가치!$M$82:$M$209,1),1)</f>
        <v>109 : 랭크2 파견.글로리아</v>
      </c>
    </row>
    <row r="129" spans="1:33" x14ac:dyDescent="0.2">
      <c r="A129" s="4" t="s">
        <v>628</v>
      </c>
      <c r="B129" s="4">
        <v>3671</v>
      </c>
      <c r="C129" s="4">
        <v>1</v>
      </c>
      <c r="D129" s="4">
        <v>145</v>
      </c>
      <c r="E129" s="4" t="s">
        <v>3401</v>
      </c>
      <c r="F129" s="4">
        <v>147</v>
      </c>
      <c r="G129" s="4">
        <v>33</v>
      </c>
      <c r="H129" s="4">
        <v>40</v>
      </c>
      <c r="I129" s="4" t="s">
        <v>3465</v>
      </c>
      <c r="J129" s="4">
        <v>1</v>
      </c>
      <c r="K129" s="4">
        <v>0</v>
      </c>
      <c r="L129" s="4">
        <v>0</v>
      </c>
      <c r="M129" s="162">
        <f t="shared" si="16"/>
        <v>7267</v>
      </c>
      <c r="AC129" s="4">
        <f t="shared" si="12"/>
        <v>128</v>
      </c>
      <c r="AD129" s="161">
        <f t="shared" ca="1" si="13"/>
        <v>0.11801798465279334</v>
      </c>
      <c r="AE129" s="161">
        <f t="shared" ca="1" si="14"/>
        <v>1181</v>
      </c>
      <c r="AF129" s="161" t="str">
        <f ca="1">INDEX(동료가치!$I$2:$I$81,MATCH(동료가치!AE129,동료가치!$M$2:$M$81,1),1)</f>
        <v>3 : 랭크1 PVP.매지션(남)</v>
      </c>
      <c r="AG129" s="161" t="str">
        <f ca="1">INDEX(동료가치!$I$82:$I$209,MATCH(동료가치!$AE129,동료가치!$M$82:$M$209,1),1)</f>
        <v>16 : 랭크2 PVP.세이지(여)</v>
      </c>
    </row>
    <row r="130" spans="1:33" x14ac:dyDescent="0.2">
      <c r="A130" s="4" t="s">
        <v>628</v>
      </c>
      <c r="B130" s="4">
        <v>3672</v>
      </c>
      <c r="C130" s="4">
        <v>1</v>
      </c>
      <c r="D130" s="4">
        <v>145</v>
      </c>
      <c r="E130" s="4" t="s">
        <v>3401</v>
      </c>
      <c r="F130" s="4">
        <v>146</v>
      </c>
      <c r="G130" s="4">
        <v>33</v>
      </c>
      <c r="H130" s="4">
        <v>125</v>
      </c>
      <c r="I130" s="4" t="s">
        <v>3466</v>
      </c>
      <c r="J130" s="4">
        <v>1</v>
      </c>
      <c r="K130" s="4">
        <v>0</v>
      </c>
      <c r="L130" s="4">
        <v>0</v>
      </c>
      <c r="M130" s="162">
        <f t="shared" si="16"/>
        <v>7413</v>
      </c>
      <c r="AC130" s="4">
        <f t="shared" si="12"/>
        <v>129</v>
      </c>
      <c r="AD130" s="161">
        <f t="shared" ca="1" si="13"/>
        <v>0.11885518603282408</v>
      </c>
      <c r="AE130" s="161">
        <f t="shared" ca="1" si="14"/>
        <v>1189</v>
      </c>
      <c r="AF130" s="161" t="str">
        <f ca="1">INDEX(동료가치!$I$2:$I$81,MATCH(동료가치!AE130,동료가치!$M$2:$M$81,1),1)</f>
        <v>3 : 랭크1 PVP.매지션(남)</v>
      </c>
      <c r="AG130" s="161" t="str">
        <f ca="1">INDEX(동료가치!$I$82:$I$209,MATCH(동료가치!$AE130,동료가치!$M$82:$M$209,1),1)</f>
        <v>16 : 랭크2 PVP.세이지(여)</v>
      </c>
    </row>
    <row r="131" spans="1:33" x14ac:dyDescent="0.2">
      <c r="A131" s="4" t="s">
        <v>628</v>
      </c>
      <c r="B131" s="4">
        <v>3673</v>
      </c>
      <c r="C131" s="4">
        <v>1</v>
      </c>
      <c r="D131" s="4">
        <v>145</v>
      </c>
      <c r="E131" s="4" t="s">
        <v>3401</v>
      </c>
      <c r="F131" s="4">
        <v>146</v>
      </c>
      <c r="G131" s="4">
        <v>33</v>
      </c>
      <c r="H131" s="4">
        <v>126</v>
      </c>
      <c r="I131" s="4" t="s">
        <v>3467</v>
      </c>
      <c r="J131" s="4">
        <v>1</v>
      </c>
      <c r="K131" s="4">
        <v>0</v>
      </c>
      <c r="L131" s="4">
        <v>0</v>
      </c>
      <c r="M131" s="162">
        <f t="shared" si="16"/>
        <v>7559</v>
      </c>
      <c r="AC131" s="4">
        <f t="shared" ref="AC131:AC194" si="17">ROW()-1</f>
        <v>130</v>
      </c>
      <c r="AD131" s="161">
        <f t="shared" ref="AD131:AD194" ca="1" si="18">RAND()</f>
        <v>0.27869106439397573</v>
      </c>
      <c r="AE131" s="161">
        <f t="shared" ref="AE131:AE194" ca="1" si="19">ROUNDUP($AD131*10000,)</f>
        <v>2787</v>
      </c>
      <c r="AF131" s="161" t="str">
        <f ca="1">INDEX(동료가치!$I$2:$I$81,MATCH(동료가치!AE131,동료가치!$M$2:$M$81,1),1)</f>
        <v>6 : 랭크1 PVP.씨프(여)</v>
      </c>
      <c r="AG131" s="161" t="str">
        <f ca="1">INDEX(동료가치!$I$82:$I$209,MATCH(동료가치!$AE131,동료가치!$M$82:$M$209,1),1)</f>
        <v>110 : 랭크2 파견.프로블럼</v>
      </c>
    </row>
    <row r="132" spans="1:33" x14ac:dyDescent="0.2">
      <c r="A132" s="4" t="s">
        <v>628</v>
      </c>
      <c r="B132" s="4">
        <v>3674</v>
      </c>
      <c r="C132" s="4">
        <v>1</v>
      </c>
      <c r="D132" s="4">
        <v>145</v>
      </c>
      <c r="E132" s="4" t="s">
        <v>3401</v>
      </c>
      <c r="F132" s="4">
        <v>147</v>
      </c>
      <c r="G132" s="4">
        <v>33</v>
      </c>
      <c r="H132" s="4">
        <v>127</v>
      </c>
      <c r="I132" s="4" t="s">
        <v>3468</v>
      </c>
      <c r="J132" s="4">
        <v>1</v>
      </c>
      <c r="K132" s="4">
        <v>0</v>
      </c>
      <c r="L132" s="4">
        <v>0</v>
      </c>
      <c r="M132" s="162">
        <f t="shared" si="16"/>
        <v>7706</v>
      </c>
      <c r="AC132" s="4">
        <f t="shared" si="17"/>
        <v>131</v>
      </c>
      <c r="AD132" s="161">
        <f t="shared" ca="1" si="18"/>
        <v>0.96663490961421439</v>
      </c>
      <c r="AE132" s="161">
        <f t="shared" ca="1" si="19"/>
        <v>9667</v>
      </c>
      <c r="AF132" s="161" t="str">
        <f ca="1">INDEX(동료가치!$I$2:$I$81,MATCH(동료가치!AE132,동료가치!$M$2:$M$81,1),1)</f>
        <v>140 : 랭크3 파견.디포르테</v>
      </c>
      <c r="AG132" s="161" t="str">
        <f ca="1">INDEX(동료가치!$I$82:$I$209,MATCH(동료가치!$AE132,동료가치!$M$82:$M$209,1),1)</f>
        <v>48 : 랭크4 PVP.소서러(여)</v>
      </c>
    </row>
    <row r="133" spans="1:33" x14ac:dyDescent="0.2">
      <c r="A133" s="4" t="s">
        <v>628</v>
      </c>
      <c r="B133" s="4">
        <v>3675</v>
      </c>
      <c r="C133" s="4">
        <v>1</v>
      </c>
      <c r="D133" s="4">
        <v>145</v>
      </c>
      <c r="E133" s="4" t="s">
        <v>3401</v>
      </c>
      <c r="F133" s="4">
        <v>147</v>
      </c>
      <c r="G133" s="4">
        <v>33</v>
      </c>
      <c r="H133" s="4">
        <v>128</v>
      </c>
      <c r="I133" s="4" t="s">
        <v>3469</v>
      </c>
      <c r="J133" s="4">
        <v>1</v>
      </c>
      <c r="K133" s="4">
        <v>0</v>
      </c>
      <c r="L133" s="4">
        <v>0</v>
      </c>
      <c r="M133" s="162">
        <f t="shared" si="16"/>
        <v>7853</v>
      </c>
      <c r="AC133" s="4">
        <f t="shared" si="17"/>
        <v>132</v>
      </c>
      <c r="AD133" s="161">
        <f t="shared" ca="1" si="18"/>
        <v>0.68893979141517181</v>
      </c>
      <c r="AE133" s="161">
        <f t="shared" ca="1" si="19"/>
        <v>6890</v>
      </c>
      <c r="AF133" s="161" t="str">
        <f ca="1">INDEX(동료가치!$I$2:$I$81,MATCH(동료가치!AE133,동료가치!$M$2:$M$81,1),1)</f>
        <v>107 : 랭크1 파견.아제냐</v>
      </c>
      <c r="AG133" s="161" t="str">
        <f ca="1">INDEX(동료가치!$I$82:$I$209,MATCH(동료가치!$AE133,동료가치!$M$82:$M$209,1),1)</f>
        <v>37 : 랭크3 PVP.스나이퍼(남)</v>
      </c>
    </row>
    <row r="134" spans="1:33" x14ac:dyDescent="0.2">
      <c r="A134" s="4" t="s">
        <v>628</v>
      </c>
      <c r="B134" s="4">
        <v>3676</v>
      </c>
      <c r="C134" s="4">
        <v>1</v>
      </c>
      <c r="D134" s="4">
        <v>145</v>
      </c>
      <c r="E134" s="4" t="s">
        <v>3401</v>
      </c>
      <c r="F134" s="4">
        <v>147</v>
      </c>
      <c r="G134" s="4">
        <v>33</v>
      </c>
      <c r="H134" s="4">
        <v>129</v>
      </c>
      <c r="I134" s="4" t="s">
        <v>3470</v>
      </c>
      <c r="J134" s="4">
        <v>1</v>
      </c>
      <c r="K134" s="4">
        <v>0</v>
      </c>
      <c r="L134" s="4">
        <v>0</v>
      </c>
      <c r="M134" s="162">
        <f t="shared" si="16"/>
        <v>8000</v>
      </c>
      <c r="AC134" s="4">
        <f t="shared" si="17"/>
        <v>133</v>
      </c>
      <c r="AD134" s="161">
        <f t="shared" ca="1" si="18"/>
        <v>0.78721324897746625</v>
      </c>
      <c r="AE134" s="161">
        <f t="shared" ca="1" si="19"/>
        <v>7873</v>
      </c>
      <c r="AF134" s="161" t="str">
        <f ca="1">INDEX(동료가치!$I$2:$I$81,MATCH(동료가치!AE134,동료가치!$M$2:$M$81,1),1)</f>
        <v>21 : 랭크2 PVP.헌터(남)</v>
      </c>
      <c r="AG134" s="161" t="str">
        <f ca="1">INDEX(동료가치!$I$82:$I$209,MATCH(동료가치!$AE134,동료가치!$M$82:$M$209,1),1)</f>
        <v>128 : 랭크3 파견.본바스</v>
      </c>
    </row>
    <row r="135" spans="1:33" x14ac:dyDescent="0.2">
      <c r="A135" s="4" t="s">
        <v>628</v>
      </c>
      <c r="B135" s="4">
        <v>3677</v>
      </c>
      <c r="C135" s="4">
        <v>1</v>
      </c>
      <c r="D135" s="4">
        <v>145</v>
      </c>
      <c r="E135" s="4" t="s">
        <v>3401</v>
      </c>
      <c r="F135" s="4">
        <v>147</v>
      </c>
      <c r="G135" s="4">
        <v>33</v>
      </c>
      <c r="H135" s="4">
        <v>130</v>
      </c>
      <c r="I135" s="4" t="s">
        <v>3471</v>
      </c>
      <c r="J135" s="4">
        <v>1</v>
      </c>
      <c r="K135" s="4">
        <v>0</v>
      </c>
      <c r="L135" s="4">
        <v>0</v>
      </c>
      <c r="M135" s="162">
        <f t="shared" si="16"/>
        <v>8147</v>
      </c>
      <c r="AC135" s="4">
        <f t="shared" si="17"/>
        <v>134</v>
      </c>
      <c r="AD135" s="161">
        <f t="shared" ca="1" si="18"/>
        <v>0.89792783623359729</v>
      </c>
      <c r="AE135" s="161">
        <f t="shared" ca="1" si="19"/>
        <v>8980</v>
      </c>
      <c r="AF135" s="161" t="str">
        <f ca="1">INDEX(동료가치!$I$2:$I$81,MATCH(동료가치!AE135,동료가치!$M$2:$M$81,1),1)</f>
        <v>123 : 랭크2 파견.파노</v>
      </c>
      <c r="AG135" s="161" t="str">
        <f ca="1">INDEX(동료가치!$I$82:$I$209,MATCH(동료가치!$AE135,동료가치!$M$82:$M$209,1),1)</f>
        <v>135 : 랭크3 파견.더블류</v>
      </c>
    </row>
    <row r="136" spans="1:33" x14ac:dyDescent="0.2">
      <c r="A136" s="4" t="s">
        <v>628</v>
      </c>
      <c r="B136" s="4">
        <v>3678</v>
      </c>
      <c r="C136" s="4">
        <v>1</v>
      </c>
      <c r="D136" s="4">
        <v>145</v>
      </c>
      <c r="E136" s="4" t="s">
        <v>3401</v>
      </c>
      <c r="F136" s="4">
        <v>147</v>
      </c>
      <c r="G136" s="4">
        <v>33</v>
      </c>
      <c r="H136" s="4">
        <v>131</v>
      </c>
      <c r="I136" s="4" t="s">
        <v>3472</v>
      </c>
      <c r="J136" s="4">
        <v>1</v>
      </c>
      <c r="K136" s="4">
        <v>0</v>
      </c>
      <c r="L136" s="4">
        <v>0</v>
      </c>
      <c r="M136" s="162">
        <f t="shared" si="16"/>
        <v>8294</v>
      </c>
      <c r="AC136" s="4">
        <f t="shared" si="17"/>
        <v>135</v>
      </c>
      <c r="AD136" s="161">
        <f t="shared" ca="1" si="18"/>
        <v>0.2624586486891427</v>
      </c>
      <c r="AE136" s="161">
        <f t="shared" ca="1" si="19"/>
        <v>2625</v>
      </c>
      <c r="AF136" s="161" t="str">
        <f ca="1">INDEX(동료가치!$I$2:$I$81,MATCH(동료가치!AE136,동료가치!$M$2:$M$81,1),1)</f>
        <v>6 : 랭크1 PVP.씨프(여)</v>
      </c>
      <c r="AG136" s="161" t="str">
        <f ca="1">INDEX(동료가치!$I$82:$I$209,MATCH(동료가치!$AE136,동료가치!$M$82:$M$209,1),1)</f>
        <v>109 : 랭크2 파견.글로리아</v>
      </c>
    </row>
    <row r="137" spans="1:33" x14ac:dyDescent="0.2">
      <c r="A137" s="4" t="s">
        <v>628</v>
      </c>
      <c r="B137" s="4">
        <v>3679</v>
      </c>
      <c r="C137" s="4">
        <v>1</v>
      </c>
      <c r="D137" s="4">
        <v>145</v>
      </c>
      <c r="E137" s="4" t="s">
        <v>3401</v>
      </c>
      <c r="F137" s="4">
        <v>147</v>
      </c>
      <c r="G137" s="4">
        <v>33</v>
      </c>
      <c r="H137" s="4">
        <v>132</v>
      </c>
      <c r="I137" s="4" t="s">
        <v>3473</v>
      </c>
      <c r="J137" s="4">
        <v>1</v>
      </c>
      <c r="K137" s="4">
        <v>0</v>
      </c>
      <c r="L137" s="4">
        <v>0</v>
      </c>
      <c r="M137" s="162">
        <f t="shared" si="16"/>
        <v>8441</v>
      </c>
      <c r="AC137" s="4">
        <f t="shared" si="17"/>
        <v>136</v>
      </c>
      <c r="AD137" s="161">
        <f t="shared" ca="1" si="18"/>
        <v>0.72397262496582493</v>
      </c>
      <c r="AE137" s="161">
        <f t="shared" ca="1" si="19"/>
        <v>7240</v>
      </c>
      <c r="AF137" s="161" t="str">
        <f ca="1">INDEX(동료가치!$I$2:$I$81,MATCH(동료가치!AE137,동료가치!$M$2:$M$81,1),1)</f>
        <v>11 : 랭크2 PVP.크루세이더(남)</v>
      </c>
      <c r="AG137" s="161" t="str">
        <f ca="1">INDEX(동료가치!$I$82:$I$209,MATCH(동료가치!$AE137,동료가치!$M$82:$M$209,1),1)</f>
        <v>39 : 랭크3 PVP.클로운(남)</v>
      </c>
    </row>
    <row r="138" spans="1:33" x14ac:dyDescent="0.2">
      <c r="A138" s="4" t="s">
        <v>628</v>
      </c>
      <c r="B138" s="4">
        <v>3680</v>
      </c>
      <c r="C138" s="4">
        <v>1</v>
      </c>
      <c r="D138" s="4">
        <v>145</v>
      </c>
      <c r="E138" s="4" t="s">
        <v>3401</v>
      </c>
      <c r="F138" s="4">
        <v>147</v>
      </c>
      <c r="G138" s="4">
        <v>33</v>
      </c>
      <c r="H138" s="4">
        <v>133</v>
      </c>
      <c r="I138" s="4" t="s">
        <v>3474</v>
      </c>
      <c r="J138" s="4">
        <v>1</v>
      </c>
      <c r="K138" s="4">
        <v>0</v>
      </c>
      <c r="L138" s="4">
        <v>0</v>
      </c>
      <c r="M138" s="162">
        <f t="shared" si="16"/>
        <v>8588</v>
      </c>
      <c r="AC138" s="4">
        <f t="shared" si="17"/>
        <v>137</v>
      </c>
      <c r="AD138" s="161">
        <f t="shared" ca="1" si="18"/>
        <v>0.97573716939569011</v>
      </c>
      <c r="AE138" s="161">
        <f t="shared" ca="1" si="19"/>
        <v>9758</v>
      </c>
      <c r="AF138" s="161" t="str">
        <f ca="1">INDEX(동료가치!$I$2:$I$81,MATCH(동료가치!AE138,동료가치!$M$2:$M$81,1),1)</f>
        <v>140 : 랭크3 파견.디포르테</v>
      </c>
      <c r="AG138" s="161" t="str">
        <f ca="1">INDEX(동료가치!$I$82:$I$209,MATCH(동료가치!$AE138,동료가치!$M$82:$M$209,1),1)</f>
        <v>147 : 랭크4 파견.샬로쉬</v>
      </c>
    </row>
    <row r="139" spans="1:33" x14ac:dyDescent="0.2">
      <c r="A139" s="4" t="s">
        <v>628</v>
      </c>
      <c r="B139" s="4">
        <v>3681</v>
      </c>
      <c r="C139" s="4">
        <v>1</v>
      </c>
      <c r="D139" s="4">
        <v>145</v>
      </c>
      <c r="E139" s="4" t="s">
        <v>3401</v>
      </c>
      <c r="F139" s="4">
        <v>147</v>
      </c>
      <c r="G139" s="4">
        <v>33</v>
      </c>
      <c r="H139" s="4">
        <v>134</v>
      </c>
      <c r="I139" s="4" t="s">
        <v>3475</v>
      </c>
      <c r="J139" s="4">
        <v>1</v>
      </c>
      <c r="K139" s="4">
        <v>0</v>
      </c>
      <c r="L139" s="4">
        <v>0</v>
      </c>
      <c r="M139" s="162">
        <f t="shared" si="16"/>
        <v>8735</v>
      </c>
      <c r="AC139" s="4">
        <f t="shared" si="17"/>
        <v>138</v>
      </c>
      <c r="AD139" s="161">
        <f t="shared" ca="1" si="18"/>
        <v>0.4851163581084903</v>
      </c>
      <c r="AE139" s="161">
        <f t="shared" ca="1" si="19"/>
        <v>4852</v>
      </c>
      <c r="AF139" s="161" t="str">
        <f ca="1">INDEX(동료가치!$I$2:$I$81,MATCH(동료가치!AE139,동료가치!$M$2:$M$81,1),1)</f>
        <v>103 : 랭크1 파견.진도</v>
      </c>
      <c r="AG139" s="161" t="str">
        <f ca="1">INDEX(동료가치!$I$82:$I$209,MATCH(동료가치!$AE139,동료가치!$M$82:$M$209,1),1)</f>
        <v>123 : 랭크2 파견.파노</v>
      </c>
    </row>
    <row r="140" spans="1:33" x14ac:dyDescent="0.2">
      <c r="A140" s="4" t="s">
        <v>628</v>
      </c>
      <c r="B140" s="4">
        <v>3682</v>
      </c>
      <c r="C140" s="4">
        <v>1</v>
      </c>
      <c r="D140" s="4">
        <v>145</v>
      </c>
      <c r="E140" s="4" t="s">
        <v>3401</v>
      </c>
      <c r="F140" s="4">
        <v>147</v>
      </c>
      <c r="G140" s="4">
        <v>33</v>
      </c>
      <c r="H140" s="4">
        <v>135</v>
      </c>
      <c r="I140" s="4" t="s">
        <v>3476</v>
      </c>
      <c r="J140" s="4">
        <v>1</v>
      </c>
      <c r="K140" s="4">
        <v>0</v>
      </c>
      <c r="L140" s="4">
        <v>0</v>
      </c>
      <c r="M140" s="162">
        <f t="shared" si="16"/>
        <v>8882</v>
      </c>
      <c r="AC140" s="4">
        <f t="shared" si="17"/>
        <v>139</v>
      </c>
      <c r="AD140" s="161">
        <f t="shared" ca="1" si="18"/>
        <v>0.37192132208820317</v>
      </c>
      <c r="AE140" s="161">
        <f t="shared" ca="1" si="19"/>
        <v>3720</v>
      </c>
      <c r="AF140" s="161" t="str">
        <f ca="1">INDEX(동료가치!$I$2:$I$81,MATCH(동료가치!AE140,동료가치!$M$2:$M$81,1),1)</f>
        <v>8 : 랭크1 PVP.아처(여)</v>
      </c>
      <c r="AG140" s="161" t="str">
        <f ca="1">INDEX(동료가치!$I$82:$I$209,MATCH(동료가치!$AE140,동료가치!$M$82:$M$209,1),1)</f>
        <v>116 : 랭크2 파견.파라</v>
      </c>
    </row>
    <row r="141" spans="1:33" x14ac:dyDescent="0.2">
      <c r="A141" s="4" t="s">
        <v>628</v>
      </c>
      <c r="B141" s="4">
        <v>3683</v>
      </c>
      <c r="C141" s="4">
        <v>1</v>
      </c>
      <c r="D141" s="4">
        <v>145</v>
      </c>
      <c r="E141" s="4" t="s">
        <v>3401</v>
      </c>
      <c r="F141" s="4">
        <v>147</v>
      </c>
      <c r="G141" s="4">
        <v>33</v>
      </c>
      <c r="H141" s="4">
        <v>136</v>
      </c>
      <c r="I141" s="4" t="s">
        <v>3477</v>
      </c>
      <c r="J141" s="4">
        <v>1</v>
      </c>
      <c r="K141" s="4">
        <v>0</v>
      </c>
      <c r="L141" s="4">
        <v>0</v>
      </c>
      <c r="M141" s="162">
        <f t="shared" si="16"/>
        <v>9029</v>
      </c>
      <c r="AC141" s="4">
        <f t="shared" si="17"/>
        <v>140</v>
      </c>
      <c r="AD141" s="161">
        <f t="shared" ca="1" si="18"/>
        <v>8.1717440585759027E-2</v>
      </c>
      <c r="AE141" s="161">
        <f t="shared" ca="1" si="19"/>
        <v>818</v>
      </c>
      <c r="AF141" s="161" t="str">
        <f ca="1">INDEX(동료가치!$I$2:$I$81,MATCH(동료가치!AE141,동료가치!$M$2:$M$81,1),1)</f>
        <v>2 : 랭크1 PVP.소드맨(여)</v>
      </c>
      <c r="AG141" s="161" t="str">
        <f ca="1">INDEX(동료가치!$I$82:$I$209,MATCH(동료가치!$AE141,동료가치!$M$82:$M$209,1),1)</f>
        <v>14 : 랭크2 PVP.위저드(여)</v>
      </c>
    </row>
    <row r="142" spans="1:33" x14ac:dyDescent="0.2">
      <c r="A142" s="4" t="s">
        <v>628</v>
      </c>
      <c r="B142" s="4">
        <v>3684</v>
      </c>
      <c r="C142" s="4">
        <v>1</v>
      </c>
      <c r="D142" s="4">
        <v>145</v>
      </c>
      <c r="E142" s="4" t="s">
        <v>3401</v>
      </c>
      <c r="F142" s="4">
        <v>147</v>
      </c>
      <c r="G142" s="4">
        <v>33</v>
      </c>
      <c r="H142" s="4">
        <v>137</v>
      </c>
      <c r="I142" s="4" t="s">
        <v>3478</v>
      </c>
      <c r="J142" s="4">
        <v>1</v>
      </c>
      <c r="K142" s="4">
        <v>0</v>
      </c>
      <c r="L142" s="4">
        <v>0</v>
      </c>
      <c r="M142" s="162">
        <f t="shared" si="16"/>
        <v>9176</v>
      </c>
      <c r="AC142" s="4">
        <f t="shared" si="17"/>
        <v>141</v>
      </c>
      <c r="AD142" s="161">
        <f t="shared" ca="1" si="18"/>
        <v>0.98707754767336475</v>
      </c>
      <c r="AE142" s="161">
        <f t="shared" ca="1" si="19"/>
        <v>9871</v>
      </c>
      <c r="AF142" s="161" t="str">
        <f ca="1">INDEX(동료가치!$I$2:$I$81,MATCH(동료가치!AE142,동료가치!$M$2:$M$81,1),1)</f>
        <v>140 : 랭크3 파견.디포르테</v>
      </c>
      <c r="AG142" s="161" t="str">
        <f ca="1">INDEX(동료가치!$I$82:$I$209,MATCH(동료가치!$AE142,동료가치!$M$82:$M$209,1),1)</f>
        <v>172 : 랭크5 파견.뉴오즈</v>
      </c>
    </row>
    <row r="143" spans="1:33" x14ac:dyDescent="0.2">
      <c r="A143" s="4" t="s">
        <v>628</v>
      </c>
      <c r="B143" s="4">
        <v>3685</v>
      </c>
      <c r="C143" s="4">
        <v>1</v>
      </c>
      <c r="D143" s="4">
        <v>145</v>
      </c>
      <c r="E143" s="4" t="s">
        <v>3401</v>
      </c>
      <c r="F143" s="4">
        <v>147</v>
      </c>
      <c r="G143" s="4">
        <v>33</v>
      </c>
      <c r="H143" s="4">
        <v>138</v>
      </c>
      <c r="I143" s="4" t="s">
        <v>3479</v>
      </c>
      <c r="J143" s="4">
        <v>1</v>
      </c>
      <c r="K143" s="4">
        <v>0</v>
      </c>
      <c r="L143" s="4">
        <v>0</v>
      </c>
      <c r="M143" s="162">
        <f t="shared" si="16"/>
        <v>9323</v>
      </c>
      <c r="AC143" s="4">
        <f t="shared" si="17"/>
        <v>142</v>
      </c>
      <c r="AD143" s="161">
        <f t="shared" ca="1" si="18"/>
        <v>3.9489075651821803E-4</v>
      </c>
      <c r="AE143" s="161">
        <f t="shared" ca="1" si="19"/>
        <v>4</v>
      </c>
      <c r="AF143" s="161" t="str">
        <f ca="1">INDEX(동료가치!$I$2:$I$81,MATCH(동료가치!AE143,동료가치!$M$2:$M$81,1),1)</f>
        <v>1 : 랭크1 PVP.소드맨(남)</v>
      </c>
      <c r="AG143" s="161" t="str">
        <f ca="1">INDEX(동료가치!$I$82:$I$209,MATCH(동료가치!$AE143,동료가치!$M$82:$M$209,1),1)</f>
        <v>9 : 랭크2 PVP.나이트(남)</v>
      </c>
    </row>
    <row r="144" spans="1:33" x14ac:dyDescent="0.2">
      <c r="A144" s="4" t="s">
        <v>628</v>
      </c>
      <c r="B144" s="4">
        <v>3686</v>
      </c>
      <c r="C144" s="4">
        <v>1</v>
      </c>
      <c r="D144" s="4">
        <v>145</v>
      </c>
      <c r="E144" s="4" t="s">
        <v>3401</v>
      </c>
      <c r="F144" s="4">
        <v>147</v>
      </c>
      <c r="G144" s="4">
        <v>33</v>
      </c>
      <c r="H144" s="4">
        <v>139</v>
      </c>
      <c r="I144" s="4" t="s">
        <v>3480</v>
      </c>
      <c r="J144" s="4">
        <v>1</v>
      </c>
      <c r="K144" s="4">
        <v>0</v>
      </c>
      <c r="L144" s="4">
        <v>0</v>
      </c>
      <c r="M144" s="162">
        <f t="shared" si="16"/>
        <v>9470</v>
      </c>
      <c r="AC144" s="4">
        <f t="shared" si="17"/>
        <v>143</v>
      </c>
      <c r="AD144" s="161">
        <f t="shared" ca="1" si="18"/>
        <v>0.47586375492183375</v>
      </c>
      <c r="AE144" s="161">
        <f t="shared" ca="1" si="19"/>
        <v>4759</v>
      </c>
      <c r="AF144" s="161" t="str">
        <f ca="1">INDEX(동료가치!$I$2:$I$81,MATCH(동료가치!AE144,동료가치!$M$2:$M$81,1),1)</f>
        <v>103 : 랭크1 파견.진도</v>
      </c>
      <c r="AG144" s="161" t="str">
        <f ca="1">INDEX(동료가치!$I$82:$I$209,MATCH(동료가치!$AE144,동료가치!$M$82:$M$209,1),1)</f>
        <v>123 : 랭크2 파견.파노</v>
      </c>
    </row>
    <row r="145" spans="1:33" x14ac:dyDescent="0.2">
      <c r="A145" s="4" t="s">
        <v>628</v>
      </c>
      <c r="B145" s="4">
        <v>3687</v>
      </c>
      <c r="C145" s="4">
        <v>1</v>
      </c>
      <c r="D145" s="4">
        <v>145</v>
      </c>
      <c r="E145" s="4" t="s">
        <v>3401</v>
      </c>
      <c r="F145" s="4">
        <v>147</v>
      </c>
      <c r="G145" s="4">
        <v>33</v>
      </c>
      <c r="H145" s="4">
        <v>140</v>
      </c>
      <c r="I145" s="4" t="s">
        <v>3481</v>
      </c>
      <c r="J145" s="4">
        <v>1</v>
      </c>
      <c r="K145" s="4">
        <v>0</v>
      </c>
      <c r="L145" s="4">
        <v>0</v>
      </c>
      <c r="M145" s="162">
        <f t="shared" si="16"/>
        <v>9617</v>
      </c>
      <c r="AC145" s="4">
        <f t="shared" si="17"/>
        <v>144</v>
      </c>
      <c r="AD145" s="161">
        <f t="shared" ca="1" si="18"/>
        <v>0.35418695258826338</v>
      </c>
      <c r="AE145" s="161">
        <f t="shared" ca="1" si="19"/>
        <v>3542</v>
      </c>
      <c r="AF145" s="161" t="str">
        <f ca="1">INDEX(동료가치!$I$2:$I$81,MATCH(동료가치!AE145,동료가치!$M$2:$M$81,1),1)</f>
        <v>8 : 랭크1 PVP.아처(여)</v>
      </c>
      <c r="AG145" s="161" t="str">
        <f ca="1">INDEX(동료가치!$I$82:$I$209,MATCH(동료가치!$AE145,동료가치!$M$82:$M$209,1),1)</f>
        <v>115 : 랭크2 파견.홀그렌</v>
      </c>
    </row>
    <row r="146" spans="1:33" x14ac:dyDescent="0.2">
      <c r="A146" s="4" t="s">
        <v>628</v>
      </c>
      <c r="B146" s="4">
        <v>3688</v>
      </c>
      <c r="C146" s="4">
        <v>1</v>
      </c>
      <c r="D146" s="4">
        <v>145</v>
      </c>
      <c r="E146" s="4" t="s">
        <v>3401</v>
      </c>
      <c r="F146" s="4">
        <v>6</v>
      </c>
      <c r="G146" s="4">
        <v>33</v>
      </c>
      <c r="H146" s="4">
        <v>41</v>
      </c>
      <c r="I146" s="4" t="s">
        <v>3482</v>
      </c>
      <c r="J146" s="4">
        <v>1</v>
      </c>
      <c r="K146" s="4">
        <v>0</v>
      </c>
      <c r="L146" s="4">
        <v>0</v>
      </c>
      <c r="M146" s="162">
        <f t="shared" si="16"/>
        <v>9623</v>
      </c>
      <c r="AC146" s="4">
        <f t="shared" si="17"/>
        <v>145</v>
      </c>
      <c r="AD146" s="161">
        <f t="shared" ca="1" si="18"/>
        <v>3.7045903773029965E-2</v>
      </c>
      <c r="AE146" s="161">
        <f t="shared" ca="1" si="19"/>
        <v>371</v>
      </c>
      <c r="AF146" s="161" t="str">
        <f ca="1">INDEX(동료가치!$I$2:$I$81,MATCH(동료가치!AE146,동료가치!$M$2:$M$81,1),1)</f>
        <v>1 : 랭크1 PVP.소드맨(남)</v>
      </c>
      <c r="AG146" s="161" t="str">
        <f ca="1">INDEX(동료가치!$I$82:$I$209,MATCH(동료가치!$AE146,동료가치!$M$82:$M$209,1),1)</f>
        <v>11 : 랭크2 PVP.크루세이더(남)</v>
      </c>
    </row>
    <row r="147" spans="1:33" x14ac:dyDescent="0.2">
      <c r="A147" s="4" t="s">
        <v>628</v>
      </c>
      <c r="B147" s="4">
        <v>3689</v>
      </c>
      <c r="C147" s="4">
        <v>1</v>
      </c>
      <c r="D147" s="4">
        <v>145</v>
      </c>
      <c r="E147" s="4" t="s">
        <v>3401</v>
      </c>
      <c r="F147" s="4">
        <v>6</v>
      </c>
      <c r="G147" s="4">
        <v>33</v>
      </c>
      <c r="H147" s="4">
        <v>42</v>
      </c>
      <c r="I147" s="4" t="s">
        <v>3483</v>
      </c>
      <c r="J147" s="4">
        <v>1</v>
      </c>
      <c r="K147" s="4">
        <v>0</v>
      </c>
      <c r="L147" s="4">
        <v>0</v>
      </c>
      <c r="M147" s="162">
        <f t="shared" si="16"/>
        <v>9629</v>
      </c>
      <c r="AC147" s="4">
        <f t="shared" si="17"/>
        <v>146</v>
      </c>
      <c r="AD147" s="161">
        <f t="shared" ca="1" si="18"/>
        <v>3.3863828232718274E-2</v>
      </c>
      <c r="AE147" s="161">
        <f t="shared" ca="1" si="19"/>
        <v>339</v>
      </c>
      <c r="AF147" s="161" t="str">
        <f ca="1">INDEX(동료가치!$I$2:$I$81,MATCH(동료가치!AE147,동료가치!$M$2:$M$81,1),1)</f>
        <v>1 : 랭크1 PVP.소드맨(남)</v>
      </c>
      <c r="AG147" s="161" t="str">
        <f ca="1">INDEX(동료가치!$I$82:$I$209,MATCH(동료가치!$AE147,동료가치!$M$82:$M$209,1),1)</f>
        <v>11 : 랭크2 PVP.크루세이더(남)</v>
      </c>
    </row>
    <row r="148" spans="1:33" x14ac:dyDescent="0.2">
      <c r="A148" s="4" t="s">
        <v>628</v>
      </c>
      <c r="B148" s="4">
        <v>3690</v>
      </c>
      <c r="C148" s="4">
        <v>1</v>
      </c>
      <c r="D148" s="4">
        <v>145</v>
      </c>
      <c r="E148" s="4" t="s">
        <v>3401</v>
      </c>
      <c r="F148" s="4">
        <v>6</v>
      </c>
      <c r="G148" s="4">
        <v>33</v>
      </c>
      <c r="H148" s="4">
        <v>43</v>
      </c>
      <c r="I148" s="4" t="s">
        <v>3484</v>
      </c>
      <c r="J148" s="4">
        <v>1</v>
      </c>
      <c r="K148" s="4">
        <v>0</v>
      </c>
      <c r="L148" s="4">
        <v>0</v>
      </c>
      <c r="M148" s="162">
        <f t="shared" ref="M148:M209" si="20">F148+M147</f>
        <v>9635</v>
      </c>
      <c r="AC148" s="4">
        <f t="shared" si="17"/>
        <v>147</v>
      </c>
      <c r="AD148" s="161">
        <f t="shared" ca="1" si="18"/>
        <v>0.30901155012449544</v>
      </c>
      <c r="AE148" s="161">
        <f t="shared" ca="1" si="19"/>
        <v>3091</v>
      </c>
      <c r="AF148" s="161" t="str">
        <f ca="1">INDEX(동료가치!$I$2:$I$81,MATCH(동료가치!AE148,동료가치!$M$2:$M$81,1),1)</f>
        <v>7 : 랭크1 PVP.아처(남)</v>
      </c>
      <c r="AG148" s="161" t="str">
        <f ca="1">INDEX(동료가치!$I$82:$I$209,MATCH(동료가치!$AE148,동료가치!$M$82:$M$209,1),1)</f>
        <v>112 : 랭크2 파견.이세나</v>
      </c>
    </row>
    <row r="149" spans="1:33" x14ac:dyDescent="0.2">
      <c r="A149" s="4" t="s">
        <v>628</v>
      </c>
      <c r="B149" s="4">
        <v>3691</v>
      </c>
      <c r="C149" s="4">
        <v>1</v>
      </c>
      <c r="D149" s="4">
        <v>145</v>
      </c>
      <c r="E149" s="4" t="s">
        <v>3401</v>
      </c>
      <c r="F149" s="4">
        <v>6</v>
      </c>
      <c r="G149" s="4">
        <v>33</v>
      </c>
      <c r="H149" s="4">
        <v>44</v>
      </c>
      <c r="I149" s="4" t="s">
        <v>3485</v>
      </c>
      <c r="J149" s="4">
        <v>1</v>
      </c>
      <c r="K149" s="4">
        <v>0</v>
      </c>
      <c r="L149" s="4">
        <v>0</v>
      </c>
      <c r="M149" s="162">
        <f t="shared" si="20"/>
        <v>9641</v>
      </c>
      <c r="AC149" s="4">
        <f t="shared" si="17"/>
        <v>148</v>
      </c>
      <c r="AD149" s="161">
        <f t="shared" ca="1" si="18"/>
        <v>0.93422439303351723</v>
      </c>
      <c r="AE149" s="161">
        <f t="shared" ca="1" si="19"/>
        <v>9343</v>
      </c>
      <c r="AF149" s="161" t="str">
        <f ca="1">INDEX(동료가치!$I$2:$I$81,MATCH(동료가치!AE149,동료가치!$M$2:$M$81,1),1)</f>
        <v>127 : 랭크3 파견.루이제</v>
      </c>
      <c r="AG149" s="161" t="str">
        <f ca="1">INDEX(동료가치!$I$82:$I$209,MATCH(동료가치!$AE149,동료가치!$M$82:$M$209,1),1)</f>
        <v>138 : 랭크3 파견.소린</v>
      </c>
    </row>
    <row r="150" spans="1:33" x14ac:dyDescent="0.2">
      <c r="A150" s="4" t="s">
        <v>628</v>
      </c>
      <c r="B150" s="4">
        <v>3692</v>
      </c>
      <c r="C150" s="4">
        <v>1</v>
      </c>
      <c r="D150" s="4">
        <v>145</v>
      </c>
      <c r="E150" s="4" t="s">
        <v>3401</v>
      </c>
      <c r="F150" s="4">
        <v>6</v>
      </c>
      <c r="G150" s="4">
        <v>33</v>
      </c>
      <c r="H150" s="4">
        <v>45</v>
      </c>
      <c r="I150" s="4" t="s">
        <v>3486</v>
      </c>
      <c r="J150" s="4">
        <v>1</v>
      </c>
      <c r="K150" s="4">
        <v>0</v>
      </c>
      <c r="L150" s="4">
        <v>0</v>
      </c>
      <c r="M150" s="162">
        <f t="shared" si="20"/>
        <v>9647</v>
      </c>
      <c r="AC150" s="4">
        <f t="shared" si="17"/>
        <v>149</v>
      </c>
      <c r="AD150" s="161">
        <f t="shared" ca="1" si="18"/>
        <v>0.34412535243641929</v>
      </c>
      <c r="AE150" s="161">
        <f t="shared" ca="1" si="19"/>
        <v>3442</v>
      </c>
      <c r="AF150" s="161" t="str">
        <f ca="1">INDEX(동료가치!$I$2:$I$81,MATCH(동료가치!AE150,동료가치!$M$2:$M$81,1),1)</f>
        <v>8 : 랭크1 PVP.아처(여)</v>
      </c>
      <c r="AG150" s="161" t="str">
        <f ca="1">INDEX(동료가치!$I$82:$I$209,MATCH(동료가치!$AE150,동료가치!$M$82:$M$209,1),1)</f>
        <v>114 : 랭크2 파견.존다</v>
      </c>
    </row>
    <row r="151" spans="1:33" x14ac:dyDescent="0.2">
      <c r="A151" s="4" t="s">
        <v>628</v>
      </c>
      <c r="B151" s="4">
        <v>3693</v>
      </c>
      <c r="C151" s="4">
        <v>1</v>
      </c>
      <c r="D151" s="4">
        <v>145</v>
      </c>
      <c r="E151" s="4" t="s">
        <v>3401</v>
      </c>
      <c r="F151" s="4">
        <v>6</v>
      </c>
      <c r="G151" s="4">
        <v>33</v>
      </c>
      <c r="H151" s="4">
        <v>46</v>
      </c>
      <c r="I151" s="4" t="s">
        <v>3487</v>
      </c>
      <c r="J151" s="4">
        <v>1</v>
      </c>
      <c r="K151" s="4">
        <v>0</v>
      </c>
      <c r="L151" s="4">
        <v>0</v>
      </c>
      <c r="M151" s="162">
        <f t="shared" si="20"/>
        <v>9653</v>
      </c>
      <c r="AC151" s="4">
        <f t="shared" si="17"/>
        <v>150</v>
      </c>
      <c r="AD151" s="161">
        <f t="shared" ca="1" si="18"/>
        <v>0.26858698837181405</v>
      </c>
      <c r="AE151" s="161">
        <f t="shared" ca="1" si="19"/>
        <v>2686</v>
      </c>
      <c r="AF151" s="161" t="str">
        <f ca="1">INDEX(동료가치!$I$2:$I$81,MATCH(동료가치!AE151,동료가치!$M$2:$M$81,1),1)</f>
        <v>6 : 랭크1 PVP.씨프(여)</v>
      </c>
      <c r="AG151" s="161" t="str">
        <f ca="1">INDEX(동료가치!$I$82:$I$209,MATCH(동료가치!$AE151,동료가치!$M$82:$M$209,1),1)</f>
        <v>109 : 랭크2 파견.글로리아</v>
      </c>
    </row>
    <row r="152" spans="1:33" x14ac:dyDescent="0.2">
      <c r="A152" s="4" t="s">
        <v>628</v>
      </c>
      <c r="B152" s="4">
        <v>3694</v>
      </c>
      <c r="C152" s="4">
        <v>1</v>
      </c>
      <c r="D152" s="4">
        <v>145</v>
      </c>
      <c r="E152" s="4" t="s">
        <v>3401</v>
      </c>
      <c r="F152" s="4">
        <v>6</v>
      </c>
      <c r="G152" s="4">
        <v>33</v>
      </c>
      <c r="H152" s="4">
        <v>47</v>
      </c>
      <c r="I152" s="4" t="s">
        <v>3488</v>
      </c>
      <c r="J152" s="4">
        <v>1</v>
      </c>
      <c r="K152" s="4">
        <v>0</v>
      </c>
      <c r="L152" s="4">
        <v>0</v>
      </c>
      <c r="M152" s="162">
        <f t="shared" si="20"/>
        <v>9659</v>
      </c>
      <c r="AC152" s="4">
        <f t="shared" si="17"/>
        <v>151</v>
      </c>
      <c r="AD152" s="161">
        <f t="shared" ca="1" si="18"/>
        <v>0.70194293169289357</v>
      </c>
      <c r="AE152" s="161">
        <f t="shared" ca="1" si="19"/>
        <v>7020</v>
      </c>
      <c r="AF152" s="161" t="str">
        <f ca="1">INDEX(동료가치!$I$2:$I$81,MATCH(동료가치!AE152,동료가치!$M$2:$M$81,1),1)</f>
        <v>107 : 랭크1 파견.아제냐</v>
      </c>
      <c r="AG152" s="161" t="str">
        <f ca="1">INDEX(동료가치!$I$82:$I$209,MATCH(동료가치!$AE152,동료가치!$M$82:$M$209,1),1)</f>
        <v>38 : 랭크3 PVP.스나이퍼(여)</v>
      </c>
    </row>
    <row r="153" spans="1:33" x14ac:dyDescent="0.2">
      <c r="A153" s="4" t="s">
        <v>628</v>
      </c>
      <c r="B153" s="4">
        <v>3695</v>
      </c>
      <c r="C153" s="4">
        <v>1</v>
      </c>
      <c r="D153" s="4">
        <v>145</v>
      </c>
      <c r="E153" s="4" t="s">
        <v>3401</v>
      </c>
      <c r="F153" s="4">
        <v>6</v>
      </c>
      <c r="G153" s="4">
        <v>33</v>
      </c>
      <c r="H153" s="4">
        <v>48</v>
      </c>
      <c r="I153" s="4" t="s">
        <v>3489</v>
      </c>
      <c r="J153" s="4">
        <v>1</v>
      </c>
      <c r="K153" s="4">
        <v>0</v>
      </c>
      <c r="L153" s="4">
        <v>0</v>
      </c>
      <c r="M153" s="162">
        <f t="shared" si="20"/>
        <v>9665</v>
      </c>
      <c r="AC153" s="4">
        <f t="shared" si="17"/>
        <v>152</v>
      </c>
      <c r="AD153" s="161">
        <f t="shared" ca="1" si="18"/>
        <v>8.094152094778595E-4</v>
      </c>
      <c r="AE153" s="161">
        <f t="shared" ca="1" si="19"/>
        <v>9</v>
      </c>
      <c r="AF153" s="161" t="str">
        <f ca="1">INDEX(동료가치!$I$2:$I$81,MATCH(동료가치!AE153,동료가치!$M$2:$M$81,1),1)</f>
        <v>1 : 랭크1 PVP.소드맨(남)</v>
      </c>
      <c r="AG153" s="161" t="str">
        <f ca="1">INDEX(동료가치!$I$82:$I$209,MATCH(동료가치!$AE153,동료가치!$M$82:$M$209,1),1)</f>
        <v>9 : 랭크2 PVP.나이트(남)</v>
      </c>
    </row>
    <row r="154" spans="1:33" x14ac:dyDescent="0.2">
      <c r="A154" s="4" t="s">
        <v>628</v>
      </c>
      <c r="B154" s="4">
        <v>3696</v>
      </c>
      <c r="C154" s="4">
        <v>1</v>
      </c>
      <c r="D154" s="4">
        <v>145</v>
      </c>
      <c r="E154" s="4" t="s">
        <v>3401</v>
      </c>
      <c r="F154" s="4">
        <v>6</v>
      </c>
      <c r="G154" s="4">
        <v>33</v>
      </c>
      <c r="H154" s="4">
        <v>49</v>
      </c>
      <c r="I154" s="4" t="s">
        <v>3490</v>
      </c>
      <c r="J154" s="4">
        <v>1</v>
      </c>
      <c r="K154" s="4">
        <v>0</v>
      </c>
      <c r="L154" s="4">
        <v>0</v>
      </c>
      <c r="M154" s="162">
        <f t="shared" si="20"/>
        <v>9671</v>
      </c>
      <c r="AC154" s="4">
        <f t="shared" si="17"/>
        <v>153</v>
      </c>
      <c r="AD154" s="161">
        <f t="shared" ca="1" si="18"/>
        <v>7.0223367902466749E-2</v>
      </c>
      <c r="AE154" s="161">
        <f t="shared" ca="1" si="19"/>
        <v>703</v>
      </c>
      <c r="AF154" s="161" t="str">
        <f ca="1">INDEX(동료가치!$I$2:$I$81,MATCH(동료가치!AE154,동료가치!$M$2:$M$81,1),1)</f>
        <v>2 : 랭크1 PVP.소드맨(여)</v>
      </c>
      <c r="AG154" s="161" t="str">
        <f ca="1">INDEX(동료가치!$I$82:$I$209,MATCH(동료가치!$AE154,동료가치!$M$82:$M$209,1),1)</f>
        <v>13 : 랭크2 PVP.위저드(남)</v>
      </c>
    </row>
    <row r="155" spans="1:33" x14ac:dyDescent="0.2">
      <c r="A155" s="4" t="s">
        <v>628</v>
      </c>
      <c r="B155" s="4">
        <v>3697</v>
      </c>
      <c r="C155" s="4">
        <v>1</v>
      </c>
      <c r="D155" s="4">
        <v>145</v>
      </c>
      <c r="E155" s="4" t="s">
        <v>3401</v>
      </c>
      <c r="F155" s="4">
        <v>6</v>
      </c>
      <c r="G155" s="4">
        <v>33</v>
      </c>
      <c r="H155" s="4">
        <v>50</v>
      </c>
      <c r="I155" s="4" t="s">
        <v>3491</v>
      </c>
      <c r="J155" s="4">
        <v>1</v>
      </c>
      <c r="K155" s="4">
        <v>0</v>
      </c>
      <c r="L155" s="4">
        <v>0</v>
      </c>
      <c r="M155" s="162">
        <f t="shared" si="20"/>
        <v>9677</v>
      </c>
      <c r="AC155" s="4">
        <f t="shared" si="17"/>
        <v>154</v>
      </c>
      <c r="AD155" s="161">
        <f t="shared" ca="1" si="18"/>
        <v>0.88317807609297783</v>
      </c>
      <c r="AE155" s="161">
        <f t="shared" ca="1" si="19"/>
        <v>8832</v>
      </c>
      <c r="AF155" s="161" t="str">
        <f ca="1">INDEX(동료가치!$I$2:$I$81,MATCH(동료가치!AE155,동료가치!$M$2:$M$81,1),1)</f>
        <v>120 : 랭크2 파견.마쿠</v>
      </c>
      <c r="AG155" s="161" t="str">
        <f ca="1">INDEX(동료가치!$I$82:$I$209,MATCH(동료가치!$AE155,동료가치!$M$82:$M$209,1),1)</f>
        <v>134 : 랭크3 파견.시키</v>
      </c>
    </row>
    <row r="156" spans="1:33" x14ac:dyDescent="0.2">
      <c r="A156" s="4" t="s">
        <v>628</v>
      </c>
      <c r="B156" s="4">
        <v>3698</v>
      </c>
      <c r="C156" s="4">
        <v>1</v>
      </c>
      <c r="D156" s="4">
        <v>145</v>
      </c>
      <c r="E156" s="4" t="s">
        <v>3401</v>
      </c>
      <c r="F156" s="4">
        <v>6</v>
      </c>
      <c r="G156" s="4">
        <v>33</v>
      </c>
      <c r="H156" s="4">
        <v>51</v>
      </c>
      <c r="I156" s="4" t="s">
        <v>3492</v>
      </c>
      <c r="J156" s="4">
        <v>1</v>
      </c>
      <c r="K156" s="4">
        <v>0</v>
      </c>
      <c r="L156" s="4">
        <v>0</v>
      </c>
      <c r="M156" s="162">
        <f t="shared" si="20"/>
        <v>9683</v>
      </c>
      <c r="AC156" s="4">
        <f t="shared" si="17"/>
        <v>155</v>
      </c>
      <c r="AD156" s="161">
        <f t="shared" ca="1" si="18"/>
        <v>0.23375507772325921</v>
      </c>
      <c r="AE156" s="161">
        <f t="shared" ca="1" si="19"/>
        <v>2338</v>
      </c>
      <c r="AF156" s="161" t="str">
        <f ca="1">INDEX(동료가치!$I$2:$I$81,MATCH(동료가치!AE156,동료가치!$M$2:$M$81,1),1)</f>
        <v>5 : 랭크1 PVP.씨프(남)</v>
      </c>
      <c r="AG156" s="161" t="str">
        <f ca="1">INDEX(동료가치!$I$82:$I$209,MATCH(동료가치!$AE156,동료가치!$M$82:$M$209,1),1)</f>
        <v>23 : 랭크2 PVP.댄서(남)</v>
      </c>
    </row>
    <row r="157" spans="1:33" x14ac:dyDescent="0.2">
      <c r="A157" s="4" t="s">
        <v>628</v>
      </c>
      <c r="B157" s="4">
        <v>3699</v>
      </c>
      <c r="C157" s="4">
        <v>1</v>
      </c>
      <c r="D157" s="4">
        <v>145</v>
      </c>
      <c r="E157" s="4" t="s">
        <v>3401</v>
      </c>
      <c r="F157" s="4">
        <v>6</v>
      </c>
      <c r="G157" s="4">
        <v>33</v>
      </c>
      <c r="H157" s="4">
        <v>52</v>
      </c>
      <c r="I157" s="4" t="s">
        <v>3493</v>
      </c>
      <c r="J157" s="4">
        <v>1</v>
      </c>
      <c r="K157" s="4">
        <v>0</v>
      </c>
      <c r="L157" s="4">
        <v>0</v>
      </c>
      <c r="M157" s="162">
        <f t="shared" si="20"/>
        <v>9689</v>
      </c>
      <c r="AC157" s="4">
        <f t="shared" si="17"/>
        <v>156</v>
      </c>
      <c r="AD157" s="161">
        <f t="shared" ca="1" si="18"/>
        <v>0.97461823279885873</v>
      </c>
      <c r="AE157" s="161">
        <f t="shared" ca="1" si="19"/>
        <v>9747</v>
      </c>
      <c r="AF157" s="161" t="str">
        <f ca="1">INDEX(동료가치!$I$2:$I$81,MATCH(동료가치!AE157,동료가치!$M$2:$M$81,1),1)</f>
        <v>140 : 랭크3 파견.디포르테</v>
      </c>
      <c r="AG157" s="161" t="str">
        <f ca="1">INDEX(동료가치!$I$82:$I$209,MATCH(동료가치!$AE157,동료가치!$M$82:$M$209,1),1)</f>
        <v>145 : 랭크4 파견.알퀴엔</v>
      </c>
    </row>
    <row r="158" spans="1:33" x14ac:dyDescent="0.2">
      <c r="A158" s="4" t="s">
        <v>628</v>
      </c>
      <c r="B158" s="4">
        <v>3700</v>
      </c>
      <c r="C158" s="4">
        <v>1</v>
      </c>
      <c r="D158" s="4">
        <v>145</v>
      </c>
      <c r="E158" s="4" t="s">
        <v>3401</v>
      </c>
      <c r="F158" s="4">
        <v>6</v>
      </c>
      <c r="G158" s="4">
        <v>33</v>
      </c>
      <c r="H158" s="4">
        <v>53</v>
      </c>
      <c r="I158" s="4" t="s">
        <v>3494</v>
      </c>
      <c r="J158" s="4">
        <v>1</v>
      </c>
      <c r="K158" s="4">
        <v>0</v>
      </c>
      <c r="L158" s="4">
        <v>0</v>
      </c>
      <c r="M158" s="162">
        <f t="shared" si="20"/>
        <v>9695</v>
      </c>
      <c r="AC158" s="4">
        <f t="shared" si="17"/>
        <v>157</v>
      </c>
      <c r="AD158" s="161">
        <f t="shared" ca="1" si="18"/>
        <v>0.48047541590624321</v>
      </c>
      <c r="AE158" s="161">
        <f t="shared" ca="1" si="19"/>
        <v>4805</v>
      </c>
      <c r="AF158" s="161" t="str">
        <f ca="1">INDEX(동료가치!$I$2:$I$81,MATCH(동료가치!AE158,동료가치!$M$2:$M$81,1),1)</f>
        <v>103 : 랭크1 파견.진도</v>
      </c>
      <c r="AG158" s="161" t="str">
        <f ca="1">INDEX(동료가치!$I$82:$I$209,MATCH(동료가치!$AE158,동료가치!$M$82:$M$209,1),1)</f>
        <v>123 : 랭크2 파견.파노</v>
      </c>
    </row>
    <row r="159" spans="1:33" x14ac:dyDescent="0.2">
      <c r="A159" s="4" t="s">
        <v>628</v>
      </c>
      <c r="B159" s="4">
        <v>3701</v>
      </c>
      <c r="C159" s="4">
        <v>1</v>
      </c>
      <c r="D159" s="4">
        <v>145</v>
      </c>
      <c r="E159" s="4" t="s">
        <v>3401</v>
      </c>
      <c r="F159" s="4">
        <v>6</v>
      </c>
      <c r="G159" s="4">
        <v>33</v>
      </c>
      <c r="H159" s="4">
        <v>54</v>
      </c>
      <c r="I159" s="4" t="s">
        <v>3495</v>
      </c>
      <c r="J159" s="4">
        <v>1</v>
      </c>
      <c r="K159" s="4">
        <v>0</v>
      </c>
      <c r="L159" s="4">
        <v>0</v>
      </c>
      <c r="M159" s="162">
        <f t="shared" si="20"/>
        <v>9701</v>
      </c>
      <c r="AC159" s="4">
        <f t="shared" si="17"/>
        <v>158</v>
      </c>
      <c r="AD159" s="161">
        <f t="shared" ca="1" si="18"/>
        <v>0.26356559861960926</v>
      </c>
      <c r="AE159" s="161">
        <f t="shared" ca="1" si="19"/>
        <v>2636</v>
      </c>
      <c r="AF159" s="161" t="str">
        <f ca="1">INDEX(동료가치!$I$2:$I$81,MATCH(동료가치!AE159,동료가치!$M$2:$M$81,1),1)</f>
        <v>6 : 랭크1 PVP.씨프(여)</v>
      </c>
      <c r="AG159" s="161" t="str">
        <f ca="1">INDEX(동료가치!$I$82:$I$209,MATCH(동료가치!$AE159,동료가치!$M$82:$M$209,1),1)</f>
        <v>109 : 랭크2 파견.글로리아</v>
      </c>
    </row>
    <row r="160" spans="1:33" x14ac:dyDescent="0.2">
      <c r="A160" s="4" t="s">
        <v>628</v>
      </c>
      <c r="B160" s="4">
        <v>3702</v>
      </c>
      <c r="C160" s="4">
        <v>1</v>
      </c>
      <c r="D160" s="4">
        <v>145</v>
      </c>
      <c r="E160" s="4" t="s">
        <v>3401</v>
      </c>
      <c r="F160" s="4">
        <v>6</v>
      </c>
      <c r="G160" s="4">
        <v>33</v>
      </c>
      <c r="H160" s="4">
        <v>55</v>
      </c>
      <c r="I160" s="4" t="s">
        <v>3496</v>
      </c>
      <c r="J160" s="4">
        <v>1</v>
      </c>
      <c r="K160" s="4">
        <v>0</v>
      </c>
      <c r="L160" s="4">
        <v>0</v>
      </c>
      <c r="M160" s="162">
        <f t="shared" si="20"/>
        <v>9707</v>
      </c>
      <c r="AC160" s="4">
        <f t="shared" si="17"/>
        <v>159</v>
      </c>
      <c r="AD160" s="161">
        <f t="shared" ca="1" si="18"/>
        <v>8.6350440046353283E-3</v>
      </c>
      <c r="AE160" s="161">
        <f t="shared" ca="1" si="19"/>
        <v>87</v>
      </c>
      <c r="AF160" s="161" t="str">
        <f ca="1">INDEX(동료가치!$I$2:$I$81,MATCH(동료가치!AE160,동료가치!$M$2:$M$81,1),1)</f>
        <v>1 : 랭크1 PVP.소드맨(남)</v>
      </c>
      <c r="AG160" s="161" t="str">
        <f ca="1">INDEX(동료가치!$I$82:$I$209,MATCH(동료가치!$AE160,동료가치!$M$82:$M$209,1),1)</f>
        <v>9 : 랭크2 PVP.나이트(남)</v>
      </c>
    </row>
    <row r="161" spans="1:33" x14ac:dyDescent="0.2">
      <c r="A161" s="4" t="s">
        <v>628</v>
      </c>
      <c r="B161" s="4">
        <v>3703</v>
      </c>
      <c r="C161" s="4">
        <v>1</v>
      </c>
      <c r="D161" s="4">
        <v>145</v>
      </c>
      <c r="E161" s="4" t="s">
        <v>3401</v>
      </c>
      <c r="F161" s="4">
        <v>6</v>
      </c>
      <c r="G161" s="4">
        <v>33</v>
      </c>
      <c r="H161" s="4">
        <v>56</v>
      </c>
      <c r="I161" s="4" t="s">
        <v>3497</v>
      </c>
      <c r="J161" s="4">
        <v>1</v>
      </c>
      <c r="K161" s="4">
        <v>0</v>
      </c>
      <c r="L161" s="4">
        <v>0</v>
      </c>
      <c r="M161" s="162">
        <f t="shared" si="20"/>
        <v>9713</v>
      </c>
      <c r="AC161" s="4">
        <f t="shared" si="17"/>
        <v>160</v>
      </c>
      <c r="AD161" s="161">
        <f t="shared" ca="1" si="18"/>
        <v>0.27125262762099345</v>
      </c>
      <c r="AE161" s="161">
        <f t="shared" ca="1" si="19"/>
        <v>2713</v>
      </c>
      <c r="AF161" s="161" t="str">
        <f ca="1">INDEX(동료가치!$I$2:$I$81,MATCH(동료가치!AE161,동료가치!$M$2:$M$81,1),1)</f>
        <v>6 : 랭크1 PVP.씨프(여)</v>
      </c>
      <c r="AG161" s="161" t="str">
        <f ca="1">INDEX(동료가치!$I$82:$I$209,MATCH(동료가치!$AE161,동료가치!$M$82:$M$209,1),1)</f>
        <v>110 : 랭크2 파견.프로블럼</v>
      </c>
    </row>
    <row r="162" spans="1:33" x14ac:dyDescent="0.2">
      <c r="A162" s="4" t="s">
        <v>628</v>
      </c>
      <c r="B162" s="4">
        <v>3704</v>
      </c>
      <c r="C162" s="4">
        <v>1</v>
      </c>
      <c r="D162" s="4">
        <v>145</v>
      </c>
      <c r="E162" s="4" t="s">
        <v>3401</v>
      </c>
      <c r="F162" s="4">
        <v>6</v>
      </c>
      <c r="G162" s="4">
        <v>33</v>
      </c>
      <c r="H162" s="4">
        <v>141</v>
      </c>
      <c r="I162" s="4" t="s">
        <v>3498</v>
      </c>
      <c r="J162" s="4">
        <v>1</v>
      </c>
      <c r="K162" s="4">
        <v>0</v>
      </c>
      <c r="L162" s="4">
        <v>0</v>
      </c>
      <c r="M162" s="162">
        <f t="shared" si="20"/>
        <v>9719</v>
      </c>
      <c r="AC162" s="4">
        <f t="shared" si="17"/>
        <v>161</v>
      </c>
      <c r="AD162" s="161">
        <f t="shared" ca="1" si="18"/>
        <v>0.53896736782036936</v>
      </c>
      <c r="AE162" s="161">
        <f t="shared" ca="1" si="19"/>
        <v>5390</v>
      </c>
      <c r="AF162" s="161" t="str">
        <f ca="1">INDEX(동료가치!$I$2:$I$81,MATCH(동료가치!AE162,동료가치!$M$2:$M$81,1),1)</f>
        <v>104 : 랭크1 파견.스텔로</v>
      </c>
      <c r="AG162" s="161" t="str">
        <f ca="1">INDEX(동료가치!$I$82:$I$209,MATCH(동료가치!$AE162,동료가치!$M$82:$M$209,1),1)</f>
        <v>27 : 랭크3 PVP.팔라딘(남)</v>
      </c>
    </row>
    <row r="163" spans="1:33" x14ac:dyDescent="0.2">
      <c r="A163" s="4" t="s">
        <v>628</v>
      </c>
      <c r="B163" s="4">
        <v>3705</v>
      </c>
      <c r="C163" s="4">
        <v>1</v>
      </c>
      <c r="D163" s="4">
        <v>145</v>
      </c>
      <c r="E163" s="4" t="s">
        <v>3401</v>
      </c>
      <c r="F163" s="4">
        <v>6</v>
      </c>
      <c r="G163" s="4">
        <v>33</v>
      </c>
      <c r="H163" s="4">
        <v>142</v>
      </c>
      <c r="I163" s="4" t="s">
        <v>3499</v>
      </c>
      <c r="J163" s="4">
        <v>1</v>
      </c>
      <c r="K163" s="4">
        <v>0</v>
      </c>
      <c r="L163" s="4">
        <v>0</v>
      </c>
      <c r="M163" s="162">
        <f t="shared" si="20"/>
        <v>9725</v>
      </c>
      <c r="AC163" s="4">
        <f t="shared" si="17"/>
        <v>162</v>
      </c>
      <c r="AD163" s="161">
        <f t="shared" ca="1" si="18"/>
        <v>0.51409043042941438</v>
      </c>
      <c r="AE163" s="161">
        <f t="shared" ca="1" si="19"/>
        <v>5141</v>
      </c>
      <c r="AF163" s="161" t="str">
        <f ca="1">INDEX(동료가치!$I$2:$I$81,MATCH(동료가치!AE163,동료가치!$M$2:$M$81,1),1)</f>
        <v>103 : 랭크1 파견.진도</v>
      </c>
      <c r="AG163" s="161" t="str">
        <f ca="1">INDEX(동료가치!$I$82:$I$209,MATCH(동료가치!$AE163,동료가치!$M$82:$M$209,1),1)</f>
        <v>25 : 랭크3 PVP.로드나이트(남)</v>
      </c>
    </row>
    <row r="164" spans="1:33" x14ac:dyDescent="0.2">
      <c r="A164" s="4" t="s">
        <v>628</v>
      </c>
      <c r="B164" s="4">
        <v>3706</v>
      </c>
      <c r="C164" s="4">
        <v>1</v>
      </c>
      <c r="D164" s="4">
        <v>145</v>
      </c>
      <c r="E164" s="4" t="s">
        <v>3401</v>
      </c>
      <c r="F164" s="4">
        <v>6</v>
      </c>
      <c r="G164" s="4">
        <v>33</v>
      </c>
      <c r="H164" s="4">
        <v>143</v>
      </c>
      <c r="I164" s="4" t="s">
        <v>3500</v>
      </c>
      <c r="J164" s="4">
        <v>1</v>
      </c>
      <c r="K164" s="4">
        <v>0</v>
      </c>
      <c r="L164" s="4">
        <v>0</v>
      </c>
      <c r="M164" s="162">
        <f t="shared" si="20"/>
        <v>9731</v>
      </c>
      <c r="AC164" s="4">
        <f t="shared" si="17"/>
        <v>163</v>
      </c>
      <c r="AD164" s="161">
        <f t="shared" ca="1" si="18"/>
        <v>0.57791074181915747</v>
      </c>
      <c r="AE164" s="161">
        <f t="shared" ca="1" si="19"/>
        <v>5780</v>
      </c>
      <c r="AF164" s="161" t="str">
        <f ca="1">INDEX(동료가치!$I$2:$I$81,MATCH(동료가치!AE164,동료가치!$M$2:$M$81,1),1)</f>
        <v>105 : 랭크1 파견.냥쿤</v>
      </c>
      <c r="AG164" s="161" t="str">
        <f ca="1">INDEX(동료가치!$I$82:$I$209,MATCH(동료가치!$AE164,동료가치!$M$82:$M$209,1),1)</f>
        <v>29 : 랭크3 PVP.하이위저드(남)</v>
      </c>
    </row>
    <row r="165" spans="1:33" x14ac:dyDescent="0.2">
      <c r="A165" s="4" t="s">
        <v>628</v>
      </c>
      <c r="B165" s="4">
        <v>3707</v>
      </c>
      <c r="C165" s="4">
        <v>1</v>
      </c>
      <c r="D165" s="4">
        <v>145</v>
      </c>
      <c r="E165" s="4" t="s">
        <v>3401</v>
      </c>
      <c r="F165" s="4">
        <v>6</v>
      </c>
      <c r="G165" s="4">
        <v>33</v>
      </c>
      <c r="H165" s="4">
        <v>144</v>
      </c>
      <c r="I165" s="4" t="s">
        <v>3501</v>
      </c>
      <c r="J165" s="4">
        <v>1</v>
      </c>
      <c r="K165" s="4">
        <v>0</v>
      </c>
      <c r="L165" s="4">
        <v>0</v>
      </c>
      <c r="M165" s="162">
        <f t="shared" si="20"/>
        <v>9737</v>
      </c>
      <c r="AC165" s="4">
        <f t="shared" si="17"/>
        <v>164</v>
      </c>
      <c r="AD165" s="161">
        <f t="shared" ca="1" si="18"/>
        <v>0.46321724461343294</v>
      </c>
      <c r="AE165" s="161">
        <f t="shared" ca="1" si="19"/>
        <v>4633</v>
      </c>
      <c r="AF165" s="161" t="str">
        <f ca="1">INDEX(동료가치!$I$2:$I$81,MATCH(동료가치!AE165,동료가치!$M$2:$M$81,1),1)</f>
        <v>102 : 랭크1 파견.세레</v>
      </c>
      <c r="AG165" s="161" t="str">
        <f ca="1">INDEX(동료가치!$I$82:$I$209,MATCH(동료가치!$AE165,동료가치!$M$82:$M$209,1),1)</f>
        <v>122 : 랭크2 파견.엘리</v>
      </c>
    </row>
    <row r="166" spans="1:33" x14ac:dyDescent="0.2">
      <c r="A166" s="4" t="s">
        <v>628</v>
      </c>
      <c r="B166" s="4">
        <v>3708</v>
      </c>
      <c r="C166" s="4">
        <v>1</v>
      </c>
      <c r="D166" s="4">
        <v>145</v>
      </c>
      <c r="E166" s="4" t="s">
        <v>3401</v>
      </c>
      <c r="F166" s="4">
        <v>6</v>
      </c>
      <c r="G166" s="4">
        <v>33</v>
      </c>
      <c r="H166" s="4">
        <v>145</v>
      </c>
      <c r="I166" s="4" t="s">
        <v>3502</v>
      </c>
      <c r="J166" s="4">
        <v>1</v>
      </c>
      <c r="K166" s="4">
        <v>0</v>
      </c>
      <c r="L166" s="4">
        <v>0</v>
      </c>
      <c r="M166" s="162">
        <f t="shared" si="20"/>
        <v>9743</v>
      </c>
      <c r="AC166" s="4">
        <f t="shared" si="17"/>
        <v>165</v>
      </c>
      <c r="AD166" s="161">
        <f t="shared" ca="1" si="18"/>
        <v>0.61425378601917457</v>
      </c>
      <c r="AE166" s="161">
        <f t="shared" ca="1" si="19"/>
        <v>6143</v>
      </c>
      <c r="AF166" s="161" t="str">
        <f ca="1">INDEX(동료가치!$I$2:$I$81,MATCH(동료가치!AE166,동료가치!$M$2:$M$81,1),1)</f>
        <v>106 : 랭크1 파견.마요마요</v>
      </c>
      <c r="AG166" s="161" t="str">
        <f ca="1">INDEX(동료가치!$I$82:$I$209,MATCH(동료가치!$AE166,동료가치!$M$82:$M$209,1),1)</f>
        <v>32 : 랭크3 PVP.프로페서(여)</v>
      </c>
    </row>
    <row r="167" spans="1:33" x14ac:dyDescent="0.2">
      <c r="A167" s="4" t="s">
        <v>628</v>
      </c>
      <c r="B167" s="4">
        <v>3709</v>
      </c>
      <c r="C167" s="4">
        <v>1</v>
      </c>
      <c r="D167" s="4">
        <v>145</v>
      </c>
      <c r="E167" s="4" t="s">
        <v>3401</v>
      </c>
      <c r="F167" s="4">
        <v>6</v>
      </c>
      <c r="G167" s="4">
        <v>33</v>
      </c>
      <c r="H167" s="4">
        <v>146</v>
      </c>
      <c r="I167" s="4" t="s">
        <v>3503</v>
      </c>
      <c r="J167" s="4">
        <v>1</v>
      </c>
      <c r="K167" s="4">
        <v>0</v>
      </c>
      <c r="L167" s="4">
        <v>0</v>
      </c>
      <c r="M167" s="162">
        <f t="shared" si="20"/>
        <v>9749</v>
      </c>
      <c r="AC167" s="4">
        <f t="shared" si="17"/>
        <v>166</v>
      </c>
      <c r="AD167" s="161">
        <f t="shared" ca="1" si="18"/>
        <v>0.40542248256060309</v>
      </c>
      <c r="AE167" s="161">
        <f t="shared" ca="1" si="19"/>
        <v>4055</v>
      </c>
      <c r="AF167" s="161" t="str">
        <f ca="1">INDEX(동료가치!$I$2:$I$81,MATCH(동료가치!AE167,동료가치!$M$2:$M$81,1),1)</f>
        <v>101 : 랭크1 파견.엔타마</v>
      </c>
      <c r="AG167" s="161" t="str">
        <f ca="1">INDEX(동료가치!$I$82:$I$209,MATCH(동료가치!$AE167,동료가치!$M$82:$M$209,1),1)</f>
        <v>118 : 랭크2 파견.룬</v>
      </c>
    </row>
    <row r="168" spans="1:33" x14ac:dyDescent="0.2">
      <c r="A168" s="4" t="s">
        <v>628</v>
      </c>
      <c r="B168" s="4">
        <v>3710</v>
      </c>
      <c r="C168" s="4">
        <v>1</v>
      </c>
      <c r="D168" s="4">
        <v>145</v>
      </c>
      <c r="E168" s="4" t="s">
        <v>3401</v>
      </c>
      <c r="F168" s="4">
        <v>6</v>
      </c>
      <c r="G168" s="4">
        <v>33</v>
      </c>
      <c r="H168" s="4">
        <v>147</v>
      </c>
      <c r="I168" s="4" t="s">
        <v>3504</v>
      </c>
      <c r="J168" s="4">
        <v>1</v>
      </c>
      <c r="K168" s="4">
        <v>0</v>
      </c>
      <c r="L168" s="4">
        <v>0</v>
      </c>
      <c r="M168" s="162">
        <f t="shared" si="20"/>
        <v>9755</v>
      </c>
      <c r="AC168" s="4">
        <f t="shared" si="17"/>
        <v>167</v>
      </c>
      <c r="AD168" s="161">
        <f t="shared" ca="1" si="18"/>
        <v>0.26696100623531793</v>
      </c>
      <c r="AE168" s="161">
        <f t="shared" ca="1" si="19"/>
        <v>2670</v>
      </c>
      <c r="AF168" s="161" t="str">
        <f ca="1">INDEX(동료가치!$I$2:$I$81,MATCH(동료가치!AE168,동료가치!$M$2:$M$81,1),1)</f>
        <v>6 : 랭크1 PVP.씨프(여)</v>
      </c>
      <c r="AG168" s="161" t="str">
        <f ca="1">INDEX(동료가치!$I$82:$I$209,MATCH(동료가치!$AE168,동료가치!$M$82:$M$209,1),1)</f>
        <v>109 : 랭크2 파견.글로리아</v>
      </c>
    </row>
    <row r="169" spans="1:33" x14ac:dyDescent="0.2">
      <c r="A169" s="4" t="s">
        <v>628</v>
      </c>
      <c r="B169" s="4">
        <v>3711</v>
      </c>
      <c r="C169" s="4">
        <v>1</v>
      </c>
      <c r="D169" s="4">
        <v>145</v>
      </c>
      <c r="E169" s="4" t="s">
        <v>3401</v>
      </c>
      <c r="F169" s="4">
        <v>6</v>
      </c>
      <c r="G169" s="4">
        <v>33</v>
      </c>
      <c r="H169" s="4">
        <v>148</v>
      </c>
      <c r="I169" s="4" t="s">
        <v>3505</v>
      </c>
      <c r="J169" s="4">
        <v>1</v>
      </c>
      <c r="K169" s="4">
        <v>0</v>
      </c>
      <c r="L169" s="4">
        <v>0</v>
      </c>
      <c r="M169" s="162">
        <f t="shared" si="20"/>
        <v>9761</v>
      </c>
      <c r="AC169" s="4">
        <f t="shared" si="17"/>
        <v>168</v>
      </c>
      <c r="AD169" s="161">
        <f t="shared" ca="1" si="18"/>
        <v>0.93467462128848622</v>
      </c>
      <c r="AE169" s="161">
        <f t="shared" ca="1" si="19"/>
        <v>9347</v>
      </c>
      <c r="AF169" s="161" t="str">
        <f ca="1">INDEX(동료가치!$I$2:$I$81,MATCH(동료가치!AE169,동료가치!$M$2:$M$81,1),1)</f>
        <v>128 : 랭크3 파견.본바스</v>
      </c>
      <c r="AG169" s="161" t="str">
        <f ca="1">INDEX(동료가치!$I$82:$I$209,MATCH(동료가치!$AE169,동료가치!$M$82:$M$209,1),1)</f>
        <v>138 : 랭크3 파견.소린</v>
      </c>
    </row>
    <row r="170" spans="1:33" x14ac:dyDescent="0.2">
      <c r="A170" s="4" t="s">
        <v>628</v>
      </c>
      <c r="B170" s="4">
        <v>3712</v>
      </c>
      <c r="C170" s="4">
        <v>1</v>
      </c>
      <c r="D170" s="4">
        <v>145</v>
      </c>
      <c r="E170" s="4" t="s">
        <v>3401</v>
      </c>
      <c r="F170" s="4">
        <v>6</v>
      </c>
      <c r="G170" s="4">
        <v>33</v>
      </c>
      <c r="H170" s="4">
        <v>149</v>
      </c>
      <c r="I170" s="4" t="s">
        <v>3506</v>
      </c>
      <c r="J170" s="4">
        <v>1</v>
      </c>
      <c r="K170" s="4">
        <v>0</v>
      </c>
      <c r="L170" s="4">
        <v>0</v>
      </c>
      <c r="M170" s="162">
        <f t="shared" si="20"/>
        <v>9767</v>
      </c>
      <c r="AC170" s="4">
        <f t="shared" si="17"/>
        <v>169</v>
      </c>
      <c r="AD170" s="161">
        <f t="shared" ca="1" si="18"/>
        <v>0.31170342966574394</v>
      </c>
      <c r="AE170" s="161">
        <f t="shared" ca="1" si="19"/>
        <v>3118</v>
      </c>
      <c r="AF170" s="161" t="str">
        <f ca="1">INDEX(동료가치!$I$2:$I$81,MATCH(동료가치!AE170,동료가치!$M$2:$M$81,1),1)</f>
        <v>7 : 랭크1 PVP.아처(남)</v>
      </c>
      <c r="AG170" s="161" t="str">
        <f ca="1">INDEX(동료가치!$I$82:$I$209,MATCH(동료가치!$AE170,동료가치!$M$82:$M$209,1),1)</f>
        <v>112 : 랭크2 파견.이세나</v>
      </c>
    </row>
    <row r="171" spans="1:33" x14ac:dyDescent="0.2">
      <c r="A171" s="4" t="s">
        <v>628</v>
      </c>
      <c r="B171" s="4">
        <v>3713</v>
      </c>
      <c r="C171" s="4">
        <v>1</v>
      </c>
      <c r="D171" s="4">
        <v>145</v>
      </c>
      <c r="E171" s="4" t="s">
        <v>3401</v>
      </c>
      <c r="F171" s="4">
        <v>6</v>
      </c>
      <c r="G171" s="4">
        <v>33</v>
      </c>
      <c r="H171" s="4">
        <v>150</v>
      </c>
      <c r="I171" s="4" t="s">
        <v>3507</v>
      </c>
      <c r="J171" s="4">
        <v>1</v>
      </c>
      <c r="K171" s="4">
        <v>0</v>
      </c>
      <c r="L171" s="4">
        <v>0</v>
      </c>
      <c r="M171" s="162">
        <f t="shared" si="20"/>
        <v>9773</v>
      </c>
      <c r="AC171" s="4">
        <f t="shared" si="17"/>
        <v>170</v>
      </c>
      <c r="AD171" s="161">
        <f t="shared" ca="1" si="18"/>
        <v>0.14181966869355389</v>
      </c>
      <c r="AE171" s="161">
        <f t="shared" ca="1" si="19"/>
        <v>1419</v>
      </c>
      <c r="AF171" s="161" t="str">
        <f ca="1">INDEX(동료가치!$I$2:$I$81,MATCH(동료가치!AE171,동료가치!$M$2:$M$81,1),1)</f>
        <v>4 : 랭크1 PVP.매지션(여)</v>
      </c>
      <c r="AG171" s="161" t="str">
        <f ca="1">INDEX(동료가치!$I$82:$I$209,MATCH(동료가치!$AE171,동료가치!$M$82:$M$209,1),1)</f>
        <v>17 : 랭크2 PVP.어쌔신(남)</v>
      </c>
    </row>
    <row r="172" spans="1:33" x14ac:dyDescent="0.2">
      <c r="A172" s="4" t="s">
        <v>628</v>
      </c>
      <c r="B172" s="4">
        <v>3714</v>
      </c>
      <c r="C172" s="4">
        <v>1</v>
      </c>
      <c r="D172" s="4">
        <v>145</v>
      </c>
      <c r="E172" s="4" t="s">
        <v>3401</v>
      </c>
      <c r="F172" s="4">
        <v>6</v>
      </c>
      <c r="G172" s="4">
        <v>33</v>
      </c>
      <c r="H172" s="4">
        <v>151</v>
      </c>
      <c r="I172" s="4" t="s">
        <v>3508</v>
      </c>
      <c r="J172" s="4">
        <v>1</v>
      </c>
      <c r="K172" s="4">
        <v>0</v>
      </c>
      <c r="L172" s="4">
        <v>0</v>
      </c>
      <c r="M172" s="162">
        <f t="shared" si="20"/>
        <v>9779</v>
      </c>
      <c r="AC172" s="4">
        <f t="shared" si="17"/>
        <v>171</v>
      </c>
      <c r="AD172" s="161">
        <f t="shared" ca="1" si="18"/>
        <v>0.92346011663099847</v>
      </c>
      <c r="AE172" s="161">
        <f t="shared" ca="1" si="19"/>
        <v>9235</v>
      </c>
      <c r="AF172" s="161" t="str">
        <f ca="1">INDEX(동료가치!$I$2:$I$81,MATCH(동료가치!AE172,동료가치!$M$2:$M$81,1),1)</f>
        <v>36 : 랭크3 PVP.스토커(여)</v>
      </c>
      <c r="AG172" s="161" t="str">
        <f ca="1">INDEX(동료가치!$I$82:$I$209,MATCH(동료가치!$AE172,동료가치!$M$82:$M$209,1),1)</f>
        <v>137 : 랭크3 파견.비닛</v>
      </c>
    </row>
    <row r="173" spans="1:33" x14ac:dyDescent="0.2">
      <c r="A173" s="4" t="s">
        <v>628</v>
      </c>
      <c r="B173" s="4">
        <v>3715</v>
      </c>
      <c r="C173" s="4">
        <v>1</v>
      </c>
      <c r="D173" s="4">
        <v>145</v>
      </c>
      <c r="E173" s="4" t="s">
        <v>3401</v>
      </c>
      <c r="F173" s="4">
        <v>6</v>
      </c>
      <c r="G173" s="4">
        <v>33</v>
      </c>
      <c r="H173" s="4">
        <v>152</v>
      </c>
      <c r="I173" s="4" t="s">
        <v>3509</v>
      </c>
      <c r="J173" s="4">
        <v>1</v>
      </c>
      <c r="K173" s="4">
        <v>0</v>
      </c>
      <c r="L173" s="4">
        <v>0</v>
      </c>
      <c r="M173" s="162">
        <f t="shared" si="20"/>
        <v>9785</v>
      </c>
      <c r="AC173" s="4">
        <f t="shared" si="17"/>
        <v>172</v>
      </c>
      <c r="AD173" s="161">
        <f t="shared" ca="1" si="18"/>
        <v>0.84284155664881188</v>
      </c>
      <c r="AE173" s="161">
        <f t="shared" ca="1" si="19"/>
        <v>8429</v>
      </c>
      <c r="AF173" s="161" t="str">
        <f ca="1">INDEX(동료가치!$I$2:$I$81,MATCH(동료가치!AE173,동료가치!$M$2:$M$81,1),1)</f>
        <v>114 : 랭크2 파견.존다</v>
      </c>
      <c r="AG173" s="161" t="str">
        <f ca="1">INDEX(동료가치!$I$82:$I$209,MATCH(동료가치!$AE173,동료가치!$M$82:$M$209,1),1)</f>
        <v>131 : 랭크3 파견.스노토</v>
      </c>
    </row>
    <row r="174" spans="1:33" x14ac:dyDescent="0.2">
      <c r="A174" s="4" t="s">
        <v>628</v>
      </c>
      <c r="B174" s="4">
        <v>3716</v>
      </c>
      <c r="C174" s="4">
        <v>1</v>
      </c>
      <c r="D174" s="4">
        <v>145</v>
      </c>
      <c r="E174" s="4" t="s">
        <v>3401</v>
      </c>
      <c r="F174" s="4">
        <v>6</v>
      </c>
      <c r="G174" s="4">
        <v>33</v>
      </c>
      <c r="H174" s="4">
        <v>153</v>
      </c>
      <c r="I174" s="4" t="s">
        <v>3510</v>
      </c>
      <c r="J174" s="4">
        <v>1</v>
      </c>
      <c r="K174" s="4">
        <v>0</v>
      </c>
      <c r="L174" s="4">
        <v>0</v>
      </c>
      <c r="M174" s="162">
        <f t="shared" si="20"/>
        <v>9791</v>
      </c>
      <c r="AC174" s="4">
        <f t="shared" si="17"/>
        <v>173</v>
      </c>
      <c r="AD174" s="161">
        <f t="shared" ca="1" si="18"/>
        <v>0.35103110529780179</v>
      </c>
      <c r="AE174" s="161">
        <f t="shared" ca="1" si="19"/>
        <v>3511</v>
      </c>
      <c r="AF174" s="161" t="str">
        <f ca="1">INDEX(동료가치!$I$2:$I$81,MATCH(동료가치!AE174,동료가치!$M$2:$M$81,1),1)</f>
        <v>8 : 랭크1 PVP.아처(여)</v>
      </c>
      <c r="AG174" s="161" t="str">
        <f ca="1">INDEX(동료가치!$I$82:$I$209,MATCH(동료가치!$AE174,동료가치!$M$82:$M$209,1),1)</f>
        <v>115 : 랭크2 파견.홀그렌</v>
      </c>
    </row>
    <row r="175" spans="1:33" x14ac:dyDescent="0.2">
      <c r="A175" s="4" t="s">
        <v>628</v>
      </c>
      <c r="B175" s="4">
        <v>3717</v>
      </c>
      <c r="C175" s="4">
        <v>1</v>
      </c>
      <c r="D175" s="4">
        <v>145</v>
      </c>
      <c r="E175" s="4" t="s">
        <v>3401</v>
      </c>
      <c r="F175" s="4">
        <v>6</v>
      </c>
      <c r="G175" s="4">
        <v>33</v>
      </c>
      <c r="H175" s="4">
        <v>154</v>
      </c>
      <c r="I175" s="4" t="s">
        <v>3511</v>
      </c>
      <c r="J175" s="4">
        <v>1</v>
      </c>
      <c r="K175" s="4">
        <v>0</v>
      </c>
      <c r="L175" s="4">
        <v>0</v>
      </c>
      <c r="M175" s="162">
        <f t="shared" si="20"/>
        <v>9797</v>
      </c>
      <c r="AC175" s="4">
        <f t="shared" si="17"/>
        <v>174</v>
      </c>
      <c r="AD175" s="161">
        <f t="shared" ca="1" si="18"/>
        <v>0.69666251010967961</v>
      </c>
      <c r="AE175" s="161">
        <f t="shared" ca="1" si="19"/>
        <v>6967</v>
      </c>
      <c r="AF175" s="161" t="str">
        <f ca="1">INDEX(동료가치!$I$2:$I$81,MATCH(동료가치!AE175,동료가치!$M$2:$M$81,1),1)</f>
        <v>107 : 랭크1 파견.아제냐</v>
      </c>
      <c r="AG175" s="161" t="str">
        <f ca="1">INDEX(동료가치!$I$82:$I$209,MATCH(동료가치!$AE175,동료가치!$M$82:$M$209,1),1)</f>
        <v>37 : 랭크3 PVP.스나이퍼(남)</v>
      </c>
    </row>
    <row r="176" spans="1:33" x14ac:dyDescent="0.2">
      <c r="A176" s="4" t="s">
        <v>628</v>
      </c>
      <c r="B176" s="4">
        <v>3718</v>
      </c>
      <c r="C176" s="4">
        <v>1</v>
      </c>
      <c r="D176" s="4">
        <v>145</v>
      </c>
      <c r="E176" s="4" t="s">
        <v>3401</v>
      </c>
      <c r="F176" s="4">
        <v>6</v>
      </c>
      <c r="G176" s="4">
        <v>33</v>
      </c>
      <c r="H176" s="4">
        <v>155</v>
      </c>
      <c r="I176" s="4" t="s">
        <v>3512</v>
      </c>
      <c r="J176" s="4">
        <v>1</v>
      </c>
      <c r="K176" s="4">
        <v>0</v>
      </c>
      <c r="L176" s="4">
        <v>0</v>
      </c>
      <c r="M176" s="162">
        <f t="shared" si="20"/>
        <v>9803</v>
      </c>
      <c r="AC176" s="4">
        <f t="shared" si="17"/>
        <v>175</v>
      </c>
      <c r="AD176" s="161">
        <f t="shared" ca="1" si="18"/>
        <v>0.7485100200773025</v>
      </c>
      <c r="AE176" s="161">
        <f t="shared" ca="1" si="19"/>
        <v>7486</v>
      </c>
      <c r="AF176" s="161" t="str">
        <f ca="1">INDEX(동료가치!$I$2:$I$81,MATCH(동료가치!AE176,동료가치!$M$2:$M$81,1),1)</f>
        <v>15 : 랭크2 PVP.세이지(남)</v>
      </c>
      <c r="AG176" s="161" t="str">
        <f ca="1">INDEX(동료가치!$I$82:$I$209,MATCH(동료가치!$AE176,동료가치!$M$82:$M$209,1),1)</f>
        <v>125 : 랭크3 파견.발키리</v>
      </c>
    </row>
    <row r="177" spans="1:33" x14ac:dyDescent="0.2">
      <c r="A177" s="4" t="s">
        <v>628</v>
      </c>
      <c r="B177" s="4">
        <v>3719</v>
      </c>
      <c r="C177" s="4">
        <v>1</v>
      </c>
      <c r="D177" s="4">
        <v>145</v>
      </c>
      <c r="E177" s="4" t="s">
        <v>3401</v>
      </c>
      <c r="F177" s="4">
        <v>6</v>
      </c>
      <c r="G177" s="4">
        <v>33</v>
      </c>
      <c r="H177" s="4">
        <v>156</v>
      </c>
      <c r="I177" s="4" t="s">
        <v>3513</v>
      </c>
      <c r="J177" s="4">
        <v>1</v>
      </c>
      <c r="K177" s="4">
        <v>0</v>
      </c>
      <c r="L177" s="4">
        <v>0</v>
      </c>
      <c r="M177" s="162">
        <f t="shared" si="20"/>
        <v>9809</v>
      </c>
      <c r="AC177" s="4">
        <f t="shared" si="17"/>
        <v>176</v>
      </c>
      <c r="AD177" s="161">
        <f t="shared" ca="1" si="18"/>
        <v>3.2026364367684024E-2</v>
      </c>
      <c r="AE177" s="161">
        <f t="shared" ca="1" si="19"/>
        <v>321</v>
      </c>
      <c r="AF177" s="161" t="str">
        <f ca="1">INDEX(동료가치!$I$2:$I$81,MATCH(동료가치!AE177,동료가치!$M$2:$M$81,1),1)</f>
        <v>1 : 랭크1 PVP.소드맨(남)</v>
      </c>
      <c r="AG177" s="161" t="str">
        <f ca="1">INDEX(동료가치!$I$82:$I$209,MATCH(동료가치!$AE177,동료가치!$M$82:$M$209,1),1)</f>
        <v>11 : 랭크2 PVP.크루세이더(남)</v>
      </c>
    </row>
    <row r="178" spans="1:33" x14ac:dyDescent="0.2">
      <c r="A178" s="4" t="s">
        <v>628</v>
      </c>
      <c r="B178" s="4">
        <v>3720</v>
      </c>
      <c r="C178" s="4">
        <v>1</v>
      </c>
      <c r="D178" s="4">
        <v>145</v>
      </c>
      <c r="E178" s="4" t="s">
        <v>3401</v>
      </c>
      <c r="F178" s="4">
        <v>1</v>
      </c>
      <c r="G178" s="4">
        <v>33</v>
      </c>
      <c r="H178" s="4">
        <v>57</v>
      </c>
      <c r="I178" s="4" t="s">
        <v>3514</v>
      </c>
      <c r="J178" s="4">
        <v>1</v>
      </c>
      <c r="K178" s="4">
        <v>0</v>
      </c>
      <c r="L178" s="4">
        <v>0</v>
      </c>
      <c r="M178" s="162">
        <f t="shared" si="20"/>
        <v>9810</v>
      </c>
      <c r="AC178" s="4">
        <f t="shared" si="17"/>
        <v>177</v>
      </c>
      <c r="AD178" s="161">
        <f t="shared" ca="1" si="18"/>
        <v>0.41697806410388738</v>
      </c>
      <c r="AE178" s="161">
        <f t="shared" ca="1" si="19"/>
        <v>4170</v>
      </c>
      <c r="AF178" s="161" t="str">
        <f ca="1">INDEX(동료가치!$I$2:$I$81,MATCH(동료가치!AE178,동료가치!$M$2:$M$81,1),1)</f>
        <v>101 : 랭크1 파견.엔타마</v>
      </c>
      <c r="AG178" s="161" t="str">
        <f ca="1">INDEX(동료가치!$I$82:$I$209,MATCH(동료가치!$AE178,동료가치!$M$82:$M$209,1),1)</f>
        <v>119 : 랭크2 파견.벤카이스틴</v>
      </c>
    </row>
    <row r="179" spans="1:33" x14ac:dyDescent="0.2">
      <c r="A179" s="4" t="s">
        <v>628</v>
      </c>
      <c r="B179" s="4">
        <v>3721</v>
      </c>
      <c r="C179" s="4">
        <v>1</v>
      </c>
      <c r="D179" s="4">
        <v>145</v>
      </c>
      <c r="E179" s="4" t="s">
        <v>3401</v>
      </c>
      <c r="F179" s="4">
        <v>1</v>
      </c>
      <c r="G179" s="4">
        <v>33</v>
      </c>
      <c r="H179" s="4">
        <v>58</v>
      </c>
      <c r="I179" s="4" t="s">
        <v>3515</v>
      </c>
      <c r="J179" s="4">
        <v>1</v>
      </c>
      <c r="K179" s="4">
        <v>0</v>
      </c>
      <c r="L179" s="4">
        <v>0</v>
      </c>
      <c r="M179" s="162">
        <f t="shared" si="20"/>
        <v>9811</v>
      </c>
      <c r="AC179" s="4">
        <f t="shared" si="17"/>
        <v>178</v>
      </c>
      <c r="AD179" s="161">
        <f t="shared" ca="1" si="18"/>
        <v>0.15894974996549815</v>
      </c>
      <c r="AE179" s="161">
        <f t="shared" ca="1" si="19"/>
        <v>1590</v>
      </c>
      <c r="AF179" s="161" t="str">
        <f ca="1">INDEX(동료가치!$I$2:$I$81,MATCH(동료가치!AE179,동료가치!$M$2:$M$81,1),1)</f>
        <v>4 : 랭크1 PVP.매지션(여)</v>
      </c>
      <c r="AG179" s="161" t="str">
        <f ca="1">INDEX(동료가치!$I$82:$I$209,MATCH(동료가치!$AE179,동료가치!$M$82:$M$209,1),1)</f>
        <v>19 : 랭크2 PVP.로그(남)</v>
      </c>
    </row>
    <row r="180" spans="1:33" x14ac:dyDescent="0.2">
      <c r="A180" s="4" t="s">
        <v>628</v>
      </c>
      <c r="B180" s="4">
        <v>3722</v>
      </c>
      <c r="C180" s="4">
        <v>1</v>
      </c>
      <c r="D180" s="4">
        <v>145</v>
      </c>
      <c r="E180" s="4" t="s">
        <v>3401</v>
      </c>
      <c r="F180" s="4">
        <v>1</v>
      </c>
      <c r="G180" s="4">
        <v>33</v>
      </c>
      <c r="H180" s="4">
        <v>59</v>
      </c>
      <c r="I180" s="4" t="s">
        <v>3516</v>
      </c>
      <c r="J180" s="4">
        <v>1</v>
      </c>
      <c r="K180" s="4">
        <v>0</v>
      </c>
      <c r="L180" s="4">
        <v>0</v>
      </c>
      <c r="M180" s="162">
        <f t="shared" si="20"/>
        <v>9812</v>
      </c>
      <c r="AC180" s="4">
        <f t="shared" si="17"/>
        <v>179</v>
      </c>
      <c r="AD180" s="161">
        <f t="shared" ca="1" si="18"/>
        <v>0.78346474776122865</v>
      </c>
      <c r="AE180" s="161">
        <f t="shared" ca="1" si="19"/>
        <v>7835</v>
      </c>
      <c r="AF180" s="161" t="str">
        <f ca="1">INDEX(동료가치!$I$2:$I$81,MATCH(동료가치!AE180,동료가치!$M$2:$M$81,1),1)</f>
        <v>20 : 랭크2 PVP.로그(여)</v>
      </c>
      <c r="AG180" s="161" t="str">
        <f ca="1">INDEX(동료가치!$I$82:$I$209,MATCH(동료가치!$AE180,동료가치!$M$82:$M$209,1),1)</f>
        <v>127 : 랭크3 파견.루이제</v>
      </c>
    </row>
    <row r="181" spans="1:33" x14ac:dyDescent="0.2">
      <c r="A181" s="4" t="s">
        <v>628</v>
      </c>
      <c r="B181" s="4">
        <v>3723</v>
      </c>
      <c r="C181" s="4">
        <v>1</v>
      </c>
      <c r="D181" s="4">
        <v>145</v>
      </c>
      <c r="E181" s="4" t="s">
        <v>3401</v>
      </c>
      <c r="F181" s="4">
        <v>1</v>
      </c>
      <c r="G181" s="4">
        <v>33</v>
      </c>
      <c r="H181" s="4">
        <v>60</v>
      </c>
      <c r="I181" s="4" t="s">
        <v>3517</v>
      </c>
      <c r="J181" s="4">
        <v>1</v>
      </c>
      <c r="K181" s="4">
        <v>0</v>
      </c>
      <c r="L181" s="4">
        <v>0</v>
      </c>
      <c r="M181" s="162">
        <f t="shared" si="20"/>
        <v>9813</v>
      </c>
      <c r="AC181" s="4">
        <f t="shared" si="17"/>
        <v>180</v>
      </c>
      <c r="AD181" s="161">
        <f t="shared" ca="1" si="18"/>
        <v>0.5333518003403076</v>
      </c>
      <c r="AE181" s="161">
        <f t="shared" ca="1" si="19"/>
        <v>5334</v>
      </c>
      <c r="AF181" s="161" t="str">
        <f ca="1">INDEX(동료가치!$I$2:$I$81,MATCH(동료가치!AE181,동료가치!$M$2:$M$81,1),1)</f>
        <v>104 : 랭크1 파견.스텔로</v>
      </c>
      <c r="AG181" s="161" t="str">
        <f ca="1">INDEX(동료가치!$I$82:$I$209,MATCH(동료가치!$AE181,동료가치!$M$82:$M$209,1),1)</f>
        <v>26 : 랭크3 PVP.로드나이트(여)</v>
      </c>
    </row>
    <row r="182" spans="1:33" x14ac:dyDescent="0.2">
      <c r="A182" s="4" t="s">
        <v>628</v>
      </c>
      <c r="B182" s="4">
        <v>3724</v>
      </c>
      <c r="C182" s="4">
        <v>1</v>
      </c>
      <c r="D182" s="4">
        <v>145</v>
      </c>
      <c r="E182" s="4" t="s">
        <v>3401</v>
      </c>
      <c r="F182" s="4">
        <v>1</v>
      </c>
      <c r="G182" s="4">
        <v>33</v>
      </c>
      <c r="H182" s="4">
        <v>61</v>
      </c>
      <c r="I182" s="4" t="s">
        <v>3518</v>
      </c>
      <c r="J182" s="4">
        <v>1</v>
      </c>
      <c r="K182" s="4">
        <v>0</v>
      </c>
      <c r="L182" s="4">
        <v>0</v>
      </c>
      <c r="M182" s="162">
        <f t="shared" si="20"/>
        <v>9814</v>
      </c>
      <c r="AC182" s="4">
        <f t="shared" si="17"/>
        <v>181</v>
      </c>
      <c r="AD182" s="161">
        <f t="shared" ca="1" si="18"/>
        <v>0.29494461371129455</v>
      </c>
      <c r="AE182" s="161">
        <f t="shared" ca="1" si="19"/>
        <v>2950</v>
      </c>
      <c r="AF182" s="161" t="str">
        <f ca="1">INDEX(동료가치!$I$2:$I$81,MATCH(동료가치!AE182,동료가치!$M$2:$M$81,1),1)</f>
        <v>7 : 랭크1 PVP.아처(남)</v>
      </c>
      <c r="AG182" s="161" t="str">
        <f ca="1">INDEX(동료가치!$I$82:$I$209,MATCH(동료가치!$AE182,동료가치!$M$82:$M$209,1),1)</f>
        <v>111 : 랭크2 파견.미스티</v>
      </c>
    </row>
    <row r="183" spans="1:33" x14ac:dyDescent="0.2">
      <c r="A183" s="4" t="s">
        <v>628</v>
      </c>
      <c r="B183" s="4">
        <v>3725</v>
      </c>
      <c r="C183" s="4">
        <v>1</v>
      </c>
      <c r="D183" s="4">
        <v>145</v>
      </c>
      <c r="E183" s="4" t="s">
        <v>3401</v>
      </c>
      <c r="F183" s="4">
        <v>1</v>
      </c>
      <c r="G183" s="4">
        <v>33</v>
      </c>
      <c r="H183" s="4">
        <v>62</v>
      </c>
      <c r="I183" s="4" t="s">
        <v>3519</v>
      </c>
      <c r="J183" s="4">
        <v>1</v>
      </c>
      <c r="K183" s="4">
        <v>0</v>
      </c>
      <c r="L183" s="4">
        <v>0</v>
      </c>
      <c r="M183" s="162">
        <f t="shared" si="20"/>
        <v>9815</v>
      </c>
      <c r="AC183" s="4">
        <f t="shared" si="17"/>
        <v>182</v>
      </c>
      <c r="AD183" s="161">
        <f t="shared" ca="1" si="18"/>
        <v>0.91923579012599754</v>
      </c>
      <c r="AE183" s="161">
        <f t="shared" ca="1" si="19"/>
        <v>9193</v>
      </c>
      <c r="AF183" s="161" t="str">
        <f ca="1">INDEX(동료가치!$I$2:$I$81,MATCH(동료가치!AE183,동료가치!$M$2:$M$81,1),1)</f>
        <v>34 : 랭크3 PVP.어쌔신크로스(여)</v>
      </c>
      <c r="AG183" s="161" t="str">
        <f ca="1">INDEX(동료가치!$I$82:$I$209,MATCH(동료가치!$AE183,동료가치!$M$82:$M$209,1),1)</f>
        <v>137 : 랭크3 파견.비닛</v>
      </c>
    </row>
    <row r="184" spans="1:33" x14ac:dyDescent="0.2">
      <c r="A184" s="4" t="s">
        <v>628</v>
      </c>
      <c r="B184" s="4">
        <v>3726</v>
      </c>
      <c r="C184" s="4">
        <v>1</v>
      </c>
      <c r="D184" s="4">
        <v>145</v>
      </c>
      <c r="E184" s="4" t="s">
        <v>3401</v>
      </c>
      <c r="F184" s="4">
        <v>1</v>
      </c>
      <c r="G184" s="4">
        <v>33</v>
      </c>
      <c r="H184" s="4">
        <v>63</v>
      </c>
      <c r="I184" s="4" t="s">
        <v>3520</v>
      </c>
      <c r="J184" s="4">
        <v>1</v>
      </c>
      <c r="K184" s="4">
        <v>0</v>
      </c>
      <c r="L184" s="4">
        <v>0</v>
      </c>
      <c r="M184" s="162">
        <f t="shared" si="20"/>
        <v>9816</v>
      </c>
      <c r="AC184" s="4">
        <f t="shared" si="17"/>
        <v>183</v>
      </c>
      <c r="AD184" s="161">
        <f t="shared" ca="1" si="18"/>
        <v>0.4025019020211219</v>
      </c>
      <c r="AE184" s="161">
        <f t="shared" ca="1" si="19"/>
        <v>4026</v>
      </c>
      <c r="AF184" s="161" t="str">
        <f ca="1">INDEX(동료가치!$I$2:$I$81,MATCH(동료가치!AE184,동료가치!$M$2:$M$81,1),1)</f>
        <v>101 : 랭크1 파견.엔타마</v>
      </c>
      <c r="AG184" s="161" t="str">
        <f ca="1">INDEX(동료가치!$I$82:$I$209,MATCH(동료가치!$AE184,동료가치!$M$82:$M$209,1),1)</f>
        <v>118 : 랭크2 파견.룬</v>
      </c>
    </row>
    <row r="185" spans="1:33" x14ac:dyDescent="0.2">
      <c r="A185" s="4" t="s">
        <v>628</v>
      </c>
      <c r="B185" s="4">
        <v>3727</v>
      </c>
      <c r="C185" s="4">
        <v>1</v>
      </c>
      <c r="D185" s="4">
        <v>145</v>
      </c>
      <c r="E185" s="4" t="s">
        <v>3401</v>
      </c>
      <c r="F185" s="4">
        <v>1</v>
      </c>
      <c r="G185" s="4">
        <v>33</v>
      </c>
      <c r="H185" s="4">
        <v>64</v>
      </c>
      <c r="I185" s="4" t="s">
        <v>3521</v>
      </c>
      <c r="J185" s="4">
        <v>1</v>
      </c>
      <c r="K185" s="4">
        <v>0</v>
      </c>
      <c r="L185" s="4">
        <v>0</v>
      </c>
      <c r="M185" s="162">
        <f t="shared" si="20"/>
        <v>9817</v>
      </c>
      <c r="AC185" s="4">
        <f t="shared" si="17"/>
        <v>184</v>
      </c>
      <c r="AD185" s="161">
        <f t="shared" ca="1" si="18"/>
        <v>0.71224900116192824</v>
      </c>
      <c r="AE185" s="161">
        <f t="shared" ca="1" si="19"/>
        <v>7123</v>
      </c>
      <c r="AF185" s="161" t="str">
        <f ca="1">INDEX(동료가치!$I$2:$I$81,MATCH(동료가치!AE185,동료가치!$M$2:$M$81,1),1)</f>
        <v>9 : 랭크2 PVP.나이트(남)</v>
      </c>
      <c r="AG185" s="161" t="str">
        <f ca="1">INDEX(동료가치!$I$82:$I$209,MATCH(동료가치!$AE185,동료가치!$M$82:$M$209,1),1)</f>
        <v>39 : 랭크3 PVP.클로운(남)</v>
      </c>
    </row>
    <row r="186" spans="1:33" x14ac:dyDescent="0.2">
      <c r="A186" s="4" t="s">
        <v>628</v>
      </c>
      <c r="B186" s="4">
        <v>3728</v>
      </c>
      <c r="C186" s="4">
        <v>1</v>
      </c>
      <c r="D186" s="4">
        <v>145</v>
      </c>
      <c r="E186" s="4" t="s">
        <v>3401</v>
      </c>
      <c r="F186" s="4">
        <v>1</v>
      </c>
      <c r="G186" s="4">
        <v>33</v>
      </c>
      <c r="H186" s="4">
        <v>65</v>
      </c>
      <c r="I186" s="4" t="s">
        <v>3522</v>
      </c>
      <c r="J186" s="4">
        <v>1</v>
      </c>
      <c r="K186" s="4">
        <v>0</v>
      </c>
      <c r="L186" s="4">
        <v>0</v>
      </c>
      <c r="M186" s="162">
        <f t="shared" si="20"/>
        <v>9818</v>
      </c>
      <c r="AC186" s="4">
        <f t="shared" si="17"/>
        <v>185</v>
      </c>
      <c r="AD186" s="161">
        <f t="shared" ca="1" si="18"/>
        <v>0.59718670122493323</v>
      </c>
      <c r="AE186" s="161">
        <f t="shared" ca="1" si="19"/>
        <v>5972</v>
      </c>
      <c r="AF186" s="161" t="str">
        <f ca="1">INDEX(동료가치!$I$2:$I$81,MATCH(동료가치!AE186,동료가치!$M$2:$M$81,1),1)</f>
        <v>105 : 랭크1 파견.냥쿤</v>
      </c>
      <c r="AG186" s="161" t="str">
        <f ca="1">INDEX(동료가치!$I$82:$I$209,MATCH(동료가치!$AE186,동료가치!$M$82:$M$209,1),1)</f>
        <v>31 : 랭크3 PVP.프로페서(남)</v>
      </c>
    </row>
    <row r="187" spans="1:33" x14ac:dyDescent="0.2">
      <c r="A187" s="4" t="s">
        <v>628</v>
      </c>
      <c r="B187" s="4">
        <v>3729</v>
      </c>
      <c r="C187" s="4">
        <v>1</v>
      </c>
      <c r="D187" s="4">
        <v>145</v>
      </c>
      <c r="E187" s="4" t="s">
        <v>3401</v>
      </c>
      <c r="F187" s="4">
        <v>1</v>
      </c>
      <c r="G187" s="4">
        <v>33</v>
      </c>
      <c r="H187" s="4">
        <v>66</v>
      </c>
      <c r="I187" s="4" t="s">
        <v>3523</v>
      </c>
      <c r="J187" s="4">
        <v>1</v>
      </c>
      <c r="K187" s="4">
        <v>0</v>
      </c>
      <c r="L187" s="4">
        <v>0</v>
      </c>
      <c r="M187" s="162">
        <f t="shared" si="20"/>
        <v>9819</v>
      </c>
      <c r="AC187" s="4">
        <f t="shared" si="17"/>
        <v>186</v>
      </c>
      <c r="AD187" s="161">
        <f t="shared" ca="1" si="18"/>
        <v>0.78737241272986225</v>
      </c>
      <c r="AE187" s="161">
        <f t="shared" ca="1" si="19"/>
        <v>7874</v>
      </c>
      <c r="AF187" s="161" t="str">
        <f ca="1">INDEX(동료가치!$I$2:$I$81,MATCH(동료가치!AE187,동료가치!$M$2:$M$81,1),1)</f>
        <v>21 : 랭크2 PVP.헌터(남)</v>
      </c>
      <c r="AG187" s="161" t="str">
        <f ca="1">INDEX(동료가치!$I$82:$I$209,MATCH(동료가치!$AE187,동료가치!$M$82:$M$209,1),1)</f>
        <v>128 : 랭크3 파견.본바스</v>
      </c>
    </row>
    <row r="188" spans="1:33" x14ac:dyDescent="0.2">
      <c r="A188" s="4" t="s">
        <v>628</v>
      </c>
      <c r="B188" s="4">
        <v>3730</v>
      </c>
      <c r="C188" s="4">
        <v>1</v>
      </c>
      <c r="D188" s="4">
        <v>145</v>
      </c>
      <c r="E188" s="4" t="s">
        <v>3401</v>
      </c>
      <c r="F188" s="4">
        <v>1</v>
      </c>
      <c r="G188" s="4">
        <v>33</v>
      </c>
      <c r="H188" s="4">
        <v>67</v>
      </c>
      <c r="I188" s="4" t="s">
        <v>3524</v>
      </c>
      <c r="J188" s="4">
        <v>1</v>
      </c>
      <c r="K188" s="4">
        <v>0</v>
      </c>
      <c r="L188" s="4">
        <v>0</v>
      </c>
      <c r="M188" s="162">
        <f t="shared" si="20"/>
        <v>9820</v>
      </c>
      <c r="AC188" s="4">
        <f t="shared" si="17"/>
        <v>187</v>
      </c>
      <c r="AD188" s="161">
        <f t="shared" ca="1" si="18"/>
        <v>0.13227434198096921</v>
      </c>
      <c r="AE188" s="161">
        <f t="shared" ca="1" si="19"/>
        <v>1323</v>
      </c>
      <c r="AF188" s="161" t="str">
        <f ca="1">INDEX(동료가치!$I$2:$I$81,MATCH(동료가치!AE188,동료가치!$M$2:$M$81,1),1)</f>
        <v>3 : 랭크1 PVP.매지션(남)</v>
      </c>
      <c r="AG188" s="161" t="str">
        <f ca="1">INDEX(동료가치!$I$82:$I$209,MATCH(동료가치!$AE188,동료가치!$M$82:$M$209,1),1)</f>
        <v>17 : 랭크2 PVP.어쌔신(남)</v>
      </c>
    </row>
    <row r="189" spans="1:33" x14ac:dyDescent="0.2">
      <c r="A189" s="4" t="s">
        <v>628</v>
      </c>
      <c r="B189" s="4">
        <v>3731</v>
      </c>
      <c r="C189" s="4">
        <v>1</v>
      </c>
      <c r="D189" s="4">
        <v>145</v>
      </c>
      <c r="E189" s="4" t="s">
        <v>3401</v>
      </c>
      <c r="F189" s="4">
        <v>1</v>
      </c>
      <c r="G189" s="4">
        <v>33</v>
      </c>
      <c r="H189" s="4">
        <v>68</v>
      </c>
      <c r="I189" s="4" t="s">
        <v>3525</v>
      </c>
      <c r="J189" s="4">
        <v>1</v>
      </c>
      <c r="K189" s="4">
        <v>0</v>
      </c>
      <c r="L189" s="4">
        <v>0</v>
      </c>
      <c r="M189" s="162">
        <f t="shared" si="20"/>
        <v>9821</v>
      </c>
      <c r="AC189" s="4">
        <f t="shared" si="17"/>
        <v>188</v>
      </c>
      <c r="AD189" s="161">
        <f t="shared" ca="1" si="18"/>
        <v>0.36351869374037349</v>
      </c>
      <c r="AE189" s="161">
        <f t="shared" ca="1" si="19"/>
        <v>3636</v>
      </c>
      <c r="AF189" s="161" t="str">
        <f ca="1">INDEX(동료가치!$I$2:$I$81,MATCH(동료가치!AE189,동료가치!$M$2:$M$81,1),1)</f>
        <v>8 : 랭크1 PVP.아처(여)</v>
      </c>
      <c r="AG189" s="161" t="str">
        <f ca="1">INDEX(동료가치!$I$82:$I$209,MATCH(동료가치!$AE189,동료가치!$M$82:$M$209,1),1)</f>
        <v>115 : 랭크2 파견.홀그렌</v>
      </c>
    </row>
    <row r="190" spans="1:33" x14ac:dyDescent="0.2">
      <c r="A190" s="4" t="s">
        <v>628</v>
      </c>
      <c r="B190" s="4">
        <v>3732</v>
      </c>
      <c r="C190" s="4">
        <v>1</v>
      </c>
      <c r="D190" s="4">
        <v>145</v>
      </c>
      <c r="E190" s="4" t="s">
        <v>3401</v>
      </c>
      <c r="F190" s="4">
        <v>1</v>
      </c>
      <c r="G190" s="4">
        <v>33</v>
      </c>
      <c r="H190" s="4">
        <v>69</v>
      </c>
      <c r="I190" s="4" t="s">
        <v>3526</v>
      </c>
      <c r="J190" s="4">
        <v>1</v>
      </c>
      <c r="K190" s="4">
        <v>0</v>
      </c>
      <c r="L190" s="4">
        <v>0</v>
      </c>
      <c r="M190" s="162">
        <f t="shared" si="20"/>
        <v>9822</v>
      </c>
      <c r="AC190" s="4">
        <f t="shared" si="17"/>
        <v>189</v>
      </c>
      <c r="AD190" s="161">
        <f t="shared" ca="1" si="18"/>
        <v>0.81302950675527441</v>
      </c>
      <c r="AE190" s="161">
        <f t="shared" ca="1" si="19"/>
        <v>8131</v>
      </c>
      <c r="AF190" s="161" t="str">
        <f ca="1">INDEX(동료가치!$I$2:$I$81,MATCH(동료가치!AE190,동료가치!$M$2:$M$81,1),1)</f>
        <v>109 : 랭크2 파견.글로리아</v>
      </c>
      <c r="AG190" s="161" t="str">
        <f ca="1">INDEX(동료가치!$I$82:$I$209,MATCH(동료가치!$AE190,동료가치!$M$82:$M$209,1),1)</f>
        <v>129 : 랭크3 파견.시키나</v>
      </c>
    </row>
    <row r="191" spans="1:33" x14ac:dyDescent="0.2">
      <c r="A191" s="4" t="s">
        <v>628</v>
      </c>
      <c r="B191" s="4">
        <v>3733</v>
      </c>
      <c r="C191" s="4">
        <v>1</v>
      </c>
      <c r="D191" s="4">
        <v>145</v>
      </c>
      <c r="E191" s="4" t="s">
        <v>3401</v>
      </c>
      <c r="F191" s="4">
        <v>1</v>
      </c>
      <c r="G191" s="4">
        <v>33</v>
      </c>
      <c r="H191" s="4">
        <v>70</v>
      </c>
      <c r="I191" s="4" t="s">
        <v>3527</v>
      </c>
      <c r="J191" s="4">
        <v>1</v>
      </c>
      <c r="K191" s="4">
        <v>0</v>
      </c>
      <c r="L191" s="4">
        <v>0</v>
      </c>
      <c r="M191" s="162">
        <f t="shared" si="20"/>
        <v>9823</v>
      </c>
      <c r="AC191" s="4">
        <f t="shared" si="17"/>
        <v>190</v>
      </c>
      <c r="AD191" s="161">
        <f t="shared" ca="1" si="18"/>
        <v>0.46048454652784332</v>
      </c>
      <c r="AE191" s="161">
        <f t="shared" ca="1" si="19"/>
        <v>4605</v>
      </c>
      <c r="AF191" s="161" t="str">
        <f ca="1">INDEX(동료가치!$I$2:$I$81,MATCH(동료가치!AE191,동료가치!$M$2:$M$81,1),1)</f>
        <v>102 : 랭크1 파견.세레</v>
      </c>
      <c r="AG191" s="161" t="str">
        <f ca="1">INDEX(동료가치!$I$82:$I$209,MATCH(동료가치!$AE191,동료가치!$M$82:$M$209,1),1)</f>
        <v>122 : 랭크2 파견.엘리</v>
      </c>
    </row>
    <row r="192" spans="1:33" x14ac:dyDescent="0.2">
      <c r="A192" s="4" t="s">
        <v>628</v>
      </c>
      <c r="B192" s="4">
        <v>3734</v>
      </c>
      <c r="C192" s="4">
        <v>1</v>
      </c>
      <c r="D192" s="4">
        <v>145</v>
      </c>
      <c r="E192" s="4" t="s">
        <v>3401</v>
      </c>
      <c r="F192" s="4">
        <v>1</v>
      </c>
      <c r="G192" s="4">
        <v>33</v>
      </c>
      <c r="H192" s="4">
        <v>71</v>
      </c>
      <c r="I192" s="4" t="s">
        <v>3528</v>
      </c>
      <c r="J192" s="4">
        <v>1</v>
      </c>
      <c r="K192" s="4">
        <v>0</v>
      </c>
      <c r="L192" s="4">
        <v>0</v>
      </c>
      <c r="M192" s="162">
        <f t="shared" si="20"/>
        <v>9824</v>
      </c>
      <c r="AC192" s="4">
        <f t="shared" si="17"/>
        <v>191</v>
      </c>
      <c r="AD192" s="161">
        <f t="shared" ca="1" si="18"/>
        <v>0.51748534899794363</v>
      </c>
      <c r="AE192" s="161">
        <f t="shared" ca="1" si="19"/>
        <v>5175</v>
      </c>
      <c r="AF192" s="161" t="str">
        <f ca="1">INDEX(동료가치!$I$2:$I$81,MATCH(동료가치!AE192,동료가치!$M$2:$M$81,1),1)</f>
        <v>104 : 랭크1 파견.스텔로</v>
      </c>
      <c r="AG192" s="161" t="str">
        <f ca="1">INDEX(동료가치!$I$82:$I$209,MATCH(동료가치!$AE192,동료가치!$M$82:$M$209,1),1)</f>
        <v>25 : 랭크3 PVP.로드나이트(남)</v>
      </c>
    </row>
    <row r="193" spans="1:33" x14ac:dyDescent="0.2">
      <c r="A193" s="4" t="s">
        <v>628</v>
      </c>
      <c r="B193" s="4">
        <v>3735</v>
      </c>
      <c r="C193" s="4">
        <v>1</v>
      </c>
      <c r="D193" s="4">
        <v>145</v>
      </c>
      <c r="E193" s="4" t="s">
        <v>3401</v>
      </c>
      <c r="F193" s="4">
        <v>1</v>
      </c>
      <c r="G193" s="4">
        <v>33</v>
      </c>
      <c r="H193" s="4">
        <v>72</v>
      </c>
      <c r="I193" s="4" t="s">
        <v>3529</v>
      </c>
      <c r="J193" s="4">
        <v>1</v>
      </c>
      <c r="K193" s="4">
        <v>0</v>
      </c>
      <c r="L193" s="4">
        <v>0</v>
      </c>
      <c r="M193" s="162">
        <f t="shared" si="20"/>
        <v>9825</v>
      </c>
      <c r="AC193" s="4">
        <f t="shared" si="17"/>
        <v>192</v>
      </c>
      <c r="AD193" s="161">
        <f t="shared" ca="1" si="18"/>
        <v>0.88582145386594746</v>
      </c>
      <c r="AE193" s="161">
        <f t="shared" ca="1" si="19"/>
        <v>8859</v>
      </c>
      <c r="AF193" s="161" t="str">
        <f ca="1">INDEX(동료가치!$I$2:$I$81,MATCH(동료가치!AE193,동료가치!$M$2:$M$81,1),1)</f>
        <v>121 : 랭크2 파견.다이거츠</v>
      </c>
      <c r="AG193" s="161" t="str">
        <f ca="1">INDEX(동료가치!$I$82:$I$209,MATCH(동료가치!$AE193,동료가치!$M$82:$M$209,1),1)</f>
        <v>134 : 랭크3 파견.시키</v>
      </c>
    </row>
    <row r="194" spans="1:33" x14ac:dyDescent="0.2">
      <c r="A194" s="4" t="s">
        <v>628</v>
      </c>
      <c r="B194" s="4">
        <v>3736</v>
      </c>
      <c r="C194" s="4">
        <v>1</v>
      </c>
      <c r="D194" s="4">
        <v>145</v>
      </c>
      <c r="E194" s="4" t="s">
        <v>3401</v>
      </c>
      <c r="F194" s="4">
        <v>1</v>
      </c>
      <c r="G194" s="4">
        <v>33</v>
      </c>
      <c r="H194" s="4">
        <v>157</v>
      </c>
      <c r="I194" s="4" t="s">
        <v>3530</v>
      </c>
      <c r="J194" s="4">
        <v>1</v>
      </c>
      <c r="K194" s="4">
        <v>0</v>
      </c>
      <c r="L194" s="4">
        <v>0</v>
      </c>
      <c r="M194" s="162">
        <f t="shared" si="20"/>
        <v>9826</v>
      </c>
      <c r="AC194" s="4">
        <f t="shared" si="17"/>
        <v>193</v>
      </c>
      <c r="AD194" s="161">
        <f t="shared" ca="1" si="18"/>
        <v>0.70736025506701405</v>
      </c>
      <c r="AE194" s="161">
        <f t="shared" ca="1" si="19"/>
        <v>7074</v>
      </c>
      <c r="AF194" s="161" t="str">
        <f ca="1">INDEX(동료가치!$I$2:$I$81,MATCH(동료가치!AE194,동료가치!$M$2:$M$81,1),1)</f>
        <v>108 : 랭크1 파견.론카</v>
      </c>
      <c r="AG194" s="161" t="str">
        <f ca="1">INDEX(동료가치!$I$82:$I$209,MATCH(동료가치!$AE194,동료가치!$M$82:$M$209,1),1)</f>
        <v>38 : 랭크3 PVP.스나이퍼(여)</v>
      </c>
    </row>
    <row r="195" spans="1:33" x14ac:dyDescent="0.2">
      <c r="A195" s="4" t="s">
        <v>628</v>
      </c>
      <c r="B195" s="4">
        <v>3737</v>
      </c>
      <c r="C195" s="4">
        <v>1</v>
      </c>
      <c r="D195" s="4">
        <v>145</v>
      </c>
      <c r="E195" s="4" t="s">
        <v>3401</v>
      </c>
      <c r="F195" s="4">
        <v>1</v>
      </c>
      <c r="G195" s="4">
        <v>33</v>
      </c>
      <c r="H195" s="4">
        <v>158</v>
      </c>
      <c r="I195" s="4" t="s">
        <v>3531</v>
      </c>
      <c r="J195" s="4">
        <v>1</v>
      </c>
      <c r="K195" s="4">
        <v>0</v>
      </c>
      <c r="L195" s="4">
        <v>0</v>
      </c>
      <c r="M195" s="162">
        <f t="shared" si="20"/>
        <v>9827</v>
      </c>
      <c r="AC195" s="4">
        <f t="shared" ref="AC195:AC258" si="21">ROW()-1</f>
        <v>194</v>
      </c>
      <c r="AD195" s="161">
        <f t="shared" ref="AD195:AD258" ca="1" si="22">RAND()</f>
        <v>4.0825863359036374E-3</v>
      </c>
      <c r="AE195" s="161">
        <f t="shared" ref="AE195:AE258" ca="1" si="23">ROUNDUP($AD195*10000,)</f>
        <v>41</v>
      </c>
      <c r="AF195" s="161" t="str">
        <f ca="1">INDEX(동료가치!$I$2:$I$81,MATCH(동료가치!AE195,동료가치!$M$2:$M$81,1),1)</f>
        <v>1 : 랭크1 PVP.소드맨(남)</v>
      </c>
      <c r="AG195" s="161" t="str">
        <f ca="1">INDEX(동료가치!$I$82:$I$209,MATCH(동료가치!$AE195,동료가치!$M$82:$M$209,1),1)</f>
        <v>9 : 랭크2 PVP.나이트(남)</v>
      </c>
    </row>
    <row r="196" spans="1:33" x14ac:dyDescent="0.2">
      <c r="A196" s="4" t="s">
        <v>628</v>
      </c>
      <c r="B196" s="4">
        <v>3738</v>
      </c>
      <c r="C196" s="4">
        <v>1</v>
      </c>
      <c r="D196" s="4">
        <v>145</v>
      </c>
      <c r="E196" s="4" t="s">
        <v>3401</v>
      </c>
      <c r="F196" s="4">
        <v>1</v>
      </c>
      <c r="G196" s="4">
        <v>33</v>
      </c>
      <c r="H196" s="4">
        <v>159</v>
      </c>
      <c r="I196" s="4" t="s">
        <v>3532</v>
      </c>
      <c r="J196" s="4">
        <v>1</v>
      </c>
      <c r="K196" s="4">
        <v>0</v>
      </c>
      <c r="L196" s="4">
        <v>0</v>
      </c>
      <c r="M196" s="162">
        <f t="shared" si="20"/>
        <v>9828</v>
      </c>
      <c r="AC196" s="4">
        <f t="shared" si="21"/>
        <v>195</v>
      </c>
      <c r="AD196" s="161">
        <f t="shared" ca="1" si="22"/>
        <v>2.8429171272887577E-2</v>
      </c>
      <c r="AE196" s="161">
        <f t="shared" ca="1" si="23"/>
        <v>285</v>
      </c>
      <c r="AF196" s="161" t="str">
        <f ca="1">INDEX(동료가치!$I$2:$I$81,MATCH(동료가치!AE196,동료가치!$M$2:$M$81,1),1)</f>
        <v>1 : 랭크1 PVP.소드맨(남)</v>
      </c>
      <c r="AG196" s="161" t="str">
        <f ca="1">INDEX(동료가치!$I$82:$I$209,MATCH(동료가치!$AE196,동료가치!$M$82:$M$209,1),1)</f>
        <v>10 : 랭크2 PVP.나이트(여)</v>
      </c>
    </row>
    <row r="197" spans="1:33" x14ac:dyDescent="0.2">
      <c r="A197" s="4" t="s">
        <v>628</v>
      </c>
      <c r="B197" s="4">
        <v>3739</v>
      </c>
      <c r="C197" s="4">
        <v>1</v>
      </c>
      <c r="D197" s="4">
        <v>145</v>
      </c>
      <c r="E197" s="4" t="s">
        <v>3401</v>
      </c>
      <c r="F197" s="4">
        <v>1</v>
      </c>
      <c r="G197" s="4">
        <v>33</v>
      </c>
      <c r="H197" s="4">
        <v>160</v>
      </c>
      <c r="I197" s="4" t="s">
        <v>3533</v>
      </c>
      <c r="J197" s="4">
        <v>1</v>
      </c>
      <c r="K197" s="4">
        <v>0</v>
      </c>
      <c r="L197" s="4">
        <v>0</v>
      </c>
      <c r="M197" s="162">
        <f t="shared" si="20"/>
        <v>9829</v>
      </c>
      <c r="AC197" s="4">
        <f t="shared" si="21"/>
        <v>196</v>
      </c>
      <c r="AD197" s="161">
        <f t="shared" ca="1" si="22"/>
        <v>0.43057839440164902</v>
      </c>
      <c r="AE197" s="161">
        <f t="shared" ca="1" si="23"/>
        <v>4306</v>
      </c>
      <c r="AF197" s="161" t="str">
        <f ca="1">INDEX(동료가치!$I$2:$I$81,MATCH(동료가치!AE197,동료가치!$M$2:$M$81,1),1)</f>
        <v>102 : 랭크1 파견.세레</v>
      </c>
      <c r="AG197" s="161" t="str">
        <f ca="1">INDEX(동료가치!$I$82:$I$209,MATCH(동료가치!$AE197,동료가치!$M$82:$M$209,1),1)</f>
        <v>120 : 랭크2 파견.마쿠</v>
      </c>
    </row>
    <row r="198" spans="1:33" x14ac:dyDescent="0.2">
      <c r="A198" s="4" t="s">
        <v>628</v>
      </c>
      <c r="B198" s="4">
        <v>3740</v>
      </c>
      <c r="C198" s="4">
        <v>1</v>
      </c>
      <c r="D198" s="4">
        <v>145</v>
      </c>
      <c r="E198" s="4" t="s">
        <v>3401</v>
      </c>
      <c r="F198" s="4">
        <v>1</v>
      </c>
      <c r="G198" s="4">
        <v>33</v>
      </c>
      <c r="H198" s="4">
        <v>161</v>
      </c>
      <c r="I198" s="4" t="s">
        <v>3534</v>
      </c>
      <c r="J198" s="4">
        <v>1</v>
      </c>
      <c r="K198" s="4">
        <v>0</v>
      </c>
      <c r="L198" s="4">
        <v>0</v>
      </c>
      <c r="M198" s="162">
        <f t="shared" si="20"/>
        <v>9830</v>
      </c>
      <c r="AC198" s="4">
        <f t="shared" si="21"/>
        <v>197</v>
      </c>
      <c r="AD198" s="161">
        <f t="shared" ca="1" si="22"/>
        <v>0.43313800364477628</v>
      </c>
      <c r="AE198" s="161">
        <f t="shared" ca="1" si="23"/>
        <v>4332</v>
      </c>
      <c r="AF198" s="161" t="str">
        <f ca="1">INDEX(동료가치!$I$2:$I$81,MATCH(동료가치!AE198,동료가치!$M$2:$M$81,1),1)</f>
        <v>102 : 랭크1 파견.세레</v>
      </c>
      <c r="AG198" s="161" t="str">
        <f ca="1">INDEX(동료가치!$I$82:$I$209,MATCH(동료가치!$AE198,동료가치!$M$82:$M$209,1),1)</f>
        <v>120 : 랭크2 파견.마쿠</v>
      </c>
    </row>
    <row r="199" spans="1:33" x14ac:dyDescent="0.2">
      <c r="A199" s="4" t="s">
        <v>628</v>
      </c>
      <c r="B199" s="4">
        <v>3741</v>
      </c>
      <c r="C199" s="4">
        <v>1</v>
      </c>
      <c r="D199" s="4">
        <v>145</v>
      </c>
      <c r="E199" s="4" t="s">
        <v>3401</v>
      </c>
      <c r="F199" s="4">
        <v>1</v>
      </c>
      <c r="G199" s="4">
        <v>33</v>
      </c>
      <c r="H199" s="4">
        <v>162</v>
      </c>
      <c r="I199" s="4" t="s">
        <v>3535</v>
      </c>
      <c r="J199" s="4">
        <v>1</v>
      </c>
      <c r="K199" s="4">
        <v>0</v>
      </c>
      <c r="L199" s="4">
        <v>0</v>
      </c>
      <c r="M199" s="162">
        <f t="shared" si="20"/>
        <v>9831</v>
      </c>
      <c r="AC199" s="4">
        <f t="shared" si="21"/>
        <v>198</v>
      </c>
      <c r="AD199" s="161">
        <f t="shared" ca="1" si="22"/>
        <v>0.1364918486309018</v>
      </c>
      <c r="AE199" s="161">
        <f t="shared" ca="1" si="23"/>
        <v>1365</v>
      </c>
      <c r="AF199" s="161" t="str">
        <f ca="1">INDEX(동료가치!$I$2:$I$81,MATCH(동료가치!AE199,동료가치!$M$2:$M$81,1),1)</f>
        <v>3 : 랭크1 PVP.매지션(남)</v>
      </c>
      <c r="AG199" s="161" t="str">
        <f ca="1">INDEX(동료가치!$I$82:$I$209,MATCH(동료가치!$AE199,동료가치!$M$82:$M$209,1),1)</f>
        <v>17 : 랭크2 PVP.어쌔신(남)</v>
      </c>
    </row>
    <row r="200" spans="1:33" x14ac:dyDescent="0.2">
      <c r="A200" s="4" t="s">
        <v>628</v>
      </c>
      <c r="B200" s="4">
        <v>3742</v>
      </c>
      <c r="C200" s="4">
        <v>1</v>
      </c>
      <c r="D200" s="4">
        <v>145</v>
      </c>
      <c r="E200" s="4" t="s">
        <v>3401</v>
      </c>
      <c r="F200" s="4">
        <v>1</v>
      </c>
      <c r="G200" s="4">
        <v>33</v>
      </c>
      <c r="H200" s="4">
        <v>163</v>
      </c>
      <c r="I200" s="4" t="s">
        <v>3536</v>
      </c>
      <c r="J200" s="4">
        <v>1</v>
      </c>
      <c r="K200" s="4">
        <v>0</v>
      </c>
      <c r="L200" s="4">
        <v>0</v>
      </c>
      <c r="M200" s="162">
        <f t="shared" si="20"/>
        <v>9832</v>
      </c>
      <c r="AC200" s="4">
        <f t="shared" si="21"/>
        <v>199</v>
      </c>
      <c r="AD200" s="161">
        <f t="shared" ca="1" si="22"/>
        <v>0.94799171484210443</v>
      </c>
      <c r="AE200" s="161">
        <f t="shared" ca="1" si="23"/>
        <v>9480</v>
      </c>
      <c r="AF200" s="161" t="str">
        <f ca="1">INDEX(동료가치!$I$2:$I$81,MATCH(동료가치!AE200,동료가치!$M$2:$M$81,1),1)</f>
        <v>136 : 랭크3 파견.글라리스</v>
      </c>
      <c r="AG200" s="161" t="str">
        <f ca="1">INDEX(동료가치!$I$82:$I$209,MATCH(동료가치!$AE200,동료가치!$M$82:$M$209,1),1)</f>
        <v>139 : 랭크3 파견.테일링</v>
      </c>
    </row>
    <row r="201" spans="1:33" x14ac:dyDescent="0.2">
      <c r="A201" s="4" t="s">
        <v>628</v>
      </c>
      <c r="B201" s="4">
        <v>3743</v>
      </c>
      <c r="C201" s="4">
        <v>1</v>
      </c>
      <c r="D201" s="4">
        <v>145</v>
      </c>
      <c r="E201" s="4" t="s">
        <v>3401</v>
      </c>
      <c r="F201" s="4">
        <v>1</v>
      </c>
      <c r="G201" s="4">
        <v>33</v>
      </c>
      <c r="H201" s="4">
        <v>164</v>
      </c>
      <c r="I201" s="4" t="s">
        <v>3537</v>
      </c>
      <c r="J201" s="4">
        <v>1</v>
      </c>
      <c r="K201" s="4">
        <v>0</v>
      </c>
      <c r="L201" s="4">
        <v>0</v>
      </c>
      <c r="M201" s="162">
        <f t="shared" si="20"/>
        <v>9833</v>
      </c>
      <c r="AC201" s="4">
        <f t="shared" si="21"/>
        <v>200</v>
      </c>
      <c r="AD201" s="161">
        <f t="shared" ca="1" si="22"/>
        <v>0.46574249051357186</v>
      </c>
      <c r="AE201" s="161">
        <f t="shared" ca="1" si="23"/>
        <v>4658</v>
      </c>
      <c r="AF201" s="161" t="str">
        <f ca="1">INDEX(동료가치!$I$2:$I$81,MATCH(동료가치!AE201,동료가치!$M$2:$M$81,1),1)</f>
        <v>102 : 랭크1 파견.세레</v>
      </c>
      <c r="AG201" s="161" t="str">
        <f ca="1">INDEX(동료가치!$I$82:$I$209,MATCH(동료가치!$AE201,동료가치!$M$82:$M$209,1),1)</f>
        <v>122 : 랭크2 파견.엘리</v>
      </c>
    </row>
    <row r="202" spans="1:33" x14ac:dyDescent="0.2">
      <c r="A202" s="4" t="s">
        <v>628</v>
      </c>
      <c r="B202" s="4">
        <v>3744</v>
      </c>
      <c r="C202" s="4">
        <v>1</v>
      </c>
      <c r="D202" s="4">
        <v>145</v>
      </c>
      <c r="E202" s="4" t="s">
        <v>3401</v>
      </c>
      <c r="F202" s="4">
        <v>1</v>
      </c>
      <c r="G202" s="4">
        <v>33</v>
      </c>
      <c r="H202" s="4">
        <v>165</v>
      </c>
      <c r="I202" s="4" t="s">
        <v>3538</v>
      </c>
      <c r="J202" s="4">
        <v>1</v>
      </c>
      <c r="K202" s="4">
        <v>0</v>
      </c>
      <c r="L202" s="4">
        <v>0</v>
      </c>
      <c r="M202" s="162">
        <f t="shared" si="20"/>
        <v>9834</v>
      </c>
      <c r="AC202" s="4">
        <f t="shared" si="21"/>
        <v>201</v>
      </c>
      <c r="AD202" s="161">
        <f t="shared" ca="1" si="22"/>
        <v>0.39438536832025872</v>
      </c>
      <c r="AE202" s="161">
        <f t="shared" ca="1" si="23"/>
        <v>3944</v>
      </c>
      <c r="AF202" s="161" t="str">
        <f ca="1">INDEX(동료가치!$I$2:$I$81,MATCH(동료가치!AE202,동료가치!$M$2:$M$81,1),1)</f>
        <v>101 : 랭크1 파견.엔타마</v>
      </c>
      <c r="AG202" s="161" t="str">
        <f ca="1">INDEX(동료가치!$I$82:$I$209,MATCH(동료가치!$AE202,동료가치!$M$82:$M$209,1),1)</f>
        <v>117 : 랭크2 파견.미드</v>
      </c>
    </row>
    <row r="203" spans="1:33" x14ac:dyDescent="0.2">
      <c r="A203" s="4" t="s">
        <v>628</v>
      </c>
      <c r="B203" s="4">
        <v>3745</v>
      </c>
      <c r="C203" s="4">
        <v>1</v>
      </c>
      <c r="D203" s="4">
        <v>145</v>
      </c>
      <c r="E203" s="4" t="s">
        <v>3401</v>
      </c>
      <c r="F203" s="4">
        <v>1</v>
      </c>
      <c r="G203" s="4">
        <v>33</v>
      </c>
      <c r="H203" s="4">
        <v>166</v>
      </c>
      <c r="I203" s="4" t="s">
        <v>3539</v>
      </c>
      <c r="J203" s="4">
        <v>1</v>
      </c>
      <c r="K203" s="4">
        <v>0</v>
      </c>
      <c r="L203" s="4">
        <v>0</v>
      </c>
      <c r="M203" s="162">
        <f t="shared" si="20"/>
        <v>9835</v>
      </c>
      <c r="AC203" s="4">
        <f t="shared" si="21"/>
        <v>202</v>
      </c>
      <c r="AD203" s="161">
        <f t="shared" ca="1" si="22"/>
        <v>0.78849962868613088</v>
      </c>
      <c r="AE203" s="161">
        <f t="shared" ca="1" si="23"/>
        <v>7885</v>
      </c>
      <c r="AF203" s="161" t="str">
        <f ca="1">INDEX(동료가치!$I$2:$I$81,MATCH(동료가치!AE203,동료가치!$M$2:$M$81,1),1)</f>
        <v>21 : 랭크2 PVP.헌터(남)</v>
      </c>
      <c r="AG203" s="161" t="str">
        <f ca="1">INDEX(동료가치!$I$82:$I$209,MATCH(동료가치!$AE203,동료가치!$M$82:$M$209,1),1)</f>
        <v>128 : 랭크3 파견.본바스</v>
      </c>
    </row>
    <row r="204" spans="1:33" x14ac:dyDescent="0.2">
      <c r="A204" s="4" t="s">
        <v>628</v>
      </c>
      <c r="B204" s="4">
        <v>3746</v>
      </c>
      <c r="C204" s="4">
        <v>1</v>
      </c>
      <c r="D204" s="4">
        <v>145</v>
      </c>
      <c r="E204" s="4" t="s">
        <v>3401</v>
      </c>
      <c r="F204" s="4">
        <v>1</v>
      </c>
      <c r="G204" s="4">
        <v>33</v>
      </c>
      <c r="H204" s="4">
        <v>167</v>
      </c>
      <c r="I204" s="4" t="s">
        <v>3540</v>
      </c>
      <c r="J204" s="4">
        <v>1</v>
      </c>
      <c r="K204" s="4">
        <v>0</v>
      </c>
      <c r="L204" s="4">
        <v>0</v>
      </c>
      <c r="M204" s="162">
        <f t="shared" si="20"/>
        <v>9836</v>
      </c>
      <c r="AC204" s="4">
        <f t="shared" si="21"/>
        <v>203</v>
      </c>
      <c r="AD204" s="161">
        <f t="shared" ca="1" si="22"/>
        <v>0.56547673757201655</v>
      </c>
      <c r="AE204" s="161">
        <f t="shared" ca="1" si="23"/>
        <v>5655</v>
      </c>
      <c r="AF204" s="161" t="str">
        <f ca="1">INDEX(동료가치!$I$2:$I$81,MATCH(동료가치!AE204,동료가치!$M$2:$M$81,1),1)</f>
        <v>105 : 랭크1 파견.냥쿤</v>
      </c>
      <c r="AG204" s="161" t="str">
        <f ca="1">INDEX(동료가치!$I$82:$I$209,MATCH(동료가치!$AE204,동료가치!$M$82:$M$209,1),1)</f>
        <v>29 : 랭크3 PVP.하이위저드(남)</v>
      </c>
    </row>
    <row r="205" spans="1:33" x14ac:dyDescent="0.2">
      <c r="A205" s="4" t="s">
        <v>628</v>
      </c>
      <c r="B205" s="4">
        <v>3747</v>
      </c>
      <c r="C205" s="4">
        <v>1</v>
      </c>
      <c r="D205" s="4">
        <v>145</v>
      </c>
      <c r="E205" s="4" t="s">
        <v>3401</v>
      </c>
      <c r="F205" s="4">
        <v>1</v>
      </c>
      <c r="G205" s="4">
        <v>33</v>
      </c>
      <c r="H205" s="4">
        <v>168</v>
      </c>
      <c r="I205" s="4" t="s">
        <v>3541</v>
      </c>
      <c r="J205" s="4">
        <v>1</v>
      </c>
      <c r="K205" s="4">
        <v>0</v>
      </c>
      <c r="L205" s="4">
        <v>0</v>
      </c>
      <c r="M205" s="162">
        <f t="shared" si="20"/>
        <v>9837</v>
      </c>
      <c r="AC205" s="4">
        <f t="shared" si="21"/>
        <v>204</v>
      </c>
      <c r="AD205" s="161">
        <f t="shared" ca="1" si="22"/>
        <v>0.9872386923722809</v>
      </c>
      <c r="AE205" s="161">
        <f t="shared" ca="1" si="23"/>
        <v>9873</v>
      </c>
      <c r="AF205" s="161" t="str">
        <f ca="1">INDEX(동료가치!$I$2:$I$81,MATCH(동료가치!AE205,동료가치!$M$2:$M$81,1),1)</f>
        <v>140 : 랭크3 파견.디포르테</v>
      </c>
      <c r="AG205" s="161" t="str">
        <f ca="1">INDEX(동료가치!$I$82:$I$209,MATCH(동료가치!$AE205,동료가치!$M$82:$M$209,1),1)</f>
        <v>172 : 랭크5 파견.뉴오즈</v>
      </c>
    </row>
    <row r="206" spans="1:33" x14ac:dyDescent="0.2">
      <c r="A206" s="4" t="s">
        <v>628</v>
      </c>
      <c r="B206" s="4">
        <v>3748</v>
      </c>
      <c r="C206" s="4">
        <v>1</v>
      </c>
      <c r="D206" s="4">
        <v>145</v>
      </c>
      <c r="E206" s="4" t="s">
        <v>3401</v>
      </c>
      <c r="F206" s="4">
        <v>1</v>
      </c>
      <c r="G206" s="4">
        <v>33</v>
      </c>
      <c r="H206" s="4">
        <v>169</v>
      </c>
      <c r="I206" s="4" t="s">
        <v>3542</v>
      </c>
      <c r="J206" s="4">
        <v>1</v>
      </c>
      <c r="K206" s="4">
        <v>0</v>
      </c>
      <c r="L206" s="4">
        <v>0</v>
      </c>
      <c r="M206" s="162">
        <f t="shared" si="20"/>
        <v>9838</v>
      </c>
      <c r="AC206" s="4">
        <f t="shared" si="21"/>
        <v>205</v>
      </c>
      <c r="AD206" s="161">
        <f t="shared" ca="1" si="22"/>
        <v>0.34247222799830646</v>
      </c>
      <c r="AE206" s="161">
        <f t="shared" ca="1" si="23"/>
        <v>3425</v>
      </c>
      <c r="AF206" s="161" t="str">
        <f ca="1">INDEX(동료가치!$I$2:$I$81,MATCH(동료가치!AE206,동료가치!$M$2:$M$81,1),1)</f>
        <v>8 : 랭크1 PVP.아처(여)</v>
      </c>
      <c r="AG206" s="161" t="str">
        <f ca="1">INDEX(동료가치!$I$82:$I$209,MATCH(동료가치!$AE206,동료가치!$M$82:$M$209,1),1)</f>
        <v>114 : 랭크2 파견.존다</v>
      </c>
    </row>
    <row r="207" spans="1:33" x14ac:dyDescent="0.2">
      <c r="A207" s="4" t="s">
        <v>628</v>
      </c>
      <c r="B207" s="4">
        <v>3749</v>
      </c>
      <c r="C207" s="4">
        <v>1</v>
      </c>
      <c r="D207" s="4">
        <v>145</v>
      </c>
      <c r="E207" s="4" t="s">
        <v>3401</v>
      </c>
      <c r="F207" s="4">
        <v>1</v>
      </c>
      <c r="G207" s="4">
        <v>33</v>
      </c>
      <c r="H207" s="4">
        <v>170</v>
      </c>
      <c r="I207" s="4" t="s">
        <v>3543</v>
      </c>
      <c r="J207" s="4">
        <v>1</v>
      </c>
      <c r="K207" s="4">
        <v>0</v>
      </c>
      <c r="L207" s="4">
        <v>0</v>
      </c>
      <c r="M207" s="162">
        <f t="shared" si="20"/>
        <v>9839</v>
      </c>
      <c r="AC207" s="4">
        <f t="shared" si="21"/>
        <v>206</v>
      </c>
      <c r="AD207" s="161">
        <f t="shared" ca="1" si="22"/>
        <v>0.60554806845492959</v>
      </c>
      <c r="AE207" s="161">
        <f t="shared" ca="1" si="23"/>
        <v>6056</v>
      </c>
      <c r="AF207" s="161" t="str">
        <f ca="1">INDEX(동료가치!$I$2:$I$81,MATCH(동료가치!AE207,동료가치!$M$2:$M$81,1),1)</f>
        <v>105 : 랭크1 파견.냥쿤</v>
      </c>
      <c r="AG207" s="161" t="str">
        <f ca="1">INDEX(동료가치!$I$82:$I$209,MATCH(동료가치!$AE207,동료가치!$M$82:$M$209,1),1)</f>
        <v>31 : 랭크3 PVP.프로페서(남)</v>
      </c>
    </row>
    <row r="208" spans="1:33" x14ac:dyDescent="0.2">
      <c r="A208" s="4" t="s">
        <v>628</v>
      </c>
      <c r="B208" s="4">
        <v>3750</v>
      </c>
      <c r="C208" s="4">
        <v>1</v>
      </c>
      <c r="D208" s="4">
        <v>145</v>
      </c>
      <c r="E208" s="4" t="s">
        <v>3401</v>
      </c>
      <c r="F208" s="4">
        <v>1</v>
      </c>
      <c r="G208" s="4">
        <v>33</v>
      </c>
      <c r="H208" s="4">
        <v>171</v>
      </c>
      <c r="I208" s="4" t="s">
        <v>3544</v>
      </c>
      <c r="J208" s="4">
        <v>1</v>
      </c>
      <c r="K208" s="4">
        <v>0</v>
      </c>
      <c r="L208" s="4">
        <v>0</v>
      </c>
      <c r="M208" s="162">
        <f t="shared" si="20"/>
        <v>9840</v>
      </c>
      <c r="AC208" s="4">
        <f t="shared" si="21"/>
        <v>207</v>
      </c>
      <c r="AD208" s="161">
        <f t="shared" ca="1" si="22"/>
        <v>0.77766031830932147</v>
      </c>
      <c r="AE208" s="161">
        <f t="shared" ca="1" si="23"/>
        <v>7777</v>
      </c>
      <c r="AF208" s="161" t="str">
        <f ca="1">INDEX(동료가치!$I$2:$I$81,MATCH(동료가치!AE208,동료가치!$M$2:$M$81,1),1)</f>
        <v>19 : 랭크2 PVP.로그(남)</v>
      </c>
      <c r="AG208" s="161" t="str">
        <f ca="1">INDEX(동료가치!$I$82:$I$209,MATCH(동료가치!$AE208,동료가치!$M$82:$M$209,1),1)</f>
        <v>127 : 랭크3 파견.루이제</v>
      </c>
    </row>
    <row r="209" spans="1:33" x14ac:dyDescent="0.2">
      <c r="A209" s="4" t="s">
        <v>628</v>
      </c>
      <c r="B209" s="4">
        <v>3751</v>
      </c>
      <c r="C209" s="4">
        <v>1</v>
      </c>
      <c r="D209" s="4">
        <v>145</v>
      </c>
      <c r="E209" s="4" t="s">
        <v>3401</v>
      </c>
      <c r="F209" s="4">
        <v>1</v>
      </c>
      <c r="G209" s="4">
        <v>33</v>
      </c>
      <c r="H209" s="4">
        <v>172</v>
      </c>
      <c r="I209" s="4" t="s">
        <v>3545</v>
      </c>
      <c r="J209" s="4">
        <v>1</v>
      </c>
      <c r="K209" s="4">
        <v>0</v>
      </c>
      <c r="L209" s="4">
        <v>0</v>
      </c>
      <c r="M209" s="162">
        <f t="shared" si="20"/>
        <v>9841</v>
      </c>
      <c r="AC209" s="4">
        <f t="shared" si="21"/>
        <v>208</v>
      </c>
      <c r="AD209" s="161">
        <f t="shared" ca="1" si="22"/>
        <v>0.3884234755516317</v>
      </c>
      <c r="AE209" s="161">
        <f t="shared" ca="1" si="23"/>
        <v>3885</v>
      </c>
      <c r="AF209" s="161" t="str">
        <f ca="1">INDEX(동료가치!$I$2:$I$81,MATCH(동료가치!AE209,동료가치!$M$2:$M$81,1),1)</f>
        <v>101 : 랭크1 파견.엔타마</v>
      </c>
      <c r="AG209" s="161" t="str">
        <f ca="1">INDEX(동료가치!$I$82:$I$209,MATCH(동료가치!$AE209,동료가치!$M$82:$M$209,1),1)</f>
        <v>117 : 랭크2 파견.미드</v>
      </c>
    </row>
    <row r="210" spans="1:33" x14ac:dyDescent="0.2">
      <c r="A210" s="4" t="s">
        <v>628</v>
      </c>
      <c r="B210" s="4">
        <v>3752</v>
      </c>
      <c r="C210" s="4">
        <v>1</v>
      </c>
      <c r="D210" s="4">
        <v>146</v>
      </c>
      <c r="E210" s="4" t="s">
        <v>2451</v>
      </c>
      <c r="F210" s="4">
        <v>10000</v>
      </c>
      <c r="G210" s="4">
        <v>33</v>
      </c>
      <c r="H210" s="4">
        <v>1</v>
      </c>
      <c r="I210" s="4" t="s">
        <v>3402</v>
      </c>
      <c r="J210" s="4">
        <v>1</v>
      </c>
      <c r="K210" s="4">
        <v>0</v>
      </c>
      <c r="L210" s="4">
        <v>0</v>
      </c>
      <c r="M210" s="162"/>
      <c r="AC210" s="4">
        <f t="shared" si="21"/>
        <v>209</v>
      </c>
      <c r="AD210" s="161">
        <f t="shared" ca="1" si="22"/>
        <v>0.35615793716065203</v>
      </c>
      <c r="AE210" s="161">
        <f t="shared" ca="1" si="23"/>
        <v>3562</v>
      </c>
      <c r="AF210" s="161" t="str">
        <f ca="1">INDEX(동료가치!$I$2:$I$81,MATCH(동료가치!AE210,동료가치!$M$2:$M$81,1),1)</f>
        <v>8 : 랭크1 PVP.아처(여)</v>
      </c>
      <c r="AG210" s="161" t="str">
        <f ca="1">INDEX(동료가치!$I$82:$I$209,MATCH(동료가치!$AE210,동료가치!$M$82:$M$209,1),1)</f>
        <v>115 : 랭크2 파견.홀그렌</v>
      </c>
    </row>
    <row r="211" spans="1:33" x14ac:dyDescent="0.2">
      <c r="A211" s="4" t="s">
        <v>3546</v>
      </c>
      <c r="B211" s="4">
        <v>3753</v>
      </c>
      <c r="C211" s="4">
        <v>1</v>
      </c>
      <c r="D211" s="4">
        <v>147</v>
      </c>
      <c r="E211" s="4" t="s">
        <v>3547</v>
      </c>
      <c r="F211" s="4">
        <v>10000</v>
      </c>
      <c r="G211" s="4">
        <v>33</v>
      </c>
      <c r="H211" s="4">
        <v>116</v>
      </c>
      <c r="I211" s="4" t="s">
        <v>3441</v>
      </c>
      <c r="J211" s="4">
        <v>1</v>
      </c>
      <c r="K211" s="4">
        <v>0</v>
      </c>
      <c r="L211" s="4">
        <v>0</v>
      </c>
      <c r="M211" s="162"/>
      <c r="AC211" s="4">
        <f t="shared" si="21"/>
        <v>210</v>
      </c>
      <c r="AD211" s="161">
        <f t="shared" ca="1" si="22"/>
        <v>0.57226197219973507</v>
      </c>
      <c r="AE211" s="161">
        <f t="shared" ca="1" si="23"/>
        <v>5723</v>
      </c>
      <c r="AF211" s="161" t="str">
        <f ca="1">INDEX(동료가치!$I$2:$I$81,MATCH(동료가치!AE211,동료가치!$M$2:$M$81,1),1)</f>
        <v>105 : 랭크1 파견.냥쿤</v>
      </c>
      <c r="AG211" s="161" t="str">
        <f ca="1">INDEX(동료가치!$I$82:$I$209,MATCH(동료가치!$AE211,동료가치!$M$82:$M$209,1),1)</f>
        <v>29 : 랭크3 PVP.하이위저드(남)</v>
      </c>
    </row>
    <row r="212" spans="1:33" x14ac:dyDescent="0.2">
      <c r="A212" s="4" t="s">
        <v>3394</v>
      </c>
      <c r="B212" s="4">
        <v>3754</v>
      </c>
      <c r="C212" s="4">
        <v>7</v>
      </c>
      <c r="D212" s="4">
        <v>1</v>
      </c>
      <c r="E212" s="4" t="s">
        <v>3548</v>
      </c>
      <c r="F212" s="4">
        <v>1000</v>
      </c>
      <c r="G212" s="4">
        <v>33</v>
      </c>
      <c r="H212" s="4">
        <v>1</v>
      </c>
      <c r="I212" s="4" t="s">
        <v>3402</v>
      </c>
      <c r="J212" s="4">
        <v>1</v>
      </c>
      <c r="K212" s="4">
        <v>0</v>
      </c>
      <c r="L212" s="4">
        <v>0</v>
      </c>
      <c r="M212" s="162"/>
      <c r="AC212" s="4">
        <f t="shared" si="21"/>
        <v>211</v>
      </c>
      <c r="AD212" s="161">
        <f t="shared" ca="1" si="22"/>
        <v>0.56720753245472366</v>
      </c>
      <c r="AE212" s="161">
        <f t="shared" ca="1" si="23"/>
        <v>5673</v>
      </c>
      <c r="AF212" s="161" t="str">
        <f ca="1">INDEX(동료가치!$I$2:$I$81,MATCH(동료가치!AE212,동료가치!$M$2:$M$81,1),1)</f>
        <v>105 : 랭크1 파견.냥쿤</v>
      </c>
      <c r="AG212" s="161" t="str">
        <f ca="1">INDEX(동료가치!$I$82:$I$209,MATCH(동료가치!$AE212,동료가치!$M$82:$M$209,1),1)</f>
        <v>29 : 랭크3 PVP.하이위저드(남)</v>
      </c>
    </row>
    <row r="213" spans="1:33" x14ac:dyDescent="0.2">
      <c r="A213" s="4" t="s">
        <v>3394</v>
      </c>
      <c r="B213" s="4">
        <v>3755</v>
      </c>
      <c r="C213" s="4">
        <v>7</v>
      </c>
      <c r="D213" s="4">
        <v>1</v>
      </c>
      <c r="E213" s="4" t="s">
        <v>3548</v>
      </c>
      <c r="F213" s="4">
        <v>1000</v>
      </c>
      <c r="G213" s="4">
        <v>33</v>
      </c>
      <c r="H213" s="4">
        <v>2</v>
      </c>
      <c r="I213" s="4" t="s">
        <v>3403</v>
      </c>
      <c r="J213" s="4">
        <v>1</v>
      </c>
      <c r="K213" s="4">
        <v>0</v>
      </c>
      <c r="L213" s="4">
        <v>0</v>
      </c>
      <c r="M213" s="162"/>
      <c r="AC213" s="4">
        <f t="shared" si="21"/>
        <v>212</v>
      </c>
      <c r="AD213" s="161">
        <f t="shared" ca="1" si="22"/>
        <v>0.55475897090048287</v>
      </c>
      <c r="AE213" s="161">
        <f t="shared" ca="1" si="23"/>
        <v>5548</v>
      </c>
      <c r="AF213" s="161" t="str">
        <f ca="1">INDEX(동료가치!$I$2:$I$81,MATCH(동료가치!AE213,동료가치!$M$2:$M$81,1),1)</f>
        <v>104 : 랭크1 파견.스텔로</v>
      </c>
      <c r="AG213" s="161" t="str">
        <f ca="1">INDEX(동료가치!$I$82:$I$209,MATCH(동료가치!$AE213,동료가치!$M$82:$M$209,1),1)</f>
        <v>28 : 랭크3 PVP.팔라딘(여)</v>
      </c>
    </row>
    <row r="214" spans="1:33" x14ac:dyDescent="0.2">
      <c r="A214" s="4" t="s">
        <v>3394</v>
      </c>
      <c r="B214" s="4">
        <v>3756</v>
      </c>
      <c r="C214" s="4">
        <v>7</v>
      </c>
      <c r="D214" s="4">
        <v>1</v>
      </c>
      <c r="E214" s="4" t="s">
        <v>3548</v>
      </c>
      <c r="F214" s="4">
        <v>1000</v>
      </c>
      <c r="G214" s="4">
        <v>33</v>
      </c>
      <c r="H214" s="4">
        <v>3</v>
      </c>
      <c r="I214" s="4" t="s">
        <v>3404</v>
      </c>
      <c r="J214" s="4">
        <v>1</v>
      </c>
      <c r="K214" s="4">
        <v>0</v>
      </c>
      <c r="L214" s="4">
        <v>0</v>
      </c>
      <c r="M214" s="162"/>
      <c r="AC214" s="4">
        <f t="shared" si="21"/>
        <v>213</v>
      </c>
      <c r="AD214" s="161">
        <f t="shared" ca="1" si="22"/>
        <v>0.15446055697008165</v>
      </c>
      <c r="AE214" s="161">
        <f t="shared" ca="1" si="23"/>
        <v>1545</v>
      </c>
      <c r="AF214" s="161" t="str">
        <f ca="1">INDEX(동료가치!$I$2:$I$81,MATCH(동료가치!AE214,동료가치!$M$2:$M$81,1),1)</f>
        <v>4 : 랭크1 PVP.매지션(여)</v>
      </c>
      <c r="AG214" s="161" t="str">
        <f ca="1">INDEX(동료가치!$I$82:$I$209,MATCH(동료가치!$AE214,동료가치!$M$82:$M$209,1),1)</f>
        <v>18 : 랭크2 PVP.어쌔신(여)</v>
      </c>
    </row>
    <row r="215" spans="1:33" x14ac:dyDescent="0.2">
      <c r="A215" s="4" t="s">
        <v>3394</v>
      </c>
      <c r="B215" s="4">
        <v>3757</v>
      </c>
      <c r="C215" s="4">
        <v>7</v>
      </c>
      <c r="D215" s="4">
        <v>1</v>
      </c>
      <c r="E215" s="4" t="s">
        <v>3548</v>
      </c>
      <c r="F215" s="4">
        <v>1000</v>
      </c>
      <c r="G215" s="4">
        <v>33</v>
      </c>
      <c r="H215" s="4">
        <v>4</v>
      </c>
      <c r="I215" s="4" t="s">
        <v>3405</v>
      </c>
      <c r="J215" s="4">
        <v>1</v>
      </c>
      <c r="K215" s="4">
        <v>0</v>
      </c>
      <c r="L215" s="4">
        <v>0</v>
      </c>
      <c r="M215" s="162"/>
      <c r="AC215" s="4">
        <f t="shared" si="21"/>
        <v>214</v>
      </c>
      <c r="AD215" s="161">
        <f t="shared" ca="1" si="22"/>
        <v>8.3463357161860152E-2</v>
      </c>
      <c r="AE215" s="161">
        <f t="shared" ca="1" si="23"/>
        <v>835</v>
      </c>
      <c r="AF215" s="161" t="str">
        <f ca="1">INDEX(동료가치!$I$2:$I$81,MATCH(동료가치!AE215,동료가치!$M$2:$M$81,1),1)</f>
        <v>2 : 랭크1 PVP.소드맨(여)</v>
      </c>
      <c r="AG215" s="161" t="str">
        <f ca="1">INDEX(동료가치!$I$82:$I$209,MATCH(동료가치!$AE215,동료가치!$M$82:$M$209,1),1)</f>
        <v>14 : 랭크2 PVP.위저드(여)</v>
      </c>
    </row>
    <row r="216" spans="1:33" x14ac:dyDescent="0.2">
      <c r="A216" s="4" t="s">
        <v>3394</v>
      </c>
      <c r="B216" s="4">
        <v>3758</v>
      </c>
      <c r="C216" s="4">
        <v>7</v>
      </c>
      <c r="D216" s="4">
        <v>1</v>
      </c>
      <c r="E216" s="4" t="s">
        <v>3548</v>
      </c>
      <c r="F216" s="4">
        <v>1000</v>
      </c>
      <c r="G216" s="4">
        <v>33</v>
      </c>
      <c r="H216" s="4">
        <v>5</v>
      </c>
      <c r="I216" s="4" t="s">
        <v>3406</v>
      </c>
      <c r="J216" s="4">
        <v>1</v>
      </c>
      <c r="K216" s="4">
        <v>0</v>
      </c>
      <c r="L216" s="4">
        <v>0</v>
      </c>
      <c r="M216" s="162"/>
      <c r="AC216" s="4">
        <f t="shared" si="21"/>
        <v>215</v>
      </c>
      <c r="AD216" s="161">
        <f t="shared" ca="1" si="22"/>
        <v>0.35272669899064724</v>
      </c>
      <c r="AE216" s="161">
        <f t="shared" ca="1" si="23"/>
        <v>3528</v>
      </c>
      <c r="AF216" s="161" t="str">
        <f ca="1">INDEX(동료가치!$I$2:$I$81,MATCH(동료가치!AE216,동료가치!$M$2:$M$81,1),1)</f>
        <v>8 : 랭크1 PVP.아처(여)</v>
      </c>
      <c r="AG216" s="161" t="str">
        <f ca="1">INDEX(동료가치!$I$82:$I$209,MATCH(동료가치!$AE216,동료가치!$M$82:$M$209,1),1)</f>
        <v>115 : 랭크2 파견.홀그렌</v>
      </c>
    </row>
    <row r="217" spans="1:33" x14ac:dyDescent="0.2">
      <c r="A217" s="4" t="s">
        <v>3394</v>
      </c>
      <c r="B217" s="4">
        <v>3759</v>
      </c>
      <c r="C217" s="4">
        <v>7</v>
      </c>
      <c r="D217" s="4">
        <v>1</v>
      </c>
      <c r="E217" s="4" t="s">
        <v>3548</v>
      </c>
      <c r="F217" s="4">
        <v>1000</v>
      </c>
      <c r="G217" s="4">
        <v>33</v>
      </c>
      <c r="H217" s="4">
        <v>6</v>
      </c>
      <c r="I217" s="4" t="s">
        <v>3407</v>
      </c>
      <c r="J217" s="4">
        <v>1</v>
      </c>
      <c r="K217" s="4">
        <v>0</v>
      </c>
      <c r="L217" s="4">
        <v>0</v>
      </c>
      <c r="M217" s="162"/>
      <c r="AC217" s="4">
        <f t="shared" si="21"/>
        <v>216</v>
      </c>
      <c r="AD217" s="161">
        <f t="shared" ca="1" si="22"/>
        <v>0.63767635656706378</v>
      </c>
      <c r="AE217" s="161">
        <f t="shared" ca="1" si="23"/>
        <v>6377</v>
      </c>
      <c r="AF217" s="161" t="str">
        <f ca="1">INDEX(동료가치!$I$2:$I$81,MATCH(동료가치!AE217,동료가치!$M$2:$M$81,1),1)</f>
        <v>106 : 랭크1 파견.마요마요</v>
      </c>
      <c r="AG217" s="161" t="str">
        <f ca="1">INDEX(동료가치!$I$82:$I$209,MATCH(동료가치!$AE217,동료가치!$M$82:$M$209,1),1)</f>
        <v>33 : 랭크3 PVP.어쌔신크로스(남)</v>
      </c>
    </row>
    <row r="218" spans="1:33" x14ac:dyDescent="0.2">
      <c r="A218" s="4" t="s">
        <v>3394</v>
      </c>
      <c r="B218" s="4">
        <v>3760</v>
      </c>
      <c r="C218" s="4">
        <v>7</v>
      </c>
      <c r="D218" s="4">
        <v>1</v>
      </c>
      <c r="E218" s="4" t="s">
        <v>3548</v>
      </c>
      <c r="F218" s="4">
        <v>1000</v>
      </c>
      <c r="G218" s="4">
        <v>33</v>
      </c>
      <c r="H218" s="4">
        <v>7</v>
      </c>
      <c r="I218" s="4" t="s">
        <v>3408</v>
      </c>
      <c r="J218" s="4">
        <v>1</v>
      </c>
      <c r="K218" s="4">
        <v>0</v>
      </c>
      <c r="L218" s="4">
        <v>0</v>
      </c>
      <c r="M218" s="162"/>
      <c r="AC218" s="4">
        <f t="shared" si="21"/>
        <v>217</v>
      </c>
      <c r="AD218" s="161">
        <f t="shared" ca="1" si="22"/>
        <v>0.98604694796096448</v>
      </c>
      <c r="AE218" s="161">
        <f t="shared" ca="1" si="23"/>
        <v>9861</v>
      </c>
      <c r="AF218" s="161" t="str">
        <f ca="1">INDEX(동료가치!$I$2:$I$81,MATCH(동료가치!AE218,동료가치!$M$2:$M$81,1),1)</f>
        <v>140 : 랭크3 파견.디포르테</v>
      </c>
      <c r="AG218" s="161" t="str">
        <f ca="1">INDEX(동료가치!$I$82:$I$209,MATCH(동료가치!$AE218,동료가치!$M$82:$M$209,1),1)</f>
        <v>172 : 랭크5 파견.뉴오즈</v>
      </c>
    </row>
    <row r="219" spans="1:33" x14ac:dyDescent="0.2">
      <c r="A219" s="4" t="s">
        <v>3394</v>
      </c>
      <c r="B219" s="4">
        <v>3761</v>
      </c>
      <c r="C219" s="4">
        <v>7</v>
      </c>
      <c r="D219" s="4">
        <v>1</v>
      </c>
      <c r="E219" s="4" t="s">
        <v>3548</v>
      </c>
      <c r="F219" s="4">
        <v>1000</v>
      </c>
      <c r="G219" s="4">
        <v>33</v>
      </c>
      <c r="H219" s="4">
        <v>8</v>
      </c>
      <c r="I219" s="4" t="s">
        <v>3409</v>
      </c>
      <c r="J219" s="4">
        <v>1</v>
      </c>
      <c r="K219" s="4">
        <v>0</v>
      </c>
      <c r="L219" s="4">
        <v>0</v>
      </c>
      <c r="M219" s="162"/>
      <c r="AC219" s="4">
        <f t="shared" si="21"/>
        <v>218</v>
      </c>
      <c r="AD219" s="161">
        <f t="shared" ca="1" si="22"/>
        <v>0.40509808121073365</v>
      </c>
      <c r="AE219" s="161">
        <f t="shared" ca="1" si="23"/>
        <v>4051</v>
      </c>
      <c r="AF219" s="161" t="str">
        <f ca="1">INDEX(동료가치!$I$2:$I$81,MATCH(동료가치!AE219,동료가치!$M$2:$M$81,1),1)</f>
        <v>101 : 랭크1 파견.엔타마</v>
      </c>
      <c r="AG219" s="161" t="str">
        <f ca="1">INDEX(동료가치!$I$82:$I$209,MATCH(동료가치!$AE219,동료가치!$M$82:$M$209,1),1)</f>
        <v>118 : 랭크2 파견.룬</v>
      </c>
    </row>
    <row r="220" spans="1:33" x14ac:dyDescent="0.2">
      <c r="A220" s="4" t="s">
        <v>3394</v>
      </c>
      <c r="B220" s="4">
        <v>3762</v>
      </c>
      <c r="C220" s="4">
        <v>7</v>
      </c>
      <c r="D220" s="4">
        <v>1</v>
      </c>
      <c r="E220" s="4" t="s">
        <v>3548</v>
      </c>
      <c r="F220" s="4">
        <v>125</v>
      </c>
      <c r="G220" s="4">
        <v>33</v>
      </c>
      <c r="H220" s="4">
        <v>9</v>
      </c>
      <c r="I220" s="4" t="s">
        <v>3418</v>
      </c>
      <c r="J220" s="4">
        <v>1</v>
      </c>
      <c r="K220" s="4">
        <v>0</v>
      </c>
      <c r="L220" s="4">
        <v>0</v>
      </c>
      <c r="M220" s="162"/>
      <c r="AC220" s="4">
        <f t="shared" si="21"/>
        <v>219</v>
      </c>
      <c r="AD220" s="161">
        <f t="shared" ca="1" si="22"/>
        <v>9.0518276999334457E-2</v>
      </c>
      <c r="AE220" s="161">
        <f t="shared" ca="1" si="23"/>
        <v>906</v>
      </c>
      <c r="AF220" s="161" t="str">
        <f ca="1">INDEX(동료가치!$I$2:$I$81,MATCH(동료가치!AE220,동료가치!$M$2:$M$81,1),1)</f>
        <v>2 : 랭크1 PVP.소드맨(여)</v>
      </c>
      <c r="AG220" s="161" t="str">
        <f ca="1">INDEX(동료가치!$I$82:$I$209,MATCH(동료가치!$AE220,동료가치!$M$82:$M$209,1),1)</f>
        <v>14 : 랭크2 PVP.위저드(여)</v>
      </c>
    </row>
    <row r="221" spans="1:33" x14ac:dyDescent="0.2">
      <c r="A221" s="4" t="s">
        <v>3394</v>
      </c>
      <c r="B221" s="4">
        <v>3763</v>
      </c>
      <c r="C221" s="4">
        <v>7</v>
      </c>
      <c r="D221" s="4">
        <v>1</v>
      </c>
      <c r="E221" s="4" t="s">
        <v>3548</v>
      </c>
      <c r="F221" s="4">
        <v>125</v>
      </c>
      <c r="G221" s="4">
        <v>33</v>
      </c>
      <c r="H221" s="4">
        <v>10</v>
      </c>
      <c r="I221" s="4" t="s">
        <v>3419</v>
      </c>
      <c r="J221" s="4">
        <v>1</v>
      </c>
      <c r="K221" s="4">
        <v>0</v>
      </c>
      <c r="L221" s="4">
        <v>0</v>
      </c>
      <c r="M221" s="162"/>
      <c r="AC221" s="4">
        <f t="shared" si="21"/>
        <v>220</v>
      </c>
      <c r="AD221" s="161">
        <f t="shared" ca="1" si="22"/>
        <v>0.2464733221224904</v>
      </c>
      <c r="AE221" s="161">
        <f t="shared" ca="1" si="23"/>
        <v>2465</v>
      </c>
      <c r="AF221" s="161" t="str">
        <f ca="1">INDEX(동료가치!$I$2:$I$81,MATCH(동료가치!AE221,동료가치!$M$2:$M$81,1),1)</f>
        <v>6 : 랭크1 PVP.씨프(여)</v>
      </c>
      <c r="AG221" s="161" t="str">
        <f ca="1">INDEX(동료가치!$I$82:$I$209,MATCH(동료가치!$AE221,동료가치!$M$82:$M$209,1),1)</f>
        <v>24 : 랭크2 PVP.댄서(여)</v>
      </c>
    </row>
    <row r="222" spans="1:33" x14ac:dyDescent="0.2">
      <c r="A222" s="4" t="s">
        <v>3394</v>
      </c>
      <c r="B222" s="4">
        <v>3764</v>
      </c>
      <c r="C222" s="4">
        <v>7</v>
      </c>
      <c r="D222" s="4">
        <v>1</v>
      </c>
      <c r="E222" s="4" t="s">
        <v>3548</v>
      </c>
      <c r="F222" s="4">
        <v>125</v>
      </c>
      <c r="G222" s="4">
        <v>33</v>
      </c>
      <c r="H222" s="4">
        <v>11</v>
      </c>
      <c r="I222" s="4" t="s">
        <v>3420</v>
      </c>
      <c r="J222" s="4">
        <v>1</v>
      </c>
      <c r="K222" s="4">
        <v>0</v>
      </c>
      <c r="L222" s="4">
        <v>0</v>
      </c>
      <c r="M222" s="162"/>
      <c r="AC222" s="4">
        <f t="shared" si="21"/>
        <v>221</v>
      </c>
      <c r="AD222" s="161">
        <f t="shared" ca="1" si="22"/>
        <v>2.1983066760985492E-3</v>
      </c>
      <c r="AE222" s="161">
        <f t="shared" ca="1" si="23"/>
        <v>22</v>
      </c>
      <c r="AF222" s="161" t="str">
        <f ca="1">INDEX(동료가치!$I$2:$I$81,MATCH(동료가치!AE222,동료가치!$M$2:$M$81,1),1)</f>
        <v>1 : 랭크1 PVP.소드맨(남)</v>
      </c>
      <c r="AG222" s="161" t="str">
        <f ca="1">INDEX(동료가치!$I$82:$I$209,MATCH(동료가치!$AE222,동료가치!$M$82:$M$209,1),1)</f>
        <v>9 : 랭크2 PVP.나이트(남)</v>
      </c>
    </row>
    <row r="223" spans="1:33" x14ac:dyDescent="0.2">
      <c r="A223" s="4" t="s">
        <v>3394</v>
      </c>
      <c r="B223" s="4">
        <v>3765</v>
      </c>
      <c r="C223" s="4">
        <v>7</v>
      </c>
      <c r="D223" s="4">
        <v>1</v>
      </c>
      <c r="E223" s="4" t="s">
        <v>3548</v>
      </c>
      <c r="F223" s="4">
        <v>125</v>
      </c>
      <c r="G223" s="4">
        <v>33</v>
      </c>
      <c r="H223" s="4">
        <v>12</v>
      </c>
      <c r="I223" s="4" t="s">
        <v>3421</v>
      </c>
      <c r="J223" s="4">
        <v>1</v>
      </c>
      <c r="K223" s="4">
        <v>0</v>
      </c>
      <c r="L223" s="4">
        <v>0</v>
      </c>
      <c r="M223" s="162"/>
      <c r="AC223" s="4">
        <f t="shared" si="21"/>
        <v>222</v>
      </c>
      <c r="AD223" s="161">
        <f t="shared" ca="1" si="22"/>
        <v>0.79276875937077784</v>
      </c>
      <c r="AE223" s="161">
        <f t="shared" ca="1" si="23"/>
        <v>7928</v>
      </c>
      <c r="AF223" s="161" t="str">
        <f ca="1">INDEX(동료가치!$I$2:$I$81,MATCH(동료가치!AE223,동료가치!$M$2:$M$81,1),1)</f>
        <v>22 : 랭크2 PVP.헌터(여)</v>
      </c>
      <c r="AG223" s="161" t="str">
        <f ca="1">INDEX(동료가치!$I$82:$I$209,MATCH(동료가치!$AE223,동료가치!$M$82:$M$209,1),1)</f>
        <v>128 : 랭크3 파견.본바스</v>
      </c>
    </row>
    <row r="224" spans="1:33" x14ac:dyDescent="0.2">
      <c r="A224" s="4" t="s">
        <v>3394</v>
      </c>
      <c r="B224" s="4">
        <v>3766</v>
      </c>
      <c r="C224" s="4">
        <v>7</v>
      </c>
      <c r="D224" s="4">
        <v>1</v>
      </c>
      <c r="E224" s="4" t="s">
        <v>3548</v>
      </c>
      <c r="F224" s="4">
        <v>125</v>
      </c>
      <c r="G224" s="4">
        <v>33</v>
      </c>
      <c r="H224" s="4">
        <v>13</v>
      </c>
      <c r="I224" s="4" t="s">
        <v>3422</v>
      </c>
      <c r="J224" s="4">
        <v>1</v>
      </c>
      <c r="K224" s="4">
        <v>0</v>
      </c>
      <c r="L224" s="4">
        <v>0</v>
      </c>
      <c r="M224" s="162"/>
      <c r="AC224" s="4">
        <f t="shared" si="21"/>
        <v>223</v>
      </c>
      <c r="AD224" s="161">
        <f t="shared" ca="1" si="22"/>
        <v>0.91802576745491182</v>
      </c>
      <c r="AE224" s="161">
        <f t="shared" ca="1" si="23"/>
        <v>9181</v>
      </c>
      <c r="AF224" s="161" t="str">
        <f ca="1">INDEX(동료가치!$I$2:$I$81,MATCH(동료가치!AE224,동료가치!$M$2:$M$81,1),1)</f>
        <v>33 : 랭크3 PVP.어쌔신크로스(남)</v>
      </c>
      <c r="AG224" s="161" t="str">
        <f ca="1">INDEX(동료가치!$I$82:$I$209,MATCH(동료가치!$AE224,동료가치!$M$82:$M$209,1),1)</f>
        <v>137 : 랭크3 파견.비닛</v>
      </c>
    </row>
    <row r="225" spans="1:33" x14ac:dyDescent="0.2">
      <c r="A225" s="4" t="s">
        <v>3394</v>
      </c>
      <c r="B225" s="4">
        <v>3767</v>
      </c>
      <c r="C225" s="4">
        <v>7</v>
      </c>
      <c r="D225" s="4">
        <v>1</v>
      </c>
      <c r="E225" s="4" t="s">
        <v>3548</v>
      </c>
      <c r="F225" s="4">
        <v>125</v>
      </c>
      <c r="G225" s="4">
        <v>33</v>
      </c>
      <c r="H225" s="4">
        <v>14</v>
      </c>
      <c r="I225" s="4" t="s">
        <v>3423</v>
      </c>
      <c r="J225" s="4">
        <v>1</v>
      </c>
      <c r="K225" s="4">
        <v>0</v>
      </c>
      <c r="L225" s="4">
        <v>0</v>
      </c>
      <c r="M225" s="162"/>
      <c r="AC225" s="4">
        <f t="shared" si="21"/>
        <v>224</v>
      </c>
      <c r="AD225" s="161">
        <f t="shared" ca="1" si="22"/>
        <v>0.45308318534988079</v>
      </c>
      <c r="AE225" s="161">
        <f t="shared" ca="1" si="23"/>
        <v>4531</v>
      </c>
      <c r="AF225" s="161" t="str">
        <f ca="1">INDEX(동료가치!$I$2:$I$81,MATCH(동료가치!AE225,동료가치!$M$2:$M$81,1),1)</f>
        <v>102 : 랭크1 파견.세레</v>
      </c>
      <c r="AG225" s="161" t="str">
        <f ca="1">INDEX(동료가치!$I$82:$I$209,MATCH(동료가치!$AE225,동료가치!$M$82:$M$209,1),1)</f>
        <v>121 : 랭크2 파견.다이거츠</v>
      </c>
    </row>
    <row r="226" spans="1:33" x14ac:dyDescent="0.2">
      <c r="A226" s="4" t="s">
        <v>3394</v>
      </c>
      <c r="B226" s="4">
        <v>3768</v>
      </c>
      <c r="C226" s="4">
        <v>7</v>
      </c>
      <c r="D226" s="4">
        <v>1</v>
      </c>
      <c r="E226" s="4" t="s">
        <v>3548</v>
      </c>
      <c r="F226" s="4">
        <v>125</v>
      </c>
      <c r="G226" s="4">
        <v>33</v>
      </c>
      <c r="H226" s="4">
        <v>15</v>
      </c>
      <c r="I226" s="4" t="s">
        <v>3424</v>
      </c>
      <c r="J226" s="4">
        <v>1</v>
      </c>
      <c r="K226" s="4">
        <v>0</v>
      </c>
      <c r="L226" s="4">
        <v>0</v>
      </c>
      <c r="M226" s="162"/>
      <c r="AC226" s="4">
        <f t="shared" si="21"/>
        <v>225</v>
      </c>
      <c r="AD226" s="161">
        <f t="shared" ca="1" si="22"/>
        <v>0.77177363753994077</v>
      </c>
      <c r="AE226" s="161">
        <f t="shared" ca="1" si="23"/>
        <v>7718</v>
      </c>
      <c r="AF226" s="161" t="str">
        <f ca="1">INDEX(동료가치!$I$2:$I$81,MATCH(동료가치!AE226,동료가치!$M$2:$M$81,1),1)</f>
        <v>19 : 랭크2 PVP.로그(남)</v>
      </c>
      <c r="AG226" s="161" t="str">
        <f ca="1">INDEX(동료가치!$I$82:$I$209,MATCH(동료가치!$AE226,동료가치!$M$82:$M$209,1),1)</f>
        <v>127 : 랭크3 파견.루이제</v>
      </c>
    </row>
    <row r="227" spans="1:33" x14ac:dyDescent="0.2">
      <c r="A227" s="4" t="s">
        <v>3394</v>
      </c>
      <c r="B227" s="4">
        <v>3769</v>
      </c>
      <c r="C227" s="4">
        <v>7</v>
      </c>
      <c r="D227" s="4">
        <v>1</v>
      </c>
      <c r="E227" s="4" t="s">
        <v>3548</v>
      </c>
      <c r="F227" s="4">
        <v>125</v>
      </c>
      <c r="G227" s="4">
        <v>33</v>
      </c>
      <c r="H227" s="4">
        <v>16</v>
      </c>
      <c r="I227" s="4" t="s">
        <v>3425</v>
      </c>
      <c r="J227" s="4">
        <v>1</v>
      </c>
      <c r="K227" s="4">
        <v>0</v>
      </c>
      <c r="L227" s="4">
        <v>0</v>
      </c>
      <c r="M227" s="162"/>
      <c r="AC227" s="4">
        <f t="shared" si="21"/>
        <v>226</v>
      </c>
      <c r="AD227" s="161">
        <f t="shared" ca="1" si="22"/>
        <v>0.32482892782154071</v>
      </c>
      <c r="AE227" s="161">
        <f t="shared" ca="1" si="23"/>
        <v>3249</v>
      </c>
      <c r="AF227" s="161" t="str">
        <f ca="1">INDEX(동료가치!$I$2:$I$81,MATCH(동료가치!AE227,동료가치!$M$2:$M$81,1),1)</f>
        <v>7 : 랭크1 PVP.아처(남)</v>
      </c>
      <c r="AG227" s="161" t="str">
        <f ca="1">INDEX(동료가치!$I$82:$I$209,MATCH(동료가치!$AE227,동료가치!$M$82:$M$209,1),1)</f>
        <v>113 : 랭크2 파견.김렛</v>
      </c>
    </row>
    <row r="228" spans="1:33" x14ac:dyDescent="0.2">
      <c r="A228" s="4" t="s">
        <v>3394</v>
      </c>
      <c r="B228" s="4">
        <v>3770</v>
      </c>
      <c r="C228" s="4">
        <v>7</v>
      </c>
      <c r="D228" s="4">
        <v>1</v>
      </c>
      <c r="E228" s="4" t="s">
        <v>3548</v>
      </c>
      <c r="F228" s="4">
        <v>125</v>
      </c>
      <c r="G228" s="4">
        <v>33</v>
      </c>
      <c r="H228" s="4">
        <v>17</v>
      </c>
      <c r="I228" s="4" t="s">
        <v>3426</v>
      </c>
      <c r="J228" s="4">
        <v>1</v>
      </c>
      <c r="K228" s="4">
        <v>0</v>
      </c>
      <c r="L228" s="4">
        <v>0</v>
      </c>
      <c r="M228" s="162"/>
      <c r="AC228" s="4">
        <f t="shared" si="21"/>
        <v>227</v>
      </c>
      <c r="AD228" s="161">
        <f t="shared" ca="1" si="22"/>
        <v>0.84086292749439173</v>
      </c>
      <c r="AE228" s="161">
        <f t="shared" ca="1" si="23"/>
        <v>8409</v>
      </c>
      <c r="AF228" s="161" t="str">
        <f ca="1">INDEX(동료가치!$I$2:$I$81,MATCH(동료가치!AE228,동료가치!$M$2:$M$81,1),1)</f>
        <v>114 : 랭크2 파견.존다</v>
      </c>
      <c r="AG228" s="161" t="str">
        <f ca="1">INDEX(동료가치!$I$82:$I$209,MATCH(동료가치!$AE228,동료가치!$M$82:$M$209,1),1)</f>
        <v>131 : 랭크3 파견.스노토</v>
      </c>
    </row>
    <row r="229" spans="1:33" x14ac:dyDescent="0.2">
      <c r="A229" s="4" t="s">
        <v>3394</v>
      </c>
      <c r="B229" s="4">
        <v>3771</v>
      </c>
      <c r="C229" s="4">
        <v>7</v>
      </c>
      <c r="D229" s="4">
        <v>1</v>
      </c>
      <c r="E229" s="4" t="s">
        <v>3548</v>
      </c>
      <c r="F229" s="4">
        <v>125</v>
      </c>
      <c r="G229" s="4">
        <v>33</v>
      </c>
      <c r="H229" s="4">
        <v>18</v>
      </c>
      <c r="I229" s="4" t="s">
        <v>3427</v>
      </c>
      <c r="J229" s="4">
        <v>1</v>
      </c>
      <c r="K229" s="4">
        <v>0</v>
      </c>
      <c r="L229" s="4">
        <v>0</v>
      </c>
      <c r="M229" s="162"/>
      <c r="AC229" s="4">
        <f t="shared" si="21"/>
        <v>228</v>
      </c>
      <c r="AD229" s="161">
        <f t="shared" ca="1" si="22"/>
        <v>0.89198214136403697</v>
      </c>
      <c r="AE229" s="161">
        <f t="shared" ca="1" si="23"/>
        <v>8920</v>
      </c>
      <c r="AF229" s="161" t="str">
        <f ca="1">INDEX(동료가치!$I$2:$I$81,MATCH(동료가치!AE229,동료가치!$M$2:$M$81,1),1)</f>
        <v>122 : 랭크2 파견.엘리</v>
      </c>
      <c r="AG229" s="161" t="str">
        <f ca="1">INDEX(동료가치!$I$82:$I$209,MATCH(동료가치!$AE229,동료가치!$M$82:$M$209,1),1)</f>
        <v>135 : 랭크3 파견.더블류</v>
      </c>
    </row>
    <row r="230" spans="1:33" x14ac:dyDescent="0.2">
      <c r="A230" s="4" t="s">
        <v>3394</v>
      </c>
      <c r="B230" s="4">
        <v>3772</v>
      </c>
      <c r="C230" s="4">
        <v>7</v>
      </c>
      <c r="D230" s="4">
        <v>1</v>
      </c>
      <c r="E230" s="4" t="s">
        <v>3548</v>
      </c>
      <c r="F230" s="4">
        <v>125</v>
      </c>
      <c r="G230" s="4">
        <v>33</v>
      </c>
      <c r="H230" s="4">
        <v>19</v>
      </c>
      <c r="I230" s="4" t="s">
        <v>3428</v>
      </c>
      <c r="J230" s="4">
        <v>1</v>
      </c>
      <c r="K230" s="4">
        <v>0</v>
      </c>
      <c r="L230" s="4">
        <v>0</v>
      </c>
      <c r="M230" s="162"/>
      <c r="AC230" s="4">
        <f t="shared" si="21"/>
        <v>229</v>
      </c>
      <c r="AD230" s="161">
        <f t="shared" ca="1" si="22"/>
        <v>0.90459130798524545</v>
      </c>
      <c r="AE230" s="161">
        <f t="shared" ca="1" si="23"/>
        <v>9046</v>
      </c>
      <c r="AF230" s="161" t="str">
        <f ca="1">INDEX(동료가치!$I$2:$I$81,MATCH(동료가치!AE230,동료가치!$M$2:$M$81,1),1)</f>
        <v>124 : 랭크2 파견.네마</v>
      </c>
      <c r="AG230" s="161" t="str">
        <f ca="1">INDEX(동료가치!$I$82:$I$209,MATCH(동료가치!$AE230,동료가치!$M$82:$M$209,1),1)</f>
        <v>136 : 랭크3 파견.글라리스</v>
      </c>
    </row>
    <row r="231" spans="1:33" x14ac:dyDescent="0.2">
      <c r="A231" s="4" t="s">
        <v>3394</v>
      </c>
      <c r="B231" s="4">
        <v>3773</v>
      </c>
      <c r="C231" s="4">
        <v>7</v>
      </c>
      <c r="D231" s="4">
        <v>1</v>
      </c>
      <c r="E231" s="4" t="s">
        <v>3548</v>
      </c>
      <c r="F231" s="4">
        <v>125</v>
      </c>
      <c r="G231" s="4">
        <v>33</v>
      </c>
      <c r="H231" s="4">
        <v>20</v>
      </c>
      <c r="I231" s="4" t="s">
        <v>3429</v>
      </c>
      <c r="J231" s="4">
        <v>1</v>
      </c>
      <c r="K231" s="4">
        <v>0</v>
      </c>
      <c r="L231" s="4">
        <v>0</v>
      </c>
      <c r="M231" s="162"/>
      <c r="AC231" s="4">
        <f t="shared" si="21"/>
        <v>230</v>
      </c>
      <c r="AD231" s="161">
        <f t="shared" ca="1" si="22"/>
        <v>0.84239939111224693</v>
      </c>
      <c r="AE231" s="161">
        <f t="shared" ca="1" si="23"/>
        <v>8424</v>
      </c>
      <c r="AF231" s="161" t="str">
        <f ca="1">INDEX(동료가치!$I$2:$I$81,MATCH(동료가치!AE231,동료가치!$M$2:$M$81,1),1)</f>
        <v>114 : 랭크2 파견.존다</v>
      </c>
      <c r="AG231" s="161" t="str">
        <f ca="1">INDEX(동료가치!$I$82:$I$209,MATCH(동료가치!$AE231,동료가치!$M$82:$M$209,1),1)</f>
        <v>131 : 랭크3 파견.스노토</v>
      </c>
    </row>
    <row r="232" spans="1:33" x14ac:dyDescent="0.2">
      <c r="A232" s="4" t="s">
        <v>3394</v>
      </c>
      <c r="B232" s="4">
        <v>3774</v>
      </c>
      <c r="C232" s="4">
        <v>7</v>
      </c>
      <c r="D232" s="4">
        <v>1</v>
      </c>
      <c r="E232" s="4" t="s">
        <v>3548</v>
      </c>
      <c r="F232" s="4">
        <v>125</v>
      </c>
      <c r="G232" s="4">
        <v>33</v>
      </c>
      <c r="H232" s="4">
        <v>21</v>
      </c>
      <c r="I232" s="4" t="s">
        <v>3430</v>
      </c>
      <c r="J232" s="4">
        <v>1</v>
      </c>
      <c r="K232" s="4">
        <v>0</v>
      </c>
      <c r="L232" s="4">
        <v>0</v>
      </c>
      <c r="M232" s="162"/>
      <c r="AC232" s="4">
        <f t="shared" si="21"/>
        <v>231</v>
      </c>
      <c r="AD232" s="161">
        <f t="shared" ca="1" si="22"/>
        <v>0.12700153539624348</v>
      </c>
      <c r="AE232" s="161">
        <f t="shared" ca="1" si="23"/>
        <v>1271</v>
      </c>
      <c r="AF232" s="161" t="str">
        <f ca="1">INDEX(동료가치!$I$2:$I$81,MATCH(동료가치!AE232,동료가치!$M$2:$M$81,1),1)</f>
        <v>3 : 랭크1 PVP.매지션(남)</v>
      </c>
      <c r="AG232" s="161" t="str">
        <f ca="1">INDEX(동료가치!$I$82:$I$209,MATCH(동료가치!$AE232,동료가치!$M$82:$M$209,1),1)</f>
        <v>16 : 랭크2 PVP.세이지(여)</v>
      </c>
    </row>
    <row r="233" spans="1:33" x14ac:dyDescent="0.2">
      <c r="A233" s="4" t="s">
        <v>3394</v>
      </c>
      <c r="B233" s="4">
        <v>3775</v>
      </c>
      <c r="C233" s="4">
        <v>7</v>
      </c>
      <c r="D233" s="4">
        <v>1</v>
      </c>
      <c r="E233" s="4" t="s">
        <v>3548</v>
      </c>
      <c r="F233" s="4">
        <v>125</v>
      </c>
      <c r="G233" s="4">
        <v>33</v>
      </c>
      <c r="H233" s="4">
        <v>22</v>
      </c>
      <c r="I233" s="4" t="s">
        <v>3431</v>
      </c>
      <c r="J233" s="4">
        <v>1</v>
      </c>
      <c r="K233" s="4">
        <v>0</v>
      </c>
      <c r="L233" s="4">
        <v>0</v>
      </c>
      <c r="M233" s="162"/>
      <c r="AC233" s="4">
        <f t="shared" si="21"/>
        <v>232</v>
      </c>
      <c r="AD233" s="161">
        <f t="shared" ca="1" si="22"/>
        <v>0.77198013304944324</v>
      </c>
      <c r="AE233" s="161">
        <f t="shared" ca="1" si="23"/>
        <v>7720</v>
      </c>
      <c r="AF233" s="161" t="str">
        <f ca="1">INDEX(동료가치!$I$2:$I$81,MATCH(동료가치!AE233,동료가치!$M$2:$M$81,1),1)</f>
        <v>19 : 랭크2 PVP.로그(남)</v>
      </c>
      <c r="AG233" s="161" t="str">
        <f ca="1">INDEX(동료가치!$I$82:$I$209,MATCH(동료가치!$AE233,동료가치!$M$82:$M$209,1),1)</f>
        <v>127 : 랭크3 파견.루이제</v>
      </c>
    </row>
    <row r="234" spans="1:33" x14ac:dyDescent="0.2">
      <c r="A234" s="4" t="s">
        <v>3394</v>
      </c>
      <c r="B234" s="4">
        <v>3776</v>
      </c>
      <c r="C234" s="4">
        <v>7</v>
      </c>
      <c r="D234" s="4">
        <v>1</v>
      </c>
      <c r="E234" s="4" t="s">
        <v>3548</v>
      </c>
      <c r="F234" s="4">
        <v>125</v>
      </c>
      <c r="G234" s="4">
        <v>33</v>
      </c>
      <c r="H234" s="4">
        <v>23</v>
      </c>
      <c r="I234" s="4" t="s">
        <v>3432</v>
      </c>
      <c r="J234" s="4">
        <v>1</v>
      </c>
      <c r="K234" s="4">
        <v>0</v>
      </c>
      <c r="L234" s="4">
        <v>0</v>
      </c>
      <c r="M234" s="162"/>
      <c r="AC234" s="4">
        <f t="shared" si="21"/>
        <v>233</v>
      </c>
      <c r="AD234" s="161">
        <f t="shared" ca="1" si="22"/>
        <v>0.33564506602646604</v>
      </c>
      <c r="AE234" s="161">
        <f t="shared" ca="1" si="23"/>
        <v>3357</v>
      </c>
      <c r="AF234" s="161" t="str">
        <f ca="1">INDEX(동료가치!$I$2:$I$81,MATCH(동료가치!AE234,동료가치!$M$2:$M$81,1),1)</f>
        <v>8 : 랭크1 PVP.아처(여)</v>
      </c>
      <c r="AG234" s="161" t="str">
        <f ca="1">INDEX(동료가치!$I$82:$I$209,MATCH(동료가치!$AE234,동료가치!$M$82:$M$209,1),1)</f>
        <v>114 : 랭크2 파견.존다</v>
      </c>
    </row>
    <row r="235" spans="1:33" x14ac:dyDescent="0.2">
      <c r="A235" s="4" t="s">
        <v>3394</v>
      </c>
      <c r="B235" s="4">
        <v>3777</v>
      </c>
      <c r="C235" s="4">
        <v>7</v>
      </c>
      <c r="D235" s="4">
        <v>1</v>
      </c>
      <c r="E235" s="4" t="s">
        <v>3548</v>
      </c>
      <c r="F235" s="4">
        <v>125</v>
      </c>
      <c r="G235" s="4">
        <v>33</v>
      </c>
      <c r="H235" s="4">
        <v>24</v>
      </c>
      <c r="I235" s="4" t="s">
        <v>3433</v>
      </c>
      <c r="J235" s="4">
        <v>1</v>
      </c>
      <c r="K235" s="4">
        <v>0</v>
      </c>
      <c r="L235" s="4">
        <v>0</v>
      </c>
      <c r="M235" s="162"/>
      <c r="AC235" s="4">
        <f t="shared" si="21"/>
        <v>234</v>
      </c>
      <c r="AD235" s="161">
        <f t="shared" ca="1" si="22"/>
        <v>0.65333451232250828</v>
      </c>
      <c r="AE235" s="161">
        <f t="shared" ca="1" si="23"/>
        <v>6534</v>
      </c>
      <c r="AF235" s="161" t="str">
        <f ca="1">INDEX(동료가치!$I$2:$I$81,MATCH(동료가치!AE235,동료가치!$M$2:$M$81,1),1)</f>
        <v>106 : 랭크1 파견.마요마요</v>
      </c>
      <c r="AG235" s="161" t="str">
        <f ca="1">INDEX(동료가치!$I$82:$I$209,MATCH(동료가치!$AE235,동료가치!$M$82:$M$209,1),1)</f>
        <v>35 : 랭크3 PVP.스토커(남)</v>
      </c>
    </row>
    <row r="236" spans="1:33" x14ac:dyDescent="0.2">
      <c r="A236" s="4" t="s">
        <v>3394</v>
      </c>
      <c r="B236" s="4">
        <v>3778</v>
      </c>
      <c r="C236" s="4">
        <v>7</v>
      </c>
      <c r="D236" s="4">
        <v>2</v>
      </c>
      <c r="E236" s="4" t="s">
        <v>3548</v>
      </c>
      <c r="F236" s="4">
        <v>500</v>
      </c>
      <c r="G236" s="4">
        <v>33</v>
      </c>
      <c r="H236" s="4">
        <v>9</v>
      </c>
      <c r="I236" s="4" t="s">
        <v>3418</v>
      </c>
      <c r="J236" s="4">
        <v>1</v>
      </c>
      <c r="K236" s="4">
        <v>0</v>
      </c>
      <c r="L236" s="4">
        <v>0</v>
      </c>
      <c r="M236" s="162"/>
      <c r="AC236" s="4">
        <f t="shared" si="21"/>
        <v>235</v>
      </c>
      <c r="AD236" s="161">
        <f t="shared" ca="1" si="22"/>
        <v>0.63686979774306773</v>
      </c>
      <c r="AE236" s="161">
        <f t="shared" ca="1" si="23"/>
        <v>6369</v>
      </c>
      <c r="AF236" s="161" t="str">
        <f ca="1">INDEX(동료가치!$I$2:$I$81,MATCH(동료가치!AE236,동료가치!$M$2:$M$81,1),1)</f>
        <v>106 : 랭크1 파견.마요마요</v>
      </c>
      <c r="AG236" s="161" t="str">
        <f ca="1">INDEX(동료가치!$I$82:$I$209,MATCH(동료가치!$AE236,동료가치!$M$82:$M$209,1),1)</f>
        <v>33 : 랭크3 PVP.어쌔신크로스(남)</v>
      </c>
    </row>
    <row r="237" spans="1:33" x14ac:dyDescent="0.2">
      <c r="A237" s="4" t="s">
        <v>3394</v>
      </c>
      <c r="B237" s="4">
        <v>3779</v>
      </c>
      <c r="C237" s="4">
        <v>7</v>
      </c>
      <c r="D237" s="4">
        <v>2</v>
      </c>
      <c r="E237" s="4" t="s">
        <v>3548</v>
      </c>
      <c r="F237" s="4">
        <v>500</v>
      </c>
      <c r="G237" s="4">
        <v>33</v>
      </c>
      <c r="H237" s="4">
        <v>10</v>
      </c>
      <c r="I237" s="4" t="s">
        <v>3419</v>
      </c>
      <c r="J237" s="4">
        <v>1</v>
      </c>
      <c r="K237" s="4">
        <v>0</v>
      </c>
      <c r="L237" s="4">
        <v>0</v>
      </c>
      <c r="M237" s="162"/>
      <c r="AC237" s="4">
        <f t="shared" si="21"/>
        <v>236</v>
      </c>
      <c r="AD237" s="161">
        <f t="shared" ca="1" si="22"/>
        <v>0.21456705019863542</v>
      </c>
      <c r="AE237" s="161">
        <f t="shared" ca="1" si="23"/>
        <v>2146</v>
      </c>
      <c r="AF237" s="161" t="str">
        <f ca="1">INDEX(동료가치!$I$2:$I$81,MATCH(동료가치!AE237,동료가치!$M$2:$M$81,1),1)</f>
        <v>5 : 랭크1 PVP.씨프(남)</v>
      </c>
      <c r="AG237" s="161" t="str">
        <f ca="1">INDEX(동료가치!$I$82:$I$209,MATCH(동료가치!$AE237,동료가치!$M$82:$M$209,1),1)</f>
        <v>22 : 랭크2 PVP.헌터(여)</v>
      </c>
    </row>
    <row r="238" spans="1:33" x14ac:dyDescent="0.2">
      <c r="A238" s="4" t="s">
        <v>3394</v>
      </c>
      <c r="B238" s="4">
        <v>3780</v>
      </c>
      <c r="C238" s="4">
        <v>7</v>
      </c>
      <c r="D238" s="4">
        <v>2</v>
      </c>
      <c r="E238" s="4" t="s">
        <v>3548</v>
      </c>
      <c r="F238" s="4">
        <v>500</v>
      </c>
      <c r="G238" s="4">
        <v>33</v>
      </c>
      <c r="H238" s="4">
        <v>11</v>
      </c>
      <c r="I238" s="4" t="s">
        <v>3420</v>
      </c>
      <c r="J238" s="4">
        <v>1</v>
      </c>
      <c r="K238" s="4">
        <v>0</v>
      </c>
      <c r="L238" s="4">
        <v>0</v>
      </c>
      <c r="M238" s="162"/>
      <c r="AC238" s="4">
        <f t="shared" si="21"/>
        <v>237</v>
      </c>
      <c r="AD238" s="161">
        <f t="shared" ca="1" si="22"/>
        <v>0.62441076963992681</v>
      </c>
      <c r="AE238" s="161">
        <f t="shared" ca="1" si="23"/>
        <v>6245</v>
      </c>
      <c r="AF238" s="161" t="str">
        <f ca="1">INDEX(동료가치!$I$2:$I$81,MATCH(동료가치!AE238,동료가치!$M$2:$M$81,1),1)</f>
        <v>106 : 랭크1 파견.마요마요</v>
      </c>
      <c r="AG238" s="161" t="str">
        <f ca="1">INDEX(동료가치!$I$82:$I$209,MATCH(동료가치!$AE238,동료가치!$M$82:$M$209,1),1)</f>
        <v>33 : 랭크3 PVP.어쌔신크로스(남)</v>
      </c>
    </row>
    <row r="239" spans="1:33" x14ac:dyDescent="0.2">
      <c r="A239" s="4" t="s">
        <v>3394</v>
      </c>
      <c r="B239" s="4">
        <v>3781</v>
      </c>
      <c r="C239" s="4">
        <v>7</v>
      </c>
      <c r="D239" s="4">
        <v>2</v>
      </c>
      <c r="E239" s="4" t="s">
        <v>3548</v>
      </c>
      <c r="F239" s="4">
        <v>500</v>
      </c>
      <c r="G239" s="4">
        <v>33</v>
      </c>
      <c r="H239" s="4">
        <v>12</v>
      </c>
      <c r="I239" s="4" t="s">
        <v>3421</v>
      </c>
      <c r="J239" s="4">
        <v>1</v>
      </c>
      <c r="K239" s="4">
        <v>0</v>
      </c>
      <c r="L239" s="4">
        <v>0</v>
      </c>
      <c r="M239" s="162"/>
      <c r="AC239" s="4">
        <f t="shared" si="21"/>
        <v>238</v>
      </c>
      <c r="AD239" s="161">
        <f t="shared" ca="1" si="22"/>
        <v>2.0439530089349289E-2</v>
      </c>
      <c r="AE239" s="161">
        <f t="shared" ca="1" si="23"/>
        <v>205</v>
      </c>
      <c r="AF239" s="161" t="str">
        <f ca="1">INDEX(동료가치!$I$2:$I$81,MATCH(동료가치!AE239,동료가치!$M$2:$M$81,1),1)</f>
        <v>1 : 랭크1 PVP.소드맨(남)</v>
      </c>
      <c r="AG239" s="161" t="str">
        <f ca="1">INDEX(동료가치!$I$82:$I$209,MATCH(동료가치!$AE239,동료가치!$M$82:$M$209,1),1)</f>
        <v>10 : 랭크2 PVP.나이트(여)</v>
      </c>
    </row>
    <row r="240" spans="1:33" x14ac:dyDescent="0.2">
      <c r="A240" s="4" t="s">
        <v>3394</v>
      </c>
      <c r="B240" s="4">
        <v>3782</v>
      </c>
      <c r="C240" s="4">
        <v>7</v>
      </c>
      <c r="D240" s="4">
        <v>2</v>
      </c>
      <c r="E240" s="4" t="s">
        <v>3548</v>
      </c>
      <c r="F240" s="4">
        <v>500</v>
      </c>
      <c r="G240" s="4">
        <v>33</v>
      </c>
      <c r="H240" s="4">
        <v>13</v>
      </c>
      <c r="I240" s="4" t="s">
        <v>3422</v>
      </c>
      <c r="J240" s="4">
        <v>1</v>
      </c>
      <c r="K240" s="4">
        <v>0</v>
      </c>
      <c r="L240" s="4">
        <v>0</v>
      </c>
      <c r="M240" s="162"/>
      <c r="AC240" s="4">
        <f t="shared" si="21"/>
        <v>239</v>
      </c>
      <c r="AD240" s="161">
        <f t="shared" ca="1" si="22"/>
        <v>0.75894304988678774</v>
      </c>
      <c r="AE240" s="161">
        <f t="shared" ca="1" si="23"/>
        <v>7590</v>
      </c>
      <c r="AF240" s="161" t="str">
        <f ca="1">INDEX(동료가치!$I$2:$I$81,MATCH(동료가치!AE240,동료가치!$M$2:$M$81,1),1)</f>
        <v>16 : 랭크2 PVP.세이지(여)</v>
      </c>
      <c r="AG240" s="161" t="str">
        <f ca="1">INDEX(동료가치!$I$82:$I$209,MATCH(동료가치!$AE240,동료가치!$M$82:$M$209,1),1)</f>
        <v>126 : 랭크3 파견.고로</v>
      </c>
    </row>
    <row r="241" spans="1:33" x14ac:dyDescent="0.2">
      <c r="A241" s="4" t="s">
        <v>3394</v>
      </c>
      <c r="B241" s="4">
        <v>3783</v>
      </c>
      <c r="C241" s="4">
        <v>7</v>
      </c>
      <c r="D241" s="4">
        <v>2</v>
      </c>
      <c r="E241" s="4" t="s">
        <v>3548</v>
      </c>
      <c r="F241" s="4">
        <v>500</v>
      </c>
      <c r="G241" s="4">
        <v>33</v>
      </c>
      <c r="H241" s="4">
        <v>14</v>
      </c>
      <c r="I241" s="4" t="s">
        <v>3423</v>
      </c>
      <c r="J241" s="4">
        <v>1</v>
      </c>
      <c r="K241" s="4">
        <v>0</v>
      </c>
      <c r="L241" s="4">
        <v>0</v>
      </c>
      <c r="M241" s="162"/>
      <c r="AC241" s="4">
        <f t="shared" si="21"/>
        <v>240</v>
      </c>
      <c r="AD241" s="161">
        <f t="shared" ca="1" si="22"/>
        <v>0.61786507373819832</v>
      </c>
      <c r="AE241" s="161">
        <f t="shared" ca="1" si="23"/>
        <v>6179</v>
      </c>
      <c r="AF241" s="161" t="str">
        <f ca="1">INDEX(동료가치!$I$2:$I$81,MATCH(동료가치!AE241,동료가치!$M$2:$M$81,1),1)</f>
        <v>106 : 랭크1 파견.마요마요</v>
      </c>
      <c r="AG241" s="161" t="str">
        <f ca="1">INDEX(동료가치!$I$82:$I$209,MATCH(동료가치!$AE241,동료가치!$M$82:$M$209,1),1)</f>
        <v>32 : 랭크3 PVP.프로페서(여)</v>
      </c>
    </row>
    <row r="242" spans="1:33" x14ac:dyDescent="0.2">
      <c r="A242" s="4" t="s">
        <v>3394</v>
      </c>
      <c r="B242" s="4">
        <v>3784</v>
      </c>
      <c r="C242" s="4">
        <v>7</v>
      </c>
      <c r="D242" s="4">
        <v>2</v>
      </c>
      <c r="E242" s="4" t="s">
        <v>3548</v>
      </c>
      <c r="F242" s="4">
        <v>500</v>
      </c>
      <c r="G242" s="4">
        <v>33</v>
      </c>
      <c r="H242" s="4">
        <v>15</v>
      </c>
      <c r="I242" s="4" t="s">
        <v>3424</v>
      </c>
      <c r="J242" s="4">
        <v>1</v>
      </c>
      <c r="K242" s="4">
        <v>0</v>
      </c>
      <c r="L242" s="4">
        <v>0</v>
      </c>
      <c r="M242" s="162"/>
      <c r="AC242" s="4">
        <f t="shared" si="21"/>
        <v>241</v>
      </c>
      <c r="AD242" s="161">
        <f t="shared" ca="1" si="22"/>
        <v>6.457744233947027E-2</v>
      </c>
      <c r="AE242" s="161">
        <f t="shared" ca="1" si="23"/>
        <v>646</v>
      </c>
      <c r="AF242" s="161" t="str">
        <f ca="1">INDEX(동료가치!$I$2:$I$81,MATCH(동료가치!AE242,동료가치!$M$2:$M$81,1),1)</f>
        <v>2 : 랭크1 PVP.소드맨(여)</v>
      </c>
      <c r="AG242" s="161" t="str">
        <f ca="1">INDEX(동료가치!$I$82:$I$209,MATCH(동료가치!$AE242,동료가치!$M$82:$M$209,1),1)</f>
        <v>13 : 랭크2 PVP.위저드(남)</v>
      </c>
    </row>
    <row r="243" spans="1:33" x14ac:dyDescent="0.2">
      <c r="A243" s="4" t="s">
        <v>3394</v>
      </c>
      <c r="B243" s="4">
        <v>3785</v>
      </c>
      <c r="C243" s="4">
        <v>7</v>
      </c>
      <c r="D243" s="4">
        <v>2</v>
      </c>
      <c r="E243" s="4" t="s">
        <v>3548</v>
      </c>
      <c r="F243" s="4">
        <v>500</v>
      </c>
      <c r="G243" s="4">
        <v>33</v>
      </c>
      <c r="H243" s="4">
        <v>16</v>
      </c>
      <c r="I243" s="4" t="s">
        <v>3425</v>
      </c>
      <c r="J243" s="4">
        <v>1</v>
      </c>
      <c r="K243" s="4">
        <v>0</v>
      </c>
      <c r="L243" s="4">
        <v>0</v>
      </c>
      <c r="M243" s="162"/>
      <c r="AC243" s="4">
        <f t="shared" si="21"/>
        <v>242</v>
      </c>
      <c r="AD243" s="161">
        <f t="shared" ca="1" si="22"/>
        <v>0.93198218080965967</v>
      </c>
      <c r="AE243" s="161">
        <f t="shared" ca="1" si="23"/>
        <v>9320</v>
      </c>
      <c r="AF243" s="161" t="str">
        <f ca="1">INDEX(동료가치!$I$2:$I$81,MATCH(동료가치!AE243,동료가치!$M$2:$M$81,1),1)</f>
        <v>126 : 랭크3 파견.고로</v>
      </c>
      <c r="AG243" s="161" t="str">
        <f ca="1">INDEX(동료가치!$I$82:$I$209,MATCH(동료가치!$AE243,동료가치!$M$82:$M$209,1),1)</f>
        <v>137 : 랭크3 파견.비닛</v>
      </c>
    </row>
    <row r="244" spans="1:33" x14ac:dyDescent="0.2">
      <c r="A244" s="4" t="s">
        <v>3394</v>
      </c>
      <c r="B244" s="4">
        <v>3786</v>
      </c>
      <c r="C244" s="4">
        <v>7</v>
      </c>
      <c r="D244" s="4">
        <v>2</v>
      </c>
      <c r="E244" s="4" t="s">
        <v>3548</v>
      </c>
      <c r="F244" s="4">
        <v>500</v>
      </c>
      <c r="G244" s="4">
        <v>33</v>
      </c>
      <c r="H244" s="4">
        <v>17</v>
      </c>
      <c r="I244" s="4" t="s">
        <v>3426</v>
      </c>
      <c r="J244" s="4">
        <v>1</v>
      </c>
      <c r="K244" s="4">
        <v>0</v>
      </c>
      <c r="L244" s="4">
        <v>0</v>
      </c>
      <c r="M244" s="162"/>
      <c r="AC244" s="4">
        <f t="shared" si="21"/>
        <v>243</v>
      </c>
      <c r="AD244" s="161">
        <f t="shared" ca="1" si="22"/>
        <v>0.86519786200358906</v>
      </c>
      <c r="AE244" s="161">
        <f t="shared" ca="1" si="23"/>
        <v>8652</v>
      </c>
      <c r="AF244" s="161" t="str">
        <f ca="1">INDEX(동료가치!$I$2:$I$81,MATCH(동료가치!AE244,동료가치!$M$2:$M$81,1),1)</f>
        <v>117 : 랭크2 파견.미드</v>
      </c>
      <c r="AG244" s="161" t="str">
        <f ca="1">INDEX(동료가치!$I$82:$I$209,MATCH(동료가치!$AE244,동료가치!$M$82:$M$209,1),1)</f>
        <v>133 : 랭크3 파견.펠록</v>
      </c>
    </row>
    <row r="245" spans="1:33" x14ac:dyDescent="0.2">
      <c r="A245" s="4" t="s">
        <v>3394</v>
      </c>
      <c r="B245" s="4">
        <v>3787</v>
      </c>
      <c r="C245" s="4">
        <v>7</v>
      </c>
      <c r="D245" s="4">
        <v>2</v>
      </c>
      <c r="E245" s="4" t="s">
        <v>3548</v>
      </c>
      <c r="F245" s="4">
        <v>500</v>
      </c>
      <c r="G245" s="4">
        <v>33</v>
      </c>
      <c r="H245" s="4">
        <v>18</v>
      </c>
      <c r="I245" s="4" t="s">
        <v>3427</v>
      </c>
      <c r="J245" s="4">
        <v>1</v>
      </c>
      <c r="K245" s="4">
        <v>0</v>
      </c>
      <c r="L245" s="4">
        <v>0</v>
      </c>
      <c r="M245" s="162"/>
      <c r="AC245" s="4">
        <f t="shared" si="21"/>
        <v>244</v>
      </c>
      <c r="AD245" s="161">
        <f t="shared" ca="1" si="22"/>
        <v>0.35234609264889949</v>
      </c>
      <c r="AE245" s="161">
        <f t="shared" ca="1" si="23"/>
        <v>3524</v>
      </c>
      <c r="AF245" s="161" t="str">
        <f ca="1">INDEX(동료가치!$I$2:$I$81,MATCH(동료가치!AE245,동료가치!$M$2:$M$81,1),1)</f>
        <v>8 : 랭크1 PVP.아처(여)</v>
      </c>
      <c r="AG245" s="161" t="str">
        <f ca="1">INDEX(동료가치!$I$82:$I$209,MATCH(동료가치!$AE245,동료가치!$M$82:$M$209,1),1)</f>
        <v>115 : 랭크2 파견.홀그렌</v>
      </c>
    </row>
    <row r="246" spans="1:33" x14ac:dyDescent="0.2">
      <c r="A246" s="4" t="s">
        <v>3394</v>
      </c>
      <c r="B246" s="4">
        <v>3788</v>
      </c>
      <c r="C246" s="4">
        <v>7</v>
      </c>
      <c r="D246" s="4">
        <v>2</v>
      </c>
      <c r="E246" s="4" t="s">
        <v>3548</v>
      </c>
      <c r="F246" s="4">
        <v>500</v>
      </c>
      <c r="G246" s="4">
        <v>33</v>
      </c>
      <c r="H246" s="4">
        <v>19</v>
      </c>
      <c r="I246" s="4" t="s">
        <v>3428</v>
      </c>
      <c r="J246" s="4">
        <v>1</v>
      </c>
      <c r="K246" s="4">
        <v>0</v>
      </c>
      <c r="L246" s="4">
        <v>0</v>
      </c>
      <c r="M246" s="162"/>
      <c r="AC246" s="4">
        <f t="shared" si="21"/>
        <v>245</v>
      </c>
      <c r="AD246" s="161">
        <f t="shared" ca="1" si="22"/>
        <v>0.57683997709437485</v>
      </c>
      <c r="AE246" s="161">
        <f t="shared" ca="1" si="23"/>
        <v>5769</v>
      </c>
      <c r="AF246" s="161" t="str">
        <f ca="1">INDEX(동료가치!$I$2:$I$81,MATCH(동료가치!AE246,동료가치!$M$2:$M$81,1),1)</f>
        <v>105 : 랭크1 파견.냥쿤</v>
      </c>
      <c r="AG246" s="161" t="str">
        <f ca="1">INDEX(동료가치!$I$82:$I$209,MATCH(동료가치!$AE246,동료가치!$M$82:$M$209,1),1)</f>
        <v>29 : 랭크3 PVP.하이위저드(남)</v>
      </c>
    </row>
    <row r="247" spans="1:33" x14ac:dyDescent="0.2">
      <c r="A247" s="4" t="s">
        <v>3394</v>
      </c>
      <c r="B247" s="4">
        <v>3789</v>
      </c>
      <c r="C247" s="4">
        <v>7</v>
      </c>
      <c r="D247" s="4">
        <v>2</v>
      </c>
      <c r="E247" s="4" t="s">
        <v>3548</v>
      </c>
      <c r="F247" s="4">
        <v>500</v>
      </c>
      <c r="G247" s="4">
        <v>33</v>
      </c>
      <c r="H247" s="4">
        <v>20</v>
      </c>
      <c r="I247" s="4" t="s">
        <v>3429</v>
      </c>
      <c r="J247" s="4">
        <v>1</v>
      </c>
      <c r="K247" s="4">
        <v>0</v>
      </c>
      <c r="L247" s="4">
        <v>0</v>
      </c>
      <c r="M247" s="162"/>
      <c r="AC247" s="4">
        <f t="shared" si="21"/>
        <v>246</v>
      </c>
      <c r="AD247" s="161">
        <f t="shared" ca="1" si="22"/>
        <v>0.55989520530612857</v>
      </c>
      <c r="AE247" s="161">
        <f t="shared" ca="1" si="23"/>
        <v>5599</v>
      </c>
      <c r="AF247" s="161" t="str">
        <f ca="1">INDEX(동료가치!$I$2:$I$81,MATCH(동료가치!AE247,동료가치!$M$2:$M$81,1),1)</f>
        <v>104 : 랭크1 파견.스텔로</v>
      </c>
      <c r="AG247" s="161" t="str">
        <f ca="1">INDEX(동료가치!$I$82:$I$209,MATCH(동료가치!$AE247,동료가치!$M$82:$M$209,1),1)</f>
        <v>28 : 랭크3 PVP.팔라딘(여)</v>
      </c>
    </row>
    <row r="248" spans="1:33" x14ac:dyDescent="0.2">
      <c r="A248" s="4" t="s">
        <v>3394</v>
      </c>
      <c r="B248" s="4">
        <v>3790</v>
      </c>
      <c r="C248" s="4">
        <v>7</v>
      </c>
      <c r="D248" s="4">
        <v>2</v>
      </c>
      <c r="E248" s="4" t="s">
        <v>3548</v>
      </c>
      <c r="F248" s="4">
        <v>500</v>
      </c>
      <c r="G248" s="4">
        <v>33</v>
      </c>
      <c r="H248" s="4">
        <v>21</v>
      </c>
      <c r="I248" s="4" t="s">
        <v>3430</v>
      </c>
      <c r="J248" s="4">
        <v>1</v>
      </c>
      <c r="K248" s="4">
        <v>0</v>
      </c>
      <c r="L248" s="4">
        <v>0</v>
      </c>
      <c r="M248" s="162"/>
      <c r="AC248" s="4">
        <f t="shared" si="21"/>
        <v>247</v>
      </c>
      <c r="AD248" s="161">
        <f t="shared" ca="1" si="22"/>
        <v>0.91005476665415774</v>
      </c>
      <c r="AE248" s="161">
        <f t="shared" ca="1" si="23"/>
        <v>9101</v>
      </c>
      <c r="AF248" s="161" t="str">
        <f ca="1">INDEX(동료가치!$I$2:$I$81,MATCH(동료가치!AE248,동료가치!$M$2:$M$81,1),1)</f>
        <v>28 : 랭크3 PVP.팔라딘(여)</v>
      </c>
      <c r="AG248" s="161" t="str">
        <f ca="1">INDEX(동료가치!$I$82:$I$209,MATCH(동료가치!$AE248,동료가치!$M$82:$M$209,1),1)</f>
        <v>136 : 랭크3 파견.글라리스</v>
      </c>
    </row>
    <row r="249" spans="1:33" x14ac:dyDescent="0.2">
      <c r="A249" s="4" t="s">
        <v>3394</v>
      </c>
      <c r="B249" s="4">
        <v>3791</v>
      </c>
      <c r="C249" s="4">
        <v>7</v>
      </c>
      <c r="D249" s="4">
        <v>2</v>
      </c>
      <c r="E249" s="4" t="s">
        <v>3548</v>
      </c>
      <c r="F249" s="4">
        <v>500</v>
      </c>
      <c r="G249" s="4">
        <v>33</v>
      </c>
      <c r="H249" s="4">
        <v>22</v>
      </c>
      <c r="I249" s="4" t="s">
        <v>3431</v>
      </c>
      <c r="J249" s="4">
        <v>1</v>
      </c>
      <c r="K249" s="4">
        <v>0</v>
      </c>
      <c r="L249" s="4">
        <v>0</v>
      </c>
      <c r="M249" s="162"/>
      <c r="AC249" s="4">
        <f t="shared" si="21"/>
        <v>248</v>
      </c>
      <c r="AD249" s="161">
        <f t="shared" ca="1" si="22"/>
        <v>9.3147762658003508E-3</v>
      </c>
      <c r="AE249" s="161">
        <f t="shared" ca="1" si="23"/>
        <v>94</v>
      </c>
      <c r="AF249" s="161" t="str">
        <f ca="1">INDEX(동료가치!$I$2:$I$81,MATCH(동료가치!AE249,동료가치!$M$2:$M$81,1),1)</f>
        <v>1 : 랭크1 PVP.소드맨(남)</v>
      </c>
      <c r="AG249" s="161" t="str">
        <f ca="1">INDEX(동료가치!$I$82:$I$209,MATCH(동료가치!$AE249,동료가치!$M$82:$M$209,1),1)</f>
        <v>9 : 랭크2 PVP.나이트(남)</v>
      </c>
    </row>
    <row r="250" spans="1:33" x14ac:dyDescent="0.2">
      <c r="A250" s="4" t="s">
        <v>3394</v>
      </c>
      <c r="B250" s="4">
        <v>3792</v>
      </c>
      <c r="C250" s="4">
        <v>7</v>
      </c>
      <c r="D250" s="4">
        <v>2</v>
      </c>
      <c r="E250" s="4" t="s">
        <v>3548</v>
      </c>
      <c r="F250" s="4">
        <v>500</v>
      </c>
      <c r="G250" s="4">
        <v>33</v>
      </c>
      <c r="H250" s="4">
        <v>23</v>
      </c>
      <c r="I250" s="4" t="s">
        <v>3432</v>
      </c>
      <c r="J250" s="4">
        <v>1</v>
      </c>
      <c r="K250" s="4">
        <v>0</v>
      </c>
      <c r="L250" s="4">
        <v>0</v>
      </c>
      <c r="M250" s="162"/>
      <c r="AC250" s="4">
        <f t="shared" si="21"/>
        <v>249</v>
      </c>
      <c r="AD250" s="161">
        <f t="shared" ca="1" si="22"/>
        <v>0.61036693739693504</v>
      </c>
      <c r="AE250" s="161">
        <f t="shared" ca="1" si="23"/>
        <v>6104</v>
      </c>
      <c r="AF250" s="161" t="str">
        <f ca="1">INDEX(동료가치!$I$2:$I$81,MATCH(동료가치!AE250,동료가치!$M$2:$M$81,1),1)</f>
        <v>106 : 랭크1 파견.마요마요</v>
      </c>
      <c r="AG250" s="161" t="str">
        <f ca="1">INDEX(동료가치!$I$82:$I$209,MATCH(동료가치!$AE250,동료가치!$M$82:$M$209,1),1)</f>
        <v>32 : 랭크3 PVP.프로페서(여)</v>
      </c>
    </row>
    <row r="251" spans="1:33" x14ac:dyDescent="0.2">
      <c r="A251" s="4" t="s">
        <v>3394</v>
      </c>
      <c r="B251" s="4">
        <v>3793</v>
      </c>
      <c r="C251" s="4">
        <v>7</v>
      </c>
      <c r="D251" s="4">
        <v>2</v>
      </c>
      <c r="E251" s="4" t="s">
        <v>3548</v>
      </c>
      <c r="F251" s="4">
        <v>500</v>
      </c>
      <c r="G251" s="4">
        <v>33</v>
      </c>
      <c r="H251" s="4">
        <v>24</v>
      </c>
      <c r="I251" s="4" t="s">
        <v>3433</v>
      </c>
      <c r="J251" s="4">
        <v>1</v>
      </c>
      <c r="K251" s="4">
        <v>0</v>
      </c>
      <c r="L251" s="4">
        <v>0</v>
      </c>
      <c r="M251" s="162"/>
      <c r="AC251" s="4">
        <f t="shared" si="21"/>
        <v>250</v>
      </c>
      <c r="AD251" s="161">
        <f t="shared" ca="1" si="22"/>
        <v>0.12567545104584321</v>
      </c>
      <c r="AE251" s="161">
        <f t="shared" ca="1" si="23"/>
        <v>1257</v>
      </c>
      <c r="AF251" s="161" t="str">
        <f ca="1">INDEX(동료가치!$I$2:$I$81,MATCH(동료가치!AE251,동료가치!$M$2:$M$81,1),1)</f>
        <v>3 : 랭크1 PVP.매지션(남)</v>
      </c>
      <c r="AG251" s="161" t="str">
        <f ca="1">INDEX(동료가치!$I$82:$I$209,MATCH(동료가치!$AE251,동료가치!$M$82:$M$209,1),1)</f>
        <v>16 : 랭크2 PVP.세이지(여)</v>
      </c>
    </row>
    <row r="252" spans="1:33" x14ac:dyDescent="0.2">
      <c r="A252" s="4" t="s">
        <v>3394</v>
      </c>
      <c r="B252" s="4">
        <v>3794</v>
      </c>
      <c r="C252" s="4">
        <v>7</v>
      </c>
      <c r="D252" s="4">
        <v>2</v>
      </c>
      <c r="E252" s="4" t="s">
        <v>3548</v>
      </c>
      <c r="F252" s="4">
        <v>125</v>
      </c>
      <c r="G252" s="4">
        <v>33</v>
      </c>
      <c r="H252" s="4">
        <v>25</v>
      </c>
      <c r="I252" s="4" t="s">
        <v>3450</v>
      </c>
      <c r="J252" s="4">
        <v>1</v>
      </c>
      <c r="K252" s="4">
        <v>0</v>
      </c>
      <c r="L252" s="4">
        <v>0</v>
      </c>
      <c r="M252" s="162"/>
      <c r="AC252" s="4">
        <f t="shared" si="21"/>
        <v>251</v>
      </c>
      <c r="AD252" s="161">
        <f t="shared" ca="1" si="22"/>
        <v>0.25324850622734829</v>
      </c>
      <c r="AE252" s="161">
        <f t="shared" ca="1" si="23"/>
        <v>2533</v>
      </c>
      <c r="AF252" s="161" t="str">
        <f ca="1">INDEX(동료가치!$I$2:$I$81,MATCH(동료가치!AE252,동료가치!$M$2:$M$81,1),1)</f>
        <v>6 : 랭크1 PVP.씨프(여)</v>
      </c>
      <c r="AG252" s="161" t="str">
        <f ca="1">INDEX(동료가치!$I$82:$I$209,MATCH(동료가치!$AE252,동료가치!$M$82:$M$209,1),1)</f>
        <v>24 : 랭크2 PVP.댄서(여)</v>
      </c>
    </row>
    <row r="253" spans="1:33" x14ac:dyDescent="0.2">
      <c r="A253" s="4" t="s">
        <v>3394</v>
      </c>
      <c r="B253" s="4">
        <v>3795</v>
      </c>
      <c r="C253" s="4">
        <v>7</v>
      </c>
      <c r="D253" s="4">
        <v>2</v>
      </c>
      <c r="E253" s="4" t="s">
        <v>3548</v>
      </c>
      <c r="F253" s="4">
        <v>125</v>
      </c>
      <c r="G253" s="4">
        <v>33</v>
      </c>
      <c r="H253" s="4">
        <v>26</v>
      </c>
      <c r="I253" s="4" t="s">
        <v>3451</v>
      </c>
      <c r="J253" s="4">
        <v>1</v>
      </c>
      <c r="K253" s="4">
        <v>0</v>
      </c>
      <c r="L253" s="4">
        <v>0</v>
      </c>
      <c r="M253" s="162"/>
      <c r="AC253" s="4">
        <f t="shared" si="21"/>
        <v>252</v>
      </c>
      <c r="AD253" s="161">
        <f t="shared" ca="1" si="22"/>
        <v>0.83916277790042226</v>
      </c>
      <c r="AE253" s="161">
        <f t="shared" ca="1" si="23"/>
        <v>8392</v>
      </c>
      <c r="AF253" s="161" t="str">
        <f ca="1">INDEX(동료가치!$I$2:$I$81,MATCH(동료가치!AE253,동료가치!$M$2:$M$81,1),1)</f>
        <v>113 : 랭크2 파견.김렛</v>
      </c>
      <c r="AG253" s="161" t="str">
        <f ca="1">INDEX(동료가치!$I$82:$I$209,MATCH(동료가치!$AE253,동료가치!$M$82:$M$209,1),1)</f>
        <v>131 : 랭크3 파견.스노토</v>
      </c>
    </row>
    <row r="254" spans="1:33" x14ac:dyDescent="0.2">
      <c r="A254" s="4" t="s">
        <v>3394</v>
      </c>
      <c r="B254" s="4">
        <v>3796</v>
      </c>
      <c r="C254" s="4">
        <v>7</v>
      </c>
      <c r="D254" s="4">
        <v>2</v>
      </c>
      <c r="E254" s="4" t="s">
        <v>3548</v>
      </c>
      <c r="F254" s="4">
        <v>125</v>
      </c>
      <c r="G254" s="4">
        <v>33</v>
      </c>
      <c r="H254" s="4">
        <v>27</v>
      </c>
      <c r="I254" s="4" t="s">
        <v>3452</v>
      </c>
      <c r="J254" s="4">
        <v>1</v>
      </c>
      <c r="K254" s="4">
        <v>0</v>
      </c>
      <c r="L254" s="4">
        <v>0</v>
      </c>
      <c r="M254" s="162"/>
      <c r="AC254" s="4">
        <f t="shared" si="21"/>
        <v>253</v>
      </c>
      <c r="AD254" s="161">
        <f t="shared" ca="1" si="22"/>
        <v>0.13176949269497429</v>
      </c>
      <c r="AE254" s="161">
        <f t="shared" ca="1" si="23"/>
        <v>1318</v>
      </c>
      <c r="AF254" s="161" t="str">
        <f ca="1">INDEX(동료가치!$I$2:$I$81,MATCH(동료가치!AE254,동료가치!$M$2:$M$81,1),1)</f>
        <v>3 : 랭크1 PVP.매지션(남)</v>
      </c>
      <c r="AG254" s="161" t="str">
        <f ca="1">INDEX(동료가치!$I$82:$I$209,MATCH(동료가치!$AE254,동료가치!$M$82:$M$209,1),1)</f>
        <v>17 : 랭크2 PVP.어쌔신(남)</v>
      </c>
    </row>
    <row r="255" spans="1:33" x14ac:dyDescent="0.2">
      <c r="A255" s="4" t="s">
        <v>3394</v>
      </c>
      <c r="B255" s="4">
        <v>3797</v>
      </c>
      <c r="C255" s="4">
        <v>7</v>
      </c>
      <c r="D255" s="4">
        <v>2</v>
      </c>
      <c r="E255" s="4" t="s">
        <v>3548</v>
      </c>
      <c r="F255" s="4">
        <v>125</v>
      </c>
      <c r="G255" s="4">
        <v>33</v>
      </c>
      <c r="H255" s="4">
        <v>28</v>
      </c>
      <c r="I255" s="4" t="s">
        <v>3453</v>
      </c>
      <c r="J255" s="4">
        <v>1</v>
      </c>
      <c r="K255" s="4">
        <v>0</v>
      </c>
      <c r="L255" s="4">
        <v>0</v>
      </c>
      <c r="M255" s="162"/>
      <c r="AC255" s="4">
        <f t="shared" si="21"/>
        <v>254</v>
      </c>
      <c r="AD255" s="161">
        <f t="shared" ca="1" si="22"/>
        <v>0.72264391943363071</v>
      </c>
      <c r="AE255" s="161">
        <f t="shared" ca="1" si="23"/>
        <v>7227</v>
      </c>
      <c r="AF255" s="161" t="str">
        <f ca="1">INDEX(동료가치!$I$2:$I$81,MATCH(동료가치!AE255,동료가치!$M$2:$M$81,1),1)</f>
        <v>11 : 랭크2 PVP.크루세이더(남)</v>
      </c>
      <c r="AG255" s="161" t="str">
        <f ca="1">INDEX(동료가치!$I$82:$I$209,MATCH(동료가치!$AE255,동료가치!$M$82:$M$209,1),1)</f>
        <v>39 : 랭크3 PVP.클로운(남)</v>
      </c>
    </row>
    <row r="256" spans="1:33" x14ac:dyDescent="0.2">
      <c r="A256" s="4" t="s">
        <v>3394</v>
      </c>
      <c r="B256" s="4">
        <v>3798</v>
      </c>
      <c r="C256" s="4">
        <v>7</v>
      </c>
      <c r="D256" s="4">
        <v>2</v>
      </c>
      <c r="E256" s="4" t="s">
        <v>3548</v>
      </c>
      <c r="F256" s="4">
        <v>125</v>
      </c>
      <c r="G256" s="4">
        <v>33</v>
      </c>
      <c r="H256" s="4">
        <v>29</v>
      </c>
      <c r="I256" s="4" t="s">
        <v>3454</v>
      </c>
      <c r="J256" s="4">
        <v>1</v>
      </c>
      <c r="K256" s="4">
        <v>0</v>
      </c>
      <c r="L256" s="4">
        <v>0</v>
      </c>
      <c r="M256" s="162"/>
      <c r="AC256" s="4">
        <f t="shared" si="21"/>
        <v>255</v>
      </c>
      <c r="AD256" s="161">
        <f t="shared" ca="1" si="22"/>
        <v>0.96617858091336528</v>
      </c>
      <c r="AE256" s="161">
        <f t="shared" ca="1" si="23"/>
        <v>9662</v>
      </c>
      <c r="AF256" s="161" t="str">
        <f ca="1">INDEX(동료가치!$I$2:$I$81,MATCH(동료가치!AE256,동료가치!$M$2:$M$81,1),1)</f>
        <v>140 : 랭크3 파견.디포르테</v>
      </c>
      <c r="AG256" s="161" t="str">
        <f ca="1">INDEX(동료가치!$I$82:$I$209,MATCH(동료가치!$AE256,동료가치!$M$82:$M$209,1),1)</f>
        <v>47 : 랭크4 PVP.소서러(남)</v>
      </c>
    </row>
    <row r="257" spans="1:33" x14ac:dyDescent="0.2">
      <c r="A257" s="4" t="s">
        <v>3394</v>
      </c>
      <c r="B257" s="4">
        <v>3799</v>
      </c>
      <c r="C257" s="4">
        <v>7</v>
      </c>
      <c r="D257" s="4">
        <v>2</v>
      </c>
      <c r="E257" s="4" t="s">
        <v>3548</v>
      </c>
      <c r="F257" s="4">
        <v>125</v>
      </c>
      <c r="G257" s="4">
        <v>33</v>
      </c>
      <c r="H257" s="4">
        <v>30</v>
      </c>
      <c r="I257" s="4" t="s">
        <v>3455</v>
      </c>
      <c r="J257" s="4">
        <v>1</v>
      </c>
      <c r="K257" s="4">
        <v>0</v>
      </c>
      <c r="L257" s="4">
        <v>0</v>
      </c>
      <c r="M257" s="162"/>
      <c r="AC257" s="4">
        <f t="shared" si="21"/>
        <v>256</v>
      </c>
      <c r="AD257" s="161">
        <f t="shared" ca="1" si="22"/>
        <v>0.35326827917792325</v>
      </c>
      <c r="AE257" s="161">
        <f t="shared" ca="1" si="23"/>
        <v>3533</v>
      </c>
      <c r="AF257" s="161" t="str">
        <f ca="1">INDEX(동료가치!$I$2:$I$81,MATCH(동료가치!AE257,동료가치!$M$2:$M$81,1),1)</f>
        <v>8 : 랭크1 PVP.아처(여)</v>
      </c>
      <c r="AG257" s="161" t="str">
        <f ca="1">INDEX(동료가치!$I$82:$I$209,MATCH(동료가치!$AE257,동료가치!$M$82:$M$209,1),1)</f>
        <v>115 : 랭크2 파견.홀그렌</v>
      </c>
    </row>
    <row r="258" spans="1:33" x14ac:dyDescent="0.2">
      <c r="A258" s="4" t="s">
        <v>3394</v>
      </c>
      <c r="B258" s="4">
        <v>3800</v>
      </c>
      <c r="C258" s="4">
        <v>7</v>
      </c>
      <c r="D258" s="4">
        <v>2</v>
      </c>
      <c r="E258" s="4" t="s">
        <v>3548</v>
      </c>
      <c r="F258" s="4">
        <v>125</v>
      </c>
      <c r="G258" s="4">
        <v>33</v>
      </c>
      <c r="H258" s="4">
        <v>31</v>
      </c>
      <c r="I258" s="4" t="s">
        <v>3456</v>
      </c>
      <c r="J258" s="4">
        <v>1</v>
      </c>
      <c r="K258" s="4">
        <v>0</v>
      </c>
      <c r="L258" s="4">
        <v>0</v>
      </c>
      <c r="M258" s="162"/>
      <c r="AC258" s="4">
        <f t="shared" si="21"/>
        <v>257</v>
      </c>
      <c r="AD258" s="161">
        <f t="shared" ca="1" si="22"/>
        <v>0.58215675486082563</v>
      </c>
      <c r="AE258" s="161">
        <f t="shared" ca="1" si="23"/>
        <v>5822</v>
      </c>
      <c r="AF258" s="161" t="str">
        <f ca="1">INDEX(동료가치!$I$2:$I$81,MATCH(동료가치!AE258,동료가치!$M$2:$M$81,1),1)</f>
        <v>105 : 랭크1 파견.냥쿤</v>
      </c>
      <c r="AG258" s="161" t="str">
        <f ca="1">INDEX(동료가치!$I$82:$I$209,MATCH(동료가치!$AE258,동료가치!$M$82:$M$209,1),1)</f>
        <v>30 : 랭크3 PVP.하이위저드(여)</v>
      </c>
    </row>
    <row r="259" spans="1:33" x14ac:dyDescent="0.2">
      <c r="A259" s="4" t="s">
        <v>3394</v>
      </c>
      <c r="B259" s="4">
        <v>3801</v>
      </c>
      <c r="C259" s="4">
        <v>7</v>
      </c>
      <c r="D259" s="4">
        <v>2</v>
      </c>
      <c r="E259" s="4" t="s">
        <v>3548</v>
      </c>
      <c r="F259" s="4">
        <v>125</v>
      </c>
      <c r="G259" s="4">
        <v>33</v>
      </c>
      <c r="H259" s="4">
        <v>32</v>
      </c>
      <c r="I259" s="4" t="s">
        <v>3457</v>
      </c>
      <c r="J259" s="4">
        <v>1</v>
      </c>
      <c r="K259" s="4">
        <v>0</v>
      </c>
      <c r="L259" s="4">
        <v>0</v>
      </c>
      <c r="M259" s="162"/>
      <c r="AC259" s="4">
        <f t="shared" ref="AC259:AC322" si="24">ROW()-1</f>
        <v>258</v>
      </c>
      <c r="AD259" s="161">
        <f t="shared" ref="AD259:AD322" ca="1" si="25">RAND()</f>
        <v>0.29573981083886036</v>
      </c>
      <c r="AE259" s="161">
        <f t="shared" ref="AE259:AE322" ca="1" si="26">ROUNDUP($AD259*10000,)</f>
        <v>2958</v>
      </c>
      <c r="AF259" s="161" t="str">
        <f ca="1">INDEX(동료가치!$I$2:$I$81,MATCH(동료가치!AE259,동료가치!$M$2:$M$81,1),1)</f>
        <v>7 : 랭크1 PVP.아처(남)</v>
      </c>
      <c r="AG259" s="161" t="str">
        <f ca="1">INDEX(동료가치!$I$82:$I$209,MATCH(동료가치!$AE259,동료가치!$M$82:$M$209,1),1)</f>
        <v>111 : 랭크2 파견.미스티</v>
      </c>
    </row>
    <row r="260" spans="1:33" x14ac:dyDescent="0.2">
      <c r="A260" s="4" t="s">
        <v>3394</v>
      </c>
      <c r="B260" s="4">
        <v>3802</v>
      </c>
      <c r="C260" s="4">
        <v>7</v>
      </c>
      <c r="D260" s="4">
        <v>2</v>
      </c>
      <c r="E260" s="4" t="s">
        <v>3548</v>
      </c>
      <c r="F260" s="4">
        <v>125</v>
      </c>
      <c r="G260" s="4">
        <v>33</v>
      </c>
      <c r="H260" s="4">
        <v>33</v>
      </c>
      <c r="I260" s="4" t="s">
        <v>3458</v>
      </c>
      <c r="J260" s="4">
        <v>1</v>
      </c>
      <c r="K260" s="4">
        <v>0</v>
      </c>
      <c r="L260" s="4">
        <v>0</v>
      </c>
      <c r="M260" s="162"/>
      <c r="AC260" s="4">
        <f t="shared" si="24"/>
        <v>259</v>
      </c>
      <c r="AD260" s="161">
        <f t="shared" ca="1" si="25"/>
        <v>0.5111634773376067</v>
      </c>
      <c r="AE260" s="161">
        <f t="shared" ca="1" si="26"/>
        <v>5112</v>
      </c>
      <c r="AF260" s="161" t="str">
        <f ca="1">INDEX(동료가치!$I$2:$I$81,MATCH(동료가치!AE260,동료가치!$M$2:$M$81,1),1)</f>
        <v>103 : 랭크1 파견.진도</v>
      </c>
      <c r="AG260" s="161" t="str">
        <f ca="1">INDEX(동료가치!$I$82:$I$209,MATCH(동료가치!$AE260,동료가치!$M$82:$M$209,1),1)</f>
        <v>25 : 랭크3 PVP.로드나이트(남)</v>
      </c>
    </row>
    <row r="261" spans="1:33" x14ac:dyDescent="0.2">
      <c r="A261" s="4" t="s">
        <v>3394</v>
      </c>
      <c r="B261" s="4">
        <v>3803</v>
      </c>
      <c r="C261" s="4">
        <v>7</v>
      </c>
      <c r="D261" s="4">
        <v>2</v>
      </c>
      <c r="E261" s="4" t="s">
        <v>3548</v>
      </c>
      <c r="F261" s="4">
        <v>125</v>
      </c>
      <c r="G261" s="4">
        <v>33</v>
      </c>
      <c r="H261" s="4">
        <v>34</v>
      </c>
      <c r="I261" s="4" t="s">
        <v>3459</v>
      </c>
      <c r="J261" s="4">
        <v>1</v>
      </c>
      <c r="K261" s="4">
        <v>0</v>
      </c>
      <c r="L261" s="4">
        <v>0</v>
      </c>
      <c r="M261" s="162"/>
      <c r="AC261" s="4">
        <f t="shared" si="24"/>
        <v>260</v>
      </c>
      <c r="AD261" s="161">
        <f t="shared" ca="1" si="25"/>
        <v>8.1969982082550019E-2</v>
      </c>
      <c r="AE261" s="161">
        <f t="shared" ca="1" si="26"/>
        <v>820</v>
      </c>
      <c r="AF261" s="161" t="str">
        <f ca="1">INDEX(동료가치!$I$2:$I$81,MATCH(동료가치!AE261,동료가치!$M$2:$M$81,1),1)</f>
        <v>2 : 랭크1 PVP.소드맨(여)</v>
      </c>
      <c r="AG261" s="161" t="str">
        <f ca="1">INDEX(동료가치!$I$82:$I$209,MATCH(동료가치!$AE261,동료가치!$M$82:$M$209,1),1)</f>
        <v>14 : 랭크2 PVP.위저드(여)</v>
      </c>
    </row>
    <row r="262" spans="1:33" x14ac:dyDescent="0.2">
      <c r="A262" s="4" t="s">
        <v>3394</v>
      </c>
      <c r="B262" s="4">
        <v>3804</v>
      </c>
      <c r="C262" s="4">
        <v>7</v>
      </c>
      <c r="D262" s="4">
        <v>2</v>
      </c>
      <c r="E262" s="4" t="s">
        <v>3548</v>
      </c>
      <c r="F262" s="4">
        <v>125</v>
      </c>
      <c r="G262" s="4">
        <v>33</v>
      </c>
      <c r="H262" s="4">
        <v>35</v>
      </c>
      <c r="I262" s="4" t="s">
        <v>3460</v>
      </c>
      <c r="J262" s="4">
        <v>1</v>
      </c>
      <c r="K262" s="4">
        <v>0</v>
      </c>
      <c r="L262" s="4">
        <v>0</v>
      </c>
      <c r="M262" s="162"/>
      <c r="AC262" s="4">
        <f t="shared" si="24"/>
        <v>261</v>
      </c>
      <c r="AD262" s="161">
        <f t="shared" ca="1" si="25"/>
        <v>0.38439969493412318</v>
      </c>
      <c r="AE262" s="161">
        <f t="shared" ca="1" si="26"/>
        <v>3844</v>
      </c>
      <c r="AF262" s="161" t="str">
        <f ca="1">INDEX(동료가치!$I$2:$I$81,MATCH(동료가치!AE262,동료가치!$M$2:$M$81,1),1)</f>
        <v>101 : 랭크1 파견.엔타마</v>
      </c>
      <c r="AG262" s="161" t="str">
        <f ca="1">INDEX(동료가치!$I$82:$I$209,MATCH(동료가치!$AE262,동료가치!$M$82:$M$209,1),1)</f>
        <v>117 : 랭크2 파견.미드</v>
      </c>
    </row>
    <row r="263" spans="1:33" x14ac:dyDescent="0.2">
      <c r="A263" s="4" t="s">
        <v>3394</v>
      </c>
      <c r="B263" s="4">
        <v>3805</v>
      </c>
      <c r="C263" s="4">
        <v>7</v>
      </c>
      <c r="D263" s="4">
        <v>2</v>
      </c>
      <c r="E263" s="4" t="s">
        <v>3548</v>
      </c>
      <c r="F263" s="4">
        <v>125</v>
      </c>
      <c r="G263" s="4">
        <v>33</v>
      </c>
      <c r="H263" s="4">
        <v>36</v>
      </c>
      <c r="I263" s="4" t="s">
        <v>3461</v>
      </c>
      <c r="J263" s="4">
        <v>1</v>
      </c>
      <c r="K263" s="4">
        <v>0</v>
      </c>
      <c r="L263" s="4">
        <v>0</v>
      </c>
      <c r="M263" s="162"/>
      <c r="AC263" s="4">
        <f t="shared" si="24"/>
        <v>262</v>
      </c>
      <c r="AD263" s="161">
        <f t="shared" ca="1" si="25"/>
        <v>0.12304861208059947</v>
      </c>
      <c r="AE263" s="161">
        <f t="shared" ca="1" si="26"/>
        <v>1231</v>
      </c>
      <c r="AF263" s="161" t="str">
        <f ca="1">INDEX(동료가치!$I$2:$I$81,MATCH(동료가치!AE263,동료가치!$M$2:$M$81,1),1)</f>
        <v>3 : 랭크1 PVP.매지션(남)</v>
      </c>
      <c r="AG263" s="161" t="str">
        <f ca="1">INDEX(동료가치!$I$82:$I$209,MATCH(동료가치!$AE263,동료가치!$M$82:$M$209,1),1)</f>
        <v>16 : 랭크2 PVP.세이지(여)</v>
      </c>
    </row>
    <row r="264" spans="1:33" x14ac:dyDescent="0.2">
      <c r="A264" s="4" t="s">
        <v>3394</v>
      </c>
      <c r="B264" s="4">
        <v>3806</v>
      </c>
      <c r="C264" s="4">
        <v>7</v>
      </c>
      <c r="D264" s="4">
        <v>2</v>
      </c>
      <c r="E264" s="4" t="s">
        <v>3548</v>
      </c>
      <c r="F264" s="4">
        <v>125</v>
      </c>
      <c r="G264" s="4">
        <v>33</v>
      </c>
      <c r="H264" s="4">
        <v>37</v>
      </c>
      <c r="I264" s="4" t="s">
        <v>3462</v>
      </c>
      <c r="J264" s="4">
        <v>1</v>
      </c>
      <c r="K264" s="4">
        <v>0</v>
      </c>
      <c r="L264" s="4">
        <v>0</v>
      </c>
      <c r="M264" s="162"/>
      <c r="AC264" s="4">
        <f t="shared" si="24"/>
        <v>263</v>
      </c>
      <c r="AD264" s="161">
        <f t="shared" ca="1" si="25"/>
        <v>0.52250281707788049</v>
      </c>
      <c r="AE264" s="161">
        <f t="shared" ca="1" si="26"/>
        <v>5226</v>
      </c>
      <c r="AF264" s="161" t="str">
        <f ca="1">INDEX(동료가치!$I$2:$I$81,MATCH(동료가치!AE264,동료가치!$M$2:$M$81,1),1)</f>
        <v>104 : 랭크1 파견.스텔로</v>
      </c>
      <c r="AG264" s="161" t="str">
        <f ca="1">INDEX(동료가치!$I$82:$I$209,MATCH(동료가치!$AE264,동료가치!$M$82:$M$209,1),1)</f>
        <v>26 : 랭크3 PVP.로드나이트(여)</v>
      </c>
    </row>
    <row r="265" spans="1:33" x14ac:dyDescent="0.2">
      <c r="A265" s="4" t="s">
        <v>3394</v>
      </c>
      <c r="B265" s="4">
        <v>3807</v>
      </c>
      <c r="C265" s="4">
        <v>7</v>
      </c>
      <c r="D265" s="4">
        <v>2</v>
      </c>
      <c r="E265" s="4" t="s">
        <v>3548</v>
      </c>
      <c r="F265" s="4">
        <v>125</v>
      </c>
      <c r="G265" s="4">
        <v>33</v>
      </c>
      <c r="H265" s="4">
        <v>38</v>
      </c>
      <c r="I265" s="4" t="s">
        <v>3463</v>
      </c>
      <c r="J265" s="4">
        <v>1</v>
      </c>
      <c r="K265" s="4">
        <v>0</v>
      </c>
      <c r="L265" s="4">
        <v>0</v>
      </c>
      <c r="M265" s="162"/>
      <c r="AC265" s="4">
        <f t="shared" si="24"/>
        <v>264</v>
      </c>
      <c r="AD265" s="161">
        <f t="shared" ca="1" si="25"/>
        <v>0.25187354515288829</v>
      </c>
      <c r="AE265" s="161">
        <f t="shared" ca="1" si="26"/>
        <v>2519</v>
      </c>
      <c r="AF265" s="161" t="str">
        <f ca="1">INDEX(동료가치!$I$2:$I$81,MATCH(동료가치!AE265,동료가치!$M$2:$M$81,1),1)</f>
        <v>6 : 랭크1 PVP.씨프(여)</v>
      </c>
      <c r="AG265" s="161" t="str">
        <f ca="1">INDEX(동료가치!$I$82:$I$209,MATCH(동료가치!$AE265,동료가치!$M$82:$M$209,1),1)</f>
        <v>24 : 랭크2 PVP.댄서(여)</v>
      </c>
    </row>
    <row r="266" spans="1:33" x14ac:dyDescent="0.2">
      <c r="A266" s="4" t="s">
        <v>3394</v>
      </c>
      <c r="B266" s="4">
        <v>3808</v>
      </c>
      <c r="C266" s="4">
        <v>7</v>
      </c>
      <c r="D266" s="4">
        <v>2</v>
      </c>
      <c r="E266" s="4" t="s">
        <v>3548</v>
      </c>
      <c r="F266" s="4">
        <v>125</v>
      </c>
      <c r="G266" s="4">
        <v>33</v>
      </c>
      <c r="H266" s="4">
        <v>39</v>
      </c>
      <c r="I266" s="4" t="s">
        <v>3464</v>
      </c>
      <c r="J266" s="4">
        <v>1</v>
      </c>
      <c r="K266" s="4">
        <v>0</v>
      </c>
      <c r="L266" s="4">
        <v>0</v>
      </c>
      <c r="M266" s="162"/>
      <c r="AC266" s="4">
        <f t="shared" si="24"/>
        <v>265</v>
      </c>
      <c r="AD266" s="161">
        <f t="shared" ca="1" si="25"/>
        <v>0.28966978353306994</v>
      </c>
      <c r="AE266" s="161">
        <f t="shared" ca="1" si="26"/>
        <v>2897</v>
      </c>
      <c r="AF266" s="161" t="str">
        <f ca="1">INDEX(동료가치!$I$2:$I$81,MATCH(동료가치!AE266,동료가치!$M$2:$M$81,1),1)</f>
        <v>7 : 랭크1 PVP.아처(남)</v>
      </c>
      <c r="AG266" s="161" t="str">
        <f ca="1">INDEX(동료가치!$I$82:$I$209,MATCH(동료가치!$AE266,동료가치!$M$82:$M$209,1),1)</f>
        <v>111 : 랭크2 파견.미스티</v>
      </c>
    </row>
    <row r="267" spans="1:33" x14ac:dyDescent="0.2">
      <c r="A267" s="4" t="s">
        <v>3394</v>
      </c>
      <c r="B267" s="4">
        <v>3809</v>
      </c>
      <c r="C267" s="4">
        <v>7</v>
      </c>
      <c r="D267" s="4">
        <v>2</v>
      </c>
      <c r="E267" s="4" t="s">
        <v>3548</v>
      </c>
      <c r="F267" s="4">
        <v>125</v>
      </c>
      <c r="G267" s="4">
        <v>33</v>
      </c>
      <c r="H267" s="4">
        <v>40</v>
      </c>
      <c r="I267" s="4" t="s">
        <v>3465</v>
      </c>
      <c r="J267" s="4">
        <v>1</v>
      </c>
      <c r="K267" s="4">
        <v>0</v>
      </c>
      <c r="L267" s="4">
        <v>0</v>
      </c>
      <c r="M267" s="162"/>
      <c r="AC267" s="4">
        <f t="shared" si="24"/>
        <v>266</v>
      </c>
      <c r="AD267" s="161">
        <f t="shared" ca="1" si="25"/>
        <v>0.71838830817011046</v>
      </c>
      <c r="AE267" s="161">
        <f t="shared" ca="1" si="26"/>
        <v>7184</v>
      </c>
      <c r="AF267" s="161" t="str">
        <f ca="1">INDEX(동료가치!$I$2:$I$81,MATCH(동료가치!AE267,동료가치!$M$2:$M$81,1),1)</f>
        <v>10 : 랭크2 PVP.나이트(여)</v>
      </c>
      <c r="AG267" s="161" t="str">
        <f ca="1">INDEX(동료가치!$I$82:$I$209,MATCH(동료가치!$AE267,동료가치!$M$82:$M$209,1),1)</f>
        <v>39 : 랭크3 PVP.클로운(남)</v>
      </c>
    </row>
    <row r="268" spans="1:33" x14ac:dyDescent="0.2">
      <c r="A268" s="4" t="s">
        <v>3394</v>
      </c>
      <c r="B268" s="4">
        <v>3810</v>
      </c>
      <c r="C268" s="4">
        <v>7</v>
      </c>
      <c r="D268" s="4">
        <v>3</v>
      </c>
      <c r="E268" s="4" t="s">
        <v>3548</v>
      </c>
      <c r="F268" s="4">
        <v>500</v>
      </c>
      <c r="G268" s="4">
        <v>33</v>
      </c>
      <c r="H268" s="4">
        <v>25</v>
      </c>
      <c r="I268" s="4" t="s">
        <v>3450</v>
      </c>
      <c r="J268" s="4">
        <v>1</v>
      </c>
      <c r="K268" s="4">
        <v>0</v>
      </c>
      <c r="L268" s="4">
        <v>0</v>
      </c>
      <c r="M268" s="162"/>
      <c r="AC268" s="4">
        <f t="shared" si="24"/>
        <v>267</v>
      </c>
      <c r="AD268" s="161">
        <f t="shared" ca="1" si="25"/>
        <v>0.81311860697045157</v>
      </c>
      <c r="AE268" s="161">
        <f t="shared" ca="1" si="26"/>
        <v>8132</v>
      </c>
      <c r="AF268" s="161" t="str">
        <f ca="1">INDEX(동료가치!$I$2:$I$81,MATCH(동료가치!AE268,동료가치!$M$2:$M$81,1),1)</f>
        <v>109 : 랭크2 파견.글로리아</v>
      </c>
      <c r="AG268" s="161" t="str">
        <f ca="1">INDEX(동료가치!$I$82:$I$209,MATCH(동료가치!$AE268,동료가치!$M$82:$M$209,1),1)</f>
        <v>129 : 랭크3 파견.시키나</v>
      </c>
    </row>
    <row r="269" spans="1:33" x14ac:dyDescent="0.2">
      <c r="A269" s="4" t="s">
        <v>3394</v>
      </c>
      <c r="B269" s="4">
        <v>3811</v>
      </c>
      <c r="C269" s="4">
        <v>7</v>
      </c>
      <c r="D269" s="4">
        <v>3</v>
      </c>
      <c r="E269" s="4" t="s">
        <v>3548</v>
      </c>
      <c r="F269" s="4">
        <v>500</v>
      </c>
      <c r="G269" s="4">
        <v>33</v>
      </c>
      <c r="H269" s="4">
        <v>26</v>
      </c>
      <c r="I269" s="4" t="s">
        <v>3451</v>
      </c>
      <c r="J269" s="4">
        <v>1</v>
      </c>
      <c r="K269" s="4">
        <v>0</v>
      </c>
      <c r="L269" s="4">
        <v>0</v>
      </c>
      <c r="M269" s="162"/>
      <c r="AC269" s="4">
        <f t="shared" si="24"/>
        <v>268</v>
      </c>
      <c r="AD269" s="161">
        <f t="shared" ca="1" si="25"/>
        <v>0.37580380969635174</v>
      </c>
      <c r="AE269" s="161">
        <f t="shared" ca="1" si="26"/>
        <v>3759</v>
      </c>
      <c r="AF269" s="161" t="str">
        <f ca="1">INDEX(동료가치!$I$2:$I$81,MATCH(동료가치!AE269,동료가치!$M$2:$M$81,1),1)</f>
        <v>101 : 랭크1 파견.엔타마</v>
      </c>
      <c r="AG269" s="161" t="str">
        <f ca="1">INDEX(동료가치!$I$82:$I$209,MATCH(동료가치!$AE269,동료가치!$M$82:$M$209,1),1)</f>
        <v>116 : 랭크2 파견.파라</v>
      </c>
    </row>
    <row r="270" spans="1:33" x14ac:dyDescent="0.2">
      <c r="A270" s="4" t="s">
        <v>3394</v>
      </c>
      <c r="B270" s="4">
        <v>3812</v>
      </c>
      <c r="C270" s="4">
        <v>7</v>
      </c>
      <c r="D270" s="4">
        <v>3</v>
      </c>
      <c r="E270" s="4" t="s">
        <v>3548</v>
      </c>
      <c r="F270" s="4">
        <v>500</v>
      </c>
      <c r="G270" s="4">
        <v>33</v>
      </c>
      <c r="H270" s="4">
        <v>27</v>
      </c>
      <c r="I270" s="4" t="s">
        <v>3452</v>
      </c>
      <c r="J270" s="4">
        <v>1</v>
      </c>
      <c r="K270" s="4">
        <v>0</v>
      </c>
      <c r="L270" s="4">
        <v>0</v>
      </c>
      <c r="M270" s="162"/>
      <c r="AC270" s="4">
        <f t="shared" si="24"/>
        <v>269</v>
      </c>
      <c r="AD270" s="161">
        <f t="shared" ca="1" si="25"/>
        <v>0.45788870172896623</v>
      </c>
      <c r="AE270" s="161">
        <f t="shared" ca="1" si="26"/>
        <v>4579</v>
      </c>
      <c r="AF270" s="161" t="str">
        <f ca="1">INDEX(동료가치!$I$2:$I$81,MATCH(동료가치!AE270,동료가치!$M$2:$M$81,1),1)</f>
        <v>102 : 랭크1 파견.세레</v>
      </c>
      <c r="AG270" s="161" t="str">
        <f ca="1">INDEX(동료가치!$I$82:$I$209,MATCH(동료가치!$AE270,동료가치!$M$82:$M$209,1),1)</f>
        <v>121 : 랭크2 파견.다이거츠</v>
      </c>
    </row>
    <row r="271" spans="1:33" x14ac:dyDescent="0.2">
      <c r="A271" s="4" t="s">
        <v>3394</v>
      </c>
      <c r="B271" s="4">
        <v>3813</v>
      </c>
      <c r="C271" s="4">
        <v>7</v>
      </c>
      <c r="D271" s="4">
        <v>3</v>
      </c>
      <c r="E271" s="4" t="s">
        <v>3548</v>
      </c>
      <c r="F271" s="4">
        <v>500</v>
      </c>
      <c r="G271" s="4">
        <v>33</v>
      </c>
      <c r="H271" s="4">
        <v>28</v>
      </c>
      <c r="I271" s="4" t="s">
        <v>3453</v>
      </c>
      <c r="J271" s="4">
        <v>1</v>
      </c>
      <c r="K271" s="4">
        <v>0</v>
      </c>
      <c r="L271" s="4">
        <v>0</v>
      </c>
      <c r="M271" s="162"/>
      <c r="AC271" s="4">
        <f t="shared" si="24"/>
        <v>270</v>
      </c>
      <c r="AD271" s="161">
        <f t="shared" ca="1" si="25"/>
        <v>0.3738659586355495</v>
      </c>
      <c r="AE271" s="161">
        <f t="shared" ca="1" si="26"/>
        <v>3739</v>
      </c>
      <c r="AF271" s="161" t="str">
        <f ca="1">INDEX(동료가치!$I$2:$I$81,MATCH(동료가치!AE271,동료가치!$M$2:$M$81,1),1)</f>
        <v>8 : 랭크1 PVP.아처(여)</v>
      </c>
      <c r="AG271" s="161" t="str">
        <f ca="1">INDEX(동료가치!$I$82:$I$209,MATCH(동료가치!$AE271,동료가치!$M$82:$M$209,1),1)</f>
        <v>116 : 랭크2 파견.파라</v>
      </c>
    </row>
    <row r="272" spans="1:33" x14ac:dyDescent="0.2">
      <c r="A272" s="4" t="s">
        <v>3394</v>
      </c>
      <c r="B272" s="4">
        <v>3814</v>
      </c>
      <c r="C272" s="4">
        <v>7</v>
      </c>
      <c r="D272" s="4">
        <v>3</v>
      </c>
      <c r="E272" s="4" t="s">
        <v>3548</v>
      </c>
      <c r="F272" s="4">
        <v>500</v>
      </c>
      <c r="G272" s="4">
        <v>33</v>
      </c>
      <c r="H272" s="4">
        <v>29</v>
      </c>
      <c r="I272" s="4" t="s">
        <v>3454</v>
      </c>
      <c r="J272" s="4">
        <v>1</v>
      </c>
      <c r="K272" s="4">
        <v>0</v>
      </c>
      <c r="L272" s="4">
        <v>0</v>
      </c>
      <c r="M272" s="162"/>
      <c r="AC272" s="4">
        <f t="shared" si="24"/>
        <v>271</v>
      </c>
      <c r="AD272" s="161">
        <f t="shared" ca="1" si="25"/>
        <v>0.571176190956727</v>
      </c>
      <c r="AE272" s="161">
        <f t="shared" ca="1" si="26"/>
        <v>5712</v>
      </c>
      <c r="AF272" s="161" t="str">
        <f ca="1">INDEX(동료가치!$I$2:$I$81,MATCH(동료가치!AE272,동료가치!$M$2:$M$81,1),1)</f>
        <v>105 : 랭크1 파견.냥쿤</v>
      </c>
      <c r="AG272" s="161" t="str">
        <f ca="1">INDEX(동료가치!$I$82:$I$209,MATCH(동료가치!$AE272,동료가치!$M$82:$M$209,1),1)</f>
        <v>29 : 랭크3 PVP.하이위저드(남)</v>
      </c>
    </row>
    <row r="273" spans="1:33" x14ac:dyDescent="0.2">
      <c r="A273" s="4" t="s">
        <v>3394</v>
      </c>
      <c r="B273" s="4">
        <v>3815</v>
      </c>
      <c r="C273" s="4">
        <v>7</v>
      </c>
      <c r="D273" s="4">
        <v>3</v>
      </c>
      <c r="E273" s="4" t="s">
        <v>3548</v>
      </c>
      <c r="F273" s="4">
        <v>500</v>
      </c>
      <c r="G273" s="4">
        <v>33</v>
      </c>
      <c r="H273" s="4">
        <v>30</v>
      </c>
      <c r="I273" s="4" t="s">
        <v>3455</v>
      </c>
      <c r="J273" s="4">
        <v>1</v>
      </c>
      <c r="K273" s="4">
        <v>0</v>
      </c>
      <c r="L273" s="4">
        <v>0</v>
      </c>
      <c r="M273" s="162"/>
      <c r="AC273" s="4">
        <f t="shared" si="24"/>
        <v>272</v>
      </c>
      <c r="AD273" s="161">
        <f t="shared" ca="1" si="25"/>
        <v>0.2474988388664392</v>
      </c>
      <c r="AE273" s="161">
        <f t="shared" ca="1" si="26"/>
        <v>2475</v>
      </c>
      <c r="AF273" s="161" t="str">
        <f ca="1">INDEX(동료가치!$I$2:$I$81,MATCH(동료가치!AE273,동료가치!$M$2:$M$81,1),1)</f>
        <v>6 : 랭크1 PVP.씨프(여)</v>
      </c>
      <c r="AG273" s="161" t="str">
        <f ca="1">INDEX(동료가치!$I$82:$I$209,MATCH(동료가치!$AE273,동료가치!$M$82:$M$209,1),1)</f>
        <v>24 : 랭크2 PVP.댄서(여)</v>
      </c>
    </row>
    <row r="274" spans="1:33" x14ac:dyDescent="0.2">
      <c r="A274" s="4" t="s">
        <v>3394</v>
      </c>
      <c r="B274" s="4">
        <v>3816</v>
      </c>
      <c r="C274" s="4">
        <v>7</v>
      </c>
      <c r="D274" s="4">
        <v>3</v>
      </c>
      <c r="E274" s="4" t="s">
        <v>3548</v>
      </c>
      <c r="F274" s="4">
        <v>500</v>
      </c>
      <c r="G274" s="4">
        <v>33</v>
      </c>
      <c r="H274" s="4">
        <v>31</v>
      </c>
      <c r="I274" s="4" t="s">
        <v>3456</v>
      </c>
      <c r="J274" s="4">
        <v>1</v>
      </c>
      <c r="K274" s="4">
        <v>0</v>
      </c>
      <c r="L274" s="4">
        <v>0</v>
      </c>
      <c r="M274" s="162"/>
      <c r="AC274" s="4">
        <f t="shared" si="24"/>
        <v>273</v>
      </c>
      <c r="AD274" s="161">
        <f t="shared" ca="1" si="25"/>
        <v>0.89336970585509368</v>
      </c>
      <c r="AE274" s="161">
        <f t="shared" ca="1" si="26"/>
        <v>8934</v>
      </c>
      <c r="AF274" s="161" t="str">
        <f ca="1">INDEX(동료가치!$I$2:$I$81,MATCH(동료가치!AE274,동료가치!$M$2:$M$81,1),1)</f>
        <v>122 : 랭크2 파견.엘리</v>
      </c>
      <c r="AG274" s="161" t="str">
        <f ca="1">INDEX(동료가치!$I$82:$I$209,MATCH(동료가치!$AE274,동료가치!$M$82:$M$209,1),1)</f>
        <v>135 : 랭크3 파견.더블류</v>
      </c>
    </row>
    <row r="275" spans="1:33" x14ac:dyDescent="0.2">
      <c r="A275" s="4" t="s">
        <v>3394</v>
      </c>
      <c r="B275" s="4">
        <v>3817</v>
      </c>
      <c r="C275" s="4">
        <v>7</v>
      </c>
      <c r="D275" s="4">
        <v>3</v>
      </c>
      <c r="E275" s="4" t="s">
        <v>3548</v>
      </c>
      <c r="F275" s="4">
        <v>500</v>
      </c>
      <c r="G275" s="4">
        <v>33</v>
      </c>
      <c r="H275" s="4">
        <v>32</v>
      </c>
      <c r="I275" s="4" t="s">
        <v>3457</v>
      </c>
      <c r="J275" s="4">
        <v>1</v>
      </c>
      <c r="K275" s="4">
        <v>0</v>
      </c>
      <c r="L275" s="4">
        <v>0</v>
      </c>
      <c r="M275" s="162"/>
      <c r="AC275" s="4">
        <f t="shared" si="24"/>
        <v>274</v>
      </c>
      <c r="AD275" s="161">
        <f t="shared" ca="1" si="25"/>
        <v>0.71462266390278084</v>
      </c>
      <c r="AE275" s="161">
        <f t="shared" ca="1" si="26"/>
        <v>7147</v>
      </c>
      <c r="AF275" s="161" t="str">
        <f ca="1">INDEX(동료가치!$I$2:$I$81,MATCH(동료가치!AE275,동료가치!$M$2:$M$81,1),1)</f>
        <v>9 : 랭크2 PVP.나이트(남)</v>
      </c>
      <c r="AG275" s="161" t="str">
        <f ca="1">INDEX(동료가치!$I$82:$I$209,MATCH(동료가치!$AE275,동료가치!$M$82:$M$209,1),1)</f>
        <v>39 : 랭크3 PVP.클로운(남)</v>
      </c>
    </row>
    <row r="276" spans="1:33" x14ac:dyDescent="0.2">
      <c r="A276" s="4" t="s">
        <v>3394</v>
      </c>
      <c r="B276" s="4">
        <v>3818</v>
      </c>
      <c r="C276" s="4">
        <v>7</v>
      </c>
      <c r="D276" s="4">
        <v>3</v>
      </c>
      <c r="E276" s="4" t="s">
        <v>3548</v>
      </c>
      <c r="F276" s="4">
        <v>500</v>
      </c>
      <c r="G276" s="4">
        <v>33</v>
      </c>
      <c r="H276" s="4">
        <v>33</v>
      </c>
      <c r="I276" s="4" t="s">
        <v>3458</v>
      </c>
      <c r="J276" s="4">
        <v>1</v>
      </c>
      <c r="K276" s="4">
        <v>0</v>
      </c>
      <c r="L276" s="4">
        <v>0</v>
      </c>
      <c r="M276" s="162"/>
      <c r="AC276" s="4">
        <f t="shared" si="24"/>
        <v>275</v>
      </c>
      <c r="AD276" s="161">
        <f t="shared" ca="1" si="25"/>
        <v>0.66096669119685536</v>
      </c>
      <c r="AE276" s="161">
        <f t="shared" ca="1" si="26"/>
        <v>6610</v>
      </c>
      <c r="AF276" s="161" t="str">
        <f ca="1">INDEX(동료가치!$I$2:$I$81,MATCH(동료가치!AE276,동료가치!$M$2:$M$81,1),1)</f>
        <v>107 : 랭크1 파견.아제냐</v>
      </c>
      <c r="AG276" s="161" t="str">
        <f ca="1">INDEX(동료가치!$I$82:$I$209,MATCH(동료가치!$AE276,동료가치!$M$82:$M$209,1),1)</f>
        <v>35 : 랭크3 PVP.스토커(남)</v>
      </c>
    </row>
    <row r="277" spans="1:33" x14ac:dyDescent="0.2">
      <c r="A277" s="4" t="s">
        <v>3394</v>
      </c>
      <c r="B277" s="4">
        <v>3819</v>
      </c>
      <c r="C277" s="4">
        <v>7</v>
      </c>
      <c r="D277" s="4">
        <v>3</v>
      </c>
      <c r="E277" s="4" t="s">
        <v>3548</v>
      </c>
      <c r="F277" s="4">
        <v>500</v>
      </c>
      <c r="G277" s="4">
        <v>33</v>
      </c>
      <c r="H277" s="4">
        <v>34</v>
      </c>
      <c r="I277" s="4" t="s">
        <v>3459</v>
      </c>
      <c r="J277" s="4">
        <v>1</v>
      </c>
      <c r="K277" s="4">
        <v>0</v>
      </c>
      <c r="L277" s="4">
        <v>0</v>
      </c>
      <c r="M277" s="162"/>
      <c r="AC277" s="4">
        <f t="shared" si="24"/>
        <v>276</v>
      </c>
      <c r="AD277" s="161">
        <f t="shared" ca="1" si="25"/>
        <v>0.97735778914715876</v>
      </c>
      <c r="AE277" s="161">
        <f t="shared" ca="1" si="26"/>
        <v>9774</v>
      </c>
      <c r="AF277" s="161" t="str">
        <f ca="1">INDEX(동료가치!$I$2:$I$81,MATCH(동료가치!AE277,동료가치!$M$2:$M$81,1),1)</f>
        <v>140 : 랭크3 파견.디포르테</v>
      </c>
      <c r="AG277" s="161" t="str">
        <f ca="1">INDEX(동료가치!$I$82:$I$209,MATCH(동료가치!$AE277,동료가치!$M$82:$M$209,1),1)</f>
        <v>150 : 랭크4 파견.아랑</v>
      </c>
    </row>
    <row r="278" spans="1:33" x14ac:dyDescent="0.2">
      <c r="A278" s="4" t="s">
        <v>3394</v>
      </c>
      <c r="B278" s="4">
        <v>3820</v>
      </c>
      <c r="C278" s="4">
        <v>7</v>
      </c>
      <c r="D278" s="4">
        <v>3</v>
      </c>
      <c r="E278" s="4" t="s">
        <v>3548</v>
      </c>
      <c r="F278" s="4">
        <v>500</v>
      </c>
      <c r="G278" s="4">
        <v>33</v>
      </c>
      <c r="H278" s="4">
        <v>35</v>
      </c>
      <c r="I278" s="4" t="s">
        <v>3460</v>
      </c>
      <c r="J278" s="4">
        <v>1</v>
      </c>
      <c r="K278" s="4">
        <v>0</v>
      </c>
      <c r="L278" s="4">
        <v>0</v>
      </c>
      <c r="M278" s="162"/>
      <c r="AC278" s="4">
        <f t="shared" si="24"/>
        <v>277</v>
      </c>
      <c r="AD278" s="161">
        <f t="shared" ca="1" si="25"/>
        <v>0.97020151456927606</v>
      </c>
      <c r="AE278" s="161">
        <f t="shared" ca="1" si="26"/>
        <v>9703</v>
      </c>
      <c r="AF278" s="161" t="str">
        <f ca="1">INDEX(동료가치!$I$2:$I$81,MATCH(동료가치!AE278,동료가치!$M$2:$M$81,1),1)</f>
        <v>140 : 랭크3 파견.디포르테</v>
      </c>
      <c r="AG278" s="161" t="str">
        <f ca="1">INDEX(동료가치!$I$82:$I$209,MATCH(동료가치!$AE278,동료가치!$M$82:$M$209,1),1)</f>
        <v>54 : 랭크4 PVP.레인져(여)</v>
      </c>
    </row>
    <row r="279" spans="1:33" x14ac:dyDescent="0.2">
      <c r="A279" s="4" t="s">
        <v>3394</v>
      </c>
      <c r="B279" s="4">
        <v>3821</v>
      </c>
      <c r="C279" s="4">
        <v>7</v>
      </c>
      <c r="D279" s="4">
        <v>3</v>
      </c>
      <c r="E279" s="4" t="s">
        <v>3548</v>
      </c>
      <c r="F279" s="4">
        <v>500</v>
      </c>
      <c r="G279" s="4">
        <v>33</v>
      </c>
      <c r="H279" s="4">
        <v>36</v>
      </c>
      <c r="I279" s="4" t="s">
        <v>3461</v>
      </c>
      <c r="J279" s="4">
        <v>1</v>
      </c>
      <c r="K279" s="4">
        <v>0</v>
      </c>
      <c r="L279" s="4">
        <v>0</v>
      </c>
      <c r="M279" s="162"/>
      <c r="AC279" s="4">
        <f t="shared" si="24"/>
        <v>278</v>
      </c>
      <c r="AD279" s="161">
        <f t="shared" ca="1" si="25"/>
        <v>7.9028404159326548E-2</v>
      </c>
      <c r="AE279" s="161">
        <f t="shared" ca="1" si="26"/>
        <v>791</v>
      </c>
      <c r="AF279" s="161" t="str">
        <f ca="1">INDEX(동료가치!$I$2:$I$81,MATCH(동료가치!AE279,동료가치!$M$2:$M$81,1),1)</f>
        <v>2 : 랭크1 PVP.소드맨(여)</v>
      </c>
      <c r="AG279" s="161" t="str">
        <f ca="1">INDEX(동료가치!$I$82:$I$209,MATCH(동료가치!$AE279,동료가치!$M$82:$M$209,1),1)</f>
        <v>13 : 랭크2 PVP.위저드(남)</v>
      </c>
    </row>
    <row r="280" spans="1:33" x14ac:dyDescent="0.2">
      <c r="A280" s="4" t="s">
        <v>3394</v>
      </c>
      <c r="B280" s="4">
        <v>3822</v>
      </c>
      <c r="C280" s="4">
        <v>7</v>
      </c>
      <c r="D280" s="4">
        <v>3</v>
      </c>
      <c r="E280" s="4" t="s">
        <v>3548</v>
      </c>
      <c r="F280" s="4">
        <v>500</v>
      </c>
      <c r="G280" s="4">
        <v>33</v>
      </c>
      <c r="H280" s="4">
        <v>37</v>
      </c>
      <c r="I280" s="4" t="s">
        <v>3462</v>
      </c>
      <c r="J280" s="4">
        <v>1</v>
      </c>
      <c r="K280" s="4">
        <v>0</v>
      </c>
      <c r="L280" s="4">
        <v>0</v>
      </c>
      <c r="M280" s="162"/>
      <c r="AC280" s="4">
        <f t="shared" si="24"/>
        <v>279</v>
      </c>
      <c r="AD280" s="161">
        <f t="shared" ca="1" si="25"/>
        <v>0.85054060935328046</v>
      </c>
      <c r="AE280" s="161">
        <f t="shared" ca="1" si="26"/>
        <v>8506</v>
      </c>
      <c r="AF280" s="161" t="str">
        <f ca="1">INDEX(동료가치!$I$2:$I$81,MATCH(동료가치!AE280,동료가치!$M$2:$M$81,1),1)</f>
        <v>115 : 랭크2 파견.홀그렌</v>
      </c>
      <c r="AG280" s="161" t="str">
        <f ca="1">INDEX(동료가치!$I$82:$I$209,MATCH(동료가치!$AE280,동료가치!$M$82:$M$209,1),1)</f>
        <v>132 : 랭크3 파견.산타클로스</v>
      </c>
    </row>
    <row r="281" spans="1:33" x14ac:dyDescent="0.2">
      <c r="A281" s="4" t="s">
        <v>3394</v>
      </c>
      <c r="B281" s="4">
        <v>3823</v>
      </c>
      <c r="C281" s="4">
        <v>7</v>
      </c>
      <c r="D281" s="4">
        <v>3</v>
      </c>
      <c r="E281" s="4" t="s">
        <v>3548</v>
      </c>
      <c r="F281" s="4">
        <v>500</v>
      </c>
      <c r="G281" s="4">
        <v>33</v>
      </c>
      <c r="H281" s="4">
        <v>38</v>
      </c>
      <c r="I281" s="4" t="s">
        <v>3463</v>
      </c>
      <c r="J281" s="4">
        <v>1</v>
      </c>
      <c r="K281" s="4">
        <v>0</v>
      </c>
      <c r="L281" s="4">
        <v>0</v>
      </c>
      <c r="M281" s="162"/>
      <c r="AC281" s="4">
        <f t="shared" si="24"/>
        <v>280</v>
      </c>
      <c r="AD281" s="161">
        <f t="shared" ca="1" si="25"/>
        <v>0.11587078071225398</v>
      </c>
      <c r="AE281" s="161">
        <f t="shared" ca="1" si="26"/>
        <v>1159</v>
      </c>
      <c r="AF281" s="161" t="str">
        <f ca="1">INDEX(동료가치!$I$2:$I$81,MATCH(동료가치!AE281,동료가치!$M$2:$M$81,1),1)</f>
        <v>3 : 랭크1 PVP.매지션(남)</v>
      </c>
      <c r="AG281" s="161" t="str">
        <f ca="1">INDEX(동료가치!$I$82:$I$209,MATCH(동료가치!$AE281,동료가치!$M$82:$M$209,1),1)</f>
        <v>16 : 랭크2 PVP.세이지(여)</v>
      </c>
    </row>
    <row r="282" spans="1:33" x14ac:dyDescent="0.2">
      <c r="A282" s="4" t="s">
        <v>3394</v>
      </c>
      <c r="B282" s="4">
        <v>3824</v>
      </c>
      <c r="C282" s="4">
        <v>7</v>
      </c>
      <c r="D282" s="4">
        <v>3</v>
      </c>
      <c r="E282" s="4" t="s">
        <v>3548</v>
      </c>
      <c r="F282" s="4">
        <v>500</v>
      </c>
      <c r="G282" s="4">
        <v>33</v>
      </c>
      <c r="H282" s="4">
        <v>39</v>
      </c>
      <c r="I282" s="4" t="s">
        <v>3464</v>
      </c>
      <c r="J282" s="4">
        <v>1</v>
      </c>
      <c r="K282" s="4">
        <v>0</v>
      </c>
      <c r="L282" s="4">
        <v>0</v>
      </c>
      <c r="M282" s="162"/>
      <c r="AC282" s="4">
        <f t="shared" si="24"/>
        <v>281</v>
      </c>
      <c r="AD282" s="161">
        <f t="shared" ca="1" si="25"/>
        <v>0.18956605456627607</v>
      </c>
      <c r="AE282" s="161">
        <f t="shared" ca="1" si="26"/>
        <v>1896</v>
      </c>
      <c r="AF282" s="161" t="str">
        <f ca="1">INDEX(동료가치!$I$2:$I$81,MATCH(동료가치!AE282,동료가치!$M$2:$M$81,1),1)</f>
        <v>5 : 랭크1 PVP.씨프(남)</v>
      </c>
      <c r="AG282" s="161" t="str">
        <f ca="1">INDEX(동료가치!$I$82:$I$209,MATCH(동료가치!$AE282,동료가치!$M$82:$M$209,1),1)</f>
        <v>20 : 랭크2 PVP.로그(여)</v>
      </c>
    </row>
    <row r="283" spans="1:33" x14ac:dyDescent="0.2">
      <c r="A283" s="4" t="s">
        <v>3394</v>
      </c>
      <c r="B283" s="4">
        <v>3825</v>
      </c>
      <c r="C283" s="4">
        <v>7</v>
      </c>
      <c r="D283" s="4">
        <v>3</v>
      </c>
      <c r="E283" s="4" t="s">
        <v>3548</v>
      </c>
      <c r="F283" s="4">
        <v>500</v>
      </c>
      <c r="G283" s="4">
        <v>33</v>
      </c>
      <c r="H283" s="4">
        <v>40</v>
      </c>
      <c r="I283" s="4" t="s">
        <v>3465</v>
      </c>
      <c r="J283" s="4">
        <v>1</v>
      </c>
      <c r="K283" s="4">
        <v>0</v>
      </c>
      <c r="L283" s="4">
        <v>0</v>
      </c>
      <c r="M283" s="162"/>
      <c r="AC283" s="4">
        <f t="shared" si="24"/>
        <v>282</v>
      </c>
      <c r="AD283" s="161">
        <f t="shared" ca="1" si="25"/>
        <v>0.59964432910752863</v>
      </c>
      <c r="AE283" s="161">
        <f t="shared" ca="1" si="26"/>
        <v>5997</v>
      </c>
      <c r="AF283" s="161" t="str">
        <f ca="1">INDEX(동료가치!$I$2:$I$81,MATCH(동료가치!AE283,동료가치!$M$2:$M$81,1),1)</f>
        <v>105 : 랭크1 파견.냥쿤</v>
      </c>
      <c r="AG283" s="161" t="str">
        <f ca="1">INDEX(동료가치!$I$82:$I$209,MATCH(동료가치!$AE283,동료가치!$M$82:$M$209,1),1)</f>
        <v>31 : 랭크3 PVP.프로페서(남)</v>
      </c>
    </row>
    <row r="284" spans="1:33" x14ac:dyDescent="0.2">
      <c r="A284" s="4" t="s">
        <v>3394</v>
      </c>
      <c r="B284" s="4">
        <v>3826</v>
      </c>
      <c r="C284" s="4">
        <v>7</v>
      </c>
      <c r="D284" s="4">
        <v>3</v>
      </c>
      <c r="E284" s="4" t="s">
        <v>3548</v>
      </c>
      <c r="F284" s="4">
        <v>125</v>
      </c>
      <c r="G284" s="4">
        <v>33</v>
      </c>
      <c r="H284" s="4">
        <v>41</v>
      </c>
      <c r="I284" s="4" t="s">
        <v>3482</v>
      </c>
      <c r="J284" s="4">
        <v>1</v>
      </c>
      <c r="K284" s="4">
        <v>0</v>
      </c>
      <c r="L284" s="4">
        <v>0</v>
      </c>
      <c r="M284" s="162"/>
      <c r="AC284" s="4">
        <f t="shared" si="24"/>
        <v>283</v>
      </c>
      <c r="AD284" s="161">
        <f t="shared" ca="1" si="25"/>
        <v>0.4117788060987263</v>
      </c>
      <c r="AE284" s="161">
        <f t="shared" ca="1" si="26"/>
        <v>4118</v>
      </c>
      <c r="AF284" s="161" t="str">
        <f ca="1">INDEX(동료가치!$I$2:$I$81,MATCH(동료가치!AE284,동료가치!$M$2:$M$81,1),1)</f>
        <v>101 : 랭크1 파견.엔타마</v>
      </c>
      <c r="AG284" s="161" t="str">
        <f ca="1">INDEX(동료가치!$I$82:$I$209,MATCH(동료가치!$AE284,동료가치!$M$82:$M$209,1),1)</f>
        <v>118 : 랭크2 파견.룬</v>
      </c>
    </row>
    <row r="285" spans="1:33" x14ac:dyDescent="0.2">
      <c r="A285" s="4" t="s">
        <v>3394</v>
      </c>
      <c r="B285" s="4">
        <v>3827</v>
      </c>
      <c r="C285" s="4">
        <v>7</v>
      </c>
      <c r="D285" s="4">
        <v>3</v>
      </c>
      <c r="E285" s="4" t="s">
        <v>3548</v>
      </c>
      <c r="F285" s="4">
        <v>125</v>
      </c>
      <c r="G285" s="4">
        <v>33</v>
      </c>
      <c r="H285" s="4">
        <v>42</v>
      </c>
      <c r="I285" s="4" t="s">
        <v>3483</v>
      </c>
      <c r="J285" s="4">
        <v>1</v>
      </c>
      <c r="K285" s="4">
        <v>0</v>
      </c>
      <c r="L285" s="4">
        <v>0</v>
      </c>
      <c r="M285" s="162"/>
      <c r="AC285" s="4">
        <f t="shared" si="24"/>
        <v>284</v>
      </c>
      <c r="AD285" s="161">
        <f t="shared" ca="1" si="25"/>
        <v>0.23770748355251103</v>
      </c>
      <c r="AE285" s="161">
        <f t="shared" ca="1" si="26"/>
        <v>2378</v>
      </c>
      <c r="AF285" s="161" t="str">
        <f ca="1">INDEX(동료가치!$I$2:$I$81,MATCH(동료가치!AE285,동료가치!$M$2:$M$81,1),1)</f>
        <v>6 : 랭크1 PVP.씨프(여)</v>
      </c>
      <c r="AG285" s="161" t="str">
        <f ca="1">INDEX(동료가치!$I$82:$I$209,MATCH(동료가치!$AE285,동료가치!$M$82:$M$209,1),1)</f>
        <v>23 : 랭크2 PVP.댄서(남)</v>
      </c>
    </row>
    <row r="286" spans="1:33" x14ac:dyDescent="0.2">
      <c r="A286" s="4" t="s">
        <v>3394</v>
      </c>
      <c r="B286" s="4">
        <v>3828</v>
      </c>
      <c r="C286" s="4">
        <v>7</v>
      </c>
      <c r="D286" s="4">
        <v>3</v>
      </c>
      <c r="E286" s="4" t="s">
        <v>3548</v>
      </c>
      <c r="F286" s="4">
        <v>125</v>
      </c>
      <c r="G286" s="4">
        <v>33</v>
      </c>
      <c r="H286" s="4">
        <v>43</v>
      </c>
      <c r="I286" s="4" t="s">
        <v>3484</v>
      </c>
      <c r="J286" s="4">
        <v>1</v>
      </c>
      <c r="K286" s="4">
        <v>0</v>
      </c>
      <c r="L286" s="4">
        <v>0</v>
      </c>
      <c r="M286" s="162"/>
      <c r="AC286" s="4">
        <f t="shared" si="24"/>
        <v>285</v>
      </c>
      <c r="AD286" s="161">
        <f t="shared" ca="1" si="25"/>
        <v>0.37751940294540376</v>
      </c>
      <c r="AE286" s="161">
        <f t="shared" ca="1" si="26"/>
        <v>3776</v>
      </c>
      <c r="AF286" s="161" t="str">
        <f ca="1">INDEX(동료가치!$I$2:$I$81,MATCH(동료가치!AE286,동료가치!$M$2:$M$81,1),1)</f>
        <v>101 : 랭크1 파견.엔타마</v>
      </c>
      <c r="AG286" s="161" t="str">
        <f ca="1">INDEX(동료가치!$I$82:$I$209,MATCH(동료가치!$AE286,동료가치!$M$82:$M$209,1),1)</f>
        <v>116 : 랭크2 파견.파라</v>
      </c>
    </row>
    <row r="287" spans="1:33" x14ac:dyDescent="0.2">
      <c r="A287" s="4" t="s">
        <v>3394</v>
      </c>
      <c r="B287" s="4">
        <v>3829</v>
      </c>
      <c r="C287" s="4">
        <v>7</v>
      </c>
      <c r="D287" s="4">
        <v>3</v>
      </c>
      <c r="E287" s="4" t="s">
        <v>3548</v>
      </c>
      <c r="F287" s="4">
        <v>125</v>
      </c>
      <c r="G287" s="4">
        <v>33</v>
      </c>
      <c r="H287" s="4">
        <v>44</v>
      </c>
      <c r="I287" s="4" t="s">
        <v>3485</v>
      </c>
      <c r="J287" s="4">
        <v>1</v>
      </c>
      <c r="K287" s="4">
        <v>0</v>
      </c>
      <c r="L287" s="4">
        <v>0</v>
      </c>
      <c r="M287" s="162"/>
      <c r="AC287" s="4">
        <f t="shared" si="24"/>
        <v>286</v>
      </c>
      <c r="AD287" s="161">
        <f t="shared" ca="1" si="25"/>
        <v>0.27097272905904524</v>
      </c>
      <c r="AE287" s="161">
        <f t="shared" ca="1" si="26"/>
        <v>2710</v>
      </c>
      <c r="AF287" s="161" t="str">
        <f ca="1">INDEX(동료가치!$I$2:$I$81,MATCH(동료가치!AE287,동료가치!$M$2:$M$81,1),1)</f>
        <v>6 : 랭크1 PVP.씨프(여)</v>
      </c>
      <c r="AG287" s="161" t="str">
        <f ca="1">INDEX(동료가치!$I$82:$I$209,MATCH(동료가치!$AE287,동료가치!$M$82:$M$209,1),1)</f>
        <v>110 : 랭크2 파견.프로블럼</v>
      </c>
    </row>
    <row r="288" spans="1:33" x14ac:dyDescent="0.2">
      <c r="A288" s="4" t="s">
        <v>3394</v>
      </c>
      <c r="B288" s="4">
        <v>3830</v>
      </c>
      <c r="C288" s="4">
        <v>7</v>
      </c>
      <c r="D288" s="4">
        <v>3</v>
      </c>
      <c r="E288" s="4" t="s">
        <v>3548</v>
      </c>
      <c r="F288" s="4">
        <v>125</v>
      </c>
      <c r="G288" s="4">
        <v>33</v>
      </c>
      <c r="H288" s="4">
        <v>45</v>
      </c>
      <c r="I288" s="4" t="s">
        <v>3486</v>
      </c>
      <c r="J288" s="4">
        <v>1</v>
      </c>
      <c r="K288" s="4">
        <v>0</v>
      </c>
      <c r="L288" s="4">
        <v>0</v>
      </c>
      <c r="M288" s="162"/>
      <c r="AC288" s="4">
        <f t="shared" si="24"/>
        <v>287</v>
      </c>
      <c r="AD288" s="161">
        <f t="shared" ca="1" si="25"/>
        <v>0.95178192821165231</v>
      </c>
      <c r="AE288" s="161">
        <f t="shared" ca="1" si="26"/>
        <v>9518</v>
      </c>
      <c r="AF288" s="161" t="str">
        <f ca="1">INDEX(동료가치!$I$2:$I$81,MATCH(동료가치!AE288,동료가치!$M$2:$M$81,1),1)</f>
        <v>139 : 랭크3 파견.테일링</v>
      </c>
      <c r="AG288" s="161" t="str">
        <f ca="1">INDEX(동료가치!$I$82:$I$209,MATCH(동료가치!$AE288,동료가치!$M$82:$M$209,1),1)</f>
        <v>139 : 랭크3 파견.테일링</v>
      </c>
    </row>
    <row r="289" spans="1:33" x14ac:dyDescent="0.2">
      <c r="A289" s="4" t="s">
        <v>3394</v>
      </c>
      <c r="B289" s="4">
        <v>3831</v>
      </c>
      <c r="C289" s="4">
        <v>7</v>
      </c>
      <c r="D289" s="4">
        <v>3</v>
      </c>
      <c r="E289" s="4" t="s">
        <v>3548</v>
      </c>
      <c r="F289" s="4">
        <v>125</v>
      </c>
      <c r="G289" s="4">
        <v>33</v>
      </c>
      <c r="H289" s="4">
        <v>46</v>
      </c>
      <c r="I289" s="4" t="s">
        <v>3487</v>
      </c>
      <c r="J289" s="4">
        <v>1</v>
      </c>
      <c r="K289" s="4">
        <v>0</v>
      </c>
      <c r="L289" s="4">
        <v>0</v>
      </c>
      <c r="M289" s="162"/>
      <c r="AC289" s="4">
        <f t="shared" si="24"/>
        <v>288</v>
      </c>
      <c r="AD289" s="161">
        <f t="shared" ca="1" si="25"/>
        <v>0.77328377611371546</v>
      </c>
      <c r="AE289" s="161">
        <f t="shared" ca="1" si="26"/>
        <v>7733</v>
      </c>
      <c r="AF289" s="161" t="str">
        <f ca="1">INDEX(동료가치!$I$2:$I$81,MATCH(동료가치!AE289,동료가치!$M$2:$M$81,1),1)</f>
        <v>19 : 랭크2 PVP.로그(남)</v>
      </c>
      <c r="AG289" s="161" t="str">
        <f ca="1">INDEX(동료가치!$I$82:$I$209,MATCH(동료가치!$AE289,동료가치!$M$82:$M$209,1),1)</f>
        <v>127 : 랭크3 파견.루이제</v>
      </c>
    </row>
    <row r="290" spans="1:33" x14ac:dyDescent="0.2">
      <c r="A290" s="4" t="s">
        <v>3394</v>
      </c>
      <c r="B290" s="4">
        <v>3832</v>
      </c>
      <c r="C290" s="4">
        <v>7</v>
      </c>
      <c r="D290" s="4">
        <v>3</v>
      </c>
      <c r="E290" s="4" t="s">
        <v>3548</v>
      </c>
      <c r="F290" s="4">
        <v>125</v>
      </c>
      <c r="G290" s="4">
        <v>33</v>
      </c>
      <c r="H290" s="4">
        <v>47</v>
      </c>
      <c r="I290" s="4" t="s">
        <v>3488</v>
      </c>
      <c r="J290" s="4">
        <v>1</v>
      </c>
      <c r="K290" s="4">
        <v>0</v>
      </c>
      <c r="L290" s="4">
        <v>0</v>
      </c>
      <c r="M290" s="162"/>
      <c r="AC290" s="4">
        <f t="shared" si="24"/>
        <v>289</v>
      </c>
      <c r="AD290" s="161">
        <f t="shared" ca="1" si="25"/>
        <v>0.37652699821007984</v>
      </c>
      <c r="AE290" s="161">
        <f t="shared" ca="1" si="26"/>
        <v>3766</v>
      </c>
      <c r="AF290" s="161" t="str">
        <f ca="1">INDEX(동료가치!$I$2:$I$81,MATCH(동료가치!AE290,동료가치!$M$2:$M$81,1),1)</f>
        <v>101 : 랭크1 파견.엔타마</v>
      </c>
      <c r="AG290" s="161" t="str">
        <f ca="1">INDEX(동료가치!$I$82:$I$209,MATCH(동료가치!$AE290,동료가치!$M$82:$M$209,1),1)</f>
        <v>116 : 랭크2 파견.파라</v>
      </c>
    </row>
    <row r="291" spans="1:33" x14ac:dyDescent="0.2">
      <c r="A291" s="4" t="s">
        <v>3394</v>
      </c>
      <c r="B291" s="4">
        <v>3833</v>
      </c>
      <c r="C291" s="4">
        <v>7</v>
      </c>
      <c r="D291" s="4">
        <v>3</v>
      </c>
      <c r="E291" s="4" t="s">
        <v>3548</v>
      </c>
      <c r="F291" s="4">
        <v>125</v>
      </c>
      <c r="G291" s="4">
        <v>33</v>
      </c>
      <c r="H291" s="4">
        <v>48</v>
      </c>
      <c r="I291" s="4" t="s">
        <v>3489</v>
      </c>
      <c r="J291" s="4">
        <v>1</v>
      </c>
      <c r="K291" s="4">
        <v>0</v>
      </c>
      <c r="L291" s="4">
        <v>0</v>
      </c>
      <c r="M291" s="162"/>
      <c r="AC291" s="4">
        <f t="shared" si="24"/>
        <v>290</v>
      </c>
      <c r="AD291" s="161">
        <f t="shared" ca="1" si="25"/>
        <v>0.17935939169838577</v>
      </c>
      <c r="AE291" s="161">
        <f t="shared" ca="1" si="26"/>
        <v>1794</v>
      </c>
      <c r="AF291" s="161" t="str">
        <f ca="1">INDEX(동료가치!$I$2:$I$81,MATCH(동료가치!AE291,동료가치!$M$2:$M$81,1),1)</f>
        <v>4 : 랭크1 PVP.매지션(여)</v>
      </c>
      <c r="AG291" s="161" t="str">
        <f ca="1">INDEX(동료가치!$I$82:$I$209,MATCH(동료가치!$AE291,동료가치!$M$82:$M$209,1),1)</f>
        <v>20 : 랭크2 PVP.로그(여)</v>
      </c>
    </row>
    <row r="292" spans="1:33" x14ac:dyDescent="0.2">
      <c r="A292" s="4" t="s">
        <v>3394</v>
      </c>
      <c r="B292" s="4">
        <v>3834</v>
      </c>
      <c r="C292" s="4">
        <v>7</v>
      </c>
      <c r="D292" s="4">
        <v>3</v>
      </c>
      <c r="E292" s="4" t="s">
        <v>3548</v>
      </c>
      <c r="F292" s="4">
        <v>125</v>
      </c>
      <c r="G292" s="4">
        <v>33</v>
      </c>
      <c r="H292" s="4">
        <v>49</v>
      </c>
      <c r="I292" s="4" t="s">
        <v>3490</v>
      </c>
      <c r="J292" s="4">
        <v>1</v>
      </c>
      <c r="K292" s="4">
        <v>0</v>
      </c>
      <c r="L292" s="4">
        <v>0</v>
      </c>
      <c r="M292" s="162"/>
      <c r="AC292" s="4">
        <f t="shared" si="24"/>
        <v>291</v>
      </c>
      <c r="AD292" s="161">
        <f t="shared" ca="1" si="25"/>
        <v>0.35049858431770797</v>
      </c>
      <c r="AE292" s="161">
        <f t="shared" ca="1" si="26"/>
        <v>3505</v>
      </c>
      <c r="AF292" s="161" t="str">
        <f ca="1">INDEX(동료가치!$I$2:$I$81,MATCH(동료가치!AE292,동료가치!$M$2:$M$81,1),1)</f>
        <v>8 : 랭크1 PVP.아처(여)</v>
      </c>
      <c r="AG292" s="161" t="str">
        <f ca="1">INDEX(동료가치!$I$82:$I$209,MATCH(동료가치!$AE292,동료가치!$M$82:$M$209,1),1)</f>
        <v>115 : 랭크2 파견.홀그렌</v>
      </c>
    </row>
    <row r="293" spans="1:33" x14ac:dyDescent="0.2">
      <c r="A293" s="4" t="s">
        <v>3394</v>
      </c>
      <c r="B293" s="4">
        <v>3835</v>
      </c>
      <c r="C293" s="4">
        <v>7</v>
      </c>
      <c r="D293" s="4">
        <v>3</v>
      </c>
      <c r="E293" s="4" t="s">
        <v>3548</v>
      </c>
      <c r="F293" s="4">
        <v>125</v>
      </c>
      <c r="G293" s="4">
        <v>33</v>
      </c>
      <c r="H293" s="4">
        <v>50</v>
      </c>
      <c r="I293" s="4" t="s">
        <v>3491</v>
      </c>
      <c r="J293" s="4">
        <v>1</v>
      </c>
      <c r="K293" s="4">
        <v>0</v>
      </c>
      <c r="L293" s="4">
        <v>0</v>
      </c>
      <c r="M293" s="162"/>
      <c r="AC293" s="4">
        <f t="shared" si="24"/>
        <v>292</v>
      </c>
      <c r="AD293" s="161">
        <f t="shared" ca="1" si="25"/>
        <v>9.630852011418034E-2</v>
      </c>
      <c r="AE293" s="161">
        <f t="shared" ca="1" si="26"/>
        <v>964</v>
      </c>
      <c r="AF293" s="161" t="str">
        <f ca="1">INDEX(동료가치!$I$2:$I$81,MATCH(동료가치!AE293,동료가치!$M$2:$M$81,1),1)</f>
        <v>3 : 랭크1 PVP.매지션(남)</v>
      </c>
      <c r="AG293" s="161" t="str">
        <f ca="1">INDEX(동료가치!$I$82:$I$209,MATCH(동료가치!$AE293,동료가치!$M$82:$M$209,1),1)</f>
        <v>15 : 랭크2 PVP.세이지(남)</v>
      </c>
    </row>
    <row r="294" spans="1:33" x14ac:dyDescent="0.2">
      <c r="A294" s="4" t="s">
        <v>3394</v>
      </c>
      <c r="B294" s="4">
        <v>3836</v>
      </c>
      <c r="C294" s="4">
        <v>7</v>
      </c>
      <c r="D294" s="4">
        <v>3</v>
      </c>
      <c r="E294" s="4" t="s">
        <v>3548</v>
      </c>
      <c r="F294" s="4">
        <v>125</v>
      </c>
      <c r="G294" s="4">
        <v>33</v>
      </c>
      <c r="H294" s="4">
        <v>51</v>
      </c>
      <c r="I294" s="4" t="s">
        <v>3492</v>
      </c>
      <c r="J294" s="4">
        <v>1</v>
      </c>
      <c r="K294" s="4">
        <v>0</v>
      </c>
      <c r="L294" s="4">
        <v>0</v>
      </c>
      <c r="M294" s="162"/>
      <c r="AC294" s="4">
        <f t="shared" si="24"/>
        <v>293</v>
      </c>
      <c r="AD294" s="161">
        <f t="shared" ca="1" si="25"/>
        <v>0.26050194470053945</v>
      </c>
      <c r="AE294" s="161">
        <f t="shared" ca="1" si="26"/>
        <v>2606</v>
      </c>
      <c r="AF294" s="161" t="str">
        <f ca="1">INDEX(동료가치!$I$2:$I$81,MATCH(동료가치!AE294,동료가치!$M$2:$M$81,1),1)</f>
        <v>6 : 랭크1 PVP.씨프(여)</v>
      </c>
      <c r="AG294" s="161" t="str">
        <f ca="1">INDEX(동료가치!$I$82:$I$209,MATCH(동료가치!$AE294,동료가치!$M$82:$M$209,1),1)</f>
        <v>109 : 랭크2 파견.글로리아</v>
      </c>
    </row>
    <row r="295" spans="1:33" x14ac:dyDescent="0.2">
      <c r="A295" s="4" t="s">
        <v>3394</v>
      </c>
      <c r="B295" s="4">
        <v>3837</v>
      </c>
      <c r="C295" s="4">
        <v>7</v>
      </c>
      <c r="D295" s="4">
        <v>3</v>
      </c>
      <c r="E295" s="4" t="s">
        <v>3548</v>
      </c>
      <c r="F295" s="4">
        <v>125</v>
      </c>
      <c r="G295" s="4">
        <v>33</v>
      </c>
      <c r="H295" s="4">
        <v>52</v>
      </c>
      <c r="I295" s="4" t="s">
        <v>3493</v>
      </c>
      <c r="J295" s="4">
        <v>1</v>
      </c>
      <c r="K295" s="4">
        <v>0</v>
      </c>
      <c r="L295" s="4">
        <v>0</v>
      </c>
      <c r="M295" s="162"/>
      <c r="AC295" s="4">
        <f t="shared" si="24"/>
        <v>294</v>
      </c>
      <c r="AD295" s="161">
        <f t="shared" ca="1" si="25"/>
        <v>0.85090568768864672</v>
      </c>
      <c r="AE295" s="161">
        <f t="shared" ca="1" si="26"/>
        <v>8510</v>
      </c>
      <c r="AF295" s="161" t="str">
        <f ca="1">INDEX(동료가치!$I$2:$I$81,MATCH(동료가치!AE295,동료가치!$M$2:$M$81,1),1)</f>
        <v>115 : 랭크2 파견.홀그렌</v>
      </c>
      <c r="AG295" s="161" t="str">
        <f ca="1">INDEX(동료가치!$I$82:$I$209,MATCH(동료가치!$AE295,동료가치!$M$82:$M$209,1),1)</f>
        <v>132 : 랭크3 파견.산타클로스</v>
      </c>
    </row>
    <row r="296" spans="1:33" x14ac:dyDescent="0.2">
      <c r="A296" s="4" t="s">
        <v>3394</v>
      </c>
      <c r="B296" s="4">
        <v>3838</v>
      </c>
      <c r="C296" s="4">
        <v>7</v>
      </c>
      <c r="D296" s="4">
        <v>3</v>
      </c>
      <c r="E296" s="4" t="s">
        <v>3548</v>
      </c>
      <c r="F296" s="4">
        <v>125</v>
      </c>
      <c r="G296" s="4">
        <v>33</v>
      </c>
      <c r="H296" s="4">
        <v>53</v>
      </c>
      <c r="I296" s="4" t="s">
        <v>3494</v>
      </c>
      <c r="J296" s="4">
        <v>1</v>
      </c>
      <c r="K296" s="4">
        <v>0</v>
      </c>
      <c r="L296" s="4">
        <v>0</v>
      </c>
      <c r="M296" s="162"/>
      <c r="AC296" s="4">
        <f t="shared" si="24"/>
        <v>295</v>
      </c>
      <c r="AD296" s="161">
        <f t="shared" ca="1" si="25"/>
        <v>0.94120067076617786</v>
      </c>
      <c r="AE296" s="161">
        <f t="shared" ca="1" si="26"/>
        <v>9413</v>
      </c>
      <c r="AF296" s="161" t="str">
        <f ca="1">INDEX(동료가치!$I$2:$I$81,MATCH(동료가치!AE296,동료가치!$M$2:$M$81,1),1)</f>
        <v>132 : 랭크3 파견.산타클로스</v>
      </c>
      <c r="AG296" s="161" t="str">
        <f ca="1">INDEX(동료가치!$I$82:$I$209,MATCH(동료가치!$AE296,동료가치!$M$82:$M$209,1),1)</f>
        <v>138 : 랭크3 파견.소린</v>
      </c>
    </row>
    <row r="297" spans="1:33" x14ac:dyDescent="0.2">
      <c r="A297" s="4" t="s">
        <v>3394</v>
      </c>
      <c r="B297" s="4">
        <v>3839</v>
      </c>
      <c r="C297" s="4">
        <v>7</v>
      </c>
      <c r="D297" s="4">
        <v>3</v>
      </c>
      <c r="E297" s="4" t="s">
        <v>3548</v>
      </c>
      <c r="F297" s="4">
        <v>125</v>
      </c>
      <c r="G297" s="4">
        <v>33</v>
      </c>
      <c r="H297" s="4">
        <v>54</v>
      </c>
      <c r="I297" s="4" t="s">
        <v>3495</v>
      </c>
      <c r="J297" s="4">
        <v>1</v>
      </c>
      <c r="K297" s="4">
        <v>0</v>
      </c>
      <c r="L297" s="4">
        <v>0</v>
      </c>
      <c r="M297" s="162"/>
      <c r="AC297" s="4">
        <f t="shared" si="24"/>
        <v>296</v>
      </c>
      <c r="AD297" s="161">
        <f t="shared" ca="1" si="25"/>
        <v>0.63393234407862931</v>
      </c>
      <c r="AE297" s="161">
        <f t="shared" ca="1" si="26"/>
        <v>6340</v>
      </c>
      <c r="AF297" s="161" t="str">
        <f ca="1">INDEX(동료가치!$I$2:$I$81,MATCH(동료가치!AE297,동료가치!$M$2:$M$81,1),1)</f>
        <v>106 : 랭크1 파견.마요마요</v>
      </c>
      <c r="AG297" s="161" t="str">
        <f ca="1">INDEX(동료가치!$I$82:$I$209,MATCH(동료가치!$AE297,동료가치!$M$82:$M$209,1),1)</f>
        <v>33 : 랭크3 PVP.어쌔신크로스(남)</v>
      </c>
    </row>
    <row r="298" spans="1:33" x14ac:dyDescent="0.2">
      <c r="A298" s="4" t="s">
        <v>3394</v>
      </c>
      <c r="B298" s="4">
        <v>3840</v>
      </c>
      <c r="C298" s="4">
        <v>7</v>
      </c>
      <c r="D298" s="4">
        <v>3</v>
      </c>
      <c r="E298" s="4" t="s">
        <v>3548</v>
      </c>
      <c r="F298" s="4">
        <v>125</v>
      </c>
      <c r="G298" s="4">
        <v>33</v>
      </c>
      <c r="H298" s="4">
        <v>55</v>
      </c>
      <c r="I298" s="4" t="s">
        <v>3496</v>
      </c>
      <c r="J298" s="4">
        <v>1</v>
      </c>
      <c r="K298" s="4">
        <v>0</v>
      </c>
      <c r="L298" s="4">
        <v>0</v>
      </c>
      <c r="M298" s="162"/>
      <c r="AC298" s="4">
        <f t="shared" si="24"/>
        <v>297</v>
      </c>
      <c r="AD298" s="161">
        <f t="shared" ca="1" si="25"/>
        <v>0.65010027332758957</v>
      </c>
      <c r="AE298" s="161">
        <f t="shared" ca="1" si="26"/>
        <v>6502</v>
      </c>
      <c r="AF298" s="161" t="str">
        <f ca="1">INDEX(동료가치!$I$2:$I$81,MATCH(동료가치!AE298,동료가치!$M$2:$M$81,1),1)</f>
        <v>106 : 랭크1 파견.마요마요</v>
      </c>
      <c r="AG298" s="161" t="str">
        <f ca="1">INDEX(동료가치!$I$82:$I$209,MATCH(동료가치!$AE298,동료가치!$M$82:$M$209,1),1)</f>
        <v>34 : 랭크3 PVP.어쌔신크로스(여)</v>
      </c>
    </row>
    <row r="299" spans="1:33" x14ac:dyDescent="0.2">
      <c r="A299" s="4" t="s">
        <v>3394</v>
      </c>
      <c r="B299" s="4">
        <v>3841</v>
      </c>
      <c r="C299" s="4">
        <v>7</v>
      </c>
      <c r="D299" s="4">
        <v>3</v>
      </c>
      <c r="E299" s="4" t="s">
        <v>3548</v>
      </c>
      <c r="F299" s="4">
        <v>125</v>
      </c>
      <c r="G299" s="4">
        <v>33</v>
      </c>
      <c r="H299" s="4">
        <v>56</v>
      </c>
      <c r="I299" s="4" t="s">
        <v>3497</v>
      </c>
      <c r="J299" s="4">
        <v>1</v>
      </c>
      <c r="K299" s="4">
        <v>0</v>
      </c>
      <c r="L299" s="4">
        <v>0</v>
      </c>
      <c r="M299" s="162"/>
      <c r="AC299" s="4">
        <f t="shared" si="24"/>
        <v>298</v>
      </c>
      <c r="AD299" s="161">
        <f t="shared" ca="1" si="25"/>
        <v>0.51147257805027868</v>
      </c>
      <c r="AE299" s="161">
        <f t="shared" ca="1" si="26"/>
        <v>5115</v>
      </c>
      <c r="AF299" s="161" t="str">
        <f ca="1">INDEX(동료가치!$I$2:$I$81,MATCH(동료가치!AE299,동료가치!$M$2:$M$81,1),1)</f>
        <v>103 : 랭크1 파견.진도</v>
      </c>
      <c r="AG299" s="161" t="str">
        <f ca="1">INDEX(동료가치!$I$82:$I$209,MATCH(동료가치!$AE299,동료가치!$M$82:$M$209,1),1)</f>
        <v>25 : 랭크3 PVP.로드나이트(남)</v>
      </c>
    </row>
    <row r="300" spans="1:33" x14ac:dyDescent="0.2">
      <c r="A300" s="4" t="s">
        <v>3394</v>
      </c>
      <c r="B300" s="4">
        <v>3842</v>
      </c>
      <c r="C300" s="4">
        <v>7</v>
      </c>
      <c r="D300" s="4">
        <v>4</v>
      </c>
      <c r="E300" s="4" t="s">
        <v>3548</v>
      </c>
      <c r="F300" s="4">
        <v>500</v>
      </c>
      <c r="G300" s="4">
        <v>33</v>
      </c>
      <c r="H300" s="4">
        <v>41</v>
      </c>
      <c r="I300" s="4" t="s">
        <v>3482</v>
      </c>
      <c r="J300" s="4">
        <v>1</v>
      </c>
      <c r="K300" s="4">
        <v>0</v>
      </c>
      <c r="L300" s="4">
        <v>0</v>
      </c>
      <c r="M300" s="162"/>
      <c r="AC300" s="4">
        <f t="shared" si="24"/>
        <v>299</v>
      </c>
      <c r="AD300" s="161">
        <f t="shared" ca="1" si="25"/>
        <v>0.2329779173855403</v>
      </c>
      <c r="AE300" s="161">
        <f t="shared" ca="1" si="26"/>
        <v>2330</v>
      </c>
      <c r="AF300" s="161" t="str">
        <f ca="1">INDEX(동료가치!$I$2:$I$81,MATCH(동료가치!AE300,동료가치!$M$2:$M$81,1),1)</f>
        <v>5 : 랭크1 PVP.씨프(남)</v>
      </c>
      <c r="AG300" s="161" t="str">
        <f ca="1">INDEX(동료가치!$I$82:$I$209,MATCH(동료가치!$AE300,동료가치!$M$82:$M$209,1),1)</f>
        <v>23 : 랭크2 PVP.댄서(남)</v>
      </c>
    </row>
    <row r="301" spans="1:33" x14ac:dyDescent="0.2">
      <c r="A301" s="4" t="s">
        <v>3394</v>
      </c>
      <c r="B301" s="4">
        <v>3843</v>
      </c>
      <c r="C301" s="4">
        <v>7</v>
      </c>
      <c r="D301" s="4">
        <v>4</v>
      </c>
      <c r="E301" s="4" t="s">
        <v>3548</v>
      </c>
      <c r="F301" s="4">
        <v>500</v>
      </c>
      <c r="G301" s="4">
        <v>33</v>
      </c>
      <c r="H301" s="4">
        <v>42</v>
      </c>
      <c r="I301" s="4" t="s">
        <v>3483</v>
      </c>
      <c r="J301" s="4">
        <v>1</v>
      </c>
      <c r="K301" s="4">
        <v>0</v>
      </c>
      <c r="L301" s="4">
        <v>0</v>
      </c>
      <c r="M301" s="162"/>
      <c r="AC301" s="4">
        <f t="shared" si="24"/>
        <v>300</v>
      </c>
      <c r="AD301" s="161">
        <f t="shared" ca="1" si="25"/>
        <v>0.13915596233457728</v>
      </c>
      <c r="AE301" s="161">
        <f t="shared" ca="1" si="26"/>
        <v>1392</v>
      </c>
      <c r="AF301" s="161" t="str">
        <f ca="1">INDEX(동료가치!$I$2:$I$81,MATCH(동료가치!AE301,동료가치!$M$2:$M$81,1),1)</f>
        <v>3 : 랭크1 PVP.매지션(남)</v>
      </c>
      <c r="AG301" s="161" t="str">
        <f ca="1">INDEX(동료가치!$I$82:$I$209,MATCH(동료가치!$AE301,동료가치!$M$82:$M$209,1),1)</f>
        <v>17 : 랭크2 PVP.어쌔신(남)</v>
      </c>
    </row>
    <row r="302" spans="1:33" x14ac:dyDescent="0.2">
      <c r="A302" s="4" t="s">
        <v>3394</v>
      </c>
      <c r="B302" s="4">
        <v>3844</v>
      </c>
      <c r="C302" s="4">
        <v>7</v>
      </c>
      <c r="D302" s="4">
        <v>4</v>
      </c>
      <c r="E302" s="4" t="s">
        <v>3548</v>
      </c>
      <c r="F302" s="4">
        <v>500</v>
      </c>
      <c r="G302" s="4">
        <v>33</v>
      </c>
      <c r="H302" s="4">
        <v>43</v>
      </c>
      <c r="I302" s="4" t="s">
        <v>3484</v>
      </c>
      <c r="J302" s="4">
        <v>1</v>
      </c>
      <c r="K302" s="4">
        <v>0</v>
      </c>
      <c r="L302" s="4">
        <v>0</v>
      </c>
      <c r="M302" s="162"/>
      <c r="AC302" s="4">
        <f t="shared" si="24"/>
        <v>301</v>
      </c>
      <c r="AD302" s="161">
        <f t="shared" ca="1" si="25"/>
        <v>0.37349149309987706</v>
      </c>
      <c r="AE302" s="161">
        <f t="shared" ca="1" si="26"/>
        <v>3735</v>
      </c>
      <c r="AF302" s="161" t="str">
        <f ca="1">INDEX(동료가치!$I$2:$I$81,MATCH(동료가치!AE302,동료가치!$M$2:$M$81,1),1)</f>
        <v>8 : 랭크1 PVP.아처(여)</v>
      </c>
      <c r="AG302" s="161" t="str">
        <f ca="1">INDEX(동료가치!$I$82:$I$209,MATCH(동료가치!$AE302,동료가치!$M$82:$M$209,1),1)</f>
        <v>116 : 랭크2 파견.파라</v>
      </c>
    </row>
    <row r="303" spans="1:33" x14ac:dyDescent="0.2">
      <c r="A303" s="4" t="s">
        <v>3394</v>
      </c>
      <c r="B303" s="4">
        <v>3845</v>
      </c>
      <c r="C303" s="4">
        <v>7</v>
      </c>
      <c r="D303" s="4">
        <v>4</v>
      </c>
      <c r="E303" s="4" t="s">
        <v>3548</v>
      </c>
      <c r="F303" s="4">
        <v>500</v>
      </c>
      <c r="G303" s="4">
        <v>33</v>
      </c>
      <c r="H303" s="4">
        <v>44</v>
      </c>
      <c r="I303" s="4" t="s">
        <v>3485</v>
      </c>
      <c r="J303" s="4">
        <v>1</v>
      </c>
      <c r="K303" s="4">
        <v>0</v>
      </c>
      <c r="L303" s="4">
        <v>0</v>
      </c>
      <c r="M303" s="162"/>
      <c r="AC303" s="4">
        <f t="shared" si="24"/>
        <v>302</v>
      </c>
      <c r="AD303" s="161">
        <f t="shared" ca="1" si="25"/>
        <v>8.0342896694774901E-2</v>
      </c>
      <c r="AE303" s="161">
        <f t="shared" ca="1" si="26"/>
        <v>804</v>
      </c>
      <c r="AF303" s="161" t="str">
        <f ca="1">INDEX(동료가치!$I$2:$I$81,MATCH(동료가치!AE303,동료가치!$M$2:$M$81,1),1)</f>
        <v>2 : 랭크1 PVP.소드맨(여)</v>
      </c>
      <c r="AG303" s="161" t="str">
        <f ca="1">INDEX(동료가치!$I$82:$I$209,MATCH(동료가치!$AE303,동료가치!$M$82:$M$209,1),1)</f>
        <v>14 : 랭크2 PVP.위저드(여)</v>
      </c>
    </row>
    <row r="304" spans="1:33" x14ac:dyDescent="0.2">
      <c r="A304" s="4" t="s">
        <v>3394</v>
      </c>
      <c r="B304" s="4">
        <v>3846</v>
      </c>
      <c r="C304" s="4">
        <v>7</v>
      </c>
      <c r="D304" s="4">
        <v>4</v>
      </c>
      <c r="E304" s="4" t="s">
        <v>3548</v>
      </c>
      <c r="F304" s="4">
        <v>500</v>
      </c>
      <c r="G304" s="4">
        <v>33</v>
      </c>
      <c r="H304" s="4">
        <v>45</v>
      </c>
      <c r="I304" s="4" t="s">
        <v>3486</v>
      </c>
      <c r="J304" s="4">
        <v>1</v>
      </c>
      <c r="K304" s="4">
        <v>0</v>
      </c>
      <c r="L304" s="4">
        <v>0</v>
      </c>
      <c r="M304" s="162"/>
      <c r="AC304" s="4">
        <f t="shared" si="24"/>
        <v>303</v>
      </c>
      <c r="AD304" s="161">
        <f t="shared" ca="1" si="25"/>
        <v>0.57263048732136479</v>
      </c>
      <c r="AE304" s="161">
        <f t="shared" ca="1" si="26"/>
        <v>5727</v>
      </c>
      <c r="AF304" s="161" t="str">
        <f ca="1">INDEX(동료가치!$I$2:$I$81,MATCH(동료가치!AE304,동료가치!$M$2:$M$81,1),1)</f>
        <v>105 : 랭크1 파견.냥쿤</v>
      </c>
      <c r="AG304" s="161" t="str">
        <f ca="1">INDEX(동료가치!$I$82:$I$209,MATCH(동료가치!$AE304,동료가치!$M$82:$M$209,1),1)</f>
        <v>29 : 랭크3 PVP.하이위저드(남)</v>
      </c>
    </row>
    <row r="305" spans="1:33" x14ac:dyDescent="0.2">
      <c r="A305" s="4" t="s">
        <v>3394</v>
      </c>
      <c r="B305" s="4">
        <v>3847</v>
      </c>
      <c r="C305" s="4">
        <v>7</v>
      </c>
      <c r="D305" s="4">
        <v>4</v>
      </c>
      <c r="E305" s="4" t="s">
        <v>3548</v>
      </c>
      <c r="F305" s="4">
        <v>500</v>
      </c>
      <c r="G305" s="4">
        <v>33</v>
      </c>
      <c r="H305" s="4">
        <v>46</v>
      </c>
      <c r="I305" s="4" t="s">
        <v>3487</v>
      </c>
      <c r="J305" s="4">
        <v>1</v>
      </c>
      <c r="K305" s="4">
        <v>0</v>
      </c>
      <c r="L305" s="4">
        <v>0</v>
      </c>
      <c r="M305" s="162"/>
      <c r="AC305" s="4">
        <f t="shared" si="24"/>
        <v>304</v>
      </c>
      <c r="AD305" s="161">
        <f t="shared" ca="1" si="25"/>
        <v>0.29993438993723232</v>
      </c>
      <c r="AE305" s="161">
        <f t="shared" ca="1" si="26"/>
        <v>3000</v>
      </c>
      <c r="AF305" s="161" t="str">
        <f ca="1">INDEX(동료가치!$I$2:$I$81,MATCH(동료가치!AE305,동료가치!$M$2:$M$81,1),1)</f>
        <v>7 : 랭크1 PVP.아처(남)</v>
      </c>
      <c r="AG305" s="161" t="str">
        <f ca="1">INDEX(동료가치!$I$82:$I$209,MATCH(동료가치!$AE305,동료가치!$M$82:$M$209,1),1)</f>
        <v>111 : 랭크2 파견.미스티</v>
      </c>
    </row>
    <row r="306" spans="1:33" x14ac:dyDescent="0.2">
      <c r="A306" s="4" t="s">
        <v>3394</v>
      </c>
      <c r="B306" s="4">
        <v>3848</v>
      </c>
      <c r="C306" s="4">
        <v>7</v>
      </c>
      <c r="D306" s="4">
        <v>4</v>
      </c>
      <c r="E306" s="4" t="s">
        <v>3548</v>
      </c>
      <c r="F306" s="4">
        <v>500</v>
      </c>
      <c r="G306" s="4">
        <v>33</v>
      </c>
      <c r="H306" s="4">
        <v>47</v>
      </c>
      <c r="I306" s="4" t="s">
        <v>3488</v>
      </c>
      <c r="J306" s="4">
        <v>1</v>
      </c>
      <c r="K306" s="4">
        <v>0</v>
      </c>
      <c r="L306" s="4">
        <v>0</v>
      </c>
      <c r="M306" s="162"/>
      <c r="AC306" s="4">
        <f t="shared" si="24"/>
        <v>305</v>
      </c>
      <c r="AD306" s="161">
        <f t="shared" ca="1" si="25"/>
        <v>0.55390566964886578</v>
      </c>
      <c r="AE306" s="161">
        <f t="shared" ca="1" si="26"/>
        <v>5540</v>
      </c>
      <c r="AF306" s="161" t="str">
        <f ca="1">INDEX(동료가치!$I$2:$I$81,MATCH(동료가치!AE306,동료가치!$M$2:$M$81,1),1)</f>
        <v>104 : 랭크1 파견.스텔로</v>
      </c>
      <c r="AG306" s="161" t="str">
        <f ca="1">INDEX(동료가치!$I$82:$I$209,MATCH(동료가치!$AE306,동료가치!$M$82:$M$209,1),1)</f>
        <v>28 : 랭크3 PVP.팔라딘(여)</v>
      </c>
    </row>
    <row r="307" spans="1:33" x14ac:dyDescent="0.2">
      <c r="A307" s="4" t="s">
        <v>3394</v>
      </c>
      <c r="B307" s="4">
        <v>3849</v>
      </c>
      <c r="C307" s="4">
        <v>7</v>
      </c>
      <c r="D307" s="4">
        <v>4</v>
      </c>
      <c r="E307" s="4" t="s">
        <v>3548</v>
      </c>
      <c r="F307" s="4">
        <v>500</v>
      </c>
      <c r="G307" s="4">
        <v>33</v>
      </c>
      <c r="H307" s="4">
        <v>48</v>
      </c>
      <c r="I307" s="4" t="s">
        <v>3489</v>
      </c>
      <c r="J307" s="4">
        <v>1</v>
      </c>
      <c r="K307" s="4">
        <v>0</v>
      </c>
      <c r="L307" s="4">
        <v>0</v>
      </c>
      <c r="M307" s="162"/>
      <c r="AC307" s="4">
        <f t="shared" si="24"/>
        <v>306</v>
      </c>
      <c r="AD307" s="161">
        <f t="shared" ca="1" si="25"/>
        <v>0.19946370355531462</v>
      </c>
      <c r="AE307" s="161">
        <f t="shared" ca="1" si="26"/>
        <v>1995</v>
      </c>
      <c r="AF307" s="161" t="str">
        <f ca="1">INDEX(동료가치!$I$2:$I$81,MATCH(동료가치!AE307,동료가치!$M$2:$M$81,1),1)</f>
        <v>5 : 랭크1 PVP.씨프(남)</v>
      </c>
      <c r="AG307" s="161" t="str">
        <f ca="1">INDEX(동료가치!$I$82:$I$209,MATCH(동료가치!$AE307,동료가치!$M$82:$M$209,1),1)</f>
        <v>21 : 랭크2 PVP.헌터(남)</v>
      </c>
    </row>
    <row r="308" spans="1:33" x14ac:dyDescent="0.2">
      <c r="A308" s="4" t="s">
        <v>3394</v>
      </c>
      <c r="B308" s="4">
        <v>3850</v>
      </c>
      <c r="C308" s="4">
        <v>7</v>
      </c>
      <c r="D308" s="4">
        <v>4</v>
      </c>
      <c r="E308" s="4" t="s">
        <v>3548</v>
      </c>
      <c r="F308" s="4">
        <v>500</v>
      </c>
      <c r="G308" s="4">
        <v>33</v>
      </c>
      <c r="H308" s="4">
        <v>49</v>
      </c>
      <c r="I308" s="4" t="s">
        <v>3490</v>
      </c>
      <c r="J308" s="4">
        <v>1</v>
      </c>
      <c r="K308" s="4">
        <v>0</v>
      </c>
      <c r="L308" s="4">
        <v>0</v>
      </c>
      <c r="M308" s="162"/>
      <c r="AC308" s="4">
        <f t="shared" si="24"/>
        <v>307</v>
      </c>
      <c r="AD308" s="161">
        <f t="shared" ca="1" si="25"/>
        <v>0.57123226695628004</v>
      </c>
      <c r="AE308" s="161">
        <f t="shared" ca="1" si="26"/>
        <v>5713</v>
      </c>
      <c r="AF308" s="161" t="str">
        <f ca="1">INDEX(동료가치!$I$2:$I$81,MATCH(동료가치!AE308,동료가치!$M$2:$M$81,1),1)</f>
        <v>105 : 랭크1 파견.냥쿤</v>
      </c>
      <c r="AG308" s="161" t="str">
        <f ca="1">INDEX(동료가치!$I$82:$I$209,MATCH(동료가치!$AE308,동료가치!$M$82:$M$209,1),1)</f>
        <v>29 : 랭크3 PVP.하이위저드(남)</v>
      </c>
    </row>
    <row r="309" spans="1:33" x14ac:dyDescent="0.2">
      <c r="A309" s="4" t="s">
        <v>3394</v>
      </c>
      <c r="B309" s="4">
        <v>3851</v>
      </c>
      <c r="C309" s="4">
        <v>7</v>
      </c>
      <c r="D309" s="4">
        <v>4</v>
      </c>
      <c r="E309" s="4" t="s">
        <v>3548</v>
      </c>
      <c r="F309" s="4">
        <v>500</v>
      </c>
      <c r="G309" s="4">
        <v>33</v>
      </c>
      <c r="H309" s="4">
        <v>50</v>
      </c>
      <c r="I309" s="4" t="s">
        <v>3491</v>
      </c>
      <c r="J309" s="4">
        <v>1</v>
      </c>
      <c r="K309" s="4">
        <v>0</v>
      </c>
      <c r="L309" s="4">
        <v>0</v>
      </c>
      <c r="M309" s="162"/>
      <c r="AC309" s="4">
        <f t="shared" si="24"/>
        <v>308</v>
      </c>
      <c r="AD309" s="161">
        <f t="shared" ca="1" si="25"/>
        <v>0.2473887998525055</v>
      </c>
      <c r="AE309" s="161">
        <f t="shared" ca="1" si="26"/>
        <v>2474</v>
      </c>
      <c r="AF309" s="161" t="str">
        <f ca="1">INDEX(동료가치!$I$2:$I$81,MATCH(동료가치!AE309,동료가치!$M$2:$M$81,1),1)</f>
        <v>6 : 랭크1 PVP.씨프(여)</v>
      </c>
      <c r="AG309" s="161" t="str">
        <f ca="1">INDEX(동료가치!$I$82:$I$209,MATCH(동료가치!$AE309,동료가치!$M$82:$M$209,1),1)</f>
        <v>24 : 랭크2 PVP.댄서(여)</v>
      </c>
    </row>
    <row r="310" spans="1:33" x14ac:dyDescent="0.2">
      <c r="A310" s="4" t="s">
        <v>3394</v>
      </c>
      <c r="B310" s="4">
        <v>3852</v>
      </c>
      <c r="C310" s="4">
        <v>7</v>
      </c>
      <c r="D310" s="4">
        <v>4</v>
      </c>
      <c r="E310" s="4" t="s">
        <v>3548</v>
      </c>
      <c r="F310" s="4">
        <v>500</v>
      </c>
      <c r="G310" s="4">
        <v>33</v>
      </c>
      <c r="H310" s="4">
        <v>51</v>
      </c>
      <c r="I310" s="4" t="s">
        <v>3492</v>
      </c>
      <c r="J310" s="4">
        <v>1</v>
      </c>
      <c r="K310" s="4">
        <v>0</v>
      </c>
      <c r="L310" s="4">
        <v>0</v>
      </c>
      <c r="M310" s="162"/>
      <c r="AC310" s="4">
        <f t="shared" si="24"/>
        <v>309</v>
      </c>
      <c r="AD310" s="161">
        <f t="shared" ca="1" si="25"/>
        <v>0.81877604772500812</v>
      </c>
      <c r="AE310" s="161">
        <f t="shared" ca="1" si="26"/>
        <v>8188</v>
      </c>
      <c r="AF310" s="161" t="str">
        <f ca="1">INDEX(동료가치!$I$2:$I$81,MATCH(동료가치!AE310,동료가치!$M$2:$M$81,1),1)</f>
        <v>110 : 랭크2 파견.프로블럼</v>
      </c>
      <c r="AG310" s="161" t="str">
        <f ca="1">INDEX(동료가치!$I$82:$I$209,MATCH(동료가치!$AE310,동료가치!$M$82:$M$209,1),1)</f>
        <v>130 : 랭크3 파견.이레이소</v>
      </c>
    </row>
    <row r="311" spans="1:33" x14ac:dyDescent="0.2">
      <c r="A311" s="4" t="s">
        <v>3394</v>
      </c>
      <c r="B311" s="4">
        <v>3853</v>
      </c>
      <c r="C311" s="4">
        <v>7</v>
      </c>
      <c r="D311" s="4">
        <v>4</v>
      </c>
      <c r="E311" s="4" t="s">
        <v>3548</v>
      </c>
      <c r="F311" s="4">
        <v>500</v>
      </c>
      <c r="G311" s="4">
        <v>33</v>
      </c>
      <c r="H311" s="4">
        <v>52</v>
      </c>
      <c r="I311" s="4" t="s">
        <v>3493</v>
      </c>
      <c r="J311" s="4">
        <v>1</v>
      </c>
      <c r="K311" s="4">
        <v>0</v>
      </c>
      <c r="L311" s="4">
        <v>0</v>
      </c>
      <c r="M311" s="162"/>
      <c r="AC311" s="4">
        <f t="shared" si="24"/>
        <v>310</v>
      </c>
      <c r="AD311" s="161">
        <f t="shared" ca="1" si="25"/>
        <v>0.25327986209171904</v>
      </c>
      <c r="AE311" s="161">
        <f t="shared" ca="1" si="26"/>
        <v>2533</v>
      </c>
      <c r="AF311" s="161" t="str">
        <f ca="1">INDEX(동료가치!$I$2:$I$81,MATCH(동료가치!AE311,동료가치!$M$2:$M$81,1),1)</f>
        <v>6 : 랭크1 PVP.씨프(여)</v>
      </c>
      <c r="AG311" s="161" t="str">
        <f ca="1">INDEX(동료가치!$I$82:$I$209,MATCH(동료가치!$AE311,동료가치!$M$82:$M$209,1),1)</f>
        <v>24 : 랭크2 PVP.댄서(여)</v>
      </c>
    </row>
    <row r="312" spans="1:33" x14ac:dyDescent="0.2">
      <c r="A312" s="4" t="s">
        <v>3394</v>
      </c>
      <c r="B312" s="4">
        <v>3854</v>
      </c>
      <c r="C312" s="4">
        <v>7</v>
      </c>
      <c r="D312" s="4">
        <v>4</v>
      </c>
      <c r="E312" s="4" t="s">
        <v>3548</v>
      </c>
      <c r="F312" s="4">
        <v>500</v>
      </c>
      <c r="G312" s="4">
        <v>33</v>
      </c>
      <c r="H312" s="4">
        <v>53</v>
      </c>
      <c r="I312" s="4" t="s">
        <v>3494</v>
      </c>
      <c r="J312" s="4">
        <v>1</v>
      </c>
      <c r="K312" s="4">
        <v>0</v>
      </c>
      <c r="L312" s="4">
        <v>0</v>
      </c>
      <c r="M312" s="162"/>
      <c r="AC312" s="4">
        <f t="shared" si="24"/>
        <v>311</v>
      </c>
      <c r="AD312" s="161">
        <f t="shared" ca="1" si="25"/>
        <v>7.2753544134164239E-2</v>
      </c>
      <c r="AE312" s="161">
        <f t="shared" ca="1" si="26"/>
        <v>728</v>
      </c>
      <c r="AF312" s="161" t="str">
        <f ca="1">INDEX(동료가치!$I$2:$I$81,MATCH(동료가치!AE312,동료가치!$M$2:$M$81,1),1)</f>
        <v>2 : 랭크1 PVP.소드맨(여)</v>
      </c>
      <c r="AG312" s="161" t="str">
        <f ca="1">INDEX(동료가치!$I$82:$I$209,MATCH(동료가치!$AE312,동료가치!$M$82:$M$209,1),1)</f>
        <v>13 : 랭크2 PVP.위저드(남)</v>
      </c>
    </row>
    <row r="313" spans="1:33" x14ac:dyDescent="0.2">
      <c r="A313" s="4" t="s">
        <v>3394</v>
      </c>
      <c r="B313" s="4">
        <v>3855</v>
      </c>
      <c r="C313" s="4">
        <v>7</v>
      </c>
      <c r="D313" s="4">
        <v>4</v>
      </c>
      <c r="E313" s="4" t="s">
        <v>3548</v>
      </c>
      <c r="F313" s="4">
        <v>500</v>
      </c>
      <c r="G313" s="4">
        <v>33</v>
      </c>
      <c r="H313" s="4">
        <v>54</v>
      </c>
      <c r="I313" s="4" t="s">
        <v>3495</v>
      </c>
      <c r="J313" s="4">
        <v>1</v>
      </c>
      <c r="K313" s="4">
        <v>0</v>
      </c>
      <c r="L313" s="4">
        <v>0</v>
      </c>
      <c r="M313" s="162"/>
      <c r="AC313" s="4">
        <f t="shared" si="24"/>
        <v>312</v>
      </c>
      <c r="AD313" s="161">
        <f t="shared" ca="1" si="25"/>
        <v>0.89648929839464753</v>
      </c>
      <c r="AE313" s="161">
        <f t="shared" ca="1" si="26"/>
        <v>8965</v>
      </c>
      <c r="AF313" s="161" t="str">
        <f ca="1">INDEX(동료가치!$I$2:$I$81,MATCH(동료가치!AE313,동료가치!$M$2:$M$81,1),1)</f>
        <v>122 : 랭크2 파견.엘리</v>
      </c>
      <c r="AG313" s="161" t="str">
        <f ca="1">INDEX(동료가치!$I$82:$I$209,MATCH(동료가치!$AE313,동료가치!$M$82:$M$209,1),1)</f>
        <v>135 : 랭크3 파견.더블류</v>
      </c>
    </row>
    <row r="314" spans="1:33" x14ac:dyDescent="0.2">
      <c r="A314" s="4" t="s">
        <v>3394</v>
      </c>
      <c r="B314" s="4">
        <v>3856</v>
      </c>
      <c r="C314" s="4">
        <v>7</v>
      </c>
      <c r="D314" s="4">
        <v>4</v>
      </c>
      <c r="E314" s="4" t="s">
        <v>3548</v>
      </c>
      <c r="F314" s="4">
        <v>500</v>
      </c>
      <c r="G314" s="4">
        <v>33</v>
      </c>
      <c r="H314" s="4">
        <v>55</v>
      </c>
      <c r="I314" s="4" t="s">
        <v>3496</v>
      </c>
      <c r="J314" s="4">
        <v>1</v>
      </c>
      <c r="K314" s="4">
        <v>0</v>
      </c>
      <c r="L314" s="4">
        <v>0</v>
      </c>
      <c r="M314" s="162"/>
      <c r="AC314" s="4">
        <f t="shared" si="24"/>
        <v>313</v>
      </c>
      <c r="AD314" s="161">
        <f t="shared" ca="1" si="25"/>
        <v>0.84135874996991888</v>
      </c>
      <c r="AE314" s="161">
        <f t="shared" ca="1" si="26"/>
        <v>8414</v>
      </c>
      <c r="AF314" s="161" t="str">
        <f ca="1">INDEX(동료가치!$I$2:$I$81,MATCH(동료가치!AE314,동료가치!$M$2:$M$81,1),1)</f>
        <v>114 : 랭크2 파견.존다</v>
      </c>
      <c r="AG314" s="161" t="str">
        <f ca="1">INDEX(동료가치!$I$82:$I$209,MATCH(동료가치!$AE314,동료가치!$M$82:$M$209,1),1)</f>
        <v>131 : 랭크3 파견.스노토</v>
      </c>
    </row>
    <row r="315" spans="1:33" x14ac:dyDescent="0.2">
      <c r="A315" s="4" t="s">
        <v>3394</v>
      </c>
      <c r="B315" s="4">
        <v>3857</v>
      </c>
      <c r="C315" s="4">
        <v>7</v>
      </c>
      <c r="D315" s="4">
        <v>4</v>
      </c>
      <c r="E315" s="4" t="s">
        <v>3548</v>
      </c>
      <c r="F315" s="4">
        <v>500</v>
      </c>
      <c r="G315" s="4">
        <v>33</v>
      </c>
      <c r="H315" s="4">
        <v>56</v>
      </c>
      <c r="I315" s="4" t="s">
        <v>3497</v>
      </c>
      <c r="J315" s="4">
        <v>1</v>
      </c>
      <c r="K315" s="4">
        <v>0</v>
      </c>
      <c r="L315" s="4">
        <v>0</v>
      </c>
      <c r="M315" s="162"/>
      <c r="AC315" s="4">
        <f t="shared" si="24"/>
        <v>314</v>
      </c>
      <c r="AD315" s="161">
        <f t="shared" ca="1" si="25"/>
        <v>0.74779428763915734</v>
      </c>
      <c r="AE315" s="161">
        <f t="shared" ca="1" si="26"/>
        <v>7478</v>
      </c>
      <c r="AF315" s="161" t="str">
        <f ca="1">INDEX(동료가치!$I$2:$I$81,MATCH(동료가치!AE315,동료가치!$M$2:$M$81,1),1)</f>
        <v>15 : 랭크2 PVP.세이지(남)</v>
      </c>
      <c r="AG315" s="161" t="str">
        <f ca="1">INDEX(동료가치!$I$82:$I$209,MATCH(동료가치!$AE315,동료가치!$M$82:$M$209,1),1)</f>
        <v>125 : 랭크3 파견.발키리</v>
      </c>
    </row>
    <row r="316" spans="1:33" x14ac:dyDescent="0.2">
      <c r="A316" s="4" t="s">
        <v>3394</v>
      </c>
      <c r="B316" s="4">
        <v>3858</v>
      </c>
      <c r="C316" s="4">
        <v>7</v>
      </c>
      <c r="D316" s="4">
        <v>4</v>
      </c>
      <c r="E316" s="4" t="s">
        <v>3548</v>
      </c>
      <c r="F316" s="4">
        <v>125</v>
      </c>
      <c r="G316" s="4">
        <v>33</v>
      </c>
      <c r="H316" s="4">
        <v>57</v>
      </c>
      <c r="I316" s="4" t="s">
        <v>3514</v>
      </c>
      <c r="J316" s="4">
        <v>1</v>
      </c>
      <c r="K316" s="4">
        <v>0</v>
      </c>
      <c r="L316" s="4">
        <v>0</v>
      </c>
      <c r="M316" s="162"/>
      <c r="AC316" s="4">
        <f t="shared" si="24"/>
        <v>315</v>
      </c>
      <c r="AD316" s="161">
        <f t="shared" ca="1" si="25"/>
        <v>0.36428029455814859</v>
      </c>
      <c r="AE316" s="161">
        <f t="shared" ca="1" si="26"/>
        <v>3643</v>
      </c>
      <c r="AF316" s="161" t="str">
        <f ca="1">INDEX(동료가치!$I$2:$I$81,MATCH(동료가치!AE316,동료가치!$M$2:$M$81,1),1)</f>
        <v>8 : 랭크1 PVP.아처(여)</v>
      </c>
      <c r="AG316" s="161" t="str">
        <f ca="1">INDEX(동료가치!$I$82:$I$209,MATCH(동료가치!$AE316,동료가치!$M$82:$M$209,1),1)</f>
        <v>115 : 랭크2 파견.홀그렌</v>
      </c>
    </row>
    <row r="317" spans="1:33" x14ac:dyDescent="0.2">
      <c r="A317" s="4" t="s">
        <v>3394</v>
      </c>
      <c r="B317" s="4">
        <v>3859</v>
      </c>
      <c r="C317" s="4">
        <v>7</v>
      </c>
      <c r="D317" s="4">
        <v>4</v>
      </c>
      <c r="E317" s="4" t="s">
        <v>3548</v>
      </c>
      <c r="F317" s="4">
        <v>125</v>
      </c>
      <c r="G317" s="4">
        <v>33</v>
      </c>
      <c r="H317" s="4">
        <v>58</v>
      </c>
      <c r="I317" s="4" t="s">
        <v>3515</v>
      </c>
      <c r="J317" s="4">
        <v>1</v>
      </c>
      <c r="K317" s="4">
        <v>0</v>
      </c>
      <c r="L317" s="4">
        <v>0</v>
      </c>
      <c r="M317" s="162"/>
      <c r="AC317" s="4">
        <f t="shared" si="24"/>
        <v>316</v>
      </c>
      <c r="AD317" s="161">
        <f t="shared" ca="1" si="25"/>
        <v>0.73051352995317564</v>
      </c>
      <c r="AE317" s="161">
        <f t="shared" ca="1" si="26"/>
        <v>7306</v>
      </c>
      <c r="AF317" s="161" t="str">
        <f ca="1">INDEX(동료가치!$I$2:$I$81,MATCH(동료가치!AE317,동료가치!$M$2:$M$81,1),1)</f>
        <v>12 : 랭크2 PVP.크루세이더(여)</v>
      </c>
      <c r="AG317" s="161" t="str">
        <f ca="1">INDEX(동료가치!$I$82:$I$209,MATCH(동료가치!$AE317,동료가치!$M$82:$M$209,1),1)</f>
        <v>40 : 랭크3 PVP.클로운(여)</v>
      </c>
    </row>
    <row r="318" spans="1:33" x14ac:dyDescent="0.2">
      <c r="A318" s="4" t="s">
        <v>3394</v>
      </c>
      <c r="B318" s="4">
        <v>3860</v>
      </c>
      <c r="C318" s="4">
        <v>7</v>
      </c>
      <c r="D318" s="4">
        <v>4</v>
      </c>
      <c r="E318" s="4" t="s">
        <v>3548</v>
      </c>
      <c r="F318" s="4">
        <v>125</v>
      </c>
      <c r="G318" s="4">
        <v>33</v>
      </c>
      <c r="H318" s="4">
        <v>59</v>
      </c>
      <c r="I318" s="4" t="s">
        <v>3516</v>
      </c>
      <c r="J318" s="4">
        <v>1</v>
      </c>
      <c r="K318" s="4">
        <v>0</v>
      </c>
      <c r="L318" s="4">
        <v>0</v>
      </c>
      <c r="M318" s="162"/>
      <c r="AC318" s="4">
        <f t="shared" si="24"/>
        <v>317</v>
      </c>
      <c r="AD318" s="161">
        <f t="shared" ca="1" si="25"/>
        <v>0.27416827796674614</v>
      </c>
      <c r="AE318" s="161">
        <f t="shared" ca="1" si="26"/>
        <v>2742</v>
      </c>
      <c r="AF318" s="161" t="str">
        <f ca="1">INDEX(동료가치!$I$2:$I$81,MATCH(동료가치!AE318,동료가치!$M$2:$M$81,1),1)</f>
        <v>6 : 랭크1 PVP.씨프(여)</v>
      </c>
      <c r="AG318" s="161" t="str">
        <f ca="1">INDEX(동료가치!$I$82:$I$209,MATCH(동료가치!$AE318,동료가치!$M$82:$M$209,1),1)</f>
        <v>110 : 랭크2 파견.프로블럼</v>
      </c>
    </row>
    <row r="319" spans="1:33" x14ac:dyDescent="0.2">
      <c r="A319" s="4" t="s">
        <v>3394</v>
      </c>
      <c r="B319" s="4">
        <v>3861</v>
      </c>
      <c r="C319" s="4">
        <v>7</v>
      </c>
      <c r="D319" s="4">
        <v>4</v>
      </c>
      <c r="E319" s="4" t="s">
        <v>3548</v>
      </c>
      <c r="F319" s="4">
        <v>125</v>
      </c>
      <c r="G319" s="4">
        <v>33</v>
      </c>
      <c r="H319" s="4">
        <v>60</v>
      </c>
      <c r="I319" s="4" t="s">
        <v>3517</v>
      </c>
      <c r="J319" s="4">
        <v>1</v>
      </c>
      <c r="K319" s="4">
        <v>0</v>
      </c>
      <c r="L319" s="4">
        <v>0</v>
      </c>
      <c r="M319" s="162"/>
      <c r="AC319" s="4">
        <f t="shared" si="24"/>
        <v>318</v>
      </c>
      <c r="AD319" s="161">
        <f t="shared" ca="1" si="25"/>
        <v>0.15838836443299986</v>
      </c>
      <c r="AE319" s="161">
        <f t="shared" ca="1" si="26"/>
        <v>1584</v>
      </c>
      <c r="AF319" s="161" t="str">
        <f ca="1">INDEX(동료가치!$I$2:$I$81,MATCH(동료가치!AE319,동료가치!$M$2:$M$81,1),1)</f>
        <v>4 : 랭크1 PVP.매지션(여)</v>
      </c>
      <c r="AG319" s="161" t="str">
        <f ca="1">INDEX(동료가치!$I$82:$I$209,MATCH(동료가치!$AE319,동료가치!$M$82:$M$209,1),1)</f>
        <v>18 : 랭크2 PVP.어쌔신(여)</v>
      </c>
    </row>
    <row r="320" spans="1:33" x14ac:dyDescent="0.2">
      <c r="A320" s="4" t="s">
        <v>3394</v>
      </c>
      <c r="B320" s="4">
        <v>3862</v>
      </c>
      <c r="C320" s="4">
        <v>7</v>
      </c>
      <c r="D320" s="4">
        <v>4</v>
      </c>
      <c r="E320" s="4" t="s">
        <v>3548</v>
      </c>
      <c r="F320" s="4">
        <v>125</v>
      </c>
      <c r="G320" s="4">
        <v>33</v>
      </c>
      <c r="H320" s="4">
        <v>61</v>
      </c>
      <c r="I320" s="4" t="s">
        <v>3518</v>
      </c>
      <c r="J320" s="4">
        <v>1</v>
      </c>
      <c r="K320" s="4">
        <v>0</v>
      </c>
      <c r="L320" s="4">
        <v>0</v>
      </c>
      <c r="M320" s="162"/>
      <c r="AC320" s="4">
        <f t="shared" si="24"/>
        <v>319</v>
      </c>
      <c r="AD320" s="161">
        <f t="shared" ca="1" si="25"/>
        <v>0.73914428493801421</v>
      </c>
      <c r="AE320" s="161">
        <f t="shared" ca="1" si="26"/>
        <v>7392</v>
      </c>
      <c r="AF320" s="161" t="str">
        <f ca="1">INDEX(동료가치!$I$2:$I$81,MATCH(동료가치!AE320,동료가치!$M$2:$M$81,1),1)</f>
        <v>13 : 랭크2 PVP.위저드(남)</v>
      </c>
      <c r="AG320" s="161" t="str">
        <f ca="1">INDEX(동료가치!$I$82:$I$209,MATCH(동료가치!$AE320,동료가치!$M$82:$M$209,1),1)</f>
        <v>40 : 랭크3 PVP.클로운(여)</v>
      </c>
    </row>
    <row r="321" spans="1:33" x14ac:dyDescent="0.2">
      <c r="A321" s="4" t="s">
        <v>3394</v>
      </c>
      <c r="B321" s="4">
        <v>3863</v>
      </c>
      <c r="C321" s="4">
        <v>7</v>
      </c>
      <c r="D321" s="4">
        <v>4</v>
      </c>
      <c r="E321" s="4" t="s">
        <v>3548</v>
      </c>
      <c r="F321" s="4">
        <v>125</v>
      </c>
      <c r="G321" s="4">
        <v>33</v>
      </c>
      <c r="H321" s="4">
        <v>62</v>
      </c>
      <c r="I321" s="4" t="s">
        <v>3519</v>
      </c>
      <c r="J321" s="4">
        <v>1</v>
      </c>
      <c r="K321" s="4">
        <v>0</v>
      </c>
      <c r="L321" s="4">
        <v>0</v>
      </c>
      <c r="M321" s="162"/>
      <c r="AC321" s="4">
        <f t="shared" si="24"/>
        <v>320</v>
      </c>
      <c r="AD321" s="161">
        <f t="shared" ca="1" si="25"/>
        <v>0.65173487121629636</v>
      </c>
      <c r="AE321" s="161">
        <f t="shared" ca="1" si="26"/>
        <v>6518</v>
      </c>
      <c r="AF321" s="161" t="str">
        <f ca="1">INDEX(동료가치!$I$2:$I$81,MATCH(동료가치!AE321,동료가치!$M$2:$M$81,1),1)</f>
        <v>106 : 랭크1 파견.마요마요</v>
      </c>
      <c r="AG321" s="161" t="str">
        <f ca="1">INDEX(동료가치!$I$82:$I$209,MATCH(동료가치!$AE321,동료가치!$M$82:$M$209,1),1)</f>
        <v>34 : 랭크3 PVP.어쌔신크로스(여)</v>
      </c>
    </row>
    <row r="322" spans="1:33" x14ac:dyDescent="0.2">
      <c r="A322" s="4" t="s">
        <v>3394</v>
      </c>
      <c r="B322" s="4">
        <v>3864</v>
      </c>
      <c r="C322" s="4">
        <v>7</v>
      </c>
      <c r="D322" s="4">
        <v>4</v>
      </c>
      <c r="E322" s="4" t="s">
        <v>3548</v>
      </c>
      <c r="F322" s="4">
        <v>125</v>
      </c>
      <c r="G322" s="4">
        <v>33</v>
      </c>
      <c r="H322" s="4">
        <v>63</v>
      </c>
      <c r="I322" s="4" t="s">
        <v>3520</v>
      </c>
      <c r="J322" s="4">
        <v>1</v>
      </c>
      <c r="K322" s="4">
        <v>0</v>
      </c>
      <c r="L322" s="4">
        <v>0</v>
      </c>
      <c r="M322" s="162"/>
      <c r="AC322" s="4">
        <f t="shared" si="24"/>
        <v>321</v>
      </c>
      <c r="AD322" s="161">
        <f t="shared" ca="1" si="25"/>
        <v>7.9123900372979783E-2</v>
      </c>
      <c r="AE322" s="161">
        <f t="shared" ca="1" si="26"/>
        <v>792</v>
      </c>
      <c r="AF322" s="161" t="str">
        <f ca="1">INDEX(동료가치!$I$2:$I$81,MATCH(동료가치!AE322,동료가치!$M$2:$M$81,1),1)</f>
        <v>2 : 랭크1 PVP.소드맨(여)</v>
      </c>
      <c r="AG322" s="161" t="str">
        <f ca="1">INDEX(동료가치!$I$82:$I$209,MATCH(동료가치!$AE322,동료가치!$M$82:$M$209,1),1)</f>
        <v>13 : 랭크2 PVP.위저드(남)</v>
      </c>
    </row>
    <row r="323" spans="1:33" x14ac:dyDescent="0.2">
      <c r="A323" s="4" t="s">
        <v>3394</v>
      </c>
      <c r="B323" s="4">
        <v>3865</v>
      </c>
      <c r="C323" s="4">
        <v>7</v>
      </c>
      <c r="D323" s="4">
        <v>4</v>
      </c>
      <c r="E323" s="4" t="s">
        <v>3548</v>
      </c>
      <c r="F323" s="4">
        <v>125</v>
      </c>
      <c r="G323" s="4">
        <v>33</v>
      </c>
      <c r="H323" s="4">
        <v>64</v>
      </c>
      <c r="I323" s="4" t="s">
        <v>3521</v>
      </c>
      <c r="J323" s="4">
        <v>1</v>
      </c>
      <c r="K323" s="4">
        <v>0</v>
      </c>
      <c r="L323" s="4">
        <v>0</v>
      </c>
      <c r="M323" s="162"/>
      <c r="AC323" s="4">
        <f t="shared" ref="AC323:AC386" si="27">ROW()-1</f>
        <v>322</v>
      </c>
      <c r="AD323" s="161">
        <f t="shared" ref="AD323:AD386" ca="1" si="28">RAND()</f>
        <v>0.46701963358884913</v>
      </c>
      <c r="AE323" s="161">
        <f t="shared" ref="AE323:AE386" ca="1" si="29">ROUNDUP($AD323*10000,)</f>
        <v>4671</v>
      </c>
      <c r="AF323" s="161" t="str">
        <f ca="1">INDEX(동료가치!$I$2:$I$81,MATCH(동료가치!AE323,동료가치!$M$2:$M$81,1),1)</f>
        <v>102 : 랭크1 파견.세레</v>
      </c>
      <c r="AG323" s="161" t="str">
        <f ca="1">INDEX(동료가치!$I$82:$I$209,MATCH(동료가치!$AE323,동료가치!$M$82:$M$209,1),1)</f>
        <v>122 : 랭크2 파견.엘리</v>
      </c>
    </row>
    <row r="324" spans="1:33" x14ac:dyDescent="0.2">
      <c r="A324" s="4" t="s">
        <v>3394</v>
      </c>
      <c r="B324" s="4">
        <v>3866</v>
      </c>
      <c r="C324" s="4">
        <v>7</v>
      </c>
      <c r="D324" s="4">
        <v>4</v>
      </c>
      <c r="E324" s="4" t="s">
        <v>3548</v>
      </c>
      <c r="F324" s="4">
        <v>125</v>
      </c>
      <c r="G324" s="4">
        <v>33</v>
      </c>
      <c r="H324" s="4">
        <v>65</v>
      </c>
      <c r="I324" s="4" t="s">
        <v>3522</v>
      </c>
      <c r="J324" s="4">
        <v>1</v>
      </c>
      <c r="K324" s="4">
        <v>0</v>
      </c>
      <c r="L324" s="4">
        <v>0</v>
      </c>
      <c r="M324" s="162"/>
      <c r="AC324" s="4">
        <f t="shared" si="27"/>
        <v>323</v>
      </c>
      <c r="AD324" s="161">
        <f t="shared" ca="1" si="28"/>
        <v>0.74049266067726971</v>
      </c>
      <c r="AE324" s="161">
        <f t="shared" ca="1" si="29"/>
        <v>7405</v>
      </c>
      <c r="AF324" s="161" t="str">
        <f ca="1">INDEX(동료가치!$I$2:$I$81,MATCH(동료가치!AE324,동료가치!$M$2:$M$81,1),1)</f>
        <v>14 : 랭크2 PVP.위저드(여)</v>
      </c>
      <c r="AG324" s="161" t="str">
        <f ca="1">INDEX(동료가치!$I$82:$I$209,MATCH(동료가치!$AE324,동료가치!$M$82:$M$209,1),1)</f>
        <v>40 : 랭크3 PVP.클로운(여)</v>
      </c>
    </row>
    <row r="325" spans="1:33" x14ac:dyDescent="0.2">
      <c r="A325" s="4" t="s">
        <v>3394</v>
      </c>
      <c r="B325" s="4">
        <v>3867</v>
      </c>
      <c r="C325" s="4">
        <v>7</v>
      </c>
      <c r="D325" s="4">
        <v>4</v>
      </c>
      <c r="E325" s="4" t="s">
        <v>3548</v>
      </c>
      <c r="F325" s="4">
        <v>125</v>
      </c>
      <c r="G325" s="4">
        <v>33</v>
      </c>
      <c r="H325" s="4">
        <v>66</v>
      </c>
      <c r="I325" s="4" t="s">
        <v>3523</v>
      </c>
      <c r="J325" s="4">
        <v>1</v>
      </c>
      <c r="K325" s="4">
        <v>0</v>
      </c>
      <c r="L325" s="4">
        <v>0</v>
      </c>
      <c r="M325" s="162"/>
      <c r="AC325" s="4">
        <f t="shared" si="27"/>
        <v>324</v>
      </c>
      <c r="AD325" s="161">
        <f t="shared" ca="1" si="28"/>
        <v>0.94520774997720991</v>
      </c>
      <c r="AE325" s="161">
        <f t="shared" ca="1" si="29"/>
        <v>9453</v>
      </c>
      <c r="AF325" s="161" t="str">
        <f ca="1">INDEX(동료가치!$I$2:$I$81,MATCH(동료가치!AE325,동료가치!$M$2:$M$81,1),1)</f>
        <v>134 : 랭크3 파견.시키</v>
      </c>
      <c r="AG325" s="161" t="str">
        <f ca="1">INDEX(동료가치!$I$82:$I$209,MATCH(동료가치!$AE325,동료가치!$M$82:$M$209,1),1)</f>
        <v>138 : 랭크3 파견.소린</v>
      </c>
    </row>
    <row r="326" spans="1:33" x14ac:dyDescent="0.2">
      <c r="A326" s="4" t="s">
        <v>3394</v>
      </c>
      <c r="B326" s="4">
        <v>3868</v>
      </c>
      <c r="C326" s="4">
        <v>7</v>
      </c>
      <c r="D326" s="4">
        <v>4</v>
      </c>
      <c r="E326" s="4" t="s">
        <v>3548</v>
      </c>
      <c r="F326" s="4">
        <v>125</v>
      </c>
      <c r="G326" s="4">
        <v>33</v>
      </c>
      <c r="H326" s="4">
        <v>67</v>
      </c>
      <c r="I326" s="4" t="s">
        <v>3524</v>
      </c>
      <c r="J326" s="4">
        <v>1</v>
      </c>
      <c r="K326" s="4">
        <v>0</v>
      </c>
      <c r="L326" s="4">
        <v>0</v>
      </c>
      <c r="M326" s="162"/>
      <c r="AC326" s="4">
        <f t="shared" si="27"/>
        <v>325</v>
      </c>
      <c r="AD326" s="161">
        <f t="shared" ca="1" si="28"/>
        <v>0.80477160664263014</v>
      </c>
      <c r="AE326" s="161">
        <f t="shared" ca="1" si="29"/>
        <v>8048</v>
      </c>
      <c r="AF326" s="161" t="str">
        <f ca="1">INDEX(동료가치!$I$2:$I$81,MATCH(동료가치!AE326,동료가치!$M$2:$M$81,1),1)</f>
        <v>24 : 랭크2 PVP.댄서(여)</v>
      </c>
      <c r="AG326" s="161" t="str">
        <f ca="1">INDEX(동료가치!$I$82:$I$209,MATCH(동료가치!$AE326,동료가치!$M$82:$M$209,1),1)</f>
        <v>129 : 랭크3 파견.시키나</v>
      </c>
    </row>
    <row r="327" spans="1:33" x14ac:dyDescent="0.2">
      <c r="A327" s="4" t="s">
        <v>3394</v>
      </c>
      <c r="B327" s="4">
        <v>3869</v>
      </c>
      <c r="C327" s="4">
        <v>7</v>
      </c>
      <c r="D327" s="4">
        <v>4</v>
      </c>
      <c r="E327" s="4" t="s">
        <v>3548</v>
      </c>
      <c r="F327" s="4">
        <v>125</v>
      </c>
      <c r="G327" s="4">
        <v>33</v>
      </c>
      <c r="H327" s="4">
        <v>68</v>
      </c>
      <c r="I327" s="4" t="s">
        <v>3525</v>
      </c>
      <c r="J327" s="4">
        <v>1</v>
      </c>
      <c r="K327" s="4">
        <v>0</v>
      </c>
      <c r="L327" s="4">
        <v>0</v>
      </c>
      <c r="M327" s="162"/>
      <c r="AC327" s="4">
        <f t="shared" si="27"/>
        <v>326</v>
      </c>
      <c r="AD327" s="161">
        <f t="shared" ca="1" si="28"/>
        <v>0.6561903128983072</v>
      </c>
      <c r="AE327" s="161">
        <f t="shared" ca="1" si="29"/>
        <v>6562</v>
      </c>
      <c r="AF327" s="161" t="str">
        <f ca="1">INDEX(동료가치!$I$2:$I$81,MATCH(동료가치!AE327,동료가치!$M$2:$M$81,1),1)</f>
        <v>106 : 랭크1 파견.마요마요</v>
      </c>
      <c r="AG327" s="161" t="str">
        <f ca="1">INDEX(동료가치!$I$82:$I$209,MATCH(동료가치!$AE327,동료가치!$M$82:$M$209,1),1)</f>
        <v>35 : 랭크3 PVP.스토커(남)</v>
      </c>
    </row>
    <row r="328" spans="1:33" x14ac:dyDescent="0.2">
      <c r="A328" s="4" t="s">
        <v>3394</v>
      </c>
      <c r="B328" s="4">
        <v>3870</v>
      </c>
      <c r="C328" s="4">
        <v>7</v>
      </c>
      <c r="D328" s="4">
        <v>4</v>
      </c>
      <c r="E328" s="4" t="s">
        <v>3548</v>
      </c>
      <c r="F328" s="4">
        <v>125</v>
      </c>
      <c r="G328" s="4">
        <v>33</v>
      </c>
      <c r="H328" s="4">
        <v>69</v>
      </c>
      <c r="I328" s="4" t="s">
        <v>3526</v>
      </c>
      <c r="J328" s="4">
        <v>1</v>
      </c>
      <c r="K328" s="4">
        <v>0</v>
      </c>
      <c r="L328" s="4">
        <v>0</v>
      </c>
      <c r="M328" s="162"/>
      <c r="AC328" s="4">
        <f t="shared" si="27"/>
        <v>327</v>
      </c>
      <c r="AD328" s="161">
        <f t="shared" ca="1" si="28"/>
        <v>0.86613148560226172</v>
      </c>
      <c r="AE328" s="161">
        <f t="shared" ca="1" si="29"/>
        <v>8662</v>
      </c>
      <c r="AF328" s="161" t="str">
        <f ca="1">INDEX(동료가치!$I$2:$I$81,MATCH(동료가치!AE328,동료가치!$M$2:$M$81,1),1)</f>
        <v>118 : 랭크2 파견.룬</v>
      </c>
      <c r="AG328" s="161" t="str">
        <f ca="1">INDEX(동료가치!$I$82:$I$209,MATCH(동료가치!$AE328,동료가치!$M$82:$M$209,1),1)</f>
        <v>133 : 랭크3 파견.펠록</v>
      </c>
    </row>
    <row r="329" spans="1:33" x14ac:dyDescent="0.2">
      <c r="A329" s="4" t="s">
        <v>3394</v>
      </c>
      <c r="B329" s="4">
        <v>3871</v>
      </c>
      <c r="C329" s="4">
        <v>7</v>
      </c>
      <c r="D329" s="4">
        <v>4</v>
      </c>
      <c r="E329" s="4" t="s">
        <v>3548</v>
      </c>
      <c r="F329" s="4">
        <v>125</v>
      </c>
      <c r="G329" s="4">
        <v>33</v>
      </c>
      <c r="H329" s="4">
        <v>70</v>
      </c>
      <c r="I329" s="4" t="s">
        <v>3527</v>
      </c>
      <c r="J329" s="4">
        <v>1</v>
      </c>
      <c r="K329" s="4">
        <v>0</v>
      </c>
      <c r="L329" s="4">
        <v>0</v>
      </c>
      <c r="M329" s="162"/>
      <c r="AC329" s="4">
        <f t="shared" si="27"/>
        <v>328</v>
      </c>
      <c r="AD329" s="161">
        <f t="shared" ca="1" si="28"/>
        <v>0.87557436919675879</v>
      </c>
      <c r="AE329" s="161">
        <f t="shared" ca="1" si="29"/>
        <v>8756</v>
      </c>
      <c r="AF329" s="161" t="str">
        <f ca="1">INDEX(동료가치!$I$2:$I$81,MATCH(동료가치!AE329,동료가치!$M$2:$M$81,1),1)</f>
        <v>119 : 랭크2 파견.벤카이스틴</v>
      </c>
      <c r="AG329" s="161" t="str">
        <f ca="1">INDEX(동료가치!$I$82:$I$209,MATCH(동료가치!$AE329,동료가치!$M$82:$M$209,1),1)</f>
        <v>134 : 랭크3 파견.시키</v>
      </c>
    </row>
    <row r="330" spans="1:33" x14ac:dyDescent="0.2">
      <c r="A330" s="4" t="s">
        <v>3394</v>
      </c>
      <c r="B330" s="4">
        <v>3872</v>
      </c>
      <c r="C330" s="4">
        <v>7</v>
      </c>
      <c r="D330" s="4">
        <v>4</v>
      </c>
      <c r="E330" s="4" t="s">
        <v>3548</v>
      </c>
      <c r="F330" s="4">
        <v>125</v>
      </c>
      <c r="G330" s="4">
        <v>33</v>
      </c>
      <c r="H330" s="4">
        <v>71</v>
      </c>
      <c r="I330" s="4" t="s">
        <v>3528</v>
      </c>
      <c r="J330" s="4">
        <v>1</v>
      </c>
      <c r="K330" s="4">
        <v>0</v>
      </c>
      <c r="L330" s="4">
        <v>0</v>
      </c>
      <c r="M330" s="162"/>
      <c r="AC330" s="4">
        <f t="shared" si="27"/>
        <v>329</v>
      </c>
      <c r="AD330" s="161">
        <f t="shared" ca="1" si="28"/>
        <v>0.73080954059703229</v>
      </c>
      <c r="AE330" s="161">
        <f t="shared" ca="1" si="29"/>
        <v>7309</v>
      </c>
      <c r="AF330" s="161" t="str">
        <f ca="1">INDEX(동료가치!$I$2:$I$81,MATCH(동료가치!AE330,동료가치!$M$2:$M$81,1),1)</f>
        <v>12 : 랭크2 PVP.크루세이더(여)</v>
      </c>
      <c r="AG330" s="161" t="str">
        <f ca="1">INDEX(동료가치!$I$82:$I$209,MATCH(동료가치!$AE330,동료가치!$M$82:$M$209,1),1)</f>
        <v>40 : 랭크3 PVP.클로운(여)</v>
      </c>
    </row>
    <row r="331" spans="1:33" x14ac:dyDescent="0.2">
      <c r="A331" s="4" t="s">
        <v>3394</v>
      </c>
      <c r="B331" s="4">
        <v>3873</v>
      </c>
      <c r="C331" s="4">
        <v>7</v>
      </c>
      <c r="D331" s="4">
        <v>4</v>
      </c>
      <c r="E331" s="4" t="s">
        <v>3548</v>
      </c>
      <c r="F331" s="4">
        <v>125</v>
      </c>
      <c r="G331" s="4">
        <v>33</v>
      </c>
      <c r="H331" s="4">
        <v>72</v>
      </c>
      <c r="I331" s="4" t="s">
        <v>3529</v>
      </c>
      <c r="J331" s="4">
        <v>1</v>
      </c>
      <c r="K331" s="4">
        <v>0</v>
      </c>
      <c r="L331" s="4">
        <v>0</v>
      </c>
      <c r="M331" s="162"/>
      <c r="AC331" s="4">
        <f t="shared" si="27"/>
        <v>330</v>
      </c>
      <c r="AD331" s="161">
        <f t="shared" ca="1" si="28"/>
        <v>0.99769298296153686</v>
      </c>
      <c r="AE331" s="161">
        <f t="shared" ca="1" si="29"/>
        <v>9977</v>
      </c>
      <c r="AF331" s="161" t="str">
        <f ca="1">INDEX(동료가치!$I$2:$I$81,MATCH(동료가치!AE331,동료가치!$M$2:$M$81,1),1)</f>
        <v>140 : 랭크3 파견.디포르테</v>
      </c>
      <c r="AG331" s="161" t="str">
        <f ca="1">INDEX(동료가치!$I$82:$I$209,MATCH(동료가치!$AE331,동료가치!$M$82:$M$209,1),1)</f>
        <v>172 : 랭크5 파견.뉴오즈</v>
      </c>
    </row>
    <row r="332" spans="1:33" x14ac:dyDescent="0.2">
      <c r="A332" s="4" t="s">
        <v>3394</v>
      </c>
      <c r="B332" s="4">
        <v>3874</v>
      </c>
      <c r="C332" s="4">
        <v>7</v>
      </c>
      <c r="D332" s="4">
        <v>5</v>
      </c>
      <c r="E332" s="4" t="s">
        <v>3548</v>
      </c>
      <c r="F332" s="4">
        <v>625</v>
      </c>
      <c r="G332" s="4">
        <v>33</v>
      </c>
      <c r="H332" s="4">
        <v>57</v>
      </c>
      <c r="I332" s="4" t="s">
        <v>3514</v>
      </c>
      <c r="J332" s="4">
        <v>1</v>
      </c>
      <c r="K332" s="4">
        <v>0</v>
      </c>
      <c r="L332" s="4">
        <v>0</v>
      </c>
      <c r="M332" s="162"/>
      <c r="AC332" s="4">
        <f t="shared" si="27"/>
        <v>331</v>
      </c>
      <c r="AD332" s="161">
        <f t="shared" ca="1" si="28"/>
        <v>0.78147005518745938</v>
      </c>
      <c r="AE332" s="161">
        <f t="shared" ca="1" si="29"/>
        <v>7815</v>
      </c>
      <c r="AF332" s="161" t="str">
        <f ca="1">INDEX(동료가치!$I$2:$I$81,MATCH(동료가치!AE332,동료가치!$M$2:$M$81,1),1)</f>
        <v>20 : 랭크2 PVP.로그(여)</v>
      </c>
      <c r="AG332" s="161" t="str">
        <f ca="1">INDEX(동료가치!$I$82:$I$209,MATCH(동료가치!$AE332,동료가치!$M$82:$M$209,1),1)</f>
        <v>127 : 랭크3 파견.루이제</v>
      </c>
    </row>
    <row r="333" spans="1:33" x14ac:dyDescent="0.2">
      <c r="A333" s="4" t="s">
        <v>3394</v>
      </c>
      <c r="B333" s="4">
        <v>3875</v>
      </c>
      <c r="C333" s="4">
        <v>7</v>
      </c>
      <c r="D333" s="4">
        <v>5</v>
      </c>
      <c r="E333" s="4" t="s">
        <v>3548</v>
      </c>
      <c r="F333" s="4">
        <v>625</v>
      </c>
      <c r="G333" s="4">
        <v>33</v>
      </c>
      <c r="H333" s="4">
        <v>58</v>
      </c>
      <c r="I333" s="4" t="s">
        <v>3515</v>
      </c>
      <c r="J333" s="4">
        <v>1</v>
      </c>
      <c r="K333" s="4">
        <v>0</v>
      </c>
      <c r="L333" s="4">
        <v>0</v>
      </c>
      <c r="M333" s="162"/>
      <c r="AC333" s="4">
        <f t="shared" si="27"/>
        <v>332</v>
      </c>
      <c r="AD333" s="161">
        <f t="shared" ca="1" si="28"/>
        <v>0.78819185743340636</v>
      </c>
      <c r="AE333" s="161">
        <f t="shared" ca="1" si="29"/>
        <v>7882</v>
      </c>
      <c r="AF333" s="161" t="str">
        <f ca="1">INDEX(동료가치!$I$2:$I$81,MATCH(동료가치!AE333,동료가치!$M$2:$M$81,1),1)</f>
        <v>21 : 랭크2 PVP.헌터(남)</v>
      </c>
      <c r="AG333" s="161" t="str">
        <f ca="1">INDEX(동료가치!$I$82:$I$209,MATCH(동료가치!$AE333,동료가치!$M$82:$M$209,1),1)</f>
        <v>128 : 랭크3 파견.본바스</v>
      </c>
    </row>
    <row r="334" spans="1:33" x14ac:dyDescent="0.2">
      <c r="A334" s="4" t="s">
        <v>3394</v>
      </c>
      <c r="B334" s="4">
        <v>3876</v>
      </c>
      <c r="C334" s="4">
        <v>7</v>
      </c>
      <c r="D334" s="4">
        <v>5</v>
      </c>
      <c r="E334" s="4" t="s">
        <v>3548</v>
      </c>
      <c r="F334" s="4">
        <v>625</v>
      </c>
      <c r="G334" s="4">
        <v>33</v>
      </c>
      <c r="H334" s="4">
        <v>59</v>
      </c>
      <c r="I334" s="4" t="s">
        <v>3516</v>
      </c>
      <c r="J334" s="4">
        <v>1</v>
      </c>
      <c r="K334" s="4">
        <v>0</v>
      </c>
      <c r="L334" s="4">
        <v>0</v>
      </c>
      <c r="M334" s="162"/>
      <c r="AC334" s="4">
        <f t="shared" si="27"/>
        <v>333</v>
      </c>
      <c r="AD334" s="161">
        <f t="shared" ca="1" si="28"/>
        <v>0.43948876824666949</v>
      </c>
      <c r="AE334" s="161">
        <f t="shared" ca="1" si="29"/>
        <v>4395</v>
      </c>
      <c r="AF334" s="161" t="str">
        <f ca="1">INDEX(동료가치!$I$2:$I$81,MATCH(동료가치!AE334,동료가치!$M$2:$M$81,1),1)</f>
        <v>102 : 랭크1 파견.세레</v>
      </c>
      <c r="AG334" s="161" t="str">
        <f ca="1">INDEX(동료가치!$I$82:$I$209,MATCH(동료가치!$AE334,동료가치!$M$82:$M$209,1),1)</f>
        <v>120 : 랭크2 파견.마쿠</v>
      </c>
    </row>
    <row r="335" spans="1:33" x14ac:dyDescent="0.2">
      <c r="A335" s="4" t="s">
        <v>3394</v>
      </c>
      <c r="B335" s="4">
        <v>3877</v>
      </c>
      <c r="C335" s="4">
        <v>7</v>
      </c>
      <c r="D335" s="4">
        <v>5</v>
      </c>
      <c r="E335" s="4" t="s">
        <v>3548</v>
      </c>
      <c r="F335" s="4">
        <v>625</v>
      </c>
      <c r="G335" s="4">
        <v>33</v>
      </c>
      <c r="H335" s="4">
        <v>60</v>
      </c>
      <c r="I335" s="4" t="s">
        <v>3517</v>
      </c>
      <c r="J335" s="4">
        <v>1</v>
      </c>
      <c r="K335" s="4">
        <v>0</v>
      </c>
      <c r="L335" s="4">
        <v>0</v>
      </c>
      <c r="M335" s="162"/>
      <c r="AC335" s="4">
        <f t="shared" si="27"/>
        <v>334</v>
      </c>
      <c r="AD335" s="161">
        <f t="shared" ca="1" si="28"/>
        <v>0.22669867708403613</v>
      </c>
      <c r="AE335" s="161">
        <f t="shared" ca="1" si="29"/>
        <v>2267</v>
      </c>
      <c r="AF335" s="161" t="str">
        <f ca="1">INDEX(동료가치!$I$2:$I$81,MATCH(동료가치!AE335,동료가치!$M$2:$M$81,1),1)</f>
        <v>5 : 랭크1 PVP.씨프(남)</v>
      </c>
      <c r="AG335" s="161" t="str">
        <f ca="1">INDEX(동료가치!$I$82:$I$209,MATCH(동료가치!$AE335,동료가치!$M$82:$M$209,1),1)</f>
        <v>23 : 랭크2 PVP.댄서(남)</v>
      </c>
    </row>
    <row r="336" spans="1:33" x14ac:dyDescent="0.2">
      <c r="A336" s="4" t="s">
        <v>3394</v>
      </c>
      <c r="B336" s="4">
        <v>3878</v>
      </c>
      <c r="C336" s="4">
        <v>7</v>
      </c>
      <c r="D336" s="4">
        <v>5</v>
      </c>
      <c r="E336" s="4" t="s">
        <v>3548</v>
      </c>
      <c r="F336" s="4">
        <v>625</v>
      </c>
      <c r="G336" s="4">
        <v>33</v>
      </c>
      <c r="H336" s="4">
        <v>61</v>
      </c>
      <c r="I336" s="4" t="s">
        <v>3518</v>
      </c>
      <c r="J336" s="4">
        <v>1</v>
      </c>
      <c r="K336" s="4">
        <v>0</v>
      </c>
      <c r="L336" s="4">
        <v>0</v>
      </c>
      <c r="M336" s="162"/>
      <c r="AC336" s="4">
        <f t="shared" si="27"/>
        <v>335</v>
      </c>
      <c r="AD336" s="161">
        <f t="shared" ca="1" si="28"/>
        <v>0.62075232534389224</v>
      </c>
      <c r="AE336" s="161">
        <f t="shared" ca="1" si="29"/>
        <v>6208</v>
      </c>
      <c r="AF336" s="161" t="str">
        <f ca="1">INDEX(동료가치!$I$2:$I$81,MATCH(동료가치!AE336,동료가치!$M$2:$M$81,1),1)</f>
        <v>106 : 랭크1 파견.마요마요</v>
      </c>
      <c r="AG336" s="161" t="str">
        <f ca="1">INDEX(동료가치!$I$82:$I$209,MATCH(동료가치!$AE336,동료가치!$M$82:$M$209,1),1)</f>
        <v>32 : 랭크3 PVP.프로페서(여)</v>
      </c>
    </row>
    <row r="337" spans="1:33" x14ac:dyDescent="0.2">
      <c r="A337" s="4" t="s">
        <v>3394</v>
      </c>
      <c r="B337" s="4">
        <v>3879</v>
      </c>
      <c r="C337" s="4">
        <v>7</v>
      </c>
      <c r="D337" s="4">
        <v>5</v>
      </c>
      <c r="E337" s="4" t="s">
        <v>3548</v>
      </c>
      <c r="F337" s="4">
        <v>625</v>
      </c>
      <c r="G337" s="4">
        <v>33</v>
      </c>
      <c r="H337" s="4">
        <v>62</v>
      </c>
      <c r="I337" s="4" t="s">
        <v>3519</v>
      </c>
      <c r="J337" s="4">
        <v>1</v>
      </c>
      <c r="K337" s="4">
        <v>0</v>
      </c>
      <c r="L337" s="4">
        <v>0</v>
      </c>
      <c r="M337" s="162"/>
      <c r="AC337" s="4">
        <f t="shared" si="27"/>
        <v>336</v>
      </c>
      <c r="AD337" s="161">
        <f t="shared" ca="1" si="28"/>
        <v>8.2663446190420986E-2</v>
      </c>
      <c r="AE337" s="161">
        <f t="shared" ca="1" si="29"/>
        <v>827</v>
      </c>
      <c r="AF337" s="161" t="str">
        <f ca="1">INDEX(동료가치!$I$2:$I$81,MATCH(동료가치!AE337,동료가치!$M$2:$M$81,1),1)</f>
        <v>2 : 랭크1 PVP.소드맨(여)</v>
      </c>
      <c r="AG337" s="161" t="str">
        <f ca="1">INDEX(동료가치!$I$82:$I$209,MATCH(동료가치!$AE337,동료가치!$M$82:$M$209,1),1)</f>
        <v>14 : 랭크2 PVP.위저드(여)</v>
      </c>
    </row>
    <row r="338" spans="1:33" x14ac:dyDescent="0.2">
      <c r="A338" s="4" t="s">
        <v>3394</v>
      </c>
      <c r="B338" s="4">
        <v>3880</v>
      </c>
      <c r="C338" s="4">
        <v>7</v>
      </c>
      <c r="D338" s="4">
        <v>5</v>
      </c>
      <c r="E338" s="4" t="s">
        <v>3548</v>
      </c>
      <c r="F338" s="4">
        <v>625</v>
      </c>
      <c r="G338" s="4">
        <v>33</v>
      </c>
      <c r="H338" s="4">
        <v>63</v>
      </c>
      <c r="I338" s="4" t="s">
        <v>3520</v>
      </c>
      <c r="J338" s="4">
        <v>1</v>
      </c>
      <c r="K338" s="4">
        <v>0</v>
      </c>
      <c r="L338" s="4">
        <v>0</v>
      </c>
      <c r="M338" s="162"/>
      <c r="AC338" s="4">
        <f t="shared" si="27"/>
        <v>337</v>
      </c>
      <c r="AD338" s="161">
        <f t="shared" ca="1" si="28"/>
        <v>0.29404209230393608</v>
      </c>
      <c r="AE338" s="161">
        <f t="shared" ca="1" si="29"/>
        <v>2941</v>
      </c>
      <c r="AF338" s="161" t="str">
        <f ca="1">INDEX(동료가치!$I$2:$I$81,MATCH(동료가치!AE338,동료가치!$M$2:$M$81,1),1)</f>
        <v>7 : 랭크1 PVP.아처(남)</v>
      </c>
      <c r="AG338" s="161" t="str">
        <f ca="1">INDEX(동료가치!$I$82:$I$209,MATCH(동료가치!$AE338,동료가치!$M$82:$M$209,1),1)</f>
        <v>111 : 랭크2 파견.미스티</v>
      </c>
    </row>
    <row r="339" spans="1:33" x14ac:dyDescent="0.2">
      <c r="A339" s="4" t="s">
        <v>3394</v>
      </c>
      <c r="B339" s="4">
        <v>3881</v>
      </c>
      <c r="C339" s="4">
        <v>7</v>
      </c>
      <c r="D339" s="4">
        <v>5</v>
      </c>
      <c r="E339" s="4" t="s">
        <v>3548</v>
      </c>
      <c r="F339" s="4">
        <v>625</v>
      </c>
      <c r="G339" s="4">
        <v>33</v>
      </c>
      <c r="H339" s="4">
        <v>64</v>
      </c>
      <c r="I339" s="4" t="s">
        <v>3521</v>
      </c>
      <c r="J339" s="4">
        <v>1</v>
      </c>
      <c r="K339" s="4">
        <v>0</v>
      </c>
      <c r="L339" s="4">
        <v>0</v>
      </c>
      <c r="M339" s="162"/>
      <c r="AC339" s="4">
        <f t="shared" si="27"/>
        <v>338</v>
      </c>
      <c r="AD339" s="161">
        <f t="shared" ca="1" si="28"/>
        <v>0.14909605350953559</v>
      </c>
      <c r="AE339" s="161">
        <f t="shared" ca="1" si="29"/>
        <v>1491</v>
      </c>
      <c r="AF339" s="161" t="str">
        <f ca="1">INDEX(동료가치!$I$2:$I$81,MATCH(동료가치!AE339,동료가치!$M$2:$M$81,1),1)</f>
        <v>4 : 랭크1 PVP.매지션(여)</v>
      </c>
      <c r="AG339" s="161" t="str">
        <f ca="1">INDEX(동료가치!$I$82:$I$209,MATCH(동료가치!$AE339,동료가치!$M$82:$M$209,1),1)</f>
        <v>18 : 랭크2 PVP.어쌔신(여)</v>
      </c>
    </row>
    <row r="340" spans="1:33" x14ac:dyDescent="0.2">
      <c r="A340" s="4" t="s">
        <v>3394</v>
      </c>
      <c r="B340" s="4">
        <v>3882</v>
      </c>
      <c r="C340" s="4">
        <v>7</v>
      </c>
      <c r="D340" s="4">
        <v>5</v>
      </c>
      <c r="E340" s="4" t="s">
        <v>3548</v>
      </c>
      <c r="F340" s="4">
        <v>625</v>
      </c>
      <c r="G340" s="4">
        <v>33</v>
      </c>
      <c r="H340" s="4">
        <v>65</v>
      </c>
      <c r="I340" s="4" t="s">
        <v>3522</v>
      </c>
      <c r="J340" s="4">
        <v>1</v>
      </c>
      <c r="K340" s="4">
        <v>0</v>
      </c>
      <c r="L340" s="4">
        <v>0</v>
      </c>
      <c r="M340" s="162"/>
      <c r="AC340" s="4">
        <f t="shared" si="27"/>
        <v>339</v>
      </c>
      <c r="AD340" s="161">
        <f t="shared" ca="1" si="28"/>
        <v>0.84138606928266368</v>
      </c>
      <c r="AE340" s="161">
        <f t="shared" ca="1" si="29"/>
        <v>8414</v>
      </c>
      <c r="AF340" s="161" t="str">
        <f ca="1">INDEX(동료가치!$I$2:$I$81,MATCH(동료가치!AE340,동료가치!$M$2:$M$81,1),1)</f>
        <v>114 : 랭크2 파견.존다</v>
      </c>
      <c r="AG340" s="161" t="str">
        <f ca="1">INDEX(동료가치!$I$82:$I$209,MATCH(동료가치!$AE340,동료가치!$M$82:$M$209,1),1)</f>
        <v>131 : 랭크3 파견.스노토</v>
      </c>
    </row>
    <row r="341" spans="1:33" x14ac:dyDescent="0.2">
      <c r="A341" s="4" t="s">
        <v>3394</v>
      </c>
      <c r="B341" s="4">
        <v>3883</v>
      </c>
      <c r="C341" s="4">
        <v>7</v>
      </c>
      <c r="D341" s="4">
        <v>5</v>
      </c>
      <c r="E341" s="4" t="s">
        <v>3548</v>
      </c>
      <c r="F341" s="4">
        <v>625</v>
      </c>
      <c r="G341" s="4">
        <v>33</v>
      </c>
      <c r="H341" s="4">
        <v>66</v>
      </c>
      <c r="I341" s="4" t="s">
        <v>3523</v>
      </c>
      <c r="J341" s="4">
        <v>1</v>
      </c>
      <c r="K341" s="4">
        <v>0</v>
      </c>
      <c r="L341" s="4">
        <v>0</v>
      </c>
      <c r="M341" s="162"/>
      <c r="AC341" s="4">
        <f t="shared" si="27"/>
        <v>340</v>
      </c>
      <c r="AD341" s="161">
        <f t="shared" ca="1" si="28"/>
        <v>0.76931896475850781</v>
      </c>
      <c r="AE341" s="161">
        <f t="shared" ca="1" si="29"/>
        <v>7694</v>
      </c>
      <c r="AF341" s="161" t="str">
        <f ca="1">INDEX(동료가치!$I$2:$I$81,MATCH(동료가치!AE341,동료가치!$M$2:$M$81,1),1)</f>
        <v>18 : 랭크2 PVP.어쌔신(여)</v>
      </c>
      <c r="AG341" s="161" t="str">
        <f ca="1">INDEX(동료가치!$I$82:$I$209,MATCH(동료가치!$AE341,동료가치!$M$82:$M$209,1),1)</f>
        <v>126 : 랭크3 파견.고로</v>
      </c>
    </row>
    <row r="342" spans="1:33" x14ac:dyDescent="0.2">
      <c r="A342" s="4" t="s">
        <v>3394</v>
      </c>
      <c r="B342" s="4">
        <v>3884</v>
      </c>
      <c r="C342" s="4">
        <v>7</v>
      </c>
      <c r="D342" s="4">
        <v>5</v>
      </c>
      <c r="E342" s="4" t="s">
        <v>3548</v>
      </c>
      <c r="F342" s="4">
        <v>625</v>
      </c>
      <c r="G342" s="4">
        <v>33</v>
      </c>
      <c r="H342" s="4">
        <v>67</v>
      </c>
      <c r="I342" s="4" t="s">
        <v>3524</v>
      </c>
      <c r="J342" s="4">
        <v>1</v>
      </c>
      <c r="K342" s="4">
        <v>0</v>
      </c>
      <c r="L342" s="4">
        <v>0</v>
      </c>
      <c r="M342" s="162"/>
      <c r="AC342" s="4">
        <f t="shared" si="27"/>
        <v>341</v>
      </c>
      <c r="AD342" s="161">
        <f t="shared" ca="1" si="28"/>
        <v>0.49200415478055193</v>
      </c>
      <c r="AE342" s="161">
        <f t="shared" ca="1" si="29"/>
        <v>4921</v>
      </c>
      <c r="AF342" s="161" t="str">
        <f ca="1">INDEX(동료가치!$I$2:$I$81,MATCH(동료가치!AE342,동료가치!$M$2:$M$81,1),1)</f>
        <v>103 : 랭크1 파견.진도</v>
      </c>
      <c r="AG342" s="161" t="str">
        <f ca="1">INDEX(동료가치!$I$82:$I$209,MATCH(동료가치!$AE342,동료가치!$M$82:$M$209,1),1)</f>
        <v>124 : 랭크2 파견.네마</v>
      </c>
    </row>
    <row r="343" spans="1:33" x14ac:dyDescent="0.2">
      <c r="A343" s="4" t="s">
        <v>3394</v>
      </c>
      <c r="B343" s="4">
        <v>3885</v>
      </c>
      <c r="C343" s="4">
        <v>7</v>
      </c>
      <c r="D343" s="4">
        <v>5</v>
      </c>
      <c r="E343" s="4" t="s">
        <v>3548</v>
      </c>
      <c r="F343" s="4">
        <v>625</v>
      </c>
      <c r="G343" s="4">
        <v>33</v>
      </c>
      <c r="H343" s="4">
        <v>68</v>
      </c>
      <c r="I343" s="4" t="s">
        <v>3525</v>
      </c>
      <c r="J343" s="4">
        <v>1</v>
      </c>
      <c r="K343" s="4">
        <v>0</v>
      </c>
      <c r="L343" s="4">
        <v>0</v>
      </c>
      <c r="M343" s="162"/>
      <c r="AC343" s="4">
        <f t="shared" si="27"/>
        <v>342</v>
      </c>
      <c r="AD343" s="161">
        <f t="shared" ca="1" si="28"/>
        <v>0.92410165099170116</v>
      </c>
      <c r="AE343" s="161">
        <f t="shared" ca="1" si="29"/>
        <v>9242</v>
      </c>
      <c r="AF343" s="161" t="str">
        <f ca="1">INDEX(동료가치!$I$2:$I$81,MATCH(동료가치!AE343,동료가치!$M$2:$M$81,1),1)</f>
        <v>37 : 랭크3 PVP.스나이퍼(남)</v>
      </c>
      <c r="AG343" s="161" t="str">
        <f ca="1">INDEX(동료가치!$I$82:$I$209,MATCH(동료가치!$AE343,동료가치!$M$82:$M$209,1),1)</f>
        <v>137 : 랭크3 파견.비닛</v>
      </c>
    </row>
    <row r="344" spans="1:33" x14ac:dyDescent="0.2">
      <c r="A344" s="4" t="s">
        <v>3394</v>
      </c>
      <c r="B344" s="4">
        <v>3886</v>
      </c>
      <c r="C344" s="4">
        <v>7</v>
      </c>
      <c r="D344" s="4">
        <v>5</v>
      </c>
      <c r="E344" s="4" t="s">
        <v>3548</v>
      </c>
      <c r="F344" s="4">
        <v>625</v>
      </c>
      <c r="G344" s="4">
        <v>33</v>
      </c>
      <c r="H344" s="4">
        <v>69</v>
      </c>
      <c r="I344" s="4" t="s">
        <v>3526</v>
      </c>
      <c r="J344" s="4">
        <v>1</v>
      </c>
      <c r="K344" s="4">
        <v>0</v>
      </c>
      <c r="L344" s="4">
        <v>0</v>
      </c>
      <c r="M344" s="162"/>
      <c r="AC344" s="4">
        <f t="shared" si="27"/>
        <v>343</v>
      </c>
      <c r="AD344" s="161">
        <f t="shared" ca="1" si="28"/>
        <v>0.19985630487840877</v>
      </c>
      <c r="AE344" s="161">
        <f t="shared" ca="1" si="29"/>
        <v>1999</v>
      </c>
      <c r="AF344" s="161" t="str">
        <f ca="1">INDEX(동료가치!$I$2:$I$81,MATCH(동료가치!AE344,동료가치!$M$2:$M$81,1),1)</f>
        <v>5 : 랭크1 PVP.씨프(남)</v>
      </c>
      <c r="AG344" s="161" t="str">
        <f ca="1">INDEX(동료가치!$I$82:$I$209,MATCH(동료가치!$AE344,동료가치!$M$82:$M$209,1),1)</f>
        <v>21 : 랭크2 PVP.헌터(남)</v>
      </c>
    </row>
    <row r="345" spans="1:33" x14ac:dyDescent="0.2">
      <c r="A345" s="4" t="s">
        <v>3394</v>
      </c>
      <c r="B345" s="4">
        <v>3887</v>
      </c>
      <c r="C345" s="4">
        <v>7</v>
      </c>
      <c r="D345" s="4">
        <v>5</v>
      </c>
      <c r="E345" s="4" t="s">
        <v>3548</v>
      </c>
      <c r="F345" s="4">
        <v>625</v>
      </c>
      <c r="G345" s="4">
        <v>33</v>
      </c>
      <c r="H345" s="4">
        <v>70</v>
      </c>
      <c r="I345" s="4" t="s">
        <v>3527</v>
      </c>
      <c r="J345" s="4">
        <v>1</v>
      </c>
      <c r="K345" s="4">
        <v>0</v>
      </c>
      <c r="L345" s="4">
        <v>0</v>
      </c>
      <c r="M345" s="162"/>
      <c r="AC345" s="4">
        <f t="shared" si="27"/>
        <v>344</v>
      </c>
      <c r="AD345" s="161">
        <f t="shared" ca="1" si="28"/>
        <v>0.34151324484691237</v>
      </c>
      <c r="AE345" s="161">
        <f t="shared" ca="1" si="29"/>
        <v>3416</v>
      </c>
      <c r="AF345" s="161" t="str">
        <f ca="1">INDEX(동료가치!$I$2:$I$81,MATCH(동료가치!AE345,동료가치!$M$2:$M$81,1),1)</f>
        <v>8 : 랭크1 PVP.아처(여)</v>
      </c>
      <c r="AG345" s="161" t="str">
        <f ca="1">INDEX(동료가치!$I$82:$I$209,MATCH(동료가치!$AE345,동료가치!$M$82:$M$209,1),1)</f>
        <v>114 : 랭크2 파견.존다</v>
      </c>
    </row>
    <row r="346" spans="1:33" x14ac:dyDescent="0.2">
      <c r="A346" s="4" t="s">
        <v>3394</v>
      </c>
      <c r="B346" s="4">
        <v>3888</v>
      </c>
      <c r="C346" s="4">
        <v>7</v>
      </c>
      <c r="D346" s="4">
        <v>5</v>
      </c>
      <c r="E346" s="4" t="s">
        <v>3548</v>
      </c>
      <c r="F346" s="4">
        <v>625</v>
      </c>
      <c r="G346" s="4">
        <v>33</v>
      </c>
      <c r="H346" s="4">
        <v>71</v>
      </c>
      <c r="I346" s="4" t="s">
        <v>3528</v>
      </c>
      <c r="J346" s="4">
        <v>1</v>
      </c>
      <c r="K346" s="4">
        <v>0</v>
      </c>
      <c r="L346" s="4">
        <v>0</v>
      </c>
      <c r="M346" s="162"/>
      <c r="AC346" s="4">
        <f t="shared" si="27"/>
        <v>345</v>
      </c>
      <c r="AD346" s="161">
        <f t="shared" ca="1" si="28"/>
        <v>0.61306991661751342</v>
      </c>
      <c r="AE346" s="161">
        <f t="shared" ca="1" si="29"/>
        <v>6131</v>
      </c>
      <c r="AF346" s="161" t="str">
        <f ca="1">INDEX(동료가치!$I$2:$I$81,MATCH(동료가치!AE346,동료가치!$M$2:$M$81,1),1)</f>
        <v>106 : 랭크1 파견.마요마요</v>
      </c>
      <c r="AG346" s="161" t="str">
        <f ca="1">INDEX(동료가치!$I$82:$I$209,MATCH(동료가치!$AE346,동료가치!$M$82:$M$209,1),1)</f>
        <v>32 : 랭크3 PVP.프로페서(여)</v>
      </c>
    </row>
    <row r="347" spans="1:33" x14ac:dyDescent="0.2">
      <c r="A347" s="4" t="s">
        <v>3394</v>
      </c>
      <c r="B347" s="4">
        <v>3889</v>
      </c>
      <c r="C347" s="4">
        <v>7</v>
      </c>
      <c r="D347" s="4">
        <v>5</v>
      </c>
      <c r="E347" s="4" t="s">
        <v>3548</v>
      </c>
      <c r="F347" s="4">
        <v>625</v>
      </c>
      <c r="G347" s="4">
        <v>33</v>
      </c>
      <c r="H347" s="4">
        <v>72</v>
      </c>
      <c r="I347" s="4" t="s">
        <v>3529</v>
      </c>
      <c r="J347" s="4">
        <v>1</v>
      </c>
      <c r="K347" s="4">
        <v>0</v>
      </c>
      <c r="L347" s="4">
        <v>0</v>
      </c>
      <c r="M347" s="162"/>
      <c r="AC347" s="4">
        <f t="shared" si="27"/>
        <v>346</v>
      </c>
      <c r="AD347" s="161">
        <f t="shared" ca="1" si="28"/>
        <v>0.1761025919967778</v>
      </c>
      <c r="AE347" s="161">
        <f t="shared" ca="1" si="29"/>
        <v>1762</v>
      </c>
      <c r="AF347" s="161" t="str">
        <f ca="1">INDEX(동료가치!$I$2:$I$81,MATCH(동료가치!AE347,동료가치!$M$2:$M$81,1),1)</f>
        <v>4 : 랭크1 PVP.매지션(여)</v>
      </c>
      <c r="AG347" s="161" t="str">
        <f ca="1">INDEX(동료가치!$I$82:$I$209,MATCH(동료가치!$AE347,동료가치!$M$82:$M$209,1),1)</f>
        <v>20 : 랭크2 PVP.로그(여)</v>
      </c>
    </row>
    <row r="348" spans="1:33" x14ac:dyDescent="0.2">
      <c r="A348" s="4" t="s">
        <v>3394</v>
      </c>
      <c r="B348" s="4">
        <v>3890</v>
      </c>
      <c r="C348" s="4">
        <v>8</v>
      </c>
      <c r="D348" s="4">
        <v>1</v>
      </c>
      <c r="E348" s="4" t="s">
        <v>3549</v>
      </c>
      <c r="F348" s="4">
        <v>1000</v>
      </c>
      <c r="G348" s="4">
        <v>33</v>
      </c>
      <c r="H348" s="4">
        <v>101</v>
      </c>
      <c r="I348" s="4" t="s">
        <v>3410</v>
      </c>
      <c r="J348" s="4">
        <v>1</v>
      </c>
      <c r="K348" s="4">
        <v>0</v>
      </c>
      <c r="L348" s="4">
        <v>0</v>
      </c>
      <c r="M348" s="162"/>
      <c r="AC348" s="4">
        <f t="shared" si="27"/>
        <v>347</v>
      </c>
      <c r="AD348" s="161">
        <f t="shared" ca="1" si="28"/>
        <v>0.39005382129999266</v>
      </c>
      <c r="AE348" s="161">
        <f t="shared" ca="1" si="29"/>
        <v>3901</v>
      </c>
      <c r="AF348" s="161" t="str">
        <f ca="1">INDEX(동료가치!$I$2:$I$81,MATCH(동료가치!AE348,동료가치!$M$2:$M$81,1),1)</f>
        <v>101 : 랭크1 파견.엔타마</v>
      </c>
      <c r="AG348" s="161" t="str">
        <f ca="1">INDEX(동료가치!$I$82:$I$209,MATCH(동료가치!$AE348,동료가치!$M$82:$M$209,1),1)</f>
        <v>117 : 랭크2 파견.미드</v>
      </c>
    </row>
    <row r="349" spans="1:33" x14ac:dyDescent="0.2">
      <c r="A349" s="4" t="s">
        <v>3394</v>
      </c>
      <c r="B349" s="4">
        <v>3891</v>
      </c>
      <c r="C349" s="4">
        <v>8</v>
      </c>
      <c r="D349" s="4">
        <v>1</v>
      </c>
      <c r="E349" s="4" t="s">
        <v>3549</v>
      </c>
      <c r="F349" s="4">
        <v>1000</v>
      </c>
      <c r="G349" s="4">
        <v>33</v>
      </c>
      <c r="H349" s="4">
        <v>102</v>
      </c>
      <c r="I349" s="4" t="s">
        <v>3411</v>
      </c>
      <c r="J349" s="4">
        <v>1</v>
      </c>
      <c r="K349" s="4">
        <v>0</v>
      </c>
      <c r="L349" s="4">
        <v>0</v>
      </c>
      <c r="M349" s="162"/>
      <c r="AC349" s="4">
        <f t="shared" si="27"/>
        <v>348</v>
      </c>
      <c r="AD349" s="161">
        <f t="shared" ca="1" si="28"/>
        <v>0.50294018941219198</v>
      </c>
      <c r="AE349" s="161">
        <f t="shared" ca="1" si="29"/>
        <v>5030</v>
      </c>
      <c r="AF349" s="161" t="str">
        <f ca="1">INDEX(동료가치!$I$2:$I$81,MATCH(동료가치!AE349,동료가치!$M$2:$M$81,1),1)</f>
        <v>103 : 랭크1 파견.진도</v>
      </c>
      <c r="AG349" s="161" t="str">
        <f ca="1">INDEX(동료가치!$I$82:$I$209,MATCH(동료가치!$AE349,동료가치!$M$82:$M$209,1),1)</f>
        <v>124 : 랭크2 파견.네마</v>
      </c>
    </row>
    <row r="350" spans="1:33" x14ac:dyDescent="0.2">
      <c r="A350" s="4" t="s">
        <v>3394</v>
      </c>
      <c r="B350" s="4">
        <v>3892</v>
      </c>
      <c r="C350" s="4">
        <v>8</v>
      </c>
      <c r="D350" s="4">
        <v>1</v>
      </c>
      <c r="E350" s="4" t="s">
        <v>3549</v>
      </c>
      <c r="F350" s="4">
        <v>1000</v>
      </c>
      <c r="G350" s="4">
        <v>33</v>
      </c>
      <c r="H350" s="4">
        <v>103</v>
      </c>
      <c r="I350" s="4" t="s">
        <v>3412</v>
      </c>
      <c r="J350" s="4">
        <v>1</v>
      </c>
      <c r="K350" s="4">
        <v>0</v>
      </c>
      <c r="L350" s="4">
        <v>0</v>
      </c>
      <c r="M350" s="162"/>
      <c r="AC350" s="4">
        <f t="shared" si="27"/>
        <v>349</v>
      </c>
      <c r="AD350" s="161">
        <f t="shared" ca="1" si="28"/>
        <v>0.52939822534504943</v>
      </c>
      <c r="AE350" s="161">
        <f t="shared" ca="1" si="29"/>
        <v>5294</v>
      </c>
      <c r="AF350" s="161" t="str">
        <f ca="1">INDEX(동료가치!$I$2:$I$81,MATCH(동료가치!AE350,동료가치!$M$2:$M$81,1),1)</f>
        <v>104 : 랭크1 파견.스텔로</v>
      </c>
      <c r="AG350" s="161" t="str">
        <f ca="1">INDEX(동료가치!$I$82:$I$209,MATCH(동료가치!$AE350,동료가치!$M$82:$M$209,1),1)</f>
        <v>26 : 랭크3 PVP.로드나이트(여)</v>
      </c>
    </row>
    <row r="351" spans="1:33" x14ac:dyDescent="0.2">
      <c r="A351" s="4" t="s">
        <v>3394</v>
      </c>
      <c r="B351" s="4">
        <v>3893</v>
      </c>
      <c r="C351" s="4">
        <v>8</v>
      </c>
      <c r="D351" s="4">
        <v>1</v>
      </c>
      <c r="E351" s="4" t="s">
        <v>3549</v>
      </c>
      <c r="F351" s="4">
        <v>1000</v>
      </c>
      <c r="G351" s="4">
        <v>33</v>
      </c>
      <c r="H351" s="4">
        <v>104</v>
      </c>
      <c r="I351" s="4" t="s">
        <v>3413</v>
      </c>
      <c r="J351" s="4">
        <v>1</v>
      </c>
      <c r="K351" s="4">
        <v>0</v>
      </c>
      <c r="L351" s="4">
        <v>0</v>
      </c>
      <c r="M351" s="162"/>
      <c r="AC351" s="4">
        <f t="shared" si="27"/>
        <v>350</v>
      </c>
      <c r="AD351" s="161">
        <f t="shared" ca="1" si="28"/>
        <v>0.34452951811853227</v>
      </c>
      <c r="AE351" s="161">
        <f t="shared" ca="1" si="29"/>
        <v>3446</v>
      </c>
      <c r="AF351" s="161" t="str">
        <f ca="1">INDEX(동료가치!$I$2:$I$81,MATCH(동료가치!AE351,동료가치!$M$2:$M$81,1),1)</f>
        <v>8 : 랭크1 PVP.아처(여)</v>
      </c>
      <c r="AG351" s="161" t="str">
        <f ca="1">INDEX(동료가치!$I$82:$I$209,MATCH(동료가치!$AE351,동료가치!$M$82:$M$209,1),1)</f>
        <v>114 : 랭크2 파견.존다</v>
      </c>
    </row>
    <row r="352" spans="1:33" x14ac:dyDescent="0.2">
      <c r="A352" s="4" t="s">
        <v>3394</v>
      </c>
      <c r="B352" s="4">
        <v>3894</v>
      </c>
      <c r="C352" s="4">
        <v>8</v>
      </c>
      <c r="D352" s="4">
        <v>1</v>
      </c>
      <c r="E352" s="4" t="s">
        <v>3549</v>
      </c>
      <c r="F352" s="4">
        <v>1000</v>
      </c>
      <c r="G352" s="4">
        <v>33</v>
      </c>
      <c r="H352" s="4">
        <v>105</v>
      </c>
      <c r="I352" s="4" t="s">
        <v>3414</v>
      </c>
      <c r="J352" s="4">
        <v>1</v>
      </c>
      <c r="K352" s="4">
        <v>0</v>
      </c>
      <c r="L352" s="4">
        <v>0</v>
      </c>
      <c r="M352" s="162"/>
      <c r="AC352" s="4">
        <f t="shared" si="27"/>
        <v>351</v>
      </c>
      <c r="AD352" s="161">
        <f t="shared" ca="1" si="28"/>
        <v>0.21869000526153815</v>
      </c>
      <c r="AE352" s="161">
        <f t="shared" ca="1" si="29"/>
        <v>2187</v>
      </c>
      <c r="AF352" s="161" t="str">
        <f ca="1">INDEX(동료가치!$I$2:$I$81,MATCH(동료가치!AE352,동료가치!$M$2:$M$81,1),1)</f>
        <v>5 : 랭크1 PVP.씨프(남)</v>
      </c>
      <c r="AG352" s="161" t="str">
        <f ca="1">INDEX(동료가치!$I$82:$I$209,MATCH(동료가치!$AE352,동료가치!$M$82:$M$209,1),1)</f>
        <v>22 : 랭크2 PVP.헌터(여)</v>
      </c>
    </row>
    <row r="353" spans="1:33" x14ac:dyDescent="0.2">
      <c r="A353" s="4" t="s">
        <v>3394</v>
      </c>
      <c r="B353" s="4">
        <v>3895</v>
      </c>
      <c r="C353" s="4">
        <v>8</v>
      </c>
      <c r="D353" s="4">
        <v>1</v>
      </c>
      <c r="E353" s="4" t="s">
        <v>3549</v>
      </c>
      <c r="F353" s="4">
        <v>1000</v>
      </c>
      <c r="G353" s="4">
        <v>33</v>
      </c>
      <c r="H353" s="4">
        <v>106</v>
      </c>
      <c r="I353" s="4" t="s">
        <v>3415</v>
      </c>
      <c r="J353" s="4">
        <v>1</v>
      </c>
      <c r="K353" s="4">
        <v>0</v>
      </c>
      <c r="L353" s="4">
        <v>0</v>
      </c>
      <c r="M353" s="162"/>
      <c r="AC353" s="4">
        <f t="shared" si="27"/>
        <v>352</v>
      </c>
      <c r="AD353" s="161">
        <f t="shared" ca="1" si="28"/>
        <v>0.79302764957169025</v>
      </c>
      <c r="AE353" s="161">
        <f t="shared" ca="1" si="29"/>
        <v>7931</v>
      </c>
      <c r="AF353" s="161" t="str">
        <f ca="1">INDEX(동료가치!$I$2:$I$81,MATCH(동료가치!AE353,동료가치!$M$2:$M$81,1),1)</f>
        <v>22 : 랭크2 PVP.헌터(여)</v>
      </c>
      <c r="AG353" s="161" t="str">
        <f ca="1">INDEX(동료가치!$I$82:$I$209,MATCH(동료가치!$AE353,동료가치!$M$82:$M$209,1),1)</f>
        <v>128 : 랭크3 파견.본바스</v>
      </c>
    </row>
    <row r="354" spans="1:33" x14ac:dyDescent="0.2">
      <c r="A354" s="4" t="s">
        <v>3394</v>
      </c>
      <c r="B354" s="4">
        <v>3896</v>
      </c>
      <c r="C354" s="4">
        <v>8</v>
      </c>
      <c r="D354" s="4">
        <v>1</v>
      </c>
      <c r="E354" s="4" t="s">
        <v>3549</v>
      </c>
      <c r="F354" s="4">
        <v>1000</v>
      </c>
      <c r="G354" s="4">
        <v>33</v>
      </c>
      <c r="H354" s="4">
        <v>107</v>
      </c>
      <c r="I354" s="4" t="s">
        <v>3416</v>
      </c>
      <c r="J354" s="4">
        <v>1</v>
      </c>
      <c r="K354" s="4">
        <v>0</v>
      </c>
      <c r="L354" s="4">
        <v>0</v>
      </c>
      <c r="M354" s="162"/>
      <c r="AC354" s="4">
        <f t="shared" si="27"/>
        <v>353</v>
      </c>
      <c r="AD354" s="161">
        <f t="shared" ca="1" si="28"/>
        <v>0.54264969264164276</v>
      </c>
      <c r="AE354" s="161">
        <f t="shared" ca="1" si="29"/>
        <v>5427</v>
      </c>
      <c r="AF354" s="161" t="str">
        <f ca="1">INDEX(동료가치!$I$2:$I$81,MATCH(동료가치!AE354,동료가치!$M$2:$M$81,1),1)</f>
        <v>104 : 랭크1 파견.스텔로</v>
      </c>
      <c r="AG354" s="161" t="str">
        <f ca="1">INDEX(동료가치!$I$82:$I$209,MATCH(동료가치!$AE354,동료가치!$M$82:$M$209,1),1)</f>
        <v>27 : 랭크3 PVP.팔라딘(남)</v>
      </c>
    </row>
    <row r="355" spans="1:33" x14ac:dyDescent="0.2">
      <c r="A355" s="4" t="s">
        <v>3394</v>
      </c>
      <c r="B355" s="4">
        <v>3897</v>
      </c>
      <c r="C355" s="4">
        <v>8</v>
      </c>
      <c r="D355" s="4">
        <v>1</v>
      </c>
      <c r="E355" s="4" t="s">
        <v>3549</v>
      </c>
      <c r="F355" s="4">
        <v>1000</v>
      </c>
      <c r="G355" s="4">
        <v>33</v>
      </c>
      <c r="H355" s="4">
        <v>108</v>
      </c>
      <c r="I355" s="4" t="s">
        <v>3417</v>
      </c>
      <c r="J355" s="4">
        <v>1</v>
      </c>
      <c r="K355" s="4">
        <v>0</v>
      </c>
      <c r="L355" s="4">
        <v>0</v>
      </c>
      <c r="M355" s="162"/>
      <c r="AC355" s="4">
        <f t="shared" si="27"/>
        <v>354</v>
      </c>
      <c r="AD355" s="161">
        <f t="shared" ca="1" si="28"/>
        <v>0.93191042490339127</v>
      </c>
      <c r="AE355" s="161">
        <f t="shared" ca="1" si="29"/>
        <v>9320</v>
      </c>
      <c r="AF355" s="161" t="str">
        <f ca="1">INDEX(동료가치!$I$2:$I$81,MATCH(동료가치!AE355,동료가치!$M$2:$M$81,1),1)</f>
        <v>126 : 랭크3 파견.고로</v>
      </c>
      <c r="AG355" s="161" t="str">
        <f ca="1">INDEX(동료가치!$I$82:$I$209,MATCH(동료가치!$AE355,동료가치!$M$82:$M$209,1),1)</f>
        <v>137 : 랭크3 파견.비닛</v>
      </c>
    </row>
    <row r="356" spans="1:33" x14ac:dyDescent="0.2">
      <c r="A356" s="4" t="s">
        <v>3394</v>
      </c>
      <c r="B356" s="4">
        <v>3898</v>
      </c>
      <c r="C356" s="4">
        <v>8</v>
      </c>
      <c r="D356" s="4">
        <v>1</v>
      </c>
      <c r="E356" s="4" t="s">
        <v>3549</v>
      </c>
      <c r="F356" s="4">
        <v>125</v>
      </c>
      <c r="G356" s="4">
        <v>33</v>
      </c>
      <c r="H356" s="4">
        <v>109</v>
      </c>
      <c r="I356" s="4" t="s">
        <v>3434</v>
      </c>
      <c r="J356" s="4">
        <v>1</v>
      </c>
      <c r="K356" s="4">
        <v>0</v>
      </c>
      <c r="L356" s="4">
        <v>0</v>
      </c>
      <c r="M356" s="162"/>
      <c r="AC356" s="4">
        <f t="shared" si="27"/>
        <v>355</v>
      </c>
      <c r="AD356" s="161">
        <f t="shared" ca="1" si="28"/>
        <v>0.93682883856114652</v>
      </c>
      <c r="AE356" s="161">
        <f t="shared" ca="1" si="29"/>
        <v>9369</v>
      </c>
      <c r="AF356" s="161" t="str">
        <f ca="1">INDEX(동료가치!$I$2:$I$81,MATCH(동료가치!AE356,동료가치!$M$2:$M$81,1),1)</f>
        <v>129 : 랭크3 파견.시키나</v>
      </c>
      <c r="AG356" s="161" t="str">
        <f ca="1">INDEX(동료가치!$I$82:$I$209,MATCH(동료가치!$AE356,동료가치!$M$82:$M$209,1),1)</f>
        <v>138 : 랭크3 파견.소린</v>
      </c>
    </row>
    <row r="357" spans="1:33" x14ac:dyDescent="0.2">
      <c r="A357" s="4" t="s">
        <v>3394</v>
      </c>
      <c r="B357" s="4">
        <v>3899</v>
      </c>
      <c r="C357" s="4">
        <v>8</v>
      </c>
      <c r="D357" s="4">
        <v>1</v>
      </c>
      <c r="E357" s="4" t="s">
        <v>3549</v>
      </c>
      <c r="F357" s="4">
        <v>125</v>
      </c>
      <c r="G357" s="4">
        <v>33</v>
      </c>
      <c r="H357" s="4">
        <v>110</v>
      </c>
      <c r="I357" s="4" t="s">
        <v>3435</v>
      </c>
      <c r="J357" s="4">
        <v>1</v>
      </c>
      <c r="K357" s="4">
        <v>0</v>
      </c>
      <c r="L357" s="4">
        <v>0</v>
      </c>
      <c r="M357" s="162"/>
      <c r="AC357" s="4">
        <f t="shared" si="27"/>
        <v>356</v>
      </c>
      <c r="AD357" s="161">
        <f t="shared" ca="1" si="28"/>
        <v>0.88392471939890327</v>
      </c>
      <c r="AE357" s="161">
        <f t="shared" ca="1" si="29"/>
        <v>8840</v>
      </c>
      <c r="AF357" s="161" t="str">
        <f ca="1">INDEX(동료가치!$I$2:$I$81,MATCH(동료가치!AE357,동료가치!$M$2:$M$81,1),1)</f>
        <v>120 : 랭크2 파견.마쿠</v>
      </c>
      <c r="AG357" s="161" t="str">
        <f ca="1">INDEX(동료가치!$I$82:$I$209,MATCH(동료가치!$AE357,동료가치!$M$82:$M$209,1),1)</f>
        <v>134 : 랭크3 파견.시키</v>
      </c>
    </row>
    <row r="358" spans="1:33" x14ac:dyDescent="0.2">
      <c r="A358" s="4" t="s">
        <v>3394</v>
      </c>
      <c r="B358" s="4">
        <v>3900</v>
      </c>
      <c r="C358" s="4">
        <v>8</v>
      </c>
      <c r="D358" s="4">
        <v>1</v>
      </c>
      <c r="E358" s="4" t="s">
        <v>3549</v>
      </c>
      <c r="F358" s="4">
        <v>125</v>
      </c>
      <c r="G358" s="4">
        <v>33</v>
      </c>
      <c r="H358" s="4">
        <v>111</v>
      </c>
      <c r="I358" s="4" t="s">
        <v>3436</v>
      </c>
      <c r="J358" s="4">
        <v>1</v>
      </c>
      <c r="K358" s="4">
        <v>0</v>
      </c>
      <c r="L358" s="4">
        <v>0</v>
      </c>
      <c r="M358" s="162"/>
      <c r="AC358" s="4">
        <f t="shared" si="27"/>
        <v>357</v>
      </c>
      <c r="AD358" s="161">
        <f t="shared" ca="1" si="28"/>
        <v>0.23230789247398265</v>
      </c>
      <c r="AE358" s="161">
        <f t="shared" ca="1" si="29"/>
        <v>2324</v>
      </c>
      <c r="AF358" s="161" t="str">
        <f ca="1">INDEX(동료가치!$I$2:$I$81,MATCH(동료가치!AE358,동료가치!$M$2:$M$81,1),1)</f>
        <v>5 : 랭크1 PVP.씨프(남)</v>
      </c>
      <c r="AG358" s="161" t="str">
        <f ca="1">INDEX(동료가치!$I$82:$I$209,MATCH(동료가치!$AE358,동료가치!$M$82:$M$209,1),1)</f>
        <v>23 : 랭크2 PVP.댄서(남)</v>
      </c>
    </row>
    <row r="359" spans="1:33" x14ac:dyDescent="0.2">
      <c r="A359" s="4" t="s">
        <v>3394</v>
      </c>
      <c r="B359" s="4">
        <v>3901</v>
      </c>
      <c r="C359" s="4">
        <v>8</v>
      </c>
      <c r="D359" s="4">
        <v>1</v>
      </c>
      <c r="E359" s="4" t="s">
        <v>3549</v>
      </c>
      <c r="F359" s="4">
        <v>125</v>
      </c>
      <c r="G359" s="4">
        <v>33</v>
      </c>
      <c r="H359" s="4">
        <v>112</v>
      </c>
      <c r="I359" s="4" t="s">
        <v>3437</v>
      </c>
      <c r="J359" s="4">
        <v>1</v>
      </c>
      <c r="K359" s="4">
        <v>0</v>
      </c>
      <c r="L359" s="4">
        <v>0</v>
      </c>
      <c r="M359" s="162"/>
      <c r="AC359" s="4">
        <f t="shared" si="27"/>
        <v>358</v>
      </c>
      <c r="AD359" s="161">
        <f t="shared" ca="1" si="28"/>
        <v>0.36380189183260958</v>
      </c>
      <c r="AE359" s="161">
        <f t="shared" ca="1" si="29"/>
        <v>3639</v>
      </c>
      <c r="AF359" s="161" t="str">
        <f ca="1">INDEX(동료가치!$I$2:$I$81,MATCH(동료가치!AE359,동료가치!$M$2:$M$81,1),1)</f>
        <v>8 : 랭크1 PVP.아처(여)</v>
      </c>
      <c r="AG359" s="161" t="str">
        <f ca="1">INDEX(동료가치!$I$82:$I$209,MATCH(동료가치!$AE359,동료가치!$M$82:$M$209,1),1)</f>
        <v>115 : 랭크2 파견.홀그렌</v>
      </c>
    </row>
    <row r="360" spans="1:33" x14ac:dyDescent="0.2">
      <c r="A360" s="4" t="s">
        <v>3394</v>
      </c>
      <c r="B360" s="4">
        <v>3902</v>
      </c>
      <c r="C360" s="4">
        <v>8</v>
      </c>
      <c r="D360" s="4">
        <v>1</v>
      </c>
      <c r="E360" s="4" t="s">
        <v>3549</v>
      </c>
      <c r="F360" s="4">
        <v>125</v>
      </c>
      <c r="G360" s="4">
        <v>33</v>
      </c>
      <c r="H360" s="4">
        <v>113</v>
      </c>
      <c r="I360" s="4" t="s">
        <v>3438</v>
      </c>
      <c r="J360" s="4">
        <v>1</v>
      </c>
      <c r="K360" s="4">
        <v>0</v>
      </c>
      <c r="L360" s="4">
        <v>0</v>
      </c>
      <c r="M360" s="162"/>
      <c r="AC360" s="4">
        <f t="shared" si="27"/>
        <v>359</v>
      </c>
      <c r="AD360" s="161">
        <f t="shared" ca="1" si="28"/>
        <v>0.29204895449810431</v>
      </c>
      <c r="AE360" s="161">
        <f t="shared" ca="1" si="29"/>
        <v>2921</v>
      </c>
      <c r="AF360" s="161" t="str">
        <f ca="1">INDEX(동료가치!$I$2:$I$81,MATCH(동료가치!AE360,동료가치!$M$2:$M$81,1),1)</f>
        <v>7 : 랭크1 PVP.아처(남)</v>
      </c>
      <c r="AG360" s="161" t="str">
        <f ca="1">INDEX(동료가치!$I$82:$I$209,MATCH(동료가치!$AE360,동료가치!$M$82:$M$209,1),1)</f>
        <v>111 : 랭크2 파견.미스티</v>
      </c>
    </row>
    <row r="361" spans="1:33" x14ac:dyDescent="0.2">
      <c r="A361" s="4" t="s">
        <v>3394</v>
      </c>
      <c r="B361" s="4">
        <v>3903</v>
      </c>
      <c r="C361" s="4">
        <v>8</v>
      </c>
      <c r="D361" s="4">
        <v>1</v>
      </c>
      <c r="E361" s="4" t="s">
        <v>3549</v>
      </c>
      <c r="F361" s="4">
        <v>125</v>
      </c>
      <c r="G361" s="4">
        <v>33</v>
      </c>
      <c r="H361" s="4">
        <v>114</v>
      </c>
      <c r="I361" s="4" t="s">
        <v>3439</v>
      </c>
      <c r="J361" s="4">
        <v>1</v>
      </c>
      <c r="K361" s="4">
        <v>0</v>
      </c>
      <c r="L361" s="4">
        <v>0</v>
      </c>
      <c r="M361" s="162"/>
      <c r="AC361" s="4">
        <f t="shared" si="27"/>
        <v>360</v>
      </c>
      <c r="AD361" s="161">
        <f t="shared" ca="1" si="28"/>
        <v>0.38637891193429807</v>
      </c>
      <c r="AE361" s="161">
        <f t="shared" ca="1" si="29"/>
        <v>3864</v>
      </c>
      <c r="AF361" s="161" t="str">
        <f ca="1">INDEX(동료가치!$I$2:$I$81,MATCH(동료가치!AE361,동료가치!$M$2:$M$81,1),1)</f>
        <v>101 : 랭크1 파견.엔타마</v>
      </c>
      <c r="AG361" s="161" t="str">
        <f ca="1">INDEX(동료가치!$I$82:$I$209,MATCH(동료가치!$AE361,동료가치!$M$82:$M$209,1),1)</f>
        <v>117 : 랭크2 파견.미드</v>
      </c>
    </row>
    <row r="362" spans="1:33" x14ac:dyDescent="0.2">
      <c r="A362" s="4" t="s">
        <v>3394</v>
      </c>
      <c r="B362" s="4">
        <v>3904</v>
      </c>
      <c r="C362" s="4">
        <v>8</v>
      </c>
      <c r="D362" s="4">
        <v>1</v>
      </c>
      <c r="E362" s="4" t="s">
        <v>3549</v>
      </c>
      <c r="F362" s="4">
        <v>125</v>
      </c>
      <c r="G362" s="4">
        <v>33</v>
      </c>
      <c r="H362" s="4">
        <v>115</v>
      </c>
      <c r="I362" s="4" t="s">
        <v>3440</v>
      </c>
      <c r="J362" s="4">
        <v>1</v>
      </c>
      <c r="K362" s="4">
        <v>0</v>
      </c>
      <c r="L362" s="4">
        <v>0</v>
      </c>
      <c r="M362" s="162"/>
      <c r="AC362" s="4">
        <f t="shared" si="27"/>
        <v>361</v>
      </c>
      <c r="AD362" s="161">
        <f t="shared" ca="1" si="28"/>
        <v>0.87594920730605441</v>
      </c>
      <c r="AE362" s="161">
        <f t="shared" ca="1" si="29"/>
        <v>8760</v>
      </c>
      <c r="AF362" s="161" t="str">
        <f ca="1">INDEX(동료가치!$I$2:$I$81,MATCH(동료가치!AE362,동료가치!$M$2:$M$81,1),1)</f>
        <v>119 : 랭크2 파견.벤카이스틴</v>
      </c>
      <c r="AG362" s="161" t="str">
        <f ca="1">INDEX(동료가치!$I$82:$I$209,MATCH(동료가치!$AE362,동료가치!$M$82:$M$209,1),1)</f>
        <v>134 : 랭크3 파견.시키</v>
      </c>
    </row>
    <row r="363" spans="1:33" x14ac:dyDescent="0.2">
      <c r="A363" s="4" t="s">
        <v>3394</v>
      </c>
      <c r="B363" s="4">
        <v>3905</v>
      </c>
      <c r="C363" s="4">
        <v>8</v>
      </c>
      <c r="D363" s="4">
        <v>1</v>
      </c>
      <c r="E363" s="4" t="s">
        <v>3549</v>
      </c>
      <c r="F363" s="4">
        <v>125</v>
      </c>
      <c r="G363" s="4">
        <v>33</v>
      </c>
      <c r="H363" s="4">
        <v>116</v>
      </c>
      <c r="I363" s="4" t="s">
        <v>3441</v>
      </c>
      <c r="J363" s="4">
        <v>1</v>
      </c>
      <c r="K363" s="4">
        <v>0</v>
      </c>
      <c r="L363" s="4">
        <v>0</v>
      </c>
      <c r="M363" s="162"/>
      <c r="AC363" s="4">
        <f t="shared" si="27"/>
        <v>362</v>
      </c>
      <c r="AD363" s="161">
        <f t="shared" ca="1" si="28"/>
        <v>1.1704544087276503E-3</v>
      </c>
      <c r="AE363" s="161">
        <f t="shared" ca="1" si="29"/>
        <v>12</v>
      </c>
      <c r="AF363" s="161" t="str">
        <f ca="1">INDEX(동료가치!$I$2:$I$81,MATCH(동료가치!AE363,동료가치!$M$2:$M$81,1),1)</f>
        <v>1 : 랭크1 PVP.소드맨(남)</v>
      </c>
      <c r="AG363" s="161" t="str">
        <f ca="1">INDEX(동료가치!$I$82:$I$209,MATCH(동료가치!$AE363,동료가치!$M$82:$M$209,1),1)</f>
        <v>9 : 랭크2 PVP.나이트(남)</v>
      </c>
    </row>
    <row r="364" spans="1:33" x14ac:dyDescent="0.2">
      <c r="A364" s="4" t="s">
        <v>3394</v>
      </c>
      <c r="B364" s="4">
        <v>3906</v>
      </c>
      <c r="C364" s="4">
        <v>8</v>
      </c>
      <c r="D364" s="4">
        <v>1</v>
      </c>
      <c r="E364" s="4" t="s">
        <v>3549</v>
      </c>
      <c r="F364" s="4">
        <v>125</v>
      </c>
      <c r="G364" s="4">
        <v>33</v>
      </c>
      <c r="H364" s="4">
        <v>117</v>
      </c>
      <c r="I364" s="4" t="s">
        <v>3442</v>
      </c>
      <c r="J364" s="4">
        <v>1</v>
      </c>
      <c r="K364" s="4">
        <v>0</v>
      </c>
      <c r="L364" s="4">
        <v>0</v>
      </c>
      <c r="M364" s="162"/>
      <c r="AC364" s="4">
        <f t="shared" si="27"/>
        <v>363</v>
      </c>
      <c r="AD364" s="161">
        <f t="shared" ca="1" si="28"/>
        <v>0.40958909217912376</v>
      </c>
      <c r="AE364" s="161">
        <f t="shared" ca="1" si="29"/>
        <v>4096</v>
      </c>
      <c r="AF364" s="161" t="str">
        <f ca="1">INDEX(동료가치!$I$2:$I$81,MATCH(동료가치!AE364,동료가치!$M$2:$M$81,1),1)</f>
        <v>101 : 랭크1 파견.엔타마</v>
      </c>
      <c r="AG364" s="161" t="str">
        <f ca="1">INDEX(동료가치!$I$82:$I$209,MATCH(동료가치!$AE364,동료가치!$M$82:$M$209,1),1)</f>
        <v>118 : 랭크2 파견.룬</v>
      </c>
    </row>
    <row r="365" spans="1:33" x14ac:dyDescent="0.2">
      <c r="A365" s="4" t="s">
        <v>3394</v>
      </c>
      <c r="B365" s="4">
        <v>3907</v>
      </c>
      <c r="C365" s="4">
        <v>8</v>
      </c>
      <c r="D365" s="4">
        <v>1</v>
      </c>
      <c r="E365" s="4" t="s">
        <v>3549</v>
      </c>
      <c r="F365" s="4">
        <v>125</v>
      </c>
      <c r="G365" s="4">
        <v>33</v>
      </c>
      <c r="H365" s="4">
        <v>118</v>
      </c>
      <c r="I365" s="4" t="s">
        <v>3443</v>
      </c>
      <c r="J365" s="4">
        <v>1</v>
      </c>
      <c r="K365" s="4">
        <v>0</v>
      </c>
      <c r="L365" s="4">
        <v>0</v>
      </c>
      <c r="M365" s="162"/>
      <c r="AC365" s="4">
        <f t="shared" si="27"/>
        <v>364</v>
      </c>
      <c r="AD365" s="161">
        <f t="shared" ca="1" si="28"/>
        <v>0.90311687339418378</v>
      </c>
      <c r="AE365" s="161">
        <f t="shared" ca="1" si="29"/>
        <v>9032</v>
      </c>
      <c r="AF365" s="161" t="str">
        <f ca="1">INDEX(동료가치!$I$2:$I$81,MATCH(동료가치!AE365,동료가치!$M$2:$M$81,1),1)</f>
        <v>124 : 랭크2 파견.네마</v>
      </c>
      <c r="AG365" s="161" t="str">
        <f ca="1">INDEX(동료가치!$I$82:$I$209,MATCH(동료가치!$AE365,동료가치!$M$82:$M$209,1),1)</f>
        <v>136 : 랭크3 파견.글라리스</v>
      </c>
    </row>
    <row r="366" spans="1:33" x14ac:dyDescent="0.2">
      <c r="A366" s="4" t="s">
        <v>3394</v>
      </c>
      <c r="B366" s="4">
        <v>3908</v>
      </c>
      <c r="C366" s="4">
        <v>8</v>
      </c>
      <c r="D366" s="4">
        <v>1</v>
      </c>
      <c r="E366" s="4" t="s">
        <v>3549</v>
      </c>
      <c r="F366" s="4">
        <v>125</v>
      </c>
      <c r="G366" s="4">
        <v>33</v>
      </c>
      <c r="H366" s="4">
        <v>119</v>
      </c>
      <c r="I366" s="4" t="s">
        <v>3444</v>
      </c>
      <c r="J366" s="4">
        <v>1</v>
      </c>
      <c r="K366" s="4">
        <v>0</v>
      </c>
      <c r="L366" s="4">
        <v>0</v>
      </c>
      <c r="M366" s="162"/>
      <c r="AC366" s="4">
        <f t="shared" si="27"/>
        <v>365</v>
      </c>
      <c r="AD366" s="161">
        <f t="shared" ca="1" si="28"/>
        <v>0.82894985864431403</v>
      </c>
      <c r="AE366" s="161">
        <f t="shared" ca="1" si="29"/>
        <v>8290</v>
      </c>
      <c r="AF366" s="161" t="str">
        <f ca="1">INDEX(동료가치!$I$2:$I$81,MATCH(동료가치!AE366,동료가치!$M$2:$M$81,1),1)</f>
        <v>112 : 랭크2 파견.이세나</v>
      </c>
      <c r="AG366" s="161" t="str">
        <f ca="1">INDEX(동료가치!$I$82:$I$209,MATCH(동료가치!$AE366,동료가치!$M$82:$M$209,1),1)</f>
        <v>130 : 랭크3 파견.이레이소</v>
      </c>
    </row>
    <row r="367" spans="1:33" x14ac:dyDescent="0.2">
      <c r="A367" s="4" t="s">
        <v>3394</v>
      </c>
      <c r="B367" s="4">
        <v>3909</v>
      </c>
      <c r="C367" s="4">
        <v>8</v>
      </c>
      <c r="D367" s="4">
        <v>1</v>
      </c>
      <c r="E367" s="4" t="s">
        <v>3549</v>
      </c>
      <c r="F367" s="4">
        <v>125</v>
      </c>
      <c r="G367" s="4">
        <v>33</v>
      </c>
      <c r="H367" s="4">
        <v>120</v>
      </c>
      <c r="I367" s="4" t="s">
        <v>3445</v>
      </c>
      <c r="J367" s="4">
        <v>1</v>
      </c>
      <c r="K367" s="4">
        <v>0</v>
      </c>
      <c r="L367" s="4">
        <v>0</v>
      </c>
      <c r="M367" s="162"/>
      <c r="AC367" s="4">
        <f t="shared" si="27"/>
        <v>366</v>
      </c>
      <c r="AD367" s="161">
        <f t="shared" ca="1" si="28"/>
        <v>0.43344408015371161</v>
      </c>
      <c r="AE367" s="161">
        <f t="shared" ca="1" si="29"/>
        <v>4335</v>
      </c>
      <c r="AF367" s="161" t="str">
        <f ca="1">INDEX(동료가치!$I$2:$I$81,MATCH(동료가치!AE367,동료가치!$M$2:$M$81,1),1)</f>
        <v>102 : 랭크1 파견.세레</v>
      </c>
      <c r="AG367" s="161" t="str">
        <f ca="1">INDEX(동료가치!$I$82:$I$209,MATCH(동료가치!$AE367,동료가치!$M$82:$M$209,1),1)</f>
        <v>120 : 랭크2 파견.마쿠</v>
      </c>
    </row>
    <row r="368" spans="1:33" x14ac:dyDescent="0.2">
      <c r="A368" s="4" t="s">
        <v>3394</v>
      </c>
      <c r="B368" s="4">
        <v>3910</v>
      </c>
      <c r="C368" s="4">
        <v>8</v>
      </c>
      <c r="D368" s="4">
        <v>1</v>
      </c>
      <c r="E368" s="4" t="s">
        <v>3549</v>
      </c>
      <c r="F368" s="4">
        <v>125</v>
      </c>
      <c r="G368" s="4">
        <v>33</v>
      </c>
      <c r="H368" s="4">
        <v>121</v>
      </c>
      <c r="I368" s="4" t="s">
        <v>3446</v>
      </c>
      <c r="J368" s="4">
        <v>1</v>
      </c>
      <c r="K368" s="4">
        <v>0</v>
      </c>
      <c r="L368" s="4">
        <v>0</v>
      </c>
      <c r="M368" s="162"/>
      <c r="AC368" s="4">
        <f t="shared" si="27"/>
        <v>367</v>
      </c>
      <c r="AD368" s="161">
        <f t="shared" ca="1" si="28"/>
        <v>0.96673248560937841</v>
      </c>
      <c r="AE368" s="161">
        <f t="shared" ca="1" si="29"/>
        <v>9668</v>
      </c>
      <c r="AF368" s="161" t="str">
        <f ca="1">INDEX(동료가치!$I$2:$I$81,MATCH(동료가치!AE368,동료가치!$M$2:$M$81,1),1)</f>
        <v>140 : 랭크3 파견.디포르테</v>
      </c>
      <c r="AG368" s="161" t="str">
        <f ca="1">INDEX(동료가치!$I$82:$I$209,MATCH(동료가치!$AE368,동료가치!$M$82:$M$209,1),1)</f>
        <v>48 : 랭크4 PVP.소서러(여)</v>
      </c>
    </row>
    <row r="369" spans="1:33" x14ac:dyDescent="0.2">
      <c r="A369" s="4" t="s">
        <v>3394</v>
      </c>
      <c r="B369" s="4">
        <v>3911</v>
      </c>
      <c r="C369" s="4">
        <v>8</v>
      </c>
      <c r="D369" s="4">
        <v>1</v>
      </c>
      <c r="E369" s="4" t="s">
        <v>3549</v>
      </c>
      <c r="F369" s="4">
        <v>125</v>
      </c>
      <c r="G369" s="4">
        <v>33</v>
      </c>
      <c r="H369" s="4">
        <v>122</v>
      </c>
      <c r="I369" s="4" t="s">
        <v>3447</v>
      </c>
      <c r="J369" s="4">
        <v>1</v>
      </c>
      <c r="K369" s="4">
        <v>0</v>
      </c>
      <c r="L369" s="4">
        <v>0</v>
      </c>
      <c r="M369" s="162"/>
      <c r="AC369" s="4">
        <f t="shared" si="27"/>
        <v>368</v>
      </c>
      <c r="AD369" s="161">
        <f t="shared" ca="1" si="28"/>
        <v>0.64978222776547956</v>
      </c>
      <c r="AE369" s="161">
        <f t="shared" ca="1" si="29"/>
        <v>6498</v>
      </c>
      <c r="AF369" s="161" t="str">
        <f ca="1">INDEX(동료가치!$I$2:$I$81,MATCH(동료가치!AE369,동료가치!$M$2:$M$81,1),1)</f>
        <v>106 : 랭크1 파견.마요마요</v>
      </c>
      <c r="AG369" s="161" t="str">
        <f ca="1">INDEX(동료가치!$I$82:$I$209,MATCH(동료가치!$AE369,동료가치!$M$82:$M$209,1),1)</f>
        <v>34 : 랭크3 PVP.어쌔신크로스(여)</v>
      </c>
    </row>
    <row r="370" spans="1:33" x14ac:dyDescent="0.2">
      <c r="A370" s="4" t="s">
        <v>3394</v>
      </c>
      <c r="B370" s="4">
        <v>3912</v>
      </c>
      <c r="C370" s="4">
        <v>8</v>
      </c>
      <c r="D370" s="4">
        <v>1</v>
      </c>
      <c r="E370" s="4" t="s">
        <v>3549</v>
      </c>
      <c r="F370" s="4">
        <v>125</v>
      </c>
      <c r="G370" s="4">
        <v>33</v>
      </c>
      <c r="H370" s="4">
        <v>123</v>
      </c>
      <c r="I370" s="4" t="s">
        <v>3448</v>
      </c>
      <c r="J370" s="4">
        <v>1</v>
      </c>
      <c r="K370" s="4">
        <v>0</v>
      </c>
      <c r="L370" s="4">
        <v>0</v>
      </c>
      <c r="M370" s="162"/>
      <c r="AC370" s="4">
        <f t="shared" si="27"/>
        <v>369</v>
      </c>
      <c r="AD370" s="161">
        <f t="shared" ca="1" si="28"/>
        <v>0.15083373925423371</v>
      </c>
      <c r="AE370" s="161">
        <f t="shared" ca="1" si="29"/>
        <v>1509</v>
      </c>
      <c r="AF370" s="161" t="str">
        <f ca="1">INDEX(동료가치!$I$2:$I$81,MATCH(동료가치!AE370,동료가치!$M$2:$M$81,1),1)</f>
        <v>4 : 랭크1 PVP.매지션(여)</v>
      </c>
      <c r="AG370" s="161" t="str">
        <f ca="1">INDEX(동료가치!$I$82:$I$209,MATCH(동료가치!$AE370,동료가치!$M$82:$M$209,1),1)</f>
        <v>18 : 랭크2 PVP.어쌔신(여)</v>
      </c>
    </row>
    <row r="371" spans="1:33" x14ac:dyDescent="0.2">
      <c r="A371" s="4" t="s">
        <v>3394</v>
      </c>
      <c r="B371" s="4">
        <v>3913</v>
      </c>
      <c r="C371" s="4">
        <v>8</v>
      </c>
      <c r="D371" s="4">
        <v>1</v>
      </c>
      <c r="E371" s="4" t="s">
        <v>3549</v>
      </c>
      <c r="F371" s="4">
        <v>125</v>
      </c>
      <c r="G371" s="4">
        <v>33</v>
      </c>
      <c r="H371" s="4">
        <v>124</v>
      </c>
      <c r="I371" s="4" t="s">
        <v>3449</v>
      </c>
      <c r="J371" s="4">
        <v>1</v>
      </c>
      <c r="K371" s="4">
        <v>0</v>
      </c>
      <c r="L371" s="4">
        <v>0</v>
      </c>
      <c r="M371" s="162"/>
      <c r="AC371" s="4">
        <f t="shared" si="27"/>
        <v>370</v>
      </c>
      <c r="AD371" s="161">
        <f t="shared" ca="1" si="28"/>
        <v>0.3692582663422147</v>
      </c>
      <c r="AE371" s="161">
        <f t="shared" ca="1" si="29"/>
        <v>3693</v>
      </c>
      <c r="AF371" s="161" t="str">
        <f ca="1">INDEX(동료가치!$I$2:$I$81,MATCH(동료가치!AE371,동료가치!$M$2:$M$81,1),1)</f>
        <v>8 : 랭크1 PVP.아처(여)</v>
      </c>
      <c r="AG371" s="161" t="str">
        <f ca="1">INDEX(동료가치!$I$82:$I$209,MATCH(동료가치!$AE371,동료가치!$M$82:$M$209,1),1)</f>
        <v>116 : 랭크2 파견.파라</v>
      </c>
    </row>
    <row r="372" spans="1:33" x14ac:dyDescent="0.2">
      <c r="A372" s="4" t="s">
        <v>3394</v>
      </c>
      <c r="B372" s="4">
        <v>3914</v>
      </c>
      <c r="C372" s="4">
        <v>8</v>
      </c>
      <c r="D372" s="4">
        <v>2</v>
      </c>
      <c r="E372" s="4" t="s">
        <v>3549</v>
      </c>
      <c r="F372" s="4">
        <v>500</v>
      </c>
      <c r="G372" s="4">
        <v>33</v>
      </c>
      <c r="H372" s="4">
        <v>109</v>
      </c>
      <c r="I372" s="4" t="s">
        <v>3434</v>
      </c>
      <c r="J372" s="4">
        <v>1</v>
      </c>
      <c r="K372" s="4">
        <v>0</v>
      </c>
      <c r="L372" s="4">
        <v>0</v>
      </c>
      <c r="M372" s="162"/>
      <c r="AC372" s="4">
        <f t="shared" si="27"/>
        <v>371</v>
      </c>
      <c r="AD372" s="161">
        <f t="shared" ca="1" si="28"/>
        <v>0.13048318130357495</v>
      </c>
      <c r="AE372" s="161">
        <f t="shared" ca="1" si="29"/>
        <v>1305</v>
      </c>
      <c r="AF372" s="161" t="str">
        <f ca="1">INDEX(동료가치!$I$2:$I$81,MATCH(동료가치!AE372,동료가치!$M$2:$M$81,1),1)</f>
        <v>3 : 랭크1 PVP.매지션(남)</v>
      </c>
      <c r="AG372" s="161" t="str">
        <f ca="1">INDEX(동료가치!$I$82:$I$209,MATCH(동료가치!$AE372,동료가치!$M$82:$M$209,1),1)</f>
        <v>17 : 랭크2 PVP.어쌔신(남)</v>
      </c>
    </row>
    <row r="373" spans="1:33" x14ac:dyDescent="0.2">
      <c r="A373" s="4" t="s">
        <v>3394</v>
      </c>
      <c r="B373" s="4">
        <v>3915</v>
      </c>
      <c r="C373" s="4">
        <v>8</v>
      </c>
      <c r="D373" s="4">
        <v>2</v>
      </c>
      <c r="E373" s="4" t="s">
        <v>3549</v>
      </c>
      <c r="F373" s="4">
        <v>500</v>
      </c>
      <c r="G373" s="4">
        <v>33</v>
      </c>
      <c r="H373" s="4">
        <v>110</v>
      </c>
      <c r="I373" s="4" t="s">
        <v>3435</v>
      </c>
      <c r="J373" s="4">
        <v>1</v>
      </c>
      <c r="K373" s="4">
        <v>0</v>
      </c>
      <c r="L373" s="4">
        <v>0</v>
      </c>
      <c r="M373" s="162"/>
      <c r="AC373" s="4">
        <f t="shared" si="27"/>
        <v>372</v>
      </c>
      <c r="AD373" s="161">
        <f t="shared" ca="1" si="28"/>
        <v>0.13135880829935453</v>
      </c>
      <c r="AE373" s="161">
        <f t="shared" ca="1" si="29"/>
        <v>1314</v>
      </c>
      <c r="AF373" s="161" t="str">
        <f ca="1">INDEX(동료가치!$I$2:$I$81,MATCH(동료가치!AE373,동료가치!$M$2:$M$81,1),1)</f>
        <v>3 : 랭크1 PVP.매지션(남)</v>
      </c>
      <c r="AG373" s="161" t="str">
        <f ca="1">INDEX(동료가치!$I$82:$I$209,MATCH(동료가치!$AE373,동료가치!$M$82:$M$209,1),1)</f>
        <v>17 : 랭크2 PVP.어쌔신(남)</v>
      </c>
    </row>
    <row r="374" spans="1:33" x14ac:dyDescent="0.2">
      <c r="A374" s="4" t="s">
        <v>3394</v>
      </c>
      <c r="B374" s="4">
        <v>3916</v>
      </c>
      <c r="C374" s="4">
        <v>8</v>
      </c>
      <c r="D374" s="4">
        <v>2</v>
      </c>
      <c r="E374" s="4" t="s">
        <v>3549</v>
      </c>
      <c r="F374" s="4">
        <v>500</v>
      </c>
      <c r="G374" s="4">
        <v>33</v>
      </c>
      <c r="H374" s="4">
        <v>111</v>
      </c>
      <c r="I374" s="4" t="s">
        <v>3436</v>
      </c>
      <c r="J374" s="4">
        <v>1</v>
      </c>
      <c r="K374" s="4">
        <v>0</v>
      </c>
      <c r="L374" s="4">
        <v>0</v>
      </c>
      <c r="M374" s="162"/>
      <c r="AC374" s="4">
        <f t="shared" si="27"/>
        <v>373</v>
      </c>
      <c r="AD374" s="161">
        <f t="shared" ca="1" si="28"/>
        <v>5.9754918346551777E-2</v>
      </c>
      <c r="AE374" s="161">
        <f t="shared" ca="1" si="29"/>
        <v>598</v>
      </c>
      <c r="AF374" s="161" t="str">
        <f ca="1">INDEX(동료가치!$I$2:$I$81,MATCH(동료가치!AE374,동료가치!$M$2:$M$81,1),1)</f>
        <v>2 : 랭크1 PVP.소드맨(여)</v>
      </c>
      <c r="AG374" s="161" t="str">
        <f ca="1">INDEX(동료가치!$I$82:$I$209,MATCH(동료가치!$AE374,동료가치!$M$82:$M$209,1),1)</f>
        <v>12 : 랭크2 PVP.크루세이더(여)</v>
      </c>
    </row>
    <row r="375" spans="1:33" x14ac:dyDescent="0.2">
      <c r="A375" s="4" t="s">
        <v>3394</v>
      </c>
      <c r="B375" s="4">
        <v>3917</v>
      </c>
      <c r="C375" s="4">
        <v>8</v>
      </c>
      <c r="D375" s="4">
        <v>2</v>
      </c>
      <c r="E375" s="4" t="s">
        <v>3549</v>
      </c>
      <c r="F375" s="4">
        <v>500</v>
      </c>
      <c r="G375" s="4">
        <v>33</v>
      </c>
      <c r="H375" s="4">
        <v>112</v>
      </c>
      <c r="I375" s="4" t="s">
        <v>3437</v>
      </c>
      <c r="J375" s="4">
        <v>1</v>
      </c>
      <c r="K375" s="4">
        <v>0</v>
      </c>
      <c r="L375" s="4">
        <v>0</v>
      </c>
      <c r="M375" s="162"/>
      <c r="AC375" s="4">
        <f t="shared" si="27"/>
        <v>374</v>
      </c>
      <c r="AD375" s="161">
        <f t="shared" ca="1" si="28"/>
        <v>0.76412261503342926</v>
      </c>
      <c r="AE375" s="161">
        <f t="shared" ca="1" si="29"/>
        <v>7642</v>
      </c>
      <c r="AF375" s="161" t="str">
        <f ca="1">INDEX(동료가치!$I$2:$I$81,MATCH(동료가치!AE375,동료가치!$M$2:$M$81,1),1)</f>
        <v>17 : 랭크2 PVP.어쌔신(남)</v>
      </c>
      <c r="AG375" s="161" t="str">
        <f ca="1">INDEX(동료가치!$I$82:$I$209,MATCH(동료가치!$AE375,동료가치!$M$82:$M$209,1),1)</f>
        <v>126 : 랭크3 파견.고로</v>
      </c>
    </row>
    <row r="376" spans="1:33" x14ac:dyDescent="0.2">
      <c r="A376" s="4" t="s">
        <v>3394</v>
      </c>
      <c r="B376" s="4">
        <v>3918</v>
      </c>
      <c r="C376" s="4">
        <v>8</v>
      </c>
      <c r="D376" s="4">
        <v>2</v>
      </c>
      <c r="E376" s="4" t="s">
        <v>3549</v>
      </c>
      <c r="F376" s="4">
        <v>500</v>
      </c>
      <c r="G376" s="4">
        <v>33</v>
      </c>
      <c r="H376" s="4">
        <v>113</v>
      </c>
      <c r="I376" s="4" t="s">
        <v>3438</v>
      </c>
      <c r="J376" s="4">
        <v>1</v>
      </c>
      <c r="K376" s="4">
        <v>0</v>
      </c>
      <c r="L376" s="4">
        <v>0</v>
      </c>
      <c r="M376" s="162"/>
      <c r="AC376" s="4">
        <f t="shared" si="27"/>
        <v>375</v>
      </c>
      <c r="AD376" s="161">
        <f t="shared" ca="1" si="28"/>
        <v>0.75115072080801681</v>
      </c>
      <c r="AE376" s="161">
        <f t="shared" ca="1" si="29"/>
        <v>7512</v>
      </c>
      <c r="AF376" s="161" t="str">
        <f ca="1">INDEX(동료가치!$I$2:$I$81,MATCH(동료가치!AE376,동료가치!$M$2:$M$81,1),1)</f>
        <v>15 : 랭크2 PVP.세이지(남)</v>
      </c>
      <c r="AG376" s="161" t="str">
        <f ca="1">INDEX(동료가치!$I$82:$I$209,MATCH(동료가치!$AE376,동료가치!$M$82:$M$209,1),1)</f>
        <v>125 : 랭크3 파견.발키리</v>
      </c>
    </row>
    <row r="377" spans="1:33" x14ac:dyDescent="0.2">
      <c r="A377" s="4" t="s">
        <v>3394</v>
      </c>
      <c r="B377" s="4">
        <v>3919</v>
      </c>
      <c r="C377" s="4">
        <v>8</v>
      </c>
      <c r="D377" s="4">
        <v>2</v>
      </c>
      <c r="E377" s="4" t="s">
        <v>3549</v>
      </c>
      <c r="F377" s="4">
        <v>500</v>
      </c>
      <c r="G377" s="4">
        <v>33</v>
      </c>
      <c r="H377" s="4">
        <v>114</v>
      </c>
      <c r="I377" s="4" t="s">
        <v>3439</v>
      </c>
      <c r="J377" s="4">
        <v>1</v>
      </c>
      <c r="K377" s="4">
        <v>0</v>
      </c>
      <c r="L377" s="4">
        <v>0</v>
      </c>
      <c r="M377" s="162"/>
      <c r="AC377" s="4">
        <f t="shared" si="27"/>
        <v>376</v>
      </c>
      <c r="AD377" s="161">
        <f t="shared" ca="1" si="28"/>
        <v>0.308094141142366</v>
      </c>
      <c r="AE377" s="161">
        <f t="shared" ca="1" si="29"/>
        <v>3081</v>
      </c>
      <c r="AF377" s="161" t="str">
        <f ca="1">INDEX(동료가치!$I$2:$I$81,MATCH(동료가치!AE377,동료가치!$M$2:$M$81,1),1)</f>
        <v>7 : 랭크1 PVP.아처(남)</v>
      </c>
      <c r="AG377" s="161" t="str">
        <f ca="1">INDEX(동료가치!$I$82:$I$209,MATCH(동료가치!$AE377,동료가치!$M$82:$M$209,1),1)</f>
        <v>112 : 랭크2 파견.이세나</v>
      </c>
    </row>
    <row r="378" spans="1:33" x14ac:dyDescent="0.2">
      <c r="A378" s="4" t="s">
        <v>3394</v>
      </c>
      <c r="B378" s="4">
        <v>3920</v>
      </c>
      <c r="C378" s="4">
        <v>8</v>
      </c>
      <c r="D378" s="4">
        <v>2</v>
      </c>
      <c r="E378" s="4" t="s">
        <v>3549</v>
      </c>
      <c r="F378" s="4">
        <v>500</v>
      </c>
      <c r="G378" s="4">
        <v>33</v>
      </c>
      <c r="H378" s="4">
        <v>115</v>
      </c>
      <c r="I378" s="4" t="s">
        <v>3440</v>
      </c>
      <c r="J378" s="4">
        <v>1</v>
      </c>
      <c r="K378" s="4">
        <v>0</v>
      </c>
      <c r="L378" s="4">
        <v>0</v>
      </c>
      <c r="M378" s="162"/>
      <c r="AC378" s="4">
        <f t="shared" si="27"/>
        <v>377</v>
      </c>
      <c r="AD378" s="161">
        <f t="shared" ca="1" si="28"/>
        <v>0.43719591586302475</v>
      </c>
      <c r="AE378" s="161">
        <f t="shared" ca="1" si="29"/>
        <v>4372</v>
      </c>
      <c r="AF378" s="161" t="str">
        <f ca="1">INDEX(동료가치!$I$2:$I$81,MATCH(동료가치!AE378,동료가치!$M$2:$M$81,1),1)</f>
        <v>102 : 랭크1 파견.세레</v>
      </c>
      <c r="AG378" s="161" t="str">
        <f ca="1">INDEX(동료가치!$I$82:$I$209,MATCH(동료가치!$AE378,동료가치!$M$82:$M$209,1),1)</f>
        <v>120 : 랭크2 파견.마쿠</v>
      </c>
    </row>
    <row r="379" spans="1:33" x14ac:dyDescent="0.2">
      <c r="A379" s="4" t="s">
        <v>3394</v>
      </c>
      <c r="B379" s="4">
        <v>3921</v>
      </c>
      <c r="C379" s="4">
        <v>8</v>
      </c>
      <c r="D379" s="4">
        <v>2</v>
      </c>
      <c r="E379" s="4" t="s">
        <v>3549</v>
      </c>
      <c r="F379" s="4">
        <v>500</v>
      </c>
      <c r="G379" s="4">
        <v>33</v>
      </c>
      <c r="H379" s="4">
        <v>116</v>
      </c>
      <c r="I379" s="4" t="s">
        <v>3441</v>
      </c>
      <c r="J379" s="4">
        <v>1</v>
      </c>
      <c r="K379" s="4">
        <v>0</v>
      </c>
      <c r="L379" s="4">
        <v>0</v>
      </c>
      <c r="M379" s="162"/>
      <c r="AC379" s="4">
        <f t="shared" si="27"/>
        <v>378</v>
      </c>
      <c r="AD379" s="161">
        <f t="shared" ca="1" si="28"/>
        <v>1.4635614517366835E-2</v>
      </c>
      <c r="AE379" s="161">
        <f t="shared" ca="1" si="29"/>
        <v>147</v>
      </c>
      <c r="AF379" s="161" t="str">
        <f ca="1">INDEX(동료가치!$I$2:$I$81,MATCH(동료가치!AE379,동료가치!$M$2:$M$81,1),1)</f>
        <v>1 : 랭크1 PVP.소드맨(남)</v>
      </c>
      <c r="AG379" s="161" t="str">
        <f ca="1">INDEX(동료가치!$I$82:$I$209,MATCH(동료가치!$AE379,동료가치!$M$82:$M$209,1),1)</f>
        <v>9 : 랭크2 PVP.나이트(남)</v>
      </c>
    </row>
    <row r="380" spans="1:33" x14ac:dyDescent="0.2">
      <c r="A380" s="4" t="s">
        <v>3394</v>
      </c>
      <c r="B380" s="4">
        <v>3922</v>
      </c>
      <c r="C380" s="4">
        <v>8</v>
      </c>
      <c r="D380" s="4">
        <v>2</v>
      </c>
      <c r="E380" s="4" t="s">
        <v>3549</v>
      </c>
      <c r="F380" s="4">
        <v>500</v>
      </c>
      <c r="G380" s="4">
        <v>33</v>
      </c>
      <c r="H380" s="4">
        <v>117</v>
      </c>
      <c r="I380" s="4" t="s">
        <v>3442</v>
      </c>
      <c r="J380" s="4">
        <v>1</v>
      </c>
      <c r="K380" s="4">
        <v>0</v>
      </c>
      <c r="L380" s="4">
        <v>0</v>
      </c>
      <c r="M380" s="162"/>
      <c r="AC380" s="4">
        <f t="shared" si="27"/>
        <v>379</v>
      </c>
      <c r="AD380" s="161">
        <f t="shared" ca="1" si="28"/>
        <v>0.87487840712177078</v>
      </c>
      <c r="AE380" s="161">
        <f t="shared" ca="1" si="29"/>
        <v>8749</v>
      </c>
      <c r="AF380" s="161" t="str">
        <f ca="1">INDEX(동료가치!$I$2:$I$81,MATCH(동료가치!AE380,동료가치!$M$2:$M$81,1),1)</f>
        <v>119 : 랭크2 파견.벤카이스틴</v>
      </c>
      <c r="AG380" s="161" t="str">
        <f ca="1">INDEX(동료가치!$I$82:$I$209,MATCH(동료가치!$AE380,동료가치!$M$82:$M$209,1),1)</f>
        <v>134 : 랭크3 파견.시키</v>
      </c>
    </row>
    <row r="381" spans="1:33" x14ac:dyDescent="0.2">
      <c r="A381" s="4" t="s">
        <v>3394</v>
      </c>
      <c r="B381" s="4">
        <v>3923</v>
      </c>
      <c r="C381" s="4">
        <v>8</v>
      </c>
      <c r="D381" s="4">
        <v>2</v>
      </c>
      <c r="E381" s="4" t="s">
        <v>3549</v>
      </c>
      <c r="F381" s="4">
        <v>500</v>
      </c>
      <c r="G381" s="4">
        <v>33</v>
      </c>
      <c r="H381" s="4">
        <v>118</v>
      </c>
      <c r="I381" s="4" t="s">
        <v>3443</v>
      </c>
      <c r="J381" s="4">
        <v>1</v>
      </c>
      <c r="K381" s="4">
        <v>0</v>
      </c>
      <c r="L381" s="4">
        <v>0</v>
      </c>
      <c r="M381" s="162"/>
      <c r="AC381" s="4">
        <f t="shared" si="27"/>
        <v>380</v>
      </c>
      <c r="AD381" s="161">
        <f t="shared" ca="1" si="28"/>
        <v>0.30611177470789286</v>
      </c>
      <c r="AE381" s="161">
        <f t="shared" ca="1" si="29"/>
        <v>3062</v>
      </c>
      <c r="AF381" s="161" t="str">
        <f ca="1">INDEX(동료가치!$I$2:$I$81,MATCH(동료가치!AE381,동료가치!$M$2:$M$81,1),1)</f>
        <v>7 : 랭크1 PVP.아처(남)</v>
      </c>
      <c r="AG381" s="161" t="str">
        <f ca="1">INDEX(동료가치!$I$82:$I$209,MATCH(동료가치!$AE381,동료가치!$M$82:$M$209,1),1)</f>
        <v>112 : 랭크2 파견.이세나</v>
      </c>
    </row>
    <row r="382" spans="1:33" x14ac:dyDescent="0.2">
      <c r="A382" s="4" t="s">
        <v>3394</v>
      </c>
      <c r="B382" s="4">
        <v>3924</v>
      </c>
      <c r="C382" s="4">
        <v>8</v>
      </c>
      <c r="D382" s="4">
        <v>2</v>
      </c>
      <c r="E382" s="4" t="s">
        <v>3549</v>
      </c>
      <c r="F382" s="4">
        <v>500</v>
      </c>
      <c r="G382" s="4">
        <v>33</v>
      </c>
      <c r="H382" s="4">
        <v>119</v>
      </c>
      <c r="I382" s="4" t="s">
        <v>3444</v>
      </c>
      <c r="J382" s="4">
        <v>1</v>
      </c>
      <c r="K382" s="4">
        <v>0</v>
      </c>
      <c r="L382" s="4">
        <v>0</v>
      </c>
      <c r="M382" s="162"/>
      <c r="AC382" s="4">
        <f t="shared" si="27"/>
        <v>381</v>
      </c>
      <c r="AD382" s="161">
        <f t="shared" ca="1" si="28"/>
        <v>0.86389194004168945</v>
      </c>
      <c r="AE382" s="161">
        <f t="shared" ca="1" si="29"/>
        <v>8639</v>
      </c>
      <c r="AF382" s="161" t="str">
        <f ca="1">INDEX(동료가치!$I$2:$I$81,MATCH(동료가치!AE382,동료가치!$M$2:$M$81,1),1)</f>
        <v>117 : 랭크2 파견.미드</v>
      </c>
      <c r="AG382" s="161" t="str">
        <f ca="1">INDEX(동료가치!$I$82:$I$209,MATCH(동료가치!$AE382,동료가치!$M$82:$M$209,1),1)</f>
        <v>133 : 랭크3 파견.펠록</v>
      </c>
    </row>
    <row r="383" spans="1:33" x14ac:dyDescent="0.2">
      <c r="A383" s="4" t="s">
        <v>3394</v>
      </c>
      <c r="B383" s="4">
        <v>3925</v>
      </c>
      <c r="C383" s="4">
        <v>8</v>
      </c>
      <c r="D383" s="4">
        <v>2</v>
      </c>
      <c r="E383" s="4" t="s">
        <v>3549</v>
      </c>
      <c r="F383" s="4">
        <v>500</v>
      </c>
      <c r="G383" s="4">
        <v>33</v>
      </c>
      <c r="H383" s="4">
        <v>120</v>
      </c>
      <c r="I383" s="4" t="s">
        <v>3445</v>
      </c>
      <c r="J383" s="4">
        <v>1</v>
      </c>
      <c r="K383" s="4">
        <v>0</v>
      </c>
      <c r="L383" s="4">
        <v>0</v>
      </c>
      <c r="M383" s="162"/>
      <c r="AC383" s="4">
        <f t="shared" si="27"/>
        <v>382</v>
      </c>
      <c r="AD383" s="161">
        <f t="shared" ca="1" si="28"/>
        <v>0.41077311250562354</v>
      </c>
      <c r="AE383" s="161">
        <f t="shared" ca="1" si="29"/>
        <v>4108</v>
      </c>
      <c r="AF383" s="161" t="str">
        <f ca="1">INDEX(동료가치!$I$2:$I$81,MATCH(동료가치!AE383,동료가치!$M$2:$M$81,1),1)</f>
        <v>101 : 랭크1 파견.엔타마</v>
      </c>
      <c r="AG383" s="161" t="str">
        <f ca="1">INDEX(동료가치!$I$82:$I$209,MATCH(동료가치!$AE383,동료가치!$M$82:$M$209,1),1)</f>
        <v>118 : 랭크2 파견.룬</v>
      </c>
    </row>
    <row r="384" spans="1:33" x14ac:dyDescent="0.2">
      <c r="A384" s="4" t="s">
        <v>3394</v>
      </c>
      <c r="B384" s="4">
        <v>3926</v>
      </c>
      <c r="C384" s="4">
        <v>8</v>
      </c>
      <c r="D384" s="4">
        <v>2</v>
      </c>
      <c r="E384" s="4" t="s">
        <v>3549</v>
      </c>
      <c r="F384" s="4">
        <v>500</v>
      </c>
      <c r="G384" s="4">
        <v>33</v>
      </c>
      <c r="H384" s="4">
        <v>121</v>
      </c>
      <c r="I384" s="4" t="s">
        <v>3446</v>
      </c>
      <c r="J384" s="4">
        <v>1</v>
      </c>
      <c r="K384" s="4">
        <v>0</v>
      </c>
      <c r="L384" s="4">
        <v>0</v>
      </c>
      <c r="M384" s="162"/>
      <c r="AC384" s="4">
        <f t="shared" si="27"/>
        <v>383</v>
      </c>
      <c r="AD384" s="161">
        <f t="shared" ca="1" si="28"/>
        <v>0.68472090433056754</v>
      </c>
      <c r="AE384" s="161">
        <f t="shared" ca="1" si="29"/>
        <v>6848</v>
      </c>
      <c r="AF384" s="161" t="str">
        <f ca="1">INDEX(동료가치!$I$2:$I$81,MATCH(동료가치!AE384,동료가치!$M$2:$M$81,1),1)</f>
        <v>107 : 랭크1 파견.아제냐</v>
      </c>
      <c r="AG384" s="161" t="str">
        <f ca="1">INDEX(동료가치!$I$82:$I$209,MATCH(동료가치!$AE384,동료가치!$M$82:$M$209,1),1)</f>
        <v>37 : 랭크3 PVP.스나이퍼(남)</v>
      </c>
    </row>
    <row r="385" spans="1:33" x14ac:dyDescent="0.2">
      <c r="A385" s="4" t="s">
        <v>3394</v>
      </c>
      <c r="B385" s="4">
        <v>3927</v>
      </c>
      <c r="C385" s="4">
        <v>8</v>
      </c>
      <c r="D385" s="4">
        <v>2</v>
      </c>
      <c r="E385" s="4" t="s">
        <v>3549</v>
      </c>
      <c r="F385" s="4">
        <v>500</v>
      </c>
      <c r="G385" s="4">
        <v>33</v>
      </c>
      <c r="H385" s="4">
        <v>122</v>
      </c>
      <c r="I385" s="4" t="s">
        <v>3447</v>
      </c>
      <c r="J385" s="4">
        <v>1</v>
      </c>
      <c r="K385" s="4">
        <v>0</v>
      </c>
      <c r="L385" s="4">
        <v>0</v>
      </c>
      <c r="M385" s="162"/>
      <c r="AC385" s="4">
        <f t="shared" si="27"/>
        <v>384</v>
      </c>
      <c r="AD385" s="161">
        <f t="shared" ca="1" si="28"/>
        <v>0.6365968091369022</v>
      </c>
      <c r="AE385" s="161">
        <f t="shared" ca="1" si="29"/>
        <v>6366</v>
      </c>
      <c r="AF385" s="161" t="str">
        <f ca="1">INDEX(동료가치!$I$2:$I$81,MATCH(동료가치!AE385,동료가치!$M$2:$M$81,1),1)</f>
        <v>106 : 랭크1 파견.마요마요</v>
      </c>
      <c r="AG385" s="161" t="str">
        <f ca="1">INDEX(동료가치!$I$82:$I$209,MATCH(동료가치!$AE385,동료가치!$M$82:$M$209,1),1)</f>
        <v>33 : 랭크3 PVP.어쌔신크로스(남)</v>
      </c>
    </row>
    <row r="386" spans="1:33" x14ac:dyDescent="0.2">
      <c r="A386" s="4" t="s">
        <v>3394</v>
      </c>
      <c r="B386" s="4">
        <v>3928</v>
      </c>
      <c r="C386" s="4">
        <v>8</v>
      </c>
      <c r="D386" s="4">
        <v>2</v>
      </c>
      <c r="E386" s="4" t="s">
        <v>3549</v>
      </c>
      <c r="F386" s="4">
        <v>500</v>
      </c>
      <c r="G386" s="4">
        <v>33</v>
      </c>
      <c r="H386" s="4">
        <v>123</v>
      </c>
      <c r="I386" s="4" t="s">
        <v>3448</v>
      </c>
      <c r="J386" s="4">
        <v>1</v>
      </c>
      <c r="K386" s="4">
        <v>0</v>
      </c>
      <c r="L386" s="4">
        <v>0</v>
      </c>
      <c r="M386" s="162"/>
      <c r="AC386" s="4">
        <f t="shared" si="27"/>
        <v>385</v>
      </c>
      <c r="AD386" s="161">
        <f t="shared" ca="1" si="28"/>
        <v>0.5747134640678957</v>
      </c>
      <c r="AE386" s="161">
        <f t="shared" ca="1" si="29"/>
        <v>5748</v>
      </c>
      <c r="AF386" s="161" t="str">
        <f ca="1">INDEX(동료가치!$I$2:$I$81,MATCH(동료가치!AE386,동료가치!$M$2:$M$81,1),1)</f>
        <v>105 : 랭크1 파견.냥쿤</v>
      </c>
      <c r="AG386" s="161" t="str">
        <f ca="1">INDEX(동료가치!$I$82:$I$209,MATCH(동료가치!$AE386,동료가치!$M$82:$M$209,1),1)</f>
        <v>29 : 랭크3 PVP.하이위저드(남)</v>
      </c>
    </row>
    <row r="387" spans="1:33" x14ac:dyDescent="0.2">
      <c r="A387" s="4" t="s">
        <v>3394</v>
      </c>
      <c r="B387" s="4">
        <v>3929</v>
      </c>
      <c r="C387" s="4">
        <v>8</v>
      </c>
      <c r="D387" s="4">
        <v>2</v>
      </c>
      <c r="E387" s="4" t="s">
        <v>3549</v>
      </c>
      <c r="F387" s="4">
        <v>500</v>
      </c>
      <c r="G387" s="4">
        <v>33</v>
      </c>
      <c r="H387" s="4">
        <v>124</v>
      </c>
      <c r="I387" s="4" t="s">
        <v>3449</v>
      </c>
      <c r="J387" s="4">
        <v>1</v>
      </c>
      <c r="K387" s="4">
        <v>0</v>
      </c>
      <c r="L387" s="4">
        <v>0</v>
      </c>
      <c r="M387" s="162"/>
      <c r="AC387" s="4">
        <f t="shared" ref="AC387:AC450" si="30">ROW()-1</f>
        <v>386</v>
      </c>
      <c r="AD387" s="161">
        <f t="shared" ref="AD387:AD450" ca="1" si="31">RAND()</f>
        <v>0.72630691571602424</v>
      </c>
      <c r="AE387" s="161">
        <f t="shared" ref="AE387:AE450" ca="1" si="32">ROUNDUP($AD387*10000,)</f>
        <v>7264</v>
      </c>
      <c r="AF387" s="161" t="str">
        <f ca="1">INDEX(동료가치!$I$2:$I$81,MATCH(동료가치!AE387,동료가치!$M$2:$M$81,1),1)</f>
        <v>11 : 랭크2 PVP.크루세이더(남)</v>
      </c>
      <c r="AG387" s="161" t="str">
        <f ca="1">INDEX(동료가치!$I$82:$I$209,MATCH(동료가치!$AE387,동료가치!$M$82:$M$209,1),1)</f>
        <v>39 : 랭크3 PVP.클로운(남)</v>
      </c>
    </row>
    <row r="388" spans="1:33" x14ac:dyDescent="0.2">
      <c r="A388" s="4" t="s">
        <v>3394</v>
      </c>
      <c r="B388" s="4">
        <v>3930</v>
      </c>
      <c r="C388" s="4">
        <v>8</v>
      </c>
      <c r="D388" s="4">
        <v>2</v>
      </c>
      <c r="E388" s="4" t="s">
        <v>3549</v>
      </c>
      <c r="F388" s="4">
        <v>125</v>
      </c>
      <c r="G388" s="4">
        <v>33</v>
      </c>
      <c r="H388" s="4">
        <v>125</v>
      </c>
      <c r="I388" s="4" t="s">
        <v>3466</v>
      </c>
      <c r="J388" s="4">
        <v>1</v>
      </c>
      <c r="K388" s="4">
        <v>0</v>
      </c>
      <c r="L388" s="4">
        <v>0</v>
      </c>
      <c r="M388" s="162"/>
      <c r="AC388" s="4">
        <f t="shared" si="30"/>
        <v>387</v>
      </c>
      <c r="AD388" s="161">
        <f t="shared" ca="1" si="31"/>
        <v>0.63653666525204444</v>
      </c>
      <c r="AE388" s="161">
        <f t="shared" ca="1" si="32"/>
        <v>6366</v>
      </c>
      <c r="AF388" s="161" t="str">
        <f ca="1">INDEX(동료가치!$I$2:$I$81,MATCH(동료가치!AE388,동료가치!$M$2:$M$81,1),1)</f>
        <v>106 : 랭크1 파견.마요마요</v>
      </c>
      <c r="AG388" s="161" t="str">
        <f ca="1">INDEX(동료가치!$I$82:$I$209,MATCH(동료가치!$AE388,동료가치!$M$82:$M$209,1),1)</f>
        <v>33 : 랭크3 PVP.어쌔신크로스(남)</v>
      </c>
    </row>
    <row r="389" spans="1:33" x14ac:dyDescent="0.2">
      <c r="A389" s="4" t="s">
        <v>3394</v>
      </c>
      <c r="B389" s="4">
        <v>3931</v>
      </c>
      <c r="C389" s="4">
        <v>8</v>
      </c>
      <c r="D389" s="4">
        <v>2</v>
      </c>
      <c r="E389" s="4" t="s">
        <v>3549</v>
      </c>
      <c r="F389" s="4">
        <v>125</v>
      </c>
      <c r="G389" s="4">
        <v>33</v>
      </c>
      <c r="H389" s="4">
        <v>126</v>
      </c>
      <c r="I389" s="4" t="s">
        <v>3467</v>
      </c>
      <c r="J389" s="4">
        <v>1</v>
      </c>
      <c r="K389" s="4">
        <v>0</v>
      </c>
      <c r="L389" s="4">
        <v>0</v>
      </c>
      <c r="M389" s="162"/>
      <c r="AC389" s="4">
        <f t="shared" si="30"/>
        <v>388</v>
      </c>
      <c r="AD389" s="161">
        <f t="shared" ca="1" si="31"/>
        <v>0.50283587500821747</v>
      </c>
      <c r="AE389" s="161">
        <f t="shared" ca="1" si="32"/>
        <v>5029</v>
      </c>
      <c r="AF389" s="161" t="str">
        <f ca="1">INDEX(동료가치!$I$2:$I$81,MATCH(동료가치!AE389,동료가치!$M$2:$M$81,1),1)</f>
        <v>103 : 랭크1 파견.진도</v>
      </c>
      <c r="AG389" s="161" t="str">
        <f ca="1">INDEX(동료가치!$I$82:$I$209,MATCH(동료가치!$AE389,동료가치!$M$82:$M$209,1),1)</f>
        <v>124 : 랭크2 파견.네마</v>
      </c>
    </row>
    <row r="390" spans="1:33" x14ac:dyDescent="0.2">
      <c r="A390" s="4" t="s">
        <v>3394</v>
      </c>
      <c r="B390" s="4">
        <v>3932</v>
      </c>
      <c r="C390" s="4">
        <v>8</v>
      </c>
      <c r="D390" s="4">
        <v>2</v>
      </c>
      <c r="E390" s="4" t="s">
        <v>3549</v>
      </c>
      <c r="F390" s="4">
        <v>125</v>
      </c>
      <c r="G390" s="4">
        <v>33</v>
      </c>
      <c r="H390" s="4">
        <v>127</v>
      </c>
      <c r="I390" s="4" t="s">
        <v>3468</v>
      </c>
      <c r="J390" s="4">
        <v>1</v>
      </c>
      <c r="K390" s="4">
        <v>0</v>
      </c>
      <c r="L390" s="4">
        <v>0</v>
      </c>
      <c r="M390" s="162"/>
      <c r="AC390" s="4">
        <f t="shared" si="30"/>
        <v>389</v>
      </c>
      <c r="AD390" s="161">
        <f t="shared" ca="1" si="31"/>
        <v>0.88842105573552899</v>
      </c>
      <c r="AE390" s="161">
        <f t="shared" ca="1" si="32"/>
        <v>8885</v>
      </c>
      <c r="AF390" s="161" t="str">
        <f ca="1">INDEX(동료가치!$I$2:$I$81,MATCH(동료가치!AE390,동료가치!$M$2:$M$81,1),1)</f>
        <v>121 : 랭크2 파견.다이거츠</v>
      </c>
      <c r="AG390" s="161" t="str">
        <f ca="1">INDEX(동료가치!$I$82:$I$209,MATCH(동료가치!$AE390,동료가치!$M$82:$M$209,1),1)</f>
        <v>135 : 랭크3 파견.더블류</v>
      </c>
    </row>
    <row r="391" spans="1:33" x14ac:dyDescent="0.2">
      <c r="A391" s="4" t="s">
        <v>3394</v>
      </c>
      <c r="B391" s="4">
        <v>3933</v>
      </c>
      <c r="C391" s="4">
        <v>8</v>
      </c>
      <c r="D391" s="4">
        <v>2</v>
      </c>
      <c r="E391" s="4" t="s">
        <v>3549</v>
      </c>
      <c r="F391" s="4">
        <v>125</v>
      </c>
      <c r="G391" s="4">
        <v>33</v>
      </c>
      <c r="H391" s="4">
        <v>128</v>
      </c>
      <c r="I391" s="4" t="s">
        <v>3469</v>
      </c>
      <c r="J391" s="4">
        <v>1</v>
      </c>
      <c r="K391" s="4">
        <v>0</v>
      </c>
      <c r="L391" s="4">
        <v>0</v>
      </c>
      <c r="M391" s="162"/>
      <c r="AC391" s="4">
        <f t="shared" si="30"/>
        <v>390</v>
      </c>
      <c r="AD391" s="161">
        <f t="shared" ca="1" si="31"/>
        <v>1.6466264603461234E-2</v>
      </c>
      <c r="AE391" s="161">
        <f t="shared" ca="1" si="32"/>
        <v>165</v>
      </c>
      <c r="AF391" s="161" t="str">
        <f ca="1">INDEX(동료가치!$I$2:$I$81,MATCH(동료가치!AE391,동료가치!$M$2:$M$81,1),1)</f>
        <v>1 : 랭크1 PVP.소드맨(남)</v>
      </c>
      <c r="AG391" s="161" t="str">
        <f ca="1">INDEX(동료가치!$I$82:$I$209,MATCH(동료가치!$AE391,동료가치!$M$82:$M$209,1),1)</f>
        <v>10 : 랭크2 PVP.나이트(여)</v>
      </c>
    </row>
    <row r="392" spans="1:33" x14ac:dyDescent="0.2">
      <c r="A392" s="4" t="s">
        <v>3394</v>
      </c>
      <c r="B392" s="4">
        <v>3934</v>
      </c>
      <c r="C392" s="4">
        <v>8</v>
      </c>
      <c r="D392" s="4">
        <v>2</v>
      </c>
      <c r="E392" s="4" t="s">
        <v>3549</v>
      </c>
      <c r="F392" s="4">
        <v>125</v>
      </c>
      <c r="G392" s="4">
        <v>33</v>
      </c>
      <c r="H392" s="4">
        <v>129</v>
      </c>
      <c r="I392" s="4" t="s">
        <v>3470</v>
      </c>
      <c r="J392" s="4">
        <v>1</v>
      </c>
      <c r="K392" s="4">
        <v>0</v>
      </c>
      <c r="L392" s="4">
        <v>0</v>
      </c>
      <c r="M392" s="162"/>
      <c r="AC392" s="4">
        <f t="shared" si="30"/>
        <v>391</v>
      </c>
      <c r="AD392" s="161">
        <f t="shared" ca="1" si="31"/>
        <v>0.62198135968781154</v>
      </c>
      <c r="AE392" s="161">
        <f t="shared" ca="1" si="32"/>
        <v>6220</v>
      </c>
      <c r="AF392" s="161" t="str">
        <f ca="1">INDEX(동료가치!$I$2:$I$81,MATCH(동료가치!AE392,동료가치!$M$2:$M$81,1),1)</f>
        <v>106 : 랭크1 파견.마요마요</v>
      </c>
      <c r="AG392" s="161" t="str">
        <f ca="1">INDEX(동료가치!$I$82:$I$209,MATCH(동료가치!$AE392,동료가치!$M$82:$M$209,1),1)</f>
        <v>32 : 랭크3 PVP.프로페서(여)</v>
      </c>
    </row>
    <row r="393" spans="1:33" x14ac:dyDescent="0.2">
      <c r="A393" s="4" t="s">
        <v>3394</v>
      </c>
      <c r="B393" s="4">
        <v>3935</v>
      </c>
      <c r="C393" s="4">
        <v>8</v>
      </c>
      <c r="D393" s="4">
        <v>2</v>
      </c>
      <c r="E393" s="4" t="s">
        <v>3549</v>
      </c>
      <c r="F393" s="4">
        <v>125</v>
      </c>
      <c r="G393" s="4">
        <v>33</v>
      </c>
      <c r="H393" s="4">
        <v>130</v>
      </c>
      <c r="I393" s="4" t="s">
        <v>3471</v>
      </c>
      <c r="J393" s="4">
        <v>1</v>
      </c>
      <c r="K393" s="4">
        <v>0</v>
      </c>
      <c r="L393" s="4">
        <v>0</v>
      </c>
      <c r="M393" s="162"/>
      <c r="AC393" s="4">
        <f t="shared" si="30"/>
        <v>392</v>
      </c>
      <c r="AD393" s="161">
        <f t="shared" ca="1" si="31"/>
        <v>0.33451987041070774</v>
      </c>
      <c r="AE393" s="161">
        <f t="shared" ca="1" si="32"/>
        <v>3346</v>
      </c>
      <c r="AF393" s="161" t="str">
        <f ca="1">INDEX(동료가치!$I$2:$I$81,MATCH(동료가치!AE393,동료가치!$M$2:$M$81,1),1)</f>
        <v>8 : 랭크1 PVP.아처(여)</v>
      </c>
      <c r="AG393" s="161" t="str">
        <f ca="1">INDEX(동료가치!$I$82:$I$209,MATCH(동료가치!$AE393,동료가치!$M$82:$M$209,1),1)</f>
        <v>114 : 랭크2 파견.존다</v>
      </c>
    </row>
    <row r="394" spans="1:33" x14ac:dyDescent="0.2">
      <c r="A394" s="4" t="s">
        <v>3394</v>
      </c>
      <c r="B394" s="4">
        <v>3936</v>
      </c>
      <c r="C394" s="4">
        <v>8</v>
      </c>
      <c r="D394" s="4">
        <v>2</v>
      </c>
      <c r="E394" s="4" t="s">
        <v>3549</v>
      </c>
      <c r="F394" s="4">
        <v>125</v>
      </c>
      <c r="G394" s="4">
        <v>33</v>
      </c>
      <c r="H394" s="4">
        <v>131</v>
      </c>
      <c r="I394" s="4" t="s">
        <v>3472</v>
      </c>
      <c r="J394" s="4">
        <v>1</v>
      </c>
      <c r="K394" s="4">
        <v>0</v>
      </c>
      <c r="L394" s="4">
        <v>0</v>
      </c>
      <c r="M394" s="162"/>
      <c r="AC394" s="4">
        <f t="shared" si="30"/>
        <v>393</v>
      </c>
      <c r="AD394" s="161">
        <f t="shared" ca="1" si="31"/>
        <v>0.90314672328955625</v>
      </c>
      <c r="AE394" s="161">
        <f t="shared" ca="1" si="32"/>
        <v>9032</v>
      </c>
      <c r="AF394" s="161" t="str">
        <f ca="1">INDEX(동료가치!$I$2:$I$81,MATCH(동료가치!AE394,동료가치!$M$2:$M$81,1),1)</f>
        <v>124 : 랭크2 파견.네마</v>
      </c>
      <c r="AG394" s="161" t="str">
        <f ca="1">INDEX(동료가치!$I$82:$I$209,MATCH(동료가치!$AE394,동료가치!$M$82:$M$209,1),1)</f>
        <v>136 : 랭크3 파견.글라리스</v>
      </c>
    </row>
    <row r="395" spans="1:33" x14ac:dyDescent="0.2">
      <c r="A395" s="4" t="s">
        <v>3394</v>
      </c>
      <c r="B395" s="4">
        <v>3937</v>
      </c>
      <c r="C395" s="4">
        <v>8</v>
      </c>
      <c r="D395" s="4">
        <v>2</v>
      </c>
      <c r="E395" s="4" t="s">
        <v>3549</v>
      </c>
      <c r="F395" s="4">
        <v>125</v>
      </c>
      <c r="G395" s="4">
        <v>33</v>
      </c>
      <c r="H395" s="4">
        <v>132</v>
      </c>
      <c r="I395" s="4" t="s">
        <v>3473</v>
      </c>
      <c r="J395" s="4">
        <v>1</v>
      </c>
      <c r="K395" s="4">
        <v>0</v>
      </c>
      <c r="L395" s="4">
        <v>0</v>
      </c>
      <c r="M395" s="162"/>
      <c r="AC395" s="4">
        <f t="shared" si="30"/>
        <v>394</v>
      </c>
      <c r="AD395" s="161">
        <f t="shared" ca="1" si="31"/>
        <v>0.64742933784863799</v>
      </c>
      <c r="AE395" s="161">
        <f t="shared" ca="1" si="32"/>
        <v>6475</v>
      </c>
      <c r="AF395" s="161" t="str">
        <f ca="1">INDEX(동료가치!$I$2:$I$81,MATCH(동료가치!AE395,동료가치!$M$2:$M$81,1),1)</f>
        <v>106 : 랭크1 파견.마요마요</v>
      </c>
      <c r="AG395" s="161" t="str">
        <f ca="1">INDEX(동료가치!$I$82:$I$209,MATCH(동료가치!$AE395,동료가치!$M$82:$M$209,1),1)</f>
        <v>34 : 랭크3 PVP.어쌔신크로스(여)</v>
      </c>
    </row>
    <row r="396" spans="1:33" x14ac:dyDescent="0.2">
      <c r="A396" s="4" t="s">
        <v>3394</v>
      </c>
      <c r="B396" s="4">
        <v>3938</v>
      </c>
      <c r="C396" s="4">
        <v>8</v>
      </c>
      <c r="D396" s="4">
        <v>2</v>
      </c>
      <c r="E396" s="4" t="s">
        <v>3549</v>
      </c>
      <c r="F396" s="4">
        <v>125</v>
      </c>
      <c r="G396" s="4">
        <v>33</v>
      </c>
      <c r="H396" s="4">
        <v>133</v>
      </c>
      <c r="I396" s="4" t="s">
        <v>3474</v>
      </c>
      <c r="J396" s="4">
        <v>1</v>
      </c>
      <c r="K396" s="4">
        <v>0</v>
      </c>
      <c r="L396" s="4">
        <v>0</v>
      </c>
      <c r="M396" s="162"/>
      <c r="AC396" s="4">
        <f t="shared" si="30"/>
        <v>395</v>
      </c>
      <c r="AD396" s="161">
        <f t="shared" ca="1" si="31"/>
        <v>0.29755715115740178</v>
      </c>
      <c r="AE396" s="161">
        <f t="shared" ca="1" si="32"/>
        <v>2976</v>
      </c>
      <c r="AF396" s="161" t="str">
        <f ca="1">INDEX(동료가치!$I$2:$I$81,MATCH(동료가치!AE396,동료가치!$M$2:$M$81,1),1)</f>
        <v>7 : 랭크1 PVP.아처(남)</v>
      </c>
      <c r="AG396" s="161" t="str">
        <f ca="1">INDEX(동료가치!$I$82:$I$209,MATCH(동료가치!$AE396,동료가치!$M$82:$M$209,1),1)</f>
        <v>111 : 랭크2 파견.미스티</v>
      </c>
    </row>
    <row r="397" spans="1:33" x14ac:dyDescent="0.2">
      <c r="A397" s="4" t="s">
        <v>3394</v>
      </c>
      <c r="B397" s="4">
        <v>3939</v>
      </c>
      <c r="C397" s="4">
        <v>8</v>
      </c>
      <c r="D397" s="4">
        <v>2</v>
      </c>
      <c r="E397" s="4" t="s">
        <v>3549</v>
      </c>
      <c r="F397" s="4">
        <v>125</v>
      </c>
      <c r="G397" s="4">
        <v>33</v>
      </c>
      <c r="H397" s="4">
        <v>134</v>
      </c>
      <c r="I397" s="4" t="s">
        <v>3475</v>
      </c>
      <c r="J397" s="4">
        <v>1</v>
      </c>
      <c r="K397" s="4">
        <v>0</v>
      </c>
      <c r="L397" s="4">
        <v>0</v>
      </c>
      <c r="M397" s="162"/>
      <c r="AC397" s="4">
        <f t="shared" si="30"/>
        <v>396</v>
      </c>
      <c r="AD397" s="161">
        <f t="shared" ca="1" si="31"/>
        <v>0.16479924588779027</v>
      </c>
      <c r="AE397" s="161">
        <f t="shared" ca="1" si="32"/>
        <v>1648</v>
      </c>
      <c r="AF397" s="161" t="str">
        <f ca="1">INDEX(동료가치!$I$2:$I$81,MATCH(동료가치!AE397,동료가치!$M$2:$M$81,1),1)</f>
        <v>4 : 랭크1 PVP.매지션(여)</v>
      </c>
      <c r="AG397" s="161" t="str">
        <f ca="1">INDEX(동료가치!$I$82:$I$209,MATCH(동료가치!$AE397,동료가치!$M$82:$M$209,1),1)</f>
        <v>19 : 랭크2 PVP.로그(남)</v>
      </c>
    </row>
    <row r="398" spans="1:33" x14ac:dyDescent="0.2">
      <c r="A398" s="4" t="s">
        <v>3394</v>
      </c>
      <c r="B398" s="4">
        <v>3940</v>
      </c>
      <c r="C398" s="4">
        <v>8</v>
      </c>
      <c r="D398" s="4">
        <v>2</v>
      </c>
      <c r="E398" s="4" t="s">
        <v>3549</v>
      </c>
      <c r="F398" s="4">
        <v>125</v>
      </c>
      <c r="G398" s="4">
        <v>33</v>
      </c>
      <c r="H398" s="4">
        <v>135</v>
      </c>
      <c r="I398" s="4" t="s">
        <v>3476</v>
      </c>
      <c r="J398" s="4">
        <v>1</v>
      </c>
      <c r="K398" s="4">
        <v>0</v>
      </c>
      <c r="L398" s="4">
        <v>0</v>
      </c>
      <c r="M398" s="162"/>
      <c r="AC398" s="4">
        <f t="shared" si="30"/>
        <v>397</v>
      </c>
      <c r="AD398" s="161">
        <f t="shared" ca="1" si="31"/>
        <v>0.78262742053920908</v>
      </c>
      <c r="AE398" s="161">
        <f t="shared" ca="1" si="32"/>
        <v>7827</v>
      </c>
      <c r="AF398" s="161" t="str">
        <f ca="1">INDEX(동료가치!$I$2:$I$81,MATCH(동료가치!AE398,동료가치!$M$2:$M$81,1),1)</f>
        <v>20 : 랭크2 PVP.로그(여)</v>
      </c>
      <c r="AG398" s="161" t="str">
        <f ca="1">INDEX(동료가치!$I$82:$I$209,MATCH(동료가치!$AE398,동료가치!$M$82:$M$209,1),1)</f>
        <v>127 : 랭크3 파견.루이제</v>
      </c>
    </row>
    <row r="399" spans="1:33" x14ac:dyDescent="0.2">
      <c r="A399" s="4" t="s">
        <v>3394</v>
      </c>
      <c r="B399" s="4">
        <v>3941</v>
      </c>
      <c r="C399" s="4">
        <v>8</v>
      </c>
      <c r="D399" s="4">
        <v>2</v>
      </c>
      <c r="E399" s="4" t="s">
        <v>3549</v>
      </c>
      <c r="F399" s="4">
        <v>125</v>
      </c>
      <c r="G399" s="4">
        <v>33</v>
      </c>
      <c r="H399" s="4">
        <v>136</v>
      </c>
      <c r="I399" s="4" t="s">
        <v>3477</v>
      </c>
      <c r="J399" s="4">
        <v>1</v>
      </c>
      <c r="K399" s="4">
        <v>0</v>
      </c>
      <c r="L399" s="4">
        <v>0</v>
      </c>
      <c r="M399" s="162"/>
      <c r="AC399" s="4">
        <f t="shared" si="30"/>
        <v>398</v>
      </c>
      <c r="AD399" s="161">
        <f t="shared" ca="1" si="31"/>
        <v>0.95027618726260754</v>
      </c>
      <c r="AE399" s="161">
        <f t="shared" ca="1" si="32"/>
        <v>9503</v>
      </c>
      <c r="AF399" s="161" t="str">
        <f ca="1">INDEX(동료가치!$I$2:$I$81,MATCH(동료가치!AE399,동료가치!$M$2:$M$81,1),1)</f>
        <v>138 : 랭크3 파견.소린</v>
      </c>
      <c r="AG399" s="161" t="str">
        <f ca="1">INDEX(동료가치!$I$82:$I$209,MATCH(동료가치!$AE399,동료가치!$M$82:$M$209,1),1)</f>
        <v>139 : 랭크3 파견.테일링</v>
      </c>
    </row>
    <row r="400" spans="1:33" x14ac:dyDescent="0.2">
      <c r="A400" s="4" t="s">
        <v>3394</v>
      </c>
      <c r="B400" s="4">
        <v>3942</v>
      </c>
      <c r="C400" s="4">
        <v>8</v>
      </c>
      <c r="D400" s="4">
        <v>2</v>
      </c>
      <c r="E400" s="4" t="s">
        <v>3549</v>
      </c>
      <c r="F400" s="4">
        <v>125</v>
      </c>
      <c r="G400" s="4">
        <v>33</v>
      </c>
      <c r="H400" s="4">
        <v>137</v>
      </c>
      <c r="I400" s="4" t="s">
        <v>3478</v>
      </c>
      <c r="J400" s="4">
        <v>1</v>
      </c>
      <c r="K400" s="4">
        <v>0</v>
      </c>
      <c r="L400" s="4">
        <v>0</v>
      </c>
      <c r="M400" s="162"/>
      <c r="AC400" s="4">
        <f t="shared" si="30"/>
        <v>399</v>
      </c>
      <c r="AD400" s="161">
        <f t="shared" ca="1" si="31"/>
        <v>0.90161438819078454</v>
      </c>
      <c r="AE400" s="161">
        <f t="shared" ca="1" si="32"/>
        <v>9017</v>
      </c>
      <c r="AF400" s="161" t="str">
        <f ca="1">INDEX(동료가치!$I$2:$I$81,MATCH(동료가치!AE400,동료가치!$M$2:$M$81,1),1)</f>
        <v>123 : 랭크2 파견.파노</v>
      </c>
      <c r="AG400" s="161" t="str">
        <f ca="1">INDEX(동료가치!$I$82:$I$209,MATCH(동료가치!$AE400,동료가치!$M$82:$M$209,1),1)</f>
        <v>135 : 랭크3 파견.더블류</v>
      </c>
    </row>
    <row r="401" spans="1:33" x14ac:dyDescent="0.2">
      <c r="A401" s="4" t="s">
        <v>3394</v>
      </c>
      <c r="B401" s="4">
        <v>3943</v>
      </c>
      <c r="C401" s="4">
        <v>8</v>
      </c>
      <c r="D401" s="4">
        <v>2</v>
      </c>
      <c r="E401" s="4" t="s">
        <v>3549</v>
      </c>
      <c r="F401" s="4">
        <v>125</v>
      </c>
      <c r="G401" s="4">
        <v>33</v>
      </c>
      <c r="H401" s="4">
        <v>138</v>
      </c>
      <c r="I401" s="4" t="s">
        <v>3479</v>
      </c>
      <c r="J401" s="4">
        <v>1</v>
      </c>
      <c r="K401" s="4">
        <v>0</v>
      </c>
      <c r="L401" s="4">
        <v>0</v>
      </c>
      <c r="M401" s="162"/>
      <c r="AC401" s="4">
        <f t="shared" si="30"/>
        <v>400</v>
      </c>
      <c r="AD401" s="161">
        <f t="shared" ca="1" si="31"/>
        <v>0.85735068412365378</v>
      </c>
      <c r="AE401" s="161">
        <f t="shared" ca="1" si="32"/>
        <v>8574</v>
      </c>
      <c r="AF401" s="161" t="str">
        <f ca="1">INDEX(동료가치!$I$2:$I$81,MATCH(동료가치!AE401,동료가치!$M$2:$M$81,1),1)</f>
        <v>116 : 랭크2 파견.파라</v>
      </c>
      <c r="AG401" s="161" t="str">
        <f ca="1">INDEX(동료가치!$I$82:$I$209,MATCH(동료가치!$AE401,동료가치!$M$82:$M$209,1),1)</f>
        <v>132 : 랭크3 파견.산타클로스</v>
      </c>
    </row>
    <row r="402" spans="1:33" x14ac:dyDescent="0.2">
      <c r="A402" s="4" t="s">
        <v>3394</v>
      </c>
      <c r="B402" s="4">
        <v>3944</v>
      </c>
      <c r="C402" s="4">
        <v>8</v>
      </c>
      <c r="D402" s="4">
        <v>2</v>
      </c>
      <c r="E402" s="4" t="s">
        <v>3549</v>
      </c>
      <c r="F402" s="4">
        <v>125</v>
      </c>
      <c r="G402" s="4">
        <v>33</v>
      </c>
      <c r="H402" s="4">
        <v>139</v>
      </c>
      <c r="I402" s="4" t="s">
        <v>3480</v>
      </c>
      <c r="J402" s="4">
        <v>1</v>
      </c>
      <c r="K402" s="4">
        <v>0</v>
      </c>
      <c r="L402" s="4">
        <v>0</v>
      </c>
      <c r="M402" s="162"/>
      <c r="AC402" s="4">
        <f t="shared" si="30"/>
        <v>401</v>
      </c>
      <c r="AD402" s="161">
        <f t="shared" ca="1" si="31"/>
        <v>0.47753816581833486</v>
      </c>
      <c r="AE402" s="161">
        <f t="shared" ca="1" si="32"/>
        <v>4776</v>
      </c>
      <c r="AF402" s="161" t="str">
        <f ca="1">INDEX(동료가치!$I$2:$I$81,MATCH(동료가치!AE402,동료가치!$M$2:$M$81,1),1)</f>
        <v>103 : 랭크1 파견.진도</v>
      </c>
      <c r="AG402" s="161" t="str">
        <f ca="1">INDEX(동료가치!$I$82:$I$209,MATCH(동료가치!$AE402,동료가치!$M$82:$M$209,1),1)</f>
        <v>123 : 랭크2 파견.파노</v>
      </c>
    </row>
    <row r="403" spans="1:33" x14ac:dyDescent="0.2">
      <c r="A403" s="4" t="s">
        <v>3394</v>
      </c>
      <c r="B403" s="4">
        <v>3945</v>
      </c>
      <c r="C403" s="4">
        <v>8</v>
      </c>
      <c r="D403" s="4">
        <v>2</v>
      </c>
      <c r="E403" s="4" t="s">
        <v>3549</v>
      </c>
      <c r="F403" s="4">
        <v>125</v>
      </c>
      <c r="G403" s="4">
        <v>33</v>
      </c>
      <c r="H403" s="4">
        <v>140</v>
      </c>
      <c r="I403" s="4" t="s">
        <v>3481</v>
      </c>
      <c r="J403" s="4">
        <v>1</v>
      </c>
      <c r="K403" s="4">
        <v>0</v>
      </c>
      <c r="L403" s="4">
        <v>0</v>
      </c>
      <c r="M403" s="162"/>
      <c r="AC403" s="4">
        <f t="shared" si="30"/>
        <v>402</v>
      </c>
      <c r="AD403" s="161">
        <f t="shared" ca="1" si="31"/>
        <v>0.54983985707938976</v>
      </c>
      <c r="AE403" s="161">
        <f t="shared" ca="1" si="32"/>
        <v>5499</v>
      </c>
      <c r="AF403" s="161" t="str">
        <f ca="1">INDEX(동료가치!$I$2:$I$81,MATCH(동료가치!AE403,동료가치!$M$2:$M$81,1),1)</f>
        <v>104 : 랭크1 파견.스텔로</v>
      </c>
      <c r="AG403" s="161" t="str">
        <f ca="1">INDEX(동료가치!$I$82:$I$209,MATCH(동료가치!$AE403,동료가치!$M$82:$M$209,1),1)</f>
        <v>27 : 랭크3 PVP.팔라딘(남)</v>
      </c>
    </row>
    <row r="404" spans="1:33" x14ac:dyDescent="0.2">
      <c r="A404" s="4" t="s">
        <v>3394</v>
      </c>
      <c r="B404" s="4">
        <v>3946</v>
      </c>
      <c r="C404" s="4">
        <v>8</v>
      </c>
      <c r="D404" s="4">
        <v>3</v>
      </c>
      <c r="E404" s="4" t="s">
        <v>3549</v>
      </c>
      <c r="F404" s="4">
        <v>500</v>
      </c>
      <c r="G404" s="4">
        <v>33</v>
      </c>
      <c r="H404" s="4">
        <v>125</v>
      </c>
      <c r="I404" s="4" t="s">
        <v>3466</v>
      </c>
      <c r="J404" s="4">
        <v>1</v>
      </c>
      <c r="K404" s="4">
        <v>0</v>
      </c>
      <c r="L404" s="4">
        <v>0</v>
      </c>
      <c r="M404" s="162"/>
      <c r="AC404" s="4">
        <f t="shared" si="30"/>
        <v>403</v>
      </c>
      <c r="AD404" s="161">
        <f t="shared" ca="1" si="31"/>
        <v>0.73881475134829644</v>
      </c>
      <c r="AE404" s="161">
        <f t="shared" ca="1" si="32"/>
        <v>7389</v>
      </c>
      <c r="AF404" s="161" t="str">
        <f ca="1">INDEX(동료가치!$I$2:$I$81,MATCH(동료가치!AE404,동료가치!$M$2:$M$81,1),1)</f>
        <v>13 : 랭크2 PVP.위저드(남)</v>
      </c>
      <c r="AG404" s="161" t="str">
        <f ca="1">INDEX(동료가치!$I$82:$I$209,MATCH(동료가치!$AE404,동료가치!$M$82:$M$209,1),1)</f>
        <v>40 : 랭크3 PVP.클로운(여)</v>
      </c>
    </row>
    <row r="405" spans="1:33" x14ac:dyDescent="0.2">
      <c r="A405" s="4" t="s">
        <v>3394</v>
      </c>
      <c r="B405" s="4">
        <v>3947</v>
      </c>
      <c r="C405" s="4">
        <v>8</v>
      </c>
      <c r="D405" s="4">
        <v>3</v>
      </c>
      <c r="E405" s="4" t="s">
        <v>3549</v>
      </c>
      <c r="F405" s="4">
        <v>500</v>
      </c>
      <c r="G405" s="4">
        <v>33</v>
      </c>
      <c r="H405" s="4">
        <v>126</v>
      </c>
      <c r="I405" s="4" t="s">
        <v>3467</v>
      </c>
      <c r="J405" s="4">
        <v>1</v>
      </c>
      <c r="K405" s="4">
        <v>0</v>
      </c>
      <c r="L405" s="4">
        <v>0</v>
      </c>
      <c r="M405" s="162"/>
      <c r="AC405" s="4">
        <f t="shared" si="30"/>
        <v>404</v>
      </c>
      <c r="AD405" s="161">
        <f t="shared" ca="1" si="31"/>
        <v>0.80639901068054753</v>
      </c>
      <c r="AE405" s="161">
        <f t="shared" ca="1" si="32"/>
        <v>8064</v>
      </c>
      <c r="AF405" s="161" t="str">
        <f ca="1">INDEX(동료가치!$I$2:$I$81,MATCH(동료가치!AE405,동료가치!$M$2:$M$81,1),1)</f>
        <v>24 : 랭크2 PVP.댄서(여)</v>
      </c>
      <c r="AG405" s="161" t="str">
        <f ca="1">INDEX(동료가치!$I$82:$I$209,MATCH(동료가치!$AE405,동료가치!$M$82:$M$209,1),1)</f>
        <v>129 : 랭크3 파견.시키나</v>
      </c>
    </row>
    <row r="406" spans="1:33" x14ac:dyDescent="0.2">
      <c r="A406" s="4" t="s">
        <v>3394</v>
      </c>
      <c r="B406" s="4">
        <v>3948</v>
      </c>
      <c r="C406" s="4">
        <v>8</v>
      </c>
      <c r="D406" s="4">
        <v>3</v>
      </c>
      <c r="E406" s="4" t="s">
        <v>3549</v>
      </c>
      <c r="F406" s="4">
        <v>500</v>
      </c>
      <c r="G406" s="4">
        <v>33</v>
      </c>
      <c r="H406" s="4">
        <v>127</v>
      </c>
      <c r="I406" s="4" t="s">
        <v>3468</v>
      </c>
      <c r="J406" s="4">
        <v>1</v>
      </c>
      <c r="K406" s="4">
        <v>0</v>
      </c>
      <c r="L406" s="4">
        <v>0</v>
      </c>
      <c r="M406" s="162"/>
      <c r="AC406" s="4">
        <f t="shared" si="30"/>
        <v>405</v>
      </c>
      <c r="AD406" s="161">
        <f t="shared" ca="1" si="31"/>
        <v>3.9659301418422999E-2</v>
      </c>
      <c r="AE406" s="161">
        <f t="shared" ca="1" si="32"/>
        <v>397</v>
      </c>
      <c r="AF406" s="161" t="str">
        <f ca="1">INDEX(동료가치!$I$2:$I$81,MATCH(동료가치!AE406,동료가치!$M$2:$M$81,1),1)</f>
        <v>1 : 랭크1 PVP.소드맨(남)</v>
      </c>
      <c r="AG406" s="161" t="str">
        <f ca="1">INDEX(동료가치!$I$82:$I$209,MATCH(동료가치!$AE406,동료가치!$M$82:$M$209,1),1)</f>
        <v>11 : 랭크2 PVP.크루세이더(남)</v>
      </c>
    </row>
    <row r="407" spans="1:33" x14ac:dyDescent="0.2">
      <c r="A407" s="4" t="s">
        <v>3394</v>
      </c>
      <c r="B407" s="4">
        <v>3949</v>
      </c>
      <c r="C407" s="4">
        <v>8</v>
      </c>
      <c r="D407" s="4">
        <v>3</v>
      </c>
      <c r="E407" s="4" t="s">
        <v>3549</v>
      </c>
      <c r="F407" s="4">
        <v>500</v>
      </c>
      <c r="G407" s="4">
        <v>33</v>
      </c>
      <c r="H407" s="4">
        <v>128</v>
      </c>
      <c r="I407" s="4" t="s">
        <v>3469</v>
      </c>
      <c r="J407" s="4">
        <v>1</v>
      </c>
      <c r="K407" s="4">
        <v>0</v>
      </c>
      <c r="L407" s="4">
        <v>0</v>
      </c>
      <c r="M407" s="162"/>
      <c r="AC407" s="4">
        <f t="shared" si="30"/>
        <v>406</v>
      </c>
      <c r="AD407" s="161">
        <f t="shared" ca="1" si="31"/>
        <v>0.34464872269297808</v>
      </c>
      <c r="AE407" s="161">
        <f t="shared" ca="1" si="32"/>
        <v>3447</v>
      </c>
      <c r="AF407" s="161" t="str">
        <f ca="1">INDEX(동료가치!$I$2:$I$81,MATCH(동료가치!AE407,동료가치!$M$2:$M$81,1),1)</f>
        <v>8 : 랭크1 PVP.아처(여)</v>
      </c>
      <c r="AG407" s="161" t="str">
        <f ca="1">INDEX(동료가치!$I$82:$I$209,MATCH(동료가치!$AE407,동료가치!$M$82:$M$209,1),1)</f>
        <v>114 : 랭크2 파견.존다</v>
      </c>
    </row>
    <row r="408" spans="1:33" x14ac:dyDescent="0.2">
      <c r="A408" s="4" t="s">
        <v>3394</v>
      </c>
      <c r="B408" s="4">
        <v>3950</v>
      </c>
      <c r="C408" s="4">
        <v>8</v>
      </c>
      <c r="D408" s="4">
        <v>3</v>
      </c>
      <c r="E408" s="4" t="s">
        <v>3549</v>
      </c>
      <c r="F408" s="4">
        <v>500</v>
      </c>
      <c r="G408" s="4">
        <v>33</v>
      </c>
      <c r="H408" s="4">
        <v>129</v>
      </c>
      <c r="I408" s="4" t="s">
        <v>3470</v>
      </c>
      <c r="J408" s="4">
        <v>1</v>
      </c>
      <c r="K408" s="4">
        <v>0</v>
      </c>
      <c r="L408" s="4">
        <v>0</v>
      </c>
      <c r="M408" s="162"/>
      <c r="AC408" s="4">
        <f t="shared" si="30"/>
        <v>407</v>
      </c>
      <c r="AD408" s="161">
        <f t="shared" ca="1" si="31"/>
        <v>0.71247103717499238</v>
      </c>
      <c r="AE408" s="161">
        <f t="shared" ca="1" si="32"/>
        <v>7125</v>
      </c>
      <c r="AF408" s="161" t="str">
        <f ca="1">INDEX(동료가치!$I$2:$I$81,MATCH(동료가치!AE408,동료가치!$M$2:$M$81,1),1)</f>
        <v>9 : 랭크2 PVP.나이트(남)</v>
      </c>
      <c r="AG408" s="161" t="str">
        <f ca="1">INDEX(동료가치!$I$82:$I$209,MATCH(동료가치!$AE408,동료가치!$M$82:$M$209,1),1)</f>
        <v>39 : 랭크3 PVP.클로운(남)</v>
      </c>
    </row>
    <row r="409" spans="1:33" x14ac:dyDescent="0.2">
      <c r="A409" s="4" t="s">
        <v>3394</v>
      </c>
      <c r="B409" s="4">
        <v>3951</v>
      </c>
      <c r="C409" s="4">
        <v>8</v>
      </c>
      <c r="D409" s="4">
        <v>3</v>
      </c>
      <c r="E409" s="4" t="s">
        <v>3549</v>
      </c>
      <c r="F409" s="4">
        <v>500</v>
      </c>
      <c r="G409" s="4">
        <v>33</v>
      </c>
      <c r="H409" s="4">
        <v>130</v>
      </c>
      <c r="I409" s="4" t="s">
        <v>3471</v>
      </c>
      <c r="J409" s="4">
        <v>1</v>
      </c>
      <c r="K409" s="4">
        <v>0</v>
      </c>
      <c r="L409" s="4">
        <v>0</v>
      </c>
      <c r="M409" s="162"/>
      <c r="AC409" s="4">
        <f t="shared" si="30"/>
        <v>408</v>
      </c>
      <c r="AD409" s="161">
        <f t="shared" ca="1" si="31"/>
        <v>0.79159054938616358</v>
      </c>
      <c r="AE409" s="161">
        <f t="shared" ca="1" si="32"/>
        <v>7916</v>
      </c>
      <c r="AF409" s="161" t="str">
        <f ca="1">INDEX(동료가치!$I$2:$I$81,MATCH(동료가치!AE409,동료가치!$M$2:$M$81,1),1)</f>
        <v>22 : 랭크2 PVP.헌터(여)</v>
      </c>
      <c r="AG409" s="161" t="str">
        <f ca="1">INDEX(동료가치!$I$82:$I$209,MATCH(동료가치!$AE409,동료가치!$M$82:$M$209,1),1)</f>
        <v>128 : 랭크3 파견.본바스</v>
      </c>
    </row>
    <row r="410" spans="1:33" x14ac:dyDescent="0.2">
      <c r="A410" s="4" t="s">
        <v>3394</v>
      </c>
      <c r="B410" s="4">
        <v>3952</v>
      </c>
      <c r="C410" s="4">
        <v>8</v>
      </c>
      <c r="D410" s="4">
        <v>3</v>
      </c>
      <c r="E410" s="4" t="s">
        <v>3549</v>
      </c>
      <c r="F410" s="4">
        <v>500</v>
      </c>
      <c r="G410" s="4">
        <v>33</v>
      </c>
      <c r="H410" s="4">
        <v>131</v>
      </c>
      <c r="I410" s="4" t="s">
        <v>3472</v>
      </c>
      <c r="J410" s="4">
        <v>1</v>
      </c>
      <c r="K410" s="4">
        <v>0</v>
      </c>
      <c r="L410" s="4">
        <v>0</v>
      </c>
      <c r="M410" s="162"/>
      <c r="AC410" s="4">
        <f t="shared" si="30"/>
        <v>409</v>
      </c>
      <c r="AD410" s="161">
        <f t="shared" ca="1" si="31"/>
        <v>0.96295694086407191</v>
      </c>
      <c r="AE410" s="161">
        <f t="shared" ca="1" si="32"/>
        <v>9630</v>
      </c>
      <c r="AF410" s="161" t="str">
        <f ca="1">INDEX(동료가치!$I$2:$I$81,MATCH(동료가치!AE410,동료가치!$M$2:$M$81,1),1)</f>
        <v>140 : 랭크3 파견.디포르테</v>
      </c>
      <c r="AG410" s="161" t="str">
        <f ca="1">INDEX(동료가치!$I$82:$I$209,MATCH(동료가치!$AE410,동료가치!$M$82:$M$209,1),1)</f>
        <v>42 : 랭크4 PVP.룬나이트(여)</v>
      </c>
    </row>
    <row r="411" spans="1:33" x14ac:dyDescent="0.2">
      <c r="A411" s="4" t="s">
        <v>3394</v>
      </c>
      <c r="B411" s="4">
        <v>3953</v>
      </c>
      <c r="C411" s="4">
        <v>8</v>
      </c>
      <c r="D411" s="4">
        <v>3</v>
      </c>
      <c r="E411" s="4" t="s">
        <v>3549</v>
      </c>
      <c r="F411" s="4">
        <v>500</v>
      </c>
      <c r="G411" s="4">
        <v>33</v>
      </c>
      <c r="H411" s="4">
        <v>132</v>
      </c>
      <c r="I411" s="4" t="s">
        <v>3473</v>
      </c>
      <c r="J411" s="4">
        <v>1</v>
      </c>
      <c r="K411" s="4">
        <v>0</v>
      </c>
      <c r="L411" s="4">
        <v>0</v>
      </c>
      <c r="M411" s="162"/>
      <c r="AC411" s="4">
        <f t="shared" si="30"/>
        <v>410</v>
      </c>
      <c r="AD411" s="161">
        <f t="shared" ca="1" si="31"/>
        <v>0.8714482265579071</v>
      </c>
      <c r="AE411" s="161">
        <f t="shared" ca="1" si="32"/>
        <v>8715</v>
      </c>
      <c r="AF411" s="161" t="str">
        <f ca="1">INDEX(동료가치!$I$2:$I$81,MATCH(동료가치!AE411,동료가치!$M$2:$M$81,1),1)</f>
        <v>118 : 랭크2 파견.룬</v>
      </c>
      <c r="AG411" s="161" t="str">
        <f ca="1">INDEX(동료가치!$I$82:$I$209,MATCH(동료가치!$AE411,동료가치!$M$82:$M$209,1),1)</f>
        <v>133 : 랭크3 파견.펠록</v>
      </c>
    </row>
    <row r="412" spans="1:33" x14ac:dyDescent="0.2">
      <c r="A412" s="4" t="s">
        <v>3394</v>
      </c>
      <c r="B412" s="4">
        <v>3954</v>
      </c>
      <c r="C412" s="4">
        <v>8</v>
      </c>
      <c r="D412" s="4">
        <v>3</v>
      </c>
      <c r="E412" s="4" t="s">
        <v>3549</v>
      </c>
      <c r="F412" s="4">
        <v>500</v>
      </c>
      <c r="G412" s="4">
        <v>33</v>
      </c>
      <c r="H412" s="4">
        <v>133</v>
      </c>
      <c r="I412" s="4" t="s">
        <v>3474</v>
      </c>
      <c r="J412" s="4">
        <v>1</v>
      </c>
      <c r="K412" s="4">
        <v>0</v>
      </c>
      <c r="L412" s="4">
        <v>0</v>
      </c>
      <c r="M412" s="162"/>
      <c r="AC412" s="4">
        <f t="shared" si="30"/>
        <v>411</v>
      </c>
      <c r="AD412" s="161">
        <f t="shared" ca="1" si="31"/>
        <v>0.80765196605047695</v>
      </c>
      <c r="AE412" s="161">
        <f t="shared" ca="1" si="32"/>
        <v>8077</v>
      </c>
      <c r="AF412" s="161" t="str">
        <f ca="1">INDEX(동료가치!$I$2:$I$81,MATCH(동료가치!AE412,동료가치!$M$2:$M$81,1),1)</f>
        <v>24 : 랭크2 PVP.댄서(여)</v>
      </c>
      <c r="AG412" s="161" t="str">
        <f ca="1">INDEX(동료가치!$I$82:$I$209,MATCH(동료가치!$AE412,동료가치!$M$82:$M$209,1),1)</f>
        <v>129 : 랭크3 파견.시키나</v>
      </c>
    </row>
    <row r="413" spans="1:33" x14ac:dyDescent="0.2">
      <c r="A413" s="4" t="s">
        <v>3394</v>
      </c>
      <c r="B413" s="4">
        <v>3955</v>
      </c>
      <c r="C413" s="4">
        <v>8</v>
      </c>
      <c r="D413" s="4">
        <v>3</v>
      </c>
      <c r="E413" s="4" t="s">
        <v>3549</v>
      </c>
      <c r="F413" s="4">
        <v>500</v>
      </c>
      <c r="G413" s="4">
        <v>33</v>
      </c>
      <c r="H413" s="4">
        <v>134</v>
      </c>
      <c r="I413" s="4" t="s">
        <v>3475</v>
      </c>
      <c r="J413" s="4">
        <v>1</v>
      </c>
      <c r="K413" s="4">
        <v>0</v>
      </c>
      <c r="L413" s="4">
        <v>0</v>
      </c>
      <c r="M413" s="162"/>
      <c r="AC413" s="4">
        <f t="shared" si="30"/>
        <v>412</v>
      </c>
      <c r="AD413" s="161">
        <f t="shared" ca="1" si="31"/>
        <v>0.1030275945115271</v>
      </c>
      <c r="AE413" s="161">
        <f t="shared" ca="1" si="32"/>
        <v>1031</v>
      </c>
      <c r="AF413" s="161" t="str">
        <f ca="1">INDEX(동료가치!$I$2:$I$81,MATCH(동료가치!AE413,동료가치!$M$2:$M$81,1),1)</f>
        <v>3 : 랭크1 PVP.매지션(남)</v>
      </c>
      <c r="AG413" s="161" t="str">
        <f ca="1">INDEX(동료가치!$I$82:$I$209,MATCH(동료가치!$AE413,동료가치!$M$82:$M$209,1),1)</f>
        <v>15 : 랭크2 PVP.세이지(남)</v>
      </c>
    </row>
    <row r="414" spans="1:33" x14ac:dyDescent="0.2">
      <c r="A414" s="4" t="s">
        <v>3394</v>
      </c>
      <c r="B414" s="4">
        <v>3956</v>
      </c>
      <c r="C414" s="4">
        <v>8</v>
      </c>
      <c r="D414" s="4">
        <v>3</v>
      </c>
      <c r="E414" s="4" t="s">
        <v>3549</v>
      </c>
      <c r="F414" s="4">
        <v>500</v>
      </c>
      <c r="G414" s="4">
        <v>33</v>
      </c>
      <c r="H414" s="4">
        <v>135</v>
      </c>
      <c r="I414" s="4" t="s">
        <v>3476</v>
      </c>
      <c r="J414" s="4">
        <v>1</v>
      </c>
      <c r="K414" s="4">
        <v>0</v>
      </c>
      <c r="L414" s="4">
        <v>0</v>
      </c>
      <c r="M414" s="162"/>
      <c r="AC414" s="4">
        <f t="shared" si="30"/>
        <v>413</v>
      </c>
      <c r="AD414" s="161">
        <f t="shared" ca="1" si="31"/>
        <v>0.21661041740813947</v>
      </c>
      <c r="AE414" s="161">
        <f t="shared" ca="1" si="32"/>
        <v>2167</v>
      </c>
      <c r="AF414" s="161" t="str">
        <f ca="1">INDEX(동료가치!$I$2:$I$81,MATCH(동료가치!AE414,동료가치!$M$2:$M$81,1),1)</f>
        <v>5 : 랭크1 PVP.씨프(남)</v>
      </c>
      <c r="AG414" s="161" t="str">
        <f ca="1">INDEX(동료가치!$I$82:$I$209,MATCH(동료가치!$AE414,동료가치!$M$82:$M$209,1),1)</f>
        <v>22 : 랭크2 PVP.헌터(여)</v>
      </c>
    </row>
    <row r="415" spans="1:33" x14ac:dyDescent="0.2">
      <c r="A415" s="4" t="s">
        <v>3394</v>
      </c>
      <c r="B415" s="4">
        <v>3957</v>
      </c>
      <c r="C415" s="4">
        <v>8</v>
      </c>
      <c r="D415" s="4">
        <v>3</v>
      </c>
      <c r="E415" s="4" t="s">
        <v>3549</v>
      </c>
      <c r="F415" s="4">
        <v>500</v>
      </c>
      <c r="G415" s="4">
        <v>33</v>
      </c>
      <c r="H415" s="4">
        <v>136</v>
      </c>
      <c r="I415" s="4" t="s">
        <v>3477</v>
      </c>
      <c r="J415" s="4">
        <v>1</v>
      </c>
      <c r="K415" s="4">
        <v>0</v>
      </c>
      <c r="L415" s="4">
        <v>0</v>
      </c>
      <c r="M415" s="162"/>
      <c r="AC415" s="4">
        <f t="shared" si="30"/>
        <v>414</v>
      </c>
      <c r="AD415" s="161">
        <f t="shared" ca="1" si="31"/>
        <v>2.8746370262344501E-2</v>
      </c>
      <c r="AE415" s="161">
        <f t="shared" ca="1" si="32"/>
        <v>288</v>
      </c>
      <c r="AF415" s="161" t="str">
        <f ca="1">INDEX(동료가치!$I$2:$I$81,MATCH(동료가치!AE415,동료가치!$M$2:$M$81,1),1)</f>
        <v>1 : 랭크1 PVP.소드맨(남)</v>
      </c>
      <c r="AG415" s="161" t="str">
        <f ca="1">INDEX(동료가치!$I$82:$I$209,MATCH(동료가치!$AE415,동료가치!$M$82:$M$209,1),1)</f>
        <v>10 : 랭크2 PVP.나이트(여)</v>
      </c>
    </row>
    <row r="416" spans="1:33" x14ac:dyDescent="0.2">
      <c r="A416" s="4" t="s">
        <v>3394</v>
      </c>
      <c r="B416" s="4">
        <v>3958</v>
      </c>
      <c r="C416" s="4">
        <v>8</v>
      </c>
      <c r="D416" s="4">
        <v>3</v>
      </c>
      <c r="E416" s="4" t="s">
        <v>3549</v>
      </c>
      <c r="F416" s="4">
        <v>500</v>
      </c>
      <c r="G416" s="4">
        <v>33</v>
      </c>
      <c r="H416" s="4">
        <v>137</v>
      </c>
      <c r="I416" s="4" t="s">
        <v>3478</v>
      </c>
      <c r="J416" s="4">
        <v>1</v>
      </c>
      <c r="K416" s="4">
        <v>0</v>
      </c>
      <c r="L416" s="4">
        <v>0</v>
      </c>
      <c r="M416" s="162"/>
      <c r="AC416" s="4">
        <f t="shared" si="30"/>
        <v>415</v>
      </c>
      <c r="AD416" s="161">
        <f t="shared" ca="1" si="31"/>
        <v>1.6080153039561562E-2</v>
      </c>
      <c r="AE416" s="161">
        <f t="shared" ca="1" si="32"/>
        <v>161</v>
      </c>
      <c r="AF416" s="161" t="str">
        <f ca="1">INDEX(동료가치!$I$2:$I$81,MATCH(동료가치!AE416,동료가치!$M$2:$M$81,1),1)</f>
        <v>1 : 랭크1 PVP.소드맨(남)</v>
      </c>
      <c r="AG416" s="161" t="str">
        <f ca="1">INDEX(동료가치!$I$82:$I$209,MATCH(동료가치!$AE416,동료가치!$M$82:$M$209,1),1)</f>
        <v>10 : 랭크2 PVP.나이트(여)</v>
      </c>
    </row>
    <row r="417" spans="1:33" x14ac:dyDescent="0.2">
      <c r="A417" s="4" t="s">
        <v>3394</v>
      </c>
      <c r="B417" s="4">
        <v>3959</v>
      </c>
      <c r="C417" s="4">
        <v>8</v>
      </c>
      <c r="D417" s="4">
        <v>3</v>
      </c>
      <c r="E417" s="4" t="s">
        <v>3549</v>
      </c>
      <c r="F417" s="4">
        <v>500</v>
      </c>
      <c r="G417" s="4">
        <v>33</v>
      </c>
      <c r="H417" s="4">
        <v>138</v>
      </c>
      <c r="I417" s="4" t="s">
        <v>3479</v>
      </c>
      <c r="J417" s="4">
        <v>1</v>
      </c>
      <c r="K417" s="4">
        <v>0</v>
      </c>
      <c r="L417" s="4">
        <v>0</v>
      </c>
      <c r="M417" s="162"/>
      <c r="AC417" s="4">
        <f t="shared" si="30"/>
        <v>416</v>
      </c>
      <c r="AD417" s="161">
        <f t="shared" ca="1" si="31"/>
        <v>0.21790223690317889</v>
      </c>
      <c r="AE417" s="161">
        <f t="shared" ca="1" si="32"/>
        <v>2180</v>
      </c>
      <c r="AF417" s="161" t="str">
        <f ca="1">INDEX(동료가치!$I$2:$I$81,MATCH(동료가치!AE417,동료가치!$M$2:$M$81,1),1)</f>
        <v>5 : 랭크1 PVP.씨프(남)</v>
      </c>
      <c r="AG417" s="161" t="str">
        <f ca="1">INDEX(동료가치!$I$82:$I$209,MATCH(동료가치!$AE417,동료가치!$M$82:$M$209,1),1)</f>
        <v>22 : 랭크2 PVP.헌터(여)</v>
      </c>
    </row>
    <row r="418" spans="1:33" x14ac:dyDescent="0.2">
      <c r="A418" s="4" t="s">
        <v>3394</v>
      </c>
      <c r="B418" s="4">
        <v>3960</v>
      </c>
      <c r="C418" s="4">
        <v>8</v>
      </c>
      <c r="D418" s="4">
        <v>3</v>
      </c>
      <c r="E418" s="4" t="s">
        <v>3549</v>
      </c>
      <c r="F418" s="4">
        <v>500</v>
      </c>
      <c r="G418" s="4">
        <v>33</v>
      </c>
      <c r="H418" s="4">
        <v>139</v>
      </c>
      <c r="I418" s="4" t="s">
        <v>3480</v>
      </c>
      <c r="J418" s="4">
        <v>1</v>
      </c>
      <c r="K418" s="4">
        <v>0</v>
      </c>
      <c r="L418" s="4">
        <v>0</v>
      </c>
      <c r="M418" s="162"/>
      <c r="AC418" s="4">
        <f t="shared" si="30"/>
        <v>417</v>
      </c>
      <c r="AD418" s="161">
        <f t="shared" ca="1" si="31"/>
        <v>0.44047426089540886</v>
      </c>
      <c r="AE418" s="161">
        <f t="shared" ca="1" si="32"/>
        <v>4405</v>
      </c>
      <c r="AF418" s="161" t="str">
        <f ca="1">INDEX(동료가치!$I$2:$I$81,MATCH(동료가치!AE418,동료가치!$M$2:$M$81,1),1)</f>
        <v>102 : 랭크1 파견.세레</v>
      </c>
      <c r="AG418" s="161" t="str">
        <f ca="1">INDEX(동료가치!$I$82:$I$209,MATCH(동료가치!$AE418,동료가치!$M$82:$M$209,1),1)</f>
        <v>120 : 랭크2 파견.마쿠</v>
      </c>
    </row>
    <row r="419" spans="1:33" x14ac:dyDescent="0.2">
      <c r="A419" s="4" t="s">
        <v>3394</v>
      </c>
      <c r="B419" s="4">
        <v>3961</v>
      </c>
      <c r="C419" s="4">
        <v>8</v>
      </c>
      <c r="D419" s="4">
        <v>3</v>
      </c>
      <c r="E419" s="4" t="s">
        <v>3549</v>
      </c>
      <c r="F419" s="4">
        <v>500</v>
      </c>
      <c r="G419" s="4">
        <v>33</v>
      </c>
      <c r="H419" s="4">
        <v>140</v>
      </c>
      <c r="I419" s="4" t="s">
        <v>3481</v>
      </c>
      <c r="J419" s="4">
        <v>1</v>
      </c>
      <c r="K419" s="4">
        <v>0</v>
      </c>
      <c r="L419" s="4">
        <v>0</v>
      </c>
      <c r="M419" s="162"/>
      <c r="AC419" s="4">
        <f t="shared" si="30"/>
        <v>418</v>
      </c>
      <c r="AD419" s="161">
        <f t="shared" ca="1" si="31"/>
        <v>8.3403380846209463E-2</v>
      </c>
      <c r="AE419" s="161">
        <f t="shared" ca="1" si="32"/>
        <v>835</v>
      </c>
      <c r="AF419" s="161" t="str">
        <f ca="1">INDEX(동료가치!$I$2:$I$81,MATCH(동료가치!AE419,동료가치!$M$2:$M$81,1),1)</f>
        <v>2 : 랭크1 PVP.소드맨(여)</v>
      </c>
      <c r="AG419" s="161" t="str">
        <f ca="1">INDEX(동료가치!$I$82:$I$209,MATCH(동료가치!$AE419,동료가치!$M$82:$M$209,1),1)</f>
        <v>14 : 랭크2 PVP.위저드(여)</v>
      </c>
    </row>
    <row r="420" spans="1:33" x14ac:dyDescent="0.2">
      <c r="A420" s="4" t="s">
        <v>3394</v>
      </c>
      <c r="B420" s="4">
        <v>3962</v>
      </c>
      <c r="C420" s="4">
        <v>8</v>
      </c>
      <c r="D420" s="4">
        <v>3</v>
      </c>
      <c r="E420" s="4" t="s">
        <v>3549</v>
      </c>
      <c r="F420" s="4">
        <v>125</v>
      </c>
      <c r="G420" s="4">
        <v>33</v>
      </c>
      <c r="H420" s="4">
        <v>141</v>
      </c>
      <c r="I420" s="4" t="s">
        <v>3498</v>
      </c>
      <c r="J420" s="4">
        <v>1</v>
      </c>
      <c r="K420" s="4">
        <v>0</v>
      </c>
      <c r="L420" s="4">
        <v>0</v>
      </c>
      <c r="M420" s="162"/>
      <c r="AC420" s="4">
        <f t="shared" si="30"/>
        <v>419</v>
      </c>
      <c r="AD420" s="161">
        <f t="shared" ca="1" si="31"/>
        <v>0.26269371136721065</v>
      </c>
      <c r="AE420" s="161">
        <f t="shared" ca="1" si="32"/>
        <v>2627</v>
      </c>
      <c r="AF420" s="161" t="str">
        <f ca="1">INDEX(동료가치!$I$2:$I$81,MATCH(동료가치!AE420,동료가치!$M$2:$M$81,1),1)</f>
        <v>6 : 랭크1 PVP.씨프(여)</v>
      </c>
      <c r="AG420" s="161" t="str">
        <f ca="1">INDEX(동료가치!$I$82:$I$209,MATCH(동료가치!$AE420,동료가치!$M$82:$M$209,1),1)</f>
        <v>109 : 랭크2 파견.글로리아</v>
      </c>
    </row>
    <row r="421" spans="1:33" x14ac:dyDescent="0.2">
      <c r="A421" s="4" t="s">
        <v>3394</v>
      </c>
      <c r="B421" s="4">
        <v>3963</v>
      </c>
      <c r="C421" s="4">
        <v>8</v>
      </c>
      <c r="D421" s="4">
        <v>3</v>
      </c>
      <c r="E421" s="4" t="s">
        <v>3549</v>
      </c>
      <c r="F421" s="4">
        <v>125</v>
      </c>
      <c r="G421" s="4">
        <v>33</v>
      </c>
      <c r="H421" s="4">
        <v>142</v>
      </c>
      <c r="I421" s="4" t="s">
        <v>3499</v>
      </c>
      <c r="J421" s="4">
        <v>1</v>
      </c>
      <c r="K421" s="4">
        <v>0</v>
      </c>
      <c r="L421" s="4">
        <v>0</v>
      </c>
      <c r="M421" s="162"/>
      <c r="AC421" s="4">
        <f t="shared" si="30"/>
        <v>420</v>
      </c>
      <c r="AD421" s="161">
        <f t="shared" ca="1" si="31"/>
        <v>0.32807294842698098</v>
      </c>
      <c r="AE421" s="161">
        <f t="shared" ca="1" si="32"/>
        <v>3281</v>
      </c>
      <c r="AF421" s="161" t="str">
        <f ca="1">INDEX(동료가치!$I$2:$I$81,MATCH(동료가치!AE421,동료가치!$M$2:$M$81,1),1)</f>
        <v>7 : 랭크1 PVP.아처(남)</v>
      </c>
      <c r="AG421" s="161" t="str">
        <f ca="1">INDEX(동료가치!$I$82:$I$209,MATCH(동료가치!$AE421,동료가치!$M$82:$M$209,1),1)</f>
        <v>113 : 랭크2 파견.김렛</v>
      </c>
    </row>
    <row r="422" spans="1:33" x14ac:dyDescent="0.2">
      <c r="A422" s="4" t="s">
        <v>3394</v>
      </c>
      <c r="B422" s="4">
        <v>3964</v>
      </c>
      <c r="C422" s="4">
        <v>8</v>
      </c>
      <c r="D422" s="4">
        <v>3</v>
      </c>
      <c r="E422" s="4" t="s">
        <v>3549</v>
      </c>
      <c r="F422" s="4">
        <v>125</v>
      </c>
      <c r="G422" s="4">
        <v>33</v>
      </c>
      <c r="H422" s="4">
        <v>143</v>
      </c>
      <c r="I422" s="4" t="s">
        <v>3500</v>
      </c>
      <c r="J422" s="4">
        <v>1</v>
      </c>
      <c r="K422" s="4">
        <v>0</v>
      </c>
      <c r="L422" s="4">
        <v>0</v>
      </c>
      <c r="M422" s="162"/>
      <c r="AC422" s="4">
        <f t="shared" si="30"/>
        <v>421</v>
      </c>
      <c r="AD422" s="161">
        <f t="shared" ca="1" si="31"/>
        <v>0.93415842475342314</v>
      </c>
      <c r="AE422" s="161">
        <f t="shared" ca="1" si="32"/>
        <v>9342</v>
      </c>
      <c r="AF422" s="161" t="str">
        <f ca="1">INDEX(동료가치!$I$2:$I$81,MATCH(동료가치!AE422,동료가치!$M$2:$M$81,1),1)</f>
        <v>127 : 랭크3 파견.루이제</v>
      </c>
      <c r="AG422" s="161" t="str">
        <f ca="1">INDEX(동료가치!$I$82:$I$209,MATCH(동료가치!$AE422,동료가치!$M$82:$M$209,1),1)</f>
        <v>138 : 랭크3 파견.소린</v>
      </c>
    </row>
    <row r="423" spans="1:33" x14ac:dyDescent="0.2">
      <c r="A423" s="4" t="s">
        <v>3394</v>
      </c>
      <c r="B423" s="4">
        <v>3965</v>
      </c>
      <c r="C423" s="4">
        <v>8</v>
      </c>
      <c r="D423" s="4">
        <v>3</v>
      </c>
      <c r="E423" s="4" t="s">
        <v>3549</v>
      </c>
      <c r="F423" s="4">
        <v>125</v>
      </c>
      <c r="G423" s="4">
        <v>33</v>
      </c>
      <c r="H423" s="4">
        <v>144</v>
      </c>
      <c r="I423" s="4" t="s">
        <v>3501</v>
      </c>
      <c r="J423" s="4">
        <v>1</v>
      </c>
      <c r="K423" s="4">
        <v>0</v>
      </c>
      <c r="L423" s="4">
        <v>0</v>
      </c>
      <c r="M423" s="162"/>
      <c r="AC423" s="4">
        <f t="shared" si="30"/>
        <v>422</v>
      </c>
      <c r="AD423" s="161">
        <f t="shared" ca="1" si="31"/>
        <v>0.43304997254771349</v>
      </c>
      <c r="AE423" s="161">
        <f t="shared" ca="1" si="32"/>
        <v>4331</v>
      </c>
      <c r="AF423" s="161" t="str">
        <f ca="1">INDEX(동료가치!$I$2:$I$81,MATCH(동료가치!AE423,동료가치!$M$2:$M$81,1),1)</f>
        <v>102 : 랭크1 파견.세레</v>
      </c>
      <c r="AG423" s="161" t="str">
        <f ca="1">INDEX(동료가치!$I$82:$I$209,MATCH(동료가치!$AE423,동료가치!$M$82:$M$209,1),1)</f>
        <v>120 : 랭크2 파견.마쿠</v>
      </c>
    </row>
    <row r="424" spans="1:33" x14ac:dyDescent="0.2">
      <c r="A424" s="4" t="s">
        <v>3394</v>
      </c>
      <c r="B424" s="4">
        <v>3966</v>
      </c>
      <c r="C424" s="4">
        <v>8</v>
      </c>
      <c r="D424" s="4">
        <v>3</v>
      </c>
      <c r="E424" s="4" t="s">
        <v>3549</v>
      </c>
      <c r="F424" s="4">
        <v>125</v>
      </c>
      <c r="G424" s="4">
        <v>33</v>
      </c>
      <c r="H424" s="4">
        <v>145</v>
      </c>
      <c r="I424" s="4" t="s">
        <v>3502</v>
      </c>
      <c r="J424" s="4">
        <v>1</v>
      </c>
      <c r="K424" s="4">
        <v>0</v>
      </c>
      <c r="L424" s="4">
        <v>0</v>
      </c>
      <c r="M424" s="162"/>
      <c r="AC424" s="4">
        <f t="shared" si="30"/>
        <v>423</v>
      </c>
      <c r="AD424" s="161">
        <f t="shared" ca="1" si="31"/>
        <v>0.93713886454019346</v>
      </c>
      <c r="AE424" s="161">
        <f t="shared" ca="1" si="32"/>
        <v>9372</v>
      </c>
      <c r="AF424" s="161" t="str">
        <f ca="1">INDEX(동료가치!$I$2:$I$81,MATCH(동료가치!AE424,동료가치!$M$2:$M$81,1),1)</f>
        <v>129 : 랭크3 파견.시키나</v>
      </c>
      <c r="AG424" s="161" t="str">
        <f ca="1">INDEX(동료가치!$I$82:$I$209,MATCH(동료가치!$AE424,동료가치!$M$82:$M$209,1),1)</f>
        <v>138 : 랭크3 파견.소린</v>
      </c>
    </row>
    <row r="425" spans="1:33" x14ac:dyDescent="0.2">
      <c r="A425" s="4" t="s">
        <v>3394</v>
      </c>
      <c r="B425" s="4">
        <v>3967</v>
      </c>
      <c r="C425" s="4">
        <v>8</v>
      </c>
      <c r="D425" s="4">
        <v>3</v>
      </c>
      <c r="E425" s="4" t="s">
        <v>3549</v>
      </c>
      <c r="F425" s="4">
        <v>125</v>
      </c>
      <c r="G425" s="4">
        <v>33</v>
      </c>
      <c r="H425" s="4">
        <v>146</v>
      </c>
      <c r="I425" s="4" t="s">
        <v>3503</v>
      </c>
      <c r="J425" s="4">
        <v>1</v>
      </c>
      <c r="K425" s="4">
        <v>0</v>
      </c>
      <c r="L425" s="4">
        <v>0</v>
      </c>
      <c r="M425" s="162"/>
      <c r="AC425" s="4">
        <f t="shared" si="30"/>
        <v>424</v>
      </c>
      <c r="AD425" s="161">
        <f t="shared" ca="1" si="31"/>
        <v>0.8058513499005856</v>
      </c>
      <c r="AE425" s="161">
        <f t="shared" ca="1" si="32"/>
        <v>8059</v>
      </c>
      <c r="AF425" s="161" t="str">
        <f ca="1">INDEX(동료가치!$I$2:$I$81,MATCH(동료가치!AE425,동료가치!$M$2:$M$81,1),1)</f>
        <v>24 : 랭크2 PVP.댄서(여)</v>
      </c>
      <c r="AG425" s="161" t="str">
        <f ca="1">INDEX(동료가치!$I$82:$I$209,MATCH(동료가치!$AE425,동료가치!$M$82:$M$209,1),1)</f>
        <v>129 : 랭크3 파견.시키나</v>
      </c>
    </row>
    <row r="426" spans="1:33" x14ac:dyDescent="0.2">
      <c r="A426" s="4" t="s">
        <v>3394</v>
      </c>
      <c r="B426" s="4">
        <v>3968</v>
      </c>
      <c r="C426" s="4">
        <v>8</v>
      </c>
      <c r="D426" s="4">
        <v>3</v>
      </c>
      <c r="E426" s="4" t="s">
        <v>3549</v>
      </c>
      <c r="F426" s="4">
        <v>125</v>
      </c>
      <c r="G426" s="4">
        <v>33</v>
      </c>
      <c r="H426" s="4">
        <v>147</v>
      </c>
      <c r="I426" s="4" t="s">
        <v>3504</v>
      </c>
      <c r="J426" s="4">
        <v>1</v>
      </c>
      <c r="K426" s="4">
        <v>0</v>
      </c>
      <c r="L426" s="4">
        <v>0</v>
      </c>
      <c r="M426" s="162"/>
      <c r="AC426" s="4">
        <f t="shared" si="30"/>
        <v>425</v>
      </c>
      <c r="AD426" s="161">
        <f t="shared" ca="1" si="31"/>
        <v>0.35843305871762676</v>
      </c>
      <c r="AE426" s="161">
        <f t="shared" ca="1" si="32"/>
        <v>3585</v>
      </c>
      <c r="AF426" s="161" t="str">
        <f ca="1">INDEX(동료가치!$I$2:$I$81,MATCH(동료가치!AE426,동료가치!$M$2:$M$81,1),1)</f>
        <v>8 : 랭크1 PVP.아처(여)</v>
      </c>
      <c r="AG426" s="161" t="str">
        <f ca="1">INDEX(동료가치!$I$82:$I$209,MATCH(동료가치!$AE426,동료가치!$M$82:$M$209,1),1)</f>
        <v>115 : 랭크2 파견.홀그렌</v>
      </c>
    </row>
    <row r="427" spans="1:33" x14ac:dyDescent="0.2">
      <c r="A427" s="4" t="s">
        <v>3394</v>
      </c>
      <c r="B427" s="4">
        <v>3969</v>
      </c>
      <c r="C427" s="4">
        <v>8</v>
      </c>
      <c r="D427" s="4">
        <v>3</v>
      </c>
      <c r="E427" s="4" t="s">
        <v>3549</v>
      </c>
      <c r="F427" s="4">
        <v>125</v>
      </c>
      <c r="G427" s="4">
        <v>33</v>
      </c>
      <c r="H427" s="4">
        <v>148</v>
      </c>
      <c r="I427" s="4" t="s">
        <v>3505</v>
      </c>
      <c r="J427" s="4">
        <v>1</v>
      </c>
      <c r="K427" s="4">
        <v>0</v>
      </c>
      <c r="L427" s="4">
        <v>0</v>
      </c>
      <c r="M427" s="162"/>
      <c r="AC427" s="4">
        <f t="shared" si="30"/>
        <v>426</v>
      </c>
      <c r="AD427" s="161">
        <f t="shared" ca="1" si="31"/>
        <v>0.35240291198370444</v>
      </c>
      <c r="AE427" s="161">
        <f t="shared" ca="1" si="32"/>
        <v>3525</v>
      </c>
      <c r="AF427" s="161" t="str">
        <f ca="1">INDEX(동료가치!$I$2:$I$81,MATCH(동료가치!AE427,동료가치!$M$2:$M$81,1),1)</f>
        <v>8 : 랭크1 PVP.아처(여)</v>
      </c>
      <c r="AG427" s="161" t="str">
        <f ca="1">INDEX(동료가치!$I$82:$I$209,MATCH(동료가치!$AE427,동료가치!$M$82:$M$209,1),1)</f>
        <v>115 : 랭크2 파견.홀그렌</v>
      </c>
    </row>
    <row r="428" spans="1:33" x14ac:dyDescent="0.2">
      <c r="A428" s="4" t="s">
        <v>3394</v>
      </c>
      <c r="B428" s="4">
        <v>3970</v>
      </c>
      <c r="C428" s="4">
        <v>8</v>
      </c>
      <c r="D428" s="4">
        <v>3</v>
      </c>
      <c r="E428" s="4" t="s">
        <v>3549</v>
      </c>
      <c r="F428" s="4">
        <v>125</v>
      </c>
      <c r="G428" s="4">
        <v>33</v>
      </c>
      <c r="H428" s="4">
        <v>149</v>
      </c>
      <c r="I428" s="4" t="s">
        <v>3506</v>
      </c>
      <c r="J428" s="4">
        <v>1</v>
      </c>
      <c r="K428" s="4">
        <v>0</v>
      </c>
      <c r="L428" s="4">
        <v>0</v>
      </c>
      <c r="M428" s="162"/>
      <c r="AC428" s="4">
        <f t="shared" si="30"/>
        <v>427</v>
      </c>
      <c r="AD428" s="161">
        <f t="shared" ca="1" si="31"/>
        <v>0.59238798826510375</v>
      </c>
      <c r="AE428" s="161">
        <f t="shared" ca="1" si="32"/>
        <v>5924</v>
      </c>
      <c r="AF428" s="161" t="str">
        <f ca="1">INDEX(동료가치!$I$2:$I$81,MATCH(동료가치!AE428,동료가치!$M$2:$M$81,1),1)</f>
        <v>105 : 랭크1 파견.냥쿤</v>
      </c>
      <c r="AG428" s="161" t="str">
        <f ca="1">INDEX(동료가치!$I$82:$I$209,MATCH(동료가치!$AE428,동료가치!$M$82:$M$209,1),1)</f>
        <v>30 : 랭크3 PVP.하이위저드(여)</v>
      </c>
    </row>
    <row r="429" spans="1:33" x14ac:dyDescent="0.2">
      <c r="A429" s="4" t="s">
        <v>3394</v>
      </c>
      <c r="B429" s="4">
        <v>3971</v>
      </c>
      <c r="C429" s="4">
        <v>8</v>
      </c>
      <c r="D429" s="4">
        <v>3</v>
      </c>
      <c r="E429" s="4" t="s">
        <v>3549</v>
      </c>
      <c r="F429" s="4">
        <v>125</v>
      </c>
      <c r="G429" s="4">
        <v>33</v>
      </c>
      <c r="H429" s="4">
        <v>150</v>
      </c>
      <c r="I429" s="4" t="s">
        <v>3507</v>
      </c>
      <c r="J429" s="4">
        <v>1</v>
      </c>
      <c r="K429" s="4">
        <v>0</v>
      </c>
      <c r="L429" s="4">
        <v>0</v>
      </c>
      <c r="M429" s="162"/>
      <c r="AC429" s="4">
        <f t="shared" si="30"/>
        <v>428</v>
      </c>
      <c r="AD429" s="161">
        <f t="shared" ca="1" si="31"/>
        <v>0.61424827830380757</v>
      </c>
      <c r="AE429" s="161">
        <f t="shared" ca="1" si="32"/>
        <v>6143</v>
      </c>
      <c r="AF429" s="161" t="str">
        <f ca="1">INDEX(동료가치!$I$2:$I$81,MATCH(동료가치!AE429,동료가치!$M$2:$M$81,1),1)</f>
        <v>106 : 랭크1 파견.마요마요</v>
      </c>
      <c r="AG429" s="161" t="str">
        <f ca="1">INDEX(동료가치!$I$82:$I$209,MATCH(동료가치!$AE429,동료가치!$M$82:$M$209,1),1)</f>
        <v>32 : 랭크3 PVP.프로페서(여)</v>
      </c>
    </row>
    <row r="430" spans="1:33" x14ac:dyDescent="0.2">
      <c r="A430" s="4" t="s">
        <v>3394</v>
      </c>
      <c r="B430" s="4">
        <v>3972</v>
      </c>
      <c r="C430" s="4">
        <v>8</v>
      </c>
      <c r="D430" s="4">
        <v>3</v>
      </c>
      <c r="E430" s="4" t="s">
        <v>3549</v>
      </c>
      <c r="F430" s="4">
        <v>125</v>
      </c>
      <c r="G430" s="4">
        <v>33</v>
      </c>
      <c r="H430" s="4">
        <v>151</v>
      </c>
      <c r="I430" s="4" t="s">
        <v>3508</v>
      </c>
      <c r="J430" s="4">
        <v>1</v>
      </c>
      <c r="K430" s="4">
        <v>0</v>
      </c>
      <c r="L430" s="4">
        <v>0</v>
      </c>
      <c r="M430" s="162"/>
      <c r="AC430" s="4">
        <f t="shared" si="30"/>
        <v>429</v>
      </c>
      <c r="AD430" s="161">
        <f t="shared" ca="1" si="31"/>
        <v>0.67414241018122556</v>
      </c>
      <c r="AE430" s="161">
        <f t="shared" ca="1" si="32"/>
        <v>6742</v>
      </c>
      <c r="AF430" s="161" t="str">
        <f ca="1">INDEX(동료가치!$I$2:$I$81,MATCH(동료가치!AE430,동료가치!$M$2:$M$81,1),1)</f>
        <v>107 : 랭크1 파견.아제냐</v>
      </c>
      <c r="AG430" s="161" t="str">
        <f ca="1">INDEX(동료가치!$I$82:$I$209,MATCH(동료가치!$AE430,동료가치!$M$82:$M$209,1),1)</f>
        <v>36 : 랭크3 PVP.스토커(여)</v>
      </c>
    </row>
    <row r="431" spans="1:33" x14ac:dyDescent="0.2">
      <c r="A431" s="4" t="s">
        <v>3394</v>
      </c>
      <c r="B431" s="4">
        <v>3973</v>
      </c>
      <c r="C431" s="4">
        <v>8</v>
      </c>
      <c r="D431" s="4">
        <v>3</v>
      </c>
      <c r="E431" s="4" t="s">
        <v>3549</v>
      </c>
      <c r="F431" s="4">
        <v>125</v>
      </c>
      <c r="G431" s="4">
        <v>33</v>
      </c>
      <c r="H431" s="4">
        <v>152</v>
      </c>
      <c r="I431" s="4" t="s">
        <v>3509</v>
      </c>
      <c r="J431" s="4">
        <v>1</v>
      </c>
      <c r="K431" s="4">
        <v>0</v>
      </c>
      <c r="L431" s="4">
        <v>0</v>
      </c>
      <c r="M431" s="162"/>
      <c r="AC431" s="4">
        <f t="shared" si="30"/>
        <v>430</v>
      </c>
      <c r="AD431" s="161">
        <f t="shared" ca="1" si="31"/>
        <v>0.20700530605562373</v>
      </c>
      <c r="AE431" s="161">
        <f t="shared" ca="1" si="32"/>
        <v>2071</v>
      </c>
      <c r="AF431" s="161" t="str">
        <f ca="1">INDEX(동료가치!$I$2:$I$81,MATCH(동료가치!AE431,동료가치!$M$2:$M$81,1),1)</f>
        <v>5 : 랭크1 PVP.씨프(남)</v>
      </c>
      <c r="AG431" s="161" t="str">
        <f ca="1">INDEX(동료가치!$I$82:$I$209,MATCH(동료가치!$AE431,동료가치!$M$82:$M$209,1),1)</f>
        <v>22 : 랭크2 PVP.헌터(여)</v>
      </c>
    </row>
    <row r="432" spans="1:33" x14ac:dyDescent="0.2">
      <c r="A432" s="4" t="s">
        <v>3394</v>
      </c>
      <c r="B432" s="4">
        <v>3974</v>
      </c>
      <c r="C432" s="4">
        <v>8</v>
      </c>
      <c r="D432" s="4">
        <v>3</v>
      </c>
      <c r="E432" s="4" t="s">
        <v>3549</v>
      </c>
      <c r="F432" s="4">
        <v>125</v>
      </c>
      <c r="G432" s="4">
        <v>33</v>
      </c>
      <c r="H432" s="4">
        <v>153</v>
      </c>
      <c r="I432" s="4" t="s">
        <v>3510</v>
      </c>
      <c r="J432" s="4">
        <v>1</v>
      </c>
      <c r="K432" s="4">
        <v>0</v>
      </c>
      <c r="L432" s="4">
        <v>0</v>
      </c>
      <c r="M432" s="162"/>
      <c r="AC432" s="4">
        <f t="shared" si="30"/>
        <v>431</v>
      </c>
      <c r="AD432" s="161">
        <f t="shared" ca="1" si="31"/>
        <v>0.38395993103103976</v>
      </c>
      <c r="AE432" s="161">
        <f t="shared" ca="1" si="32"/>
        <v>3840</v>
      </c>
      <c r="AF432" s="161" t="str">
        <f ca="1">INDEX(동료가치!$I$2:$I$81,MATCH(동료가치!AE432,동료가치!$M$2:$M$81,1),1)</f>
        <v>101 : 랭크1 파견.엔타마</v>
      </c>
      <c r="AG432" s="161" t="str">
        <f ca="1">INDEX(동료가치!$I$82:$I$209,MATCH(동료가치!$AE432,동료가치!$M$82:$M$209,1),1)</f>
        <v>117 : 랭크2 파견.미드</v>
      </c>
    </row>
    <row r="433" spans="1:33" x14ac:dyDescent="0.2">
      <c r="A433" s="4" t="s">
        <v>3394</v>
      </c>
      <c r="B433" s="4">
        <v>3975</v>
      </c>
      <c r="C433" s="4">
        <v>8</v>
      </c>
      <c r="D433" s="4">
        <v>3</v>
      </c>
      <c r="E433" s="4" t="s">
        <v>3549</v>
      </c>
      <c r="F433" s="4">
        <v>125</v>
      </c>
      <c r="G433" s="4">
        <v>33</v>
      </c>
      <c r="H433" s="4">
        <v>154</v>
      </c>
      <c r="I433" s="4" t="s">
        <v>3511</v>
      </c>
      <c r="J433" s="4">
        <v>1</v>
      </c>
      <c r="K433" s="4">
        <v>0</v>
      </c>
      <c r="L433" s="4">
        <v>0</v>
      </c>
      <c r="M433" s="162"/>
      <c r="AC433" s="4">
        <f t="shared" si="30"/>
        <v>432</v>
      </c>
      <c r="AD433" s="161">
        <f t="shared" ca="1" si="31"/>
        <v>0.61214836755745994</v>
      </c>
      <c r="AE433" s="161">
        <f t="shared" ca="1" si="32"/>
        <v>6122</v>
      </c>
      <c r="AF433" s="161" t="str">
        <f ca="1">INDEX(동료가치!$I$2:$I$81,MATCH(동료가치!AE433,동료가치!$M$2:$M$81,1),1)</f>
        <v>106 : 랭크1 파견.마요마요</v>
      </c>
      <c r="AG433" s="161" t="str">
        <f ca="1">INDEX(동료가치!$I$82:$I$209,MATCH(동료가치!$AE433,동료가치!$M$82:$M$209,1),1)</f>
        <v>32 : 랭크3 PVP.프로페서(여)</v>
      </c>
    </row>
    <row r="434" spans="1:33" x14ac:dyDescent="0.2">
      <c r="A434" s="4" t="s">
        <v>3394</v>
      </c>
      <c r="B434" s="4">
        <v>3976</v>
      </c>
      <c r="C434" s="4">
        <v>8</v>
      </c>
      <c r="D434" s="4">
        <v>3</v>
      </c>
      <c r="E434" s="4" t="s">
        <v>3549</v>
      </c>
      <c r="F434" s="4">
        <v>125</v>
      </c>
      <c r="G434" s="4">
        <v>33</v>
      </c>
      <c r="H434" s="4">
        <v>155</v>
      </c>
      <c r="I434" s="4" t="s">
        <v>3512</v>
      </c>
      <c r="J434" s="4">
        <v>1</v>
      </c>
      <c r="K434" s="4">
        <v>0</v>
      </c>
      <c r="L434" s="4">
        <v>0</v>
      </c>
      <c r="M434" s="162"/>
      <c r="AC434" s="4">
        <f t="shared" si="30"/>
        <v>433</v>
      </c>
      <c r="AD434" s="161">
        <f t="shared" ca="1" si="31"/>
        <v>6.389694745775909E-2</v>
      </c>
      <c r="AE434" s="161">
        <f t="shared" ca="1" si="32"/>
        <v>639</v>
      </c>
      <c r="AF434" s="161" t="str">
        <f ca="1">INDEX(동료가치!$I$2:$I$81,MATCH(동료가치!AE434,동료가치!$M$2:$M$81,1),1)</f>
        <v>2 : 랭크1 PVP.소드맨(여)</v>
      </c>
      <c r="AG434" s="161" t="str">
        <f ca="1">INDEX(동료가치!$I$82:$I$209,MATCH(동료가치!$AE434,동료가치!$M$82:$M$209,1),1)</f>
        <v>13 : 랭크2 PVP.위저드(남)</v>
      </c>
    </row>
    <row r="435" spans="1:33" x14ac:dyDescent="0.2">
      <c r="A435" s="4" t="s">
        <v>3394</v>
      </c>
      <c r="B435" s="4">
        <v>3977</v>
      </c>
      <c r="C435" s="4">
        <v>8</v>
      </c>
      <c r="D435" s="4">
        <v>3</v>
      </c>
      <c r="E435" s="4" t="s">
        <v>3549</v>
      </c>
      <c r="F435" s="4">
        <v>125</v>
      </c>
      <c r="G435" s="4">
        <v>33</v>
      </c>
      <c r="H435" s="4">
        <v>156</v>
      </c>
      <c r="I435" s="4" t="s">
        <v>3513</v>
      </c>
      <c r="J435" s="4">
        <v>1</v>
      </c>
      <c r="K435" s="4">
        <v>0</v>
      </c>
      <c r="L435" s="4">
        <v>0</v>
      </c>
      <c r="M435" s="162"/>
      <c r="AC435" s="4">
        <f t="shared" si="30"/>
        <v>434</v>
      </c>
      <c r="AD435" s="161">
        <f t="shared" ca="1" si="31"/>
        <v>0.12914852140713751</v>
      </c>
      <c r="AE435" s="161">
        <f t="shared" ca="1" si="32"/>
        <v>1292</v>
      </c>
      <c r="AF435" s="161" t="str">
        <f ca="1">INDEX(동료가치!$I$2:$I$81,MATCH(동료가치!AE435,동료가치!$M$2:$M$81,1),1)</f>
        <v>3 : 랭크1 PVP.매지션(남)</v>
      </c>
      <c r="AG435" s="161" t="str">
        <f ca="1">INDEX(동료가치!$I$82:$I$209,MATCH(동료가치!$AE435,동료가치!$M$82:$M$209,1),1)</f>
        <v>17 : 랭크2 PVP.어쌔신(남)</v>
      </c>
    </row>
    <row r="436" spans="1:33" x14ac:dyDescent="0.2">
      <c r="A436" s="4" t="s">
        <v>3394</v>
      </c>
      <c r="B436" s="4">
        <v>3978</v>
      </c>
      <c r="C436" s="4">
        <v>8</v>
      </c>
      <c r="D436" s="4">
        <v>4</v>
      </c>
      <c r="E436" s="4" t="s">
        <v>3549</v>
      </c>
      <c r="F436" s="4">
        <v>500</v>
      </c>
      <c r="G436" s="4">
        <v>33</v>
      </c>
      <c r="H436" s="4">
        <v>141</v>
      </c>
      <c r="I436" s="4" t="s">
        <v>3498</v>
      </c>
      <c r="J436" s="4">
        <v>1</v>
      </c>
      <c r="K436" s="4">
        <v>0</v>
      </c>
      <c r="L436" s="4">
        <v>0</v>
      </c>
      <c r="M436" s="162"/>
      <c r="AC436" s="4">
        <f t="shared" si="30"/>
        <v>435</v>
      </c>
      <c r="AD436" s="161">
        <f t="shared" ca="1" si="31"/>
        <v>0.44273328449048555</v>
      </c>
      <c r="AE436" s="161">
        <f t="shared" ca="1" si="32"/>
        <v>4428</v>
      </c>
      <c r="AF436" s="161" t="str">
        <f ca="1">INDEX(동료가치!$I$2:$I$81,MATCH(동료가치!AE436,동료가치!$M$2:$M$81,1),1)</f>
        <v>102 : 랭크1 파견.세레</v>
      </c>
      <c r="AG436" s="161" t="str">
        <f ca="1">INDEX(동료가치!$I$82:$I$209,MATCH(동료가치!$AE436,동료가치!$M$82:$M$209,1),1)</f>
        <v>120 : 랭크2 파견.마쿠</v>
      </c>
    </row>
    <row r="437" spans="1:33" x14ac:dyDescent="0.2">
      <c r="A437" s="4" t="s">
        <v>3394</v>
      </c>
      <c r="B437" s="4">
        <v>3979</v>
      </c>
      <c r="C437" s="4">
        <v>8</v>
      </c>
      <c r="D437" s="4">
        <v>4</v>
      </c>
      <c r="E437" s="4" t="s">
        <v>3549</v>
      </c>
      <c r="F437" s="4">
        <v>500</v>
      </c>
      <c r="G437" s="4">
        <v>33</v>
      </c>
      <c r="H437" s="4">
        <v>142</v>
      </c>
      <c r="I437" s="4" t="s">
        <v>3499</v>
      </c>
      <c r="J437" s="4">
        <v>1</v>
      </c>
      <c r="K437" s="4">
        <v>0</v>
      </c>
      <c r="L437" s="4">
        <v>0</v>
      </c>
      <c r="M437" s="162"/>
      <c r="AC437" s="4">
        <f t="shared" si="30"/>
        <v>436</v>
      </c>
      <c r="AD437" s="161">
        <f t="shared" ca="1" si="31"/>
        <v>0.99815835302192701</v>
      </c>
      <c r="AE437" s="161">
        <f t="shared" ca="1" si="32"/>
        <v>9982</v>
      </c>
      <c r="AF437" s="161" t="str">
        <f ca="1">INDEX(동료가치!$I$2:$I$81,MATCH(동료가치!AE437,동료가치!$M$2:$M$81,1),1)</f>
        <v>140 : 랭크3 파견.디포르테</v>
      </c>
      <c r="AG437" s="161" t="str">
        <f ca="1">INDEX(동료가치!$I$82:$I$209,MATCH(동료가치!$AE437,동료가치!$M$82:$M$209,1),1)</f>
        <v>172 : 랭크5 파견.뉴오즈</v>
      </c>
    </row>
    <row r="438" spans="1:33" x14ac:dyDescent="0.2">
      <c r="A438" s="4" t="s">
        <v>3394</v>
      </c>
      <c r="B438" s="4">
        <v>3980</v>
      </c>
      <c r="C438" s="4">
        <v>8</v>
      </c>
      <c r="D438" s="4">
        <v>4</v>
      </c>
      <c r="E438" s="4" t="s">
        <v>3549</v>
      </c>
      <c r="F438" s="4">
        <v>500</v>
      </c>
      <c r="G438" s="4">
        <v>33</v>
      </c>
      <c r="H438" s="4">
        <v>143</v>
      </c>
      <c r="I438" s="4" t="s">
        <v>3500</v>
      </c>
      <c r="J438" s="4">
        <v>1</v>
      </c>
      <c r="K438" s="4">
        <v>0</v>
      </c>
      <c r="L438" s="4">
        <v>0</v>
      </c>
      <c r="M438" s="162"/>
      <c r="AC438" s="4">
        <f t="shared" si="30"/>
        <v>437</v>
      </c>
      <c r="AD438" s="161">
        <f t="shared" ca="1" si="31"/>
        <v>0.34973060787900967</v>
      </c>
      <c r="AE438" s="161">
        <f t="shared" ca="1" si="32"/>
        <v>3498</v>
      </c>
      <c r="AF438" s="161" t="str">
        <f ca="1">INDEX(동료가치!$I$2:$I$81,MATCH(동료가치!AE438,동료가치!$M$2:$M$81,1),1)</f>
        <v>8 : 랭크1 PVP.아처(여)</v>
      </c>
      <c r="AG438" s="161" t="str">
        <f ca="1">INDEX(동료가치!$I$82:$I$209,MATCH(동료가치!$AE438,동료가치!$M$82:$M$209,1),1)</f>
        <v>115 : 랭크2 파견.홀그렌</v>
      </c>
    </row>
    <row r="439" spans="1:33" x14ac:dyDescent="0.2">
      <c r="A439" s="4" t="s">
        <v>3394</v>
      </c>
      <c r="B439" s="4">
        <v>3981</v>
      </c>
      <c r="C439" s="4">
        <v>8</v>
      </c>
      <c r="D439" s="4">
        <v>4</v>
      </c>
      <c r="E439" s="4" t="s">
        <v>3549</v>
      </c>
      <c r="F439" s="4">
        <v>500</v>
      </c>
      <c r="G439" s="4">
        <v>33</v>
      </c>
      <c r="H439" s="4">
        <v>144</v>
      </c>
      <c r="I439" s="4" t="s">
        <v>3501</v>
      </c>
      <c r="J439" s="4">
        <v>1</v>
      </c>
      <c r="K439" s="4">
        <v>0</v>
      </c>
      <c r="L439" s="4">
        <v>0</v>
      </c>
      <c r="M439" s="162"/>
      <c r="AC439" s="4">
        <f t="shared" si="30"/>
        <v>438</v>
      </c>
      <c r="AD439" s="161">
        <f t="shared" ca="1" si="31"/>
        <v>0.13947502967629277</v>
      </c>
      <c r="AE439" s="161">
        <f t="shared" ca="1" si="32"/>
        <v>1395</v>
      </c>
      <c r="AF439" s="161" t="str">
        <f ca="1">INDEX(동료가치!$I$2:$I$81,MATCH(동료가치!AE439,동료가치!$M$2:$M$81,1),1)</f>
        <v>3 : 랭크1 PVP.매지션(남)</v>
      </c>
      <c r="AG439" s="161" t="str">
        <f ca="1">INDEX(동료가치!$I$82:$I$209,MATCH(동료가치!$AE439,동료가치!$M$82:$M$209,1),1)</f>
        <v>17 : 랭크2 PVP.어쌔신(남)</v>
      </c>
    </row>
    <row r="440" spans="1:33" x14ac:dyDescent="0.2">
      <c r="A440" s="4" t="s">
        <v>3394</v>
      </c>
      <c r="B440" s="4">
        <v>3982</v>
      </c>
      <c r="C440" s="4">
        <v>8</v>
      </c>
      <c r="D440" s="4">
        <v>4</v>
      </c>
      <c r="E440" s="4" t="s">
        <v>3549</v>
      </c>
      <c r="F440" s="4">
        <v>500</v>
      </c>
      <c r="G440" s="4">
        <v>33</v>
      </c>
      <c r="H440" s="4">
        <v>145</v>
      </c>
      <c r="I440" s="4" t="s">
        <v>3502</v>
      </c>
      <c r="J440" s="4">
        <v>1</v>
      </c>
      <c r="K440" s="4">
        <v>0</v>
      </c>
      <c r="L440" s="4">
        <v>0</v>
      </c>
      <c r="M440" s="162"/>
      <c r="AC440" s="4">
        <f t="shared" si="30"/>
        <v>439</v>
      </c>
      <c r="AD440" s="161">
        <f t="shared" ca="1" si="31"/>
        <v>0.67877987784922067</v>
      </c>
      <c r="AE440" s="161">
        <f t="shared" ca="1" si="32"/>
        <v>6788</v>
      </c>
      <c r="AF440" s="161" t="str">
        <f ca="1">INDEX(동료가치!$I$2:$I$81,MATCH(동료가치!AE440,동료가치!$M$2:$M$81,1),1)</f>
        <v>107 : 랭크1 파견.아제냐</v>
      </c>
      <c r="AG440" s="161" t="str">
        <f ca="1">INDEX(동료가치!$I$82:$I$209,MATCH(동료가치!$AE440,동료가치!$M$82:$M$209,1),1)</f>
        <v>36 : 랭크3 PVP.스토커(여)</v>
      </c>
    </row>
    <row r="441" spans="1:33" x14ac:dyDescent="0.2">
      <c r="A441" s="4" t="s">
        <v>3394</v>
      </c>
      <c r="B441" s="4">
        <v>3983</v>
      </c>
      <c r="C441" s="4">
        <v>8</v>
      </c>
      <c r="D441" s="4">
        <v>4</v>
      </c>
      <c r="E441" s="4" t="s">
        <v>3549</v>
      </c>
      <c r="F441" s="4">
        <v>500</v>
      </c>
      <c r="G441" s="4">
        <v>33</v>
      </c>
      <c r="H441" s="4">
        <v>146</v>
      </c>
      <c r="I441" s="4" t="s">
        <v>3503</v>
      </c>
      <c r="J441" s="4">
        <v>1</v>
      </c>
      <c r="K441" s="4">
        <v>0</v>
      </c>
      <c r="L441" s="4">
        <v>0</v>
      </c>
      <c r="M441" s="162"/>
      <c r="AC441" s="4">
        <f t="shared" si="30"/>
        <v>440</v>
      </c>
      <c r="AD441" s="161">
        <f t="shared" ca="1" si="31"/>
        <v>0.50574499182114308</v>
      </c>
      <c r="AE441" s="161">
        <f t="shared" ca="1" si="32"/>
        <v>5058</v>
      </c>
      <c r="AF441" s="161" t="str">
        <f ca="1">INDEX(동료가치!$I$2:$I$81,MATCH(동료가치!AE441,동료가치!$M$2:$M$81,1),1)</f>
        <v>103 : 랭크1 파견.진도</v>
      </c>
      <c r="AG441" s="161" t="str">
        <f ca="1">INDEX(동료가치!$I$82:$I$209,MATCH(동료가치!$AE441,동료가치!$M$82:$M$209,1),1)</f>
        <v>124 : 랭크2 파견.네마</v>
      </c>
    </row>
    <row r="442" spans="1:33" x14ac:dyDescent="0.2">
      <c r="A442" s="4" t="s">
        <v>3394</v>
      </c>
      <c r="B442" s="4">
        <v>3984</v>
      </c>
      <c r="C442" s="4">
        <v>8</v>
      </c>
      <c r="D442" s="4">
        <v>4</v>
      </c>
      <c r="E442" s="4" t="s">
        <v>3549</v>
      </c>
      <c r="F442" s="4">
        <v>500</v>
      </c>
      <c r="G442" s="4">
        <v>33</v>
      </c>
      <c r="H442" s="4">
        <v>147</v>
      </c>
      <c r="I442" s="4" t="s">
        <v>3504</v>
      </c>
      <c r="J442" s="4">
        <v>1</v>
      </c>
      <c r="K442" s="4">
        <v>0</v>
      </c>
      <c r="L442" s="4">
        <v>0</v>
      </c>
      <c r="M442" s="162"/>
      <c r="AC442" s="4">
        <f t="shared" si="30"/>
        <v>441</v>
      </c>
      <c r="AD442" s="161">
        <f t="shared" ca="1" si="31"/>
        <v>2.0137476036942159E-3</v>
      </c>
      <c r="AE442" s="161">
        <f t="shared" ca="1" si="32"/>
        <v>21</v>
      </c>
      <c r="AF442" s="161" t="str">
        <f ca="1">INDEX(동료가치!$I$2:$I$81,MATCH(동료가치!AE442,동료가치!$M$2:$M$81,1),1)</f>
        <v>1 : 랭크1 PVP.소드맨(남)</v>
      </c>
      <c r="AG442" s="161" t="str">
        <f ca="1">INDEX(동료가치!$I$82:$I$209,MATCH(동료가치!$AE442,동료가치!$M$82:$M$209,1),1)</f>
        <v>9 : 랭크2 PVP.나이트(남)</v>
      </c>
    </row>
    <row r="443" spans="1:33" x14ac:dyDescent="0.2">
      <c r="A443" s="4" t="s">
        <v>3394</v>
      </c>
      <c r="B443" s="4">
        <v>3985</v>
      </c>
      <c r="C443" s="4">
        <v>8</v>
      </c>
      <c r="D443" s="4">
        <v>4</v>
      </c>
      <c r="E443" s="4" t="s">
        <v>3549</v>
      </c>
      <c r="F443" s="4">
        <v>500</v>
      </c>
      <c r="G443" s="4">
        <v>33</v>
      </c>
      <c r="H443" s="4">
        <v>148</v>
      </c>
      <c r="I443" s="4" t="s">
        <v>3505</v>
      </c>
      <c r="J443" s="4">
        <v>1</v>
      </c>
      <c r="K443" s="4">
        <v>0</v>
      </c>
      <c r="L443" s="4">
        <v>0</v>
      </c>
      <c r="M443" s="162"/>
      <c r="AC443" s="4">
        <f t="shared" si="30"/>
        <v>442</v>
      </c>
      <c r="AD443" s="161">
        <f t="shared" ca="1" si="31"/>
        <v>0.13928529913810572</v>
      </c>
      <c r="AE443" s="161">
        <f t="shared" ca="1" si="32"/>
        <v>1393</v>
      </c>
      <c r="AF443" s="161" t="str">
        <f ca="1">INDEX(동료가치!$I$2:$I$81,MATCH(동료가치!AE443,동료가치!$M$2:$M$81,1),1)</f>
        <v>3 : 랭크1 PVP.매지션(남)</v>
      </c>
      <c r="AG443" s="161" t="str">
        <f ca="1">INDEX(동료가치!$I$82:$I$209,MATCH(동료가치!$AE443,동료가치!$M$82:$M$209,1),1)</f>
        <v>17 : 랭크2 PVP.어쌔신(남)</v>
      </c>
    </row>
    <row r="444" spans="1:33" x14ac:dyDescent="0.2">
      <c r="A444" s="4" t="s">
        <v>3394</v>
      </c>
      <c r="B444" s="4">
        <v>3986</v>
      </c>
      <c r="C444" s="4">
        <v>8</v>
      </c>
      <c r="D444" s="4">
        <v>4</v>
      </c>
      <c r="E444" s="4" t="s">
        <v>3549</v>
      </c>
      <c r="F444" s="4">
        <v>500</v>
      </c>
      <c r="G444" s="4">
        <v>33</v>
      </c>
      <c r="H444" s="4">
        <v>149</v>
      </c>
      <c r="I444" s="4" t="s">
        <v>3506</v>
      </c>
      <c r="J444" s="4">
        <v>1</v>
      </c>
      <c r="K444" s="4">
        <v>0</v>
      </c>
      <c r="L444" s="4">
        <v>0</v>
      </c>
      <c r="M444" s="162"/>
      <c r="AC444" s="4">
        <f t="shared" si="30"/>
        <v>443</v>
      </c>
      <c r="AD444" s="161">
        <f t="shared" ca="1" si="31"/>
        <v>0.97950468671582203</v>
      </c>
      <c r="AE444" s="161">
        <f t="shared" ca="1" si="32"/>
        <v>9796</v>
      </c>
      <c r="AF444" s="161" t="str">
        <f ca="1">INDEX(동료가치!$I$2:$I$81,MATCH(동료가치!AE444,동료가치!$M$2:$M$81,1),1)</f>
        <v>140 : 랭크3 파견.디포르테</v>
      </c>
      <c r="AG444" s="161" t="str">
        <f ca="1">INDEX(동료가치!$I$82:$I$209,MATCH(동료가치!$AE444,동료가치!$M$82:$M$209,1),1)</f>
        <v>153 : 랭크4 파견.겔카</v>
      </c>
    </row>
    <row r="445" spans="1:33" x14ac:dyDescent="0.2">
      <c r="A445" s="4" t="s">
        <v>3394</v>
      </c>
      <c r="B445" s="4">
        <v>3987</v>
      </c>
      <c r="C445" s="4">
        <v>8</v>
      </c>
      <c r="D445" s="4">
        <v>4</v>
      </c>
      <c r="E445" s="4" t="s">
        <v>3549</v>
      </c>
      <c r="F445" s="4">
        <v>500</v>
      </c>
      <c r="G445" s="4">
        <v>33</v>
      </c>
      <c r="H445" s="4">
        <v>150</v>
      </c>
      <c r="I445" s="4" t="s">
        <v>3507</v>
      </c>
      <c r="J445" s="4">
        <v>1</v>
      </c>
      <c r="K445" s="4">
        <v>0</v>
      </c>
      <c r="L445" s="4">
        <v>0</v>
      </c>
      <c r="M445" s="162"/>
      <c r="AC445" s="4">
        <f t="shared" si="30"/>
        <v>444</v>
      </c>
      <c r="AD445" s="161">
        <f t="shared" ca="1" si="31"/>
        <v>0.2127707286455538</v>
      </c>
      <c r="AE445" s="161">
        <f t="shared" ca="1" si="32"/>
        <v>2128</v>
      </c>
      <c r="AF445" s="161" t="str">
        <f ca="1">INDEX(동료가치!$I$2:$I$81,MATCH(동료가치!AE445,동료가치!$M$2:$M$81,1),1)</f>
        <v>5 : 랭크1 PVP.씨프(남)</v>
      </c>
      <c r="AG445" s="161" t="str">
        <f ca="1">INDEX(동료가치!$I$82:$I$209,MATCH(동료가치!$AE445,동료가치!$M$82:$M$209,1),1)</f>
        <v>22 : 랭크2 PVP.헌터(여)</v>
      </c>
    </row>
    <row r="446" spans="1:33" x14ac:dyDescent="0.2">
      <c r="A446" s="4" t="s">
        <v>3394</v>
      </c>
      <c r="B446" s="4">
        <v>3988</v>
      </c>
      <c r="C446" s="4">
        <v>8</v>
      </c>
      <c r="D446" s="4">
        <v>4</v>
      </c>
      <c r="E446" s="4" t="s">
        <v>3549</v>
      </c>
      <c r="F446" s="4">
        <v>500</v>
      </c>
      <c r="G446" s="4">
        <v>33</v>
      </c>
      <c r="H446" s="4">
        <v>151</v>
      </c>
      <c r="I446" s="4" t="s">
        <v>3508</v>
      </c>
      <c r="J446" s="4">
        <v>1</v>
      </c>
      <c r="K446" s="4">
        <v>0</v>
      </c>
      <c r="L446" s="4">
        <v>0</v>
      </c>
      <c r="M446" s="162"/>
      <c r="AC446" s="4">
        <f t="shared" si="30"/>
        <v>445</v>
      </c>
      <c r="AD446" s="161">
        <f t="shared" ca="1" si="31"/>
        <v>0.16318941866546133</v>
      </c>
      <c r="AE446" s="161">
        <f t="shared" ca="1" si="32"/>
        <v>1632</v>
      </c>
      <c r="AF446" s="161" t="str">
        <f ca="1">INDEX(동료가치!$I$2:$I$81,MATCH(동료가치!AE446,동료가치!$M$2:$M$81,1),1)</f>
        <v>4 : 랭크1 PVP.매지션(여)</v>
      </c>
      <c r="AG446" s="161" t="str">
        <f ca="1">INDEX(동료가치!$I$82:$I$209,MATCH(동료가치!$AE446,동료가치!$M$82:$M$209,1),1)</f>
        <v>19 : 랭크2 PVP.로그(남)</v>
      </c>
    </row>
    <row r="447" spans="1:33" x14ac:dyDescent="0.2">
      <c r="A447" s="4" t="s">
        <v>3394</v>
      </c>
      <c r="B447" s="4">
        <v>3989</v>
      </c>
      <c r="C447" s="4">
        <v>8</v>
      </c>
      <c r="D447" s="4">
        <v>4</v>
      </c>
      <c r="E447" s="4" t="s">
        <v>3549</v>
      </c>
      <c r="F447" s="4">
        <v>500</v>
      </c>
      <c r="G447" s="4">
        <v>33</v>
      </c>
      <c r="H447" s="4">
        <v>152</v>
      </c>
      <c r="I447" s="4" t="s">
        <v>3509</v>
      </c>
      <c r="J447" s="4">
        <v>1</v>
      </c>
      <c r="K447" s="4">
        <v>0</v>
      </c>
      <c r="L447" s="4">
        <v>0</v>
      </c>
      <c r="M447" s="162"/>
      <c r="AC447" s="4">
        <f t="shared" si="30"/>
        <v>446</v>
      </c>
      <c r="AD447" s="161">
        <f t="shared" ca="1" si="31"/>
        <v>0.50873203580143478</v>
      </c>
      <c r="AE447" s="161">
        <f t="shared" ca="1" si="32"/>
        <v>5088</v>
      </c>
      <c r="AF447" s="161" t="str">
        <f ca="1">INDEX(동료가치!$I$2:$I$81,MATCH(동료가치!AE447,동료가치!$M$2:$M$81,1),1)</f>
        <v>103 : 랭크1 파견.진도</v>
      </c>
      <c r="AG447" s="161" t="str">
        <f ca="1">INDEX(동료가치!$I$82:$I$209,MATCH(동료가치!$AE447,동료가치!$M$82:$M$209,1),1)</f>
        <v>25 : 랭크3 PVP.로드나이트(남)</v>
      </c>
    </row>
    <row r="448" spans="1:33" x14ac:dyDescent="0.2">
      <c r="A448" s="4" t="s">
        <v>3394</v>
      </c>
      <c r="B448" s="4">
        <v>3990</v>
      </c>
      <c r="C448" s="4">
        <v>8</v>
      </c>
      <c r="D448" s="4">
        <v>4</v>
      </c>
      <c r="E448" s="4" t="s">
        <v>3549</v>
      </c>
      <c r="F448" s="4">
        <v>500</v>
      </c>
      <c r="G448" s="4">
        <v>33</v>
      </c>
      <c r="H448" s="4">
        <v>153</v>
      </c>
      <c r="I448" s="4" t="s">
        <v>3510</v>
      </c>
      <c r="J448" s="4">
        <v>1</v>
      </c>
      <c r="K448" s="4">
        <v>0</v>
      </c>
      <c r="L448" s="4">
        <v>0</v>
      </c>
      <c r="M448" s="162"/>
      <c r="AC448" s="4">
        <f t="shared" si="30"/>
        <v>447</v>
      </c>
      <c r="AD448" s="161">
        <f t="shared" ca="1" si="31"/>
        <v>0.9372901387438014</v>
      </c>
      <c r="AE448" s="161">
        <f t="shared" ca="1" si="32"/>
        <v>9373</v>
      </c>
      <c r="AF448" s="161" t="str">
        <f ca="1">INDEX(동료가치!$I$2:$I$81,MATCH(동료가치!AE448,동료가치!$M$2:$M$81,1),1)</f>
        <v>129 : 랭크3 파견.시키나</v>
      </c>
      <c r="AG448" s="161" t="str">
        <f ca="1">INDEX(동료가치!$I$82:$I$209,MATCH(동료가치!$AE448,동료가치!$M$82:$M$209,1),1)</f>
        <v>138 : 랭크3 파견.소린</v>
      </c>
    </row>
    <row r="449" spans="1:33" x14ac:dyDescent="0.2">
      <c r="A449" s="4" t="s">
        <v>3394</v>
      </c>
      <c r="B449" s="4">
        <v>3991</v>
      </c>
      <c r="C449" s="4">
        <v>8</v>
      </c>
      <c r="D449" s="4">
        <v>4</v>
      </c>
      <c r="E449" s="4" t="s">
        <v>3549</v>
      </c>
      <c r="F449" s="4">
        <v>500</v>
      </c>
      <c r="G449" s="4">
        <v>33</v>
      </c>
      <c r="H449" s="4">
        <v>154</v>
      </c>
      <c r="I449" s="4" t="s">
        <v>3511</v>
      </c>
      <c r="J449" s="4">
        <v>1</v>
      </c>
      <c r="K449" s="4">
        <v>0</v>
      </c>
      <c r="L449" s="4">
        <v>0</v>
      </c>
      <c r="M449" s="162"/>
      <c r="AC449" s="4">
        <f t="shared" si="30"/>
        <v>448</v>
      </c>
      <c r="AD449" s="161">
        <f t="shared" ca="1" si="31"/>
        <v>0.12009236361998954</v>
      </c>
      <c r="AE449" s="161">
        <f t="shared" ca="1" si="32"/>
        <v>1201</v>
      </c>
      <c r="AF449" s="161" t="str">
        <f ca="1">INDEX(동료가치!$I$2:$I$81,MATCH(동료가치!AE449,동료가치!$M$2:$M$81,1),1)</f>
        <v>3 : 랭크1 PVP.매지션(남)</v>
      </c>
      <c r="AG449" s="161" t="str">
        <f ca="1">INDEX(동료가치!$I$82:$I$209,MATCH(동료가치!$AE449,동료가치!$M$82:$M$209,1),1)</f>
        <v>16 : 랭크2 PVP.세이지(여)</v>
      </c>
    </row>
    <row r="450" spans="1:33" x14ac:dyDescent="0.2">
      <c r="A450" s="4" t="s">
        <v>3394</v>
      </c>
      <c r="B450" s="4">
        <v>3992</v>
      </c>
      <c r="C450" s="4">
        <v>8</v>
      </c>
      <c r="D450" s="4">
        <v>4</v>
      </c>
      <c r="E450" s="4" t="s">
        <v>3549</v>
      </c>
      <c r="F450" s="4">
        <v>500</v>
      </c>
      <c r="G450" s="4">
        <v>33</v>
      </c>
      <c r="H450" s="4">
        <v>155</v>
      </c>
      <c r="I450" s="4" t="s">
        <v>3512</v>
      </c>
      <c r="J450" s="4">
        <v>1</v>
      </c>
      <c r="K450" s="4">
        <v>0</v>
      </c>
      <c r="L450" s="4">
        <v>0</v>
      </c>
      <c r="M450" s="162"/>
      <c r="AC450" s="4">
        <f t="shared" si="30"/>
        <v>449</v>
      </c>
      <c r="AD450" s="161">
        <f t="shared" ca="1" si="31"/>
        <v>0.35205892574686282</v>
      </c>
      <c r="AE450" s="161">
        <f t="shared" ca="1" si="32"/>
        <v>3521</v>
      </c>
      <c r="AF450" s="161" t="str">
        <f ca="1">INDEX(동료가치!$I$2:$I$81,MATCH(동료가치!AE450,동료가치!$M$2:$M$81,1),1)</f>
        <v>8 : 랭크1 PVP.아처(여)</v>
      </c>
      <c r="AG450" s="161" t="str">
        <f ca="1">INDEX(동료가치!$I$82:$I$209,MATCH(동료가치!$AE450,동료가치!$M$82:$M$209,1),1)</f>
        <v>115 : 랭크2 파견.홀그렌</v>
      </c>
    </row>
    <row r="451" spans="1:33" x14ac:dyDescent="0.2">
      <c r="A451" s="4" t="s">
        <v>3394</v>
      </c>
      <c r="B451" s="4">
        <v>3993</v>
      </c>
      <c r="C451" s="4">
        <v>8</v>
      </c>
      <c r="D451" s="4">
        <v>4</v>
      </c>
      <c r="E451" s="4" t="s">
        <v>3549</v>
      </c>
      <c r="F451" s="4">
        <v>500</v>
      </c>
      <c r="G451" s="4">
        <v>33</v>
      </c>
      <c r="H451" s="4">
        <v>156</v>
      </c>
      <c r="I451" s="4" t="s">
        <v>3513</v>
      </c>
      <c r="J451" s="4">
        <v>1</v>
      </c>
      <c r="K451" s="4">
        <v>0</v>
      </c>
      <c r="L451" s="4">
        <v>0</v>
      </c>
      <c r="M451" s="162"/>
      <c r="AC451" s="4">
        <f t="shared" ref="AC451:AC514" si="33">ROW()-1</f>
        <v>450</v>
      </c>
      <c r="AD451" s="161">
        <f t="shared" ref="AD451:AD514" ca="1" si="34">RAND()</f>
        <v>0.31633327493465102</v>
      </c>
      <c r="AE451" s="161">
        <f t="shared" ref="AE451:AE514" ca="1" si="35">ROUNDUP($AD451*10000,)</f>
        <v>3164</v>
      </c>
      <c r="AF451" s="161" t="str">
        <f ca="1">INDEX(동료가치!$I$2:$I$81,MATCH(동료가치!AE451,동료가치!$M$2:$M$81,1),1)</f>
        <v>7 : 랭크1 PVP.아처(남)</v>
      </c>
      <c r="AG451" s="161" t="str">
        <f ca="1">INDEX(동료가치!$I$82:$I$209,MATCH(동료가치!$AE451,동료가치!$M$82:$M$209,1),1)</f>
        <v>112 : 랭크2 파견.이세나</v>
      </c>
    </row>
    <row r="452" spans="1:33" x14ac:dyDescent="0.2">
      <c r="A452" s="4" t="s">
        <v>3394</v>
      </c>
      <c r="B452" s="4">
        <v>3994</v>
      </c>
      <c r="C452" s="4">
        <v>8</v>
      </c>
      <c r="D452" s="4">
        <v>4</v>
      </c>
      <c r="E452" s="4" t="s">
        <v>3549</v>
      </c>
      <c r="F452" s="4">
        <v>125</v>
      </c>
      <c r="G452" s="4">
        <v>33</v>
      </c>
      <c r="H452" s="4">
        <v>157</v>
      </c>
      <c r="I452" s="4" t="s">
        <v>3530</v>
      </c>
      <c r="J452" s="4">
        <v>1</v>
      </c>
      <c r="K452" s="4">
        <v>0</v>
      </c>
      <c r="L452" s="4">
        <v>0</v>
      </c>
      <c r="M452" s="162"/>
      <c r="AC452" s="4">
        <f t="shared" si="33"/>
        <v>451</v>
      </c>
      <c r="AD452" s="161">
        <f t="shared" ca="1" si="34"/>
        <v>0.91692629241192602</v>
      </c>
      <c r="AE452" s="161">
        <f t="shared" ca="1" si="35"/>
        <v>9170</v>
      </c>
      <c r="AF452" s="161" t="str">
        <f ca="1">INDEX(동료가치!$I$2:$I$81,MATCH(동료가치!AE452,동료가치!$M$2:$M$81,1),1)</f>
        <v>32 : 랭크3 PVP.프로페서(여)</v>
      </c>
      <c r="AG452" s="161" t="str">
        <f ca="1">INDEX(동료가치!$I$82:$I$209,MATCH(동료가치!$AE452,동료가치!$M$82:$M$209,1),1)</f>
        <v>136 : 랭크3 파견.글라리스</v>
      </c>
    </row>
    <row r="453" spans="1:33" x14ac:dyDescent="0.2">
      <c r="A453" s="4" t="s">
        <v>3394</v>
      </c>
      <c r="B453" s="4">
        <v>3995</v>
      </c>
      <c r="C453" s="4">
        <v>8</v>
      </c>
      <c r="D453" s="4">
        <v>4</v>
      </c>
      <c r="E453" s="4" t="s">
        <v>3549</v>
      </c>
      <c r="F453" s="4">
        <v>125</v>
      </c>
      <c r="G453" s="4">
        <v>33</v>
      </c>
      <c r="H453" s="4">
        <v>158</v>
      </c>
      <c r="I453" s="4" t="s">
        <v>3531</v>
      </c>
      <c r="J453" s="4">
        <v>1</v>
      </c>
      <c r="K453" s="4">
        <v>0</v>
      </c>
      <c r="L453" s="4">
        <v>0</v>
      </c>
      <c r="M453" s="162"/>
      <c r="AC453" s="4">
        <f t="shared" si="33"/>
        <v>452</v>
      </c>
      <c r="AD453" s="161">
        <f t="shared" ca="1" si="34"/>
        <v>0.96843713273248155</v>
      </c>
      <c r="AE453" s="161">
        <f t="shared" ca="1" si="35"/>
        <v>9685</v>
      </c>
      <c r="AF453" s="161" t="str">
        <f ca="1">INDEX(동료가치!$I$2:$I$81,MATCH(동료가치!AE453,동료가치!$M$2:$M$81,1),1)</f>
        <v>140 : 랭크3 파견.디포르테</v>
      </c>
      <c r="AG453" s="161" t="str">
        <f ca="1">INDEX(동료가치!$I$82:$I$209,MATCH(동료가치!$AE453,동료가치!$M$82:$M$209,1),1)</f>
        <v>51 : 랭크4 PVP.쉐도우체이서(남)</v>
      </c>
    </row>
    <row r="454" spans="1:33" x14ac:dyDescent="0.2">
      <c r="A454" s="4" t="s">
        <v>3394</v>
      </c>
      <c r="B454" s="4">
        <v>3996</v>
      </c>
      <c r="C454" s="4">
        <v>8</v>
      </c>
      <c r="D454" s="4">
        <v>4</v>
      </c>
      <c r="E454" s="4" t="s">
        <v>3549</v>
      </c>
      <c r="F454" s="4">
        <v>125</v>
      </c>
      <c r="G454" s="4">
        <v>33</v>
      </c>
      <c r="H454" s="4">
        <v>159</v>
      </c>
      <c r="I454" s="4" t="s">
        <v>3532</v>
      </c>
      <c r="J454" s="4">
        <v>1</v>
      </c>
      <c r="K454" s="4">
        <v>0</v>
      </c>
      <c r="L454" s="4">
        <v>0</v>
      </c>
      <c r="M454" s="162"/>
      <c r="AC454" s="4">
        <f t="shared" si="33"/>
        <v>453</v>
      </c>
      <c r="AD454" s="161">
        <f t="shared" ca="1" si="34"/>
        <v>0.30501220030815734</v>
      </c>
      <c r="AE454" s="161">
        <f t="shared" ca="1" si="35"/>
        <v>3051</v>
      </c>
      <c r="AF454" s="161" t="str">
        <f ca="1">INDEX(동료가치!$I$2:$I$81,MATCH(동료가치!AE454,동료가치!$M$2:$M$81,1),1)</f>
        <v>7 : 랭크1 PVP.아처(남)</v>
      </c>
      <c r="AG454" s="161" t="str">
        <f ca="1">INDEX(동료가치!$I$82:$I$209,MATCH(동료가치!$AE454,동료가치!$M$82:$M$209,1),1)</f>
        <v>112 : 랭크2 파견.이세나</v>
      </c>
    </row>
    <row r="455" spans="1:33" x14ac:dyDescent="0.2">
      <c r="A455" s="4" t="s">
        <v>3394</v>
      </c>
      <c r="B455" s="4">
        <v>3997</v>
      </c>
      <c r="C455" s="4">
        <v>8</v>
      </c>
      <c r="D455" s="4">
        <v>4</v>
      </c>
      <c r="E455" s="4" t="s">
        <v>3549</v>
      </c>
      <c r="F455" s="4">
        <v>125</v>
      </c>
      <c r="G455" s="4">
        <v>33</v>
      </c>
      <c r="H455" s="4">
        <v>160</v>
      </c>
      <c r="I455" s="4" t="s">
        <v>3533</v>
      </c>
      <c r="J455" s="4">
        <v>1</v>
      </c>
      <c r="K455" s="4">
        <v>0</v>
      </c>
      <c r="L455" s="4">
        <v>0</v>
      </c>
      <c r="M455" s="162"/>
      <c r="AC455" s="4">
        <f t="shared" si="33"/>
        <v>454</v>
      </c>
      <c r="AD455" s="161">
        <f t="shared" ca="1" si="34"/>
        <v>8.7060373248415424E-3</v>
      </c>
      <c r="AE455" s="161">
        <f t="shared" ca="1" si="35"/>
        <v>88</v>
      </c>
      <c r="AF455" s="161" t="str">
        <f ca="1">INDEX(동료가치!$I$2:$I$81,MATCH(동료가치!AE455,동료가치!$M$2:$M$81,1),1)</f>
        <v>1 : 랭크1 PVP.소드맨(남)</v>
      </c>
      <c r="AG455" s="161" t="str">
        <f ca="1">INDEX(동료가치!$I$82:$I$209,MATCH(동료가치!$AE455,동료가치!$M$82:$M$209,1),1)</f>
        <v>9 : 랭크2 PVP.나이트(남)</v>
      </c>
    </row>
    <row r="456" spans="1:33" x14ac:dyDescent="0.2">
      <c r="A456" s="4" t="s">
        <v>3394</v>
      </c>
      <c r="B456" s="4">
        <v>3998</v>
      </c>
      <c r="C456" s="4">
        <v>8</v>
      </c>
      <c r="D456" s="4">
        <v>4</v>
      </c>
      <c r="E456" s="4" t="s">
        <v>3549</v>
      </c>
      <c r="F456" s="4">
        <v>125</v>
      </c>
      <c r="G456" s="4">
        <v>33</v>
      </c>
      <c r="H456" s="4">
        <v>161</v>
      </c>
      <c r="I456" s="4" t="s">
        <v>3534</v>
      </c>
      <c r="J456" s="4">
        <v>1</v>
      </c>
      <c r="K456" s="4">
        <v>0</v>
      </c>
      <c r="L456" s="4">
        <v>0</v>
      </c>
      <c r="M456" s="162"/>
      <c r="AC456" s="4">
        <f t="shared" si="33"/>
        <v>455</v>
      </c>
      <c r="AD456" s="161">
        <f t="shared" ca="1" si="34"/>
        <v>0.71002794293602634</v>
      </c>
      <c r="AE456" s="161">
        <f t="shared" ca="1" si="35"/>
        <v>7101</v>
      </c>
      <c r="AF456" s="161" t="str">
        <f ca="1">INDEX(동료가치!$I$2:$I$81,MATCH(동료가치!AE456,동료가치!$M$2:$M$81,1),1)</f>
        <v>9 : 랭크2 PVP.나이트(남)</v>
      </c>
      <c r="AG456" s="161" t="str">
        <f ca="1">INDEX(동료가치!$I$82:$I$209,MATCH(동료가치!$AE456,동료가치!$M$82:$M$209,1),1)</f>
        <v>38 : 랭크3 PVP.스나이퍼(여)</v>
      </c>
    </row>
    <row r="457" spans="1:33" x14ac:dyDescent="0.2">
      <c r="A457" s="4" t="s">
        <v>3394</v>
      </c>
      <c r="B457" s="4">
        <v>3999</v>
      </c>
      <c r="C457" s="4">
        <v>8</v>
      </c>
      <c r="D457" s="4">
        <v>4</v>
      </c>
      <c r="E457" s="4" t="s">
        <v>3549</v>
      </c>
      <c r="F457" s="4">
        <v>125</v>
      </c>
      <c r="G457" s="4">
        <v>33</v>
      </c>
      <c r="H457" s="4">
        <v>162</v>
      </c>
      <c r="I457" s="4" t="s">
        <v>3535</v>
      </c>
      <c r="J457" s="4">
        <v>1</v>
      </c>
      <c r="K457" s="4">
        <v>0</v>
      </c>
      <c r="L457" s="4">
        <v>0</v>
      </c>
      <c r="M457" s="162"/>
      <c r="AC457" s="4">
        <f t="shared" si="33"/>
        <v>456</v>
      </c>
      <c r="AD457" s="161">
        <f t="shared" ca="1" si="34"/>
        <v>0.10096557738950585</v>
      </c>
      <c r="AE457" s="161">
        <f t="shared" ca="1" si="35"/>
        <v>1010</v>
      </c>
      <c r="AF457" s="161" t="str">
        <f ca="1">INDEX(동료가치!$I$2:$I$81,MATCH(동료가치!AE457,동료가치!$M$2:$M$81,1),1)</f>
        <v>3 : 랭크1 PVP.매지션(남)</v>
      </c>
      <c r="AG457" s="161" t="str">
        <f ca="1">INDEX(동료가치!$I$82:$I$209,MATCH(동료가치!$AE457,동료가치!$M$82:$M$209,1),1)</f>
        <v>15 : 랭크2 PVP.세이지(남)</v>
      </c>
    </row>
    <row r="458" spans="1:33" x14ac:dyDescent="0.2">
      <c r="A458" s="4" t="s">
        <v>3394</v>
      </c>
      <c r="B458" s="4">
        <v>4000</v>
      </c>
      <c r="C458" s="4">
        <v>8</v>
      </c>
      <c r="D458" s="4">
        <v>4</v>
      </c>
      <c r="E458" s="4" t="s">
        <v>3549</v>
      </c>
      <c r="F458" s="4">
        <v>125</v>
      </c>
      <c r="G458" s="4">
        <v>33</v>
      </c>
      <c r="H458" s="4">
        <v>163</v>
      </c>
      <c r="I458" s="4" t="s">
        <v>3536</v>
      </c>
      <c r="J458" s="4">
        <v>1</v>
      </c>
      <c r="K458" s="4">
        <v>0</v>
      </c>
      <c r="L458" s="4">
        <v>0</v>
      </c>
      <c r="M458" s="162"/>
      <c r="AC458" s="4">
        <f t="shared" si="33"/>
        <v>457</v>
      </c>
      <c r="AD458" s="161">
        <f t="shared" ca="1" si="34"/>
        <v>0.64268347997757191</v>
      </c>
      <c r="AE458" s="161">
        <f t="shared" ca="1" si="35"/>
        <v>6427</v>
      </c>
      <c r="AF458" s="161" t="str">
        <f ca="1">INDEX(동료가치!$I$2:$I$81,MATCH(동료가치!AE458,동료가치!$M$2:$M$81,1),1)</f>
        <v>106 : 랭크1 파견.마요마요</v>
      </c>
      <c r="AG458" s="161" t="str">
        <f ca="1">INDEX(동료가치!$I$82:$I$209,MATCH(동료가치!$AE458,동료가치!$M$82:$M$209,1),1)</f>
        <v>34 : 랭크3 PVP.어쌔신크로스(여)</v>
      </c>
    </row>
    <row r="459" spans="1:33" x14ac:dyDescent="0.2">
      <c r="A459" s="4" t="s">
        <v>3394</v>
      </c>
      <c r="B459" s="4">
        <v>4001</v>
      </c>
      <c r="C459" s="4">
        <v>8</v>
      </c>
      <c r="D459" s="4">
        <v>4</v>
      </c>
      <c r="E459" s="4" t="s">
        <v>3549</v>
      </c>
      <c r="F459" s="4">
        <v>125</v>
      </c>
      <c r="G459" s="4">
        <v>33</v>
      </c>
      <c r="H459" s="4">
        <v>164</v>
      </c>
      <c r="I459" s="4" t="s">
        <v>3537</v>
      </c>
      <c r="J459" s="4">
        <v>1</v>
      </c>
      <c r="K459" s="4">
        <v>0</v>
      </c>
      <c r="L459" s="4">
        <v>0</v>
      </c>
      <c r="M459" s="162"/>
      <c r="AC459" s="4">
        <f t="shared" si="33"/>
        <v>458</v>
      </c>
      <c r="AD459" s="161">
        <f t="shared" ca="1" si="34"/>
        <v>0.25638552476077769</v>
      </c>
      <c r="AE459" s="161">
        <f t="shared" ca="1" si="35"/>
        <v>2564</v>
      </c>
      <c r="AF459" s="161" t="str">
        <f ca="1">INDEX(동료가치!$I$2:$I$81,MATCH(동료가치!AE459,동료가치!$M$2:$M$81,1),1)</f>
        <v>6 : 랭크1 PVP.씨프(여)</v>
      </c>
      <c r="AG459" s="161" t="str">
        <f ca="1">INDEX(동료가치!$I$82:$I$209,MATCH(동료가치!$AE459,동료가치!$M$82:$M$209,1),1)</f>
        <v>109 : 랭크2 파견.글로리아</v>
      </c>
    </row>
    <row r="460" spans="1:33" x14ac:dyDescent="0.2">
      <c r="A460" s="4" t="s">
        <v>3394</v>
      </c>
      <c r="B460" s="4">
        <v>4002</v>
      </c>
      <c r="C460" s="4">
        <v>8</v>
      </c>
      <c r="D460" s="4">
        <v>4</v>
      </c>
      <c r="E460" s="4" t="s">
        <v>3549</v>
      </c>
      <c r="F460" s="4">
        <v>125</v>
      </c>
      <c r="G460" s="4">
        <v>33</v>
      </c>
      <c r="H460" s="4">
        <v>165</v>
      </c>
      <c r="I460" s="4" t="s">
        <v>3538</v>
      </c>
      <c r="J460" s="4">
        <v>1</v>
      </c>
      <c r="K460" s="4">
        <v>0</v>
      </c>
      <c r="L460" s="4">
        <v>0</v>
      </c>
      <c r="M460" s="162"/>
      <c r="AC460" s="4">
        <f t="shared" si="33"/>
        <v>459</v>
      </c>
      <c r="AD460" s="161">
        <f t="shared" ca="1" si="34"/>
        <v>0.4329822184662756</v>
      </c>
      <c r="AE460" s="161">
        <f t="shared" ca="1" si="35"/>
        <v>4330</v>
      </c>
      <c r="AF460" s="161" t="str">
        <f ca="1">INDEX(동료가치!$I$2:$I$81,MATCH(동료가치!AE460,동료가치!$M$2:$M$81,1),1)</f>
        <v>102 : 랭크1 파견.세레</v>
      </c>
      <c r="AG460" s="161" t="str">
        <f ca="1">INDEX(동료가치!$I$82:$I$209,MATCH(동료가치!$AE460,동료가치!$M$82:$M$209,1),1)</f>
        <v>120 : 랭크2 파견.마쿠</v>
      </c>
    </row>
    <row r="461" spans="1:33" x14ac:dyDescent="0.2">
      <c r="A461" s="4" t="s">
        <v>3394</v>
      </c>
      <c r="B461" s="4">
        <v>4003</v>
      </c>
      <c r="C461" s="4">
        <v>8</v>
      </c>
      <c r="D461" s="4">
        <v>4</v>
      </c>
      <c r="E461" s="4" t="s">
        <v>3549</v>
      </c>
      <c r="F461" s="4">
        <v>125</v>
      </c>
      <c r="G461" s="4">
        <v>33</v>
      </c>
      <c r="H461" s="4">
        <v>166</v>
      </c>
      <c r="I461" s="4" t="s">
        <v>3539</v>
      </c>
      <c r="J461" s="4">
        <v>1</v>
      </c>
      <c r="K461" s="4">
        <v>0</v>
      </c>
      <c r="L461" s="4">
        <v>0</v>
      </c>
      <c r="M461" s="162"/>
      <c r="AC461" s="4">
        <f t="shared" si="33"/>
        <v>460</v>
      </c>
      <c r="AD461" s="161">
        <f t="shared" ca="1" si="34"/>
        <v>0.92010387588077513</v>
      </c>
      <c r="AE461" s="161">
        <f t="shared" ca="1" si="35"/>
        <v>9202</v>
      </c>
      <c r="AF461" s="161" t="str">
        <f ca="1">INDEX(동료가치!$I$2:$I$81,MATCH(동료가치!AE461,동료가치!$M$2:$M$81,1),1)</f>
        <v>34 : 랭크3 PVP.어쌔신크로스(여)</v>
      </c>
      <c r="AG461" s="161" t="str">
        <f ca="1">INDEX(동료가치!$I$82:$I$209,MATCH(동료가치!$AE461,동료가치!$M$82:$M$209,1),1)</f>
        <v>137 : 랭크3 파견.비닛</v>
      </c>
    </row>
    <row r="462" spans="1:33" x14ac:dyDescent="0.2">
      <c r="A462" s="4" t="s">
        <v>3394</v>
      </c>
      <c r="B462" s="4">
        <v>4004</v>
      </c>
      <c r="C462" s="4">
        <v>8</v>
      </c>
      <c r="D462" s="4">
        <v>4</v>
      </c>
      <c r="E462" s="4" t="s">
        <v>3549</v>
      </c>
      <c r="F462" s="4">
        <v>125</v>
      </c>
      <c r="G462" s="4">
        <v>33</v>
      </c>
      <c r="H462" s="4">
        <v>167</v>
      </c>
      <c r="I462" s="4" t="s">
        <v>3540</v>
      </c>
      <c r="J462" s="4">
        <v>1</v>
      </c>
      <c r="K462" s="4">
        <v>0</v>
      </c>
      <c r="L462" s="4">
        <v>0</v>
      </c>
      <c r="M462" s="162"/>
      <c r="AC462" s="4">
        <f t="shared" si="33"/>
        <v>461</v>
      </c>
      <c r="AD462" s="161">
        <f t="shared" ca="1" si="34"/>
        <v>0.6899195210234228</v>
      </c>
      <c r="AE462" s="161">
        <f t="shared" ca="1" si="35"/>
        <v>6900</v>
      </c>
      <c r="AF462" s="161" t="str">
        <f ca="1">INDEX(동료가치!$I$2:$I$81,MATCH(동료가치!AE462,동료가치!$M$2:$M$81,1),1)</f>
        <v>107 : 랭크1 파견.아제냐</v>
      </c>
      <c r="AG462" s="161" t="str">
        <f ca="1">INDEX(동료가치!$I$82:$I$209,MATCH(동료가치!$AE462,동료가치!$M$82:$M$209,1),1)</f>
        <v>37 : 랭크3 PVP.스나이퍼(남)</v>
      </c>
    </row>
    <row r="463" spans="1:33" x14ac:dyDescent="0.2">
      <c r="A463" s="4" t="s">
        <v>3394</v>
      </c>
      <c r="B463" s="4">
        <v>4005</v>
      </c>
      <c r="C463" s="4">
        <v>8</v>
      </c>
      <c r="D463" s="4">
        <v>4</v>
      </c>
      <c r="E463" s="4" t="s">
        <v>3549</v>
      </c>
      <c r="F463" s="4">
        <v>125</v>
      </c>
      <c r="G463" s="4">
        <v>33</v>
      </c>
      <c r="H463" s="4">
        <v>168</v>
      </c>
      <c r="I463" s="4" t="s">
        <v>3541</v>
      </c>
      <c r="J463" s="4">
        <v>1</v>
      </c>
      <c r="K463" s="4">
        <v>0</v>
      </c>
      <c r="L463" s="4">
        <v>0</v>
      </c>
      <c r="M463" s="162"/>
      <c r="AC463" s="4">
        <f t="shared" si="33"/>
        <v>462</v>
      </c>
      <c r="AD463" s="161">
        <f t="shared" ca="1" si="34"/>
        <v>0.42244667501321598</v>
      </c>
      <c r="AE463" s="161">
        <f t="shared" ca="1" si="35"/>
        <v>4225</v>
      </c>
      <c r="AF463" s="161" t="str">
        <f ca="1">INDEX(동료가치!$I$2:$I$81,MATCH(동료가치!AE463,동료가치!$M$2:$M$81,1),1)</f>
        <v>102 : 랭크1 파견.세레</v>
      </c>
      <c r="AG463" s="161" t="str">
        <f ca="1">INDEX(동료가치!$I$82:$I$209,MATCH(동료가치!$AE463,동료가치!$M$82:$M$209,1),1)</f>
        <v>119 : 랭크2 파견.벤카이스틴</v>
      </c>
    </row>
    <row r="464" spans="1:33" x14ac:dyDescent="0.2">
      <c r="A464" s="4" t="s">
        <v>3394</v>
      </c>
      <c r="B464" s="4">
        <v>4006</v>
      </c>
      <c r="C464" s="4">
        <v>8</v>
      </c>
      <c r="D464" s="4">
        <v>4</v>
      </c>
      <c r="E464" s="4" t="s">
        <v>3549</v>
      </c>
      <c r="F464" s="4">
        <v>125</v>
      </c>
      <c r="G464" s="4">
        <v>33</v>
      </c>
      <c r="H464" s="4">
        <v>169</v>
      </c>
      <c r="I464" s="4" t="s">
        <v>3542</v>
      </c>
      <c r="J464" s="4">
        <v>1</v>
      </c>
      <c r="K464" s="4">
        <v>0</v>
      </c>
      <c r="L464" s="4">
        <v>0</v>
      </c>
      <c r="M464" s="162"/>
      <c r="AC464" s="4">
        <f t="shared" si="33"/>
        <v>463</v>
      </c>
      <c r="AD464" s="161">
        <f t="shared" ca="1" si="34"/>
        <v>0.2284113888083128</v>
      </c>
      <c r="AE464" s="161">
        <f t="shared" ca="1" si="35"/>
        <v>2285</v>
      </c>
      <c r="AF464" s="161" t="str">
        <f ca="1">INDEX(동료가치!$I$2:$I$81,MATCH(동료가치!AE464,동료가치!$M$2:$M$81,1),1)</f>
        <v>5 : 랭크1 PVP.씨프(남)</v>
      </c>
      <c r="AG464" s="161" t="str">
        <f ca="1">INDEX(동료가치!$I$82:$I$209,MATCH(동료가치!$AE464,동료가치!$M$82:$M$209,1),1)</f>
        <v>23 : 랭크2 PVP.댄서(남)</v>
      </c>
    </row>
    <row r="465" spans="1:33" x14ac:dyDescent="0.2">
      <c r="A465" s="4" t="s">
        <v>3394</v>
      </c>
      <c r="B465" s="4">
        <v>4007</v>
      </c>
      <c r="C465" s="4">
        <v>8</v>
      </c>
      <c r="D465" s="4">
        <v>4</v>
      </c>
      <c r="E465" s="4" t="s">
        <v>3549</v>
      </c>
      <c r="F465" s="4">
        <v>125</v>
      </c>
      <c r="G465" s="4">
        <v>33</v>
      </c>
      <c r="H465" s="4">
        <v>170</v>
      </c>
      <c r="I465" s="4" t="s">
        <v>3543</v>
      </c>
      <c r="J465" s="4">
        <v>1</v>
      </c>
      <c r="K465" s="4">
        <v>0</v>
      </c>
      <c r="L465" s="4">
        <v>0</v>
      </c>
      <c r="M465" s="162"/>
      <c r="AC465" s="4">
        <f t="shared" si="33"/>
        <v>464</v>
      </c>
      <c r="AD465" s="161">
        <f t="shared" ca="1" si="34"/>
        <v>0.74150483759215624</v>
      </c>
      <c r="AE465" s="161">
        <f t="shared" ca="1" si="35"/>
        <v>7416</v>
      </c>
      <c r="AF465" s="161" t="str">
        <f ca="1">INDEX(동료가치!$I$2:$I$81,MATCH(동료가치!AE465,동료가치!$M$2:$M$81,1),1)</f>
        <v>14 : 랭크2 PVP.위저드(여)</v>
      </c>
      <c r="AG465" s="161" t="str">
        <f ca="1">INDEX(동료가치!$I$82:$I$209,MATCH(동료가치!$AE465,동료가치!$M$82:$M$209,1),1)</f>
        <v>125 : 랭크3 파견.발키리</v>
      </c>
    </row>
    <row r="466" spans="1:33" x14ac:dyDescent="0.2">
      <c r="A466" s="4" t="s">
        <v>3394</v>
      </c>
      <c r="B466" s="4">
        <v>4008</v>
      </c>
      <c r="C466" s="4">
        <v>8</v>
      </c>
      <c r="D466" s="4">
        <v>4</v>
      </c>
      <c r="E466" s="4" t="s">
        <v>3549</v>
      </c>
      <c r="F466" s="4">
        <v>125</v>
      </c>
      <c r="G466" s="4">
        <v>33</v>
      </c>
      <c r="H466" s="4">
        <v>171</v>
      </c>
      <c r="I466" s="4" t="s">
        <v>3544</v>
      </c>
      <c r="J466" s="4">
        <v>1</v>
      </c>
      <c r="K466" s="4">
        <v>0</v>
      </c>
      <c r="L466" s="4">
        <v>0</v>
      </c>
      <c r="M466" s="162"/>
      <c r="AC466" s="4">
        <f t="shared" si="33"/>
        <v>465</v>
      </c>
      <c r="AD466" s="161">
        <f t="shared" ca="1" si="34"/>
        <v>9.7755533324258237E-2</v>
      </c>
      <c r="AE466" s="161">
        <f t="shared" ca="1" si="35"/>
        <v>978</v>
      </c>
      <c r="AF466" s="161" t="str">
        <f ca="1">INDEX(동료가치!$I$2:$I$81,MATCH(동료가치!AE466,동료가치!$M$2:$M$81,1),1)</f>
        <v>3 : 랭크1 PVP.매지션(남)</v>
      </c>
      <c r="AG466" s="161" t="str">
        <f ca="1">INDEX(동료가치!$I$82:$I$209,MATCH(동료가치!$AE466,동료가치!$M$82:$M$209,1),1)</f>
        <v>15 : 랭크2 PVP.세이지(남)</v>
      </c>
    </row>
    <row r="467" spans="1:33" x14ac:dyDescent="0.2">
      <c r="A467" s="4" t="s">
        <v>3394</v>
      </c>
      <c r="B467" s="4">
        <v>4009</v>
      </c>
      <c r="C467" s="4">
        <v>8</v>
      </c>
      <c r="D467" s="4">
        <v>4</v>
      </c>
      <c r="E467" s="4" t="s">
        <v>3549</v>
      </c>
      <c r="F467" s="4">
        <v>125</v>
      </c>
      <c r="G467" s="4">
        <v>33</v>
      </c>
      <c r="H467" s="4">
        <v>172</v>
      </c>
      <c r="I467" s="4" t="s">
        <v>3545</v>
      </c>
      <c r="J467" s="4">
        <v>1</v>
      </c>
      <c r="K467" s="4">
        <v>0</v>
      </c>
      <c r="L467" s="4">
        <v>0</v>
      </c>
      <c r="M467" s="162"/>
      <c r="AC467" s="4">
        <f t="shared" si="33"/>
        <v>466</v>
      </c>
      <c r="AD467" s="161">
        <f t="shared" ca="1" si="34"/>
        <v>9.2777322920698513E-2</v>
      </c>
      <c r="AE467" s="161">
        <f t="shared" ca="1" si="35"/>
        <v>928</v>
      </c>
      <c r="AF467" s="161" t="str">
        <f ca="1">INDEX(동료가치!$I$2:$I$81,MATCH(동료가치!AE467,동료가치!$M$2:$M$81,1),1)</f>
        <v>2 : 랭크1 PVP.소드맨(여)</v>
      </c>
      <c r="AG467" s="161" t="str">
        <f ca="1">INDEX(동료가치!$I$82:$I$209,MATCH(동료가치!$AE467,동료가치!$M$82:$M$209,1),1)</f>
        <v>14 : 랭크2 PVP.위저드(여)</v>
      </c>
    </row>
    <row r="468" spans="1:33" x14ac:dyDescent="0.2">
      <c r="A468" s="4" t="s">
        <v>3394</v>
      </c>
      <c r="B468" s="4">
        <v>4010</v>
      </c>
      <c r="C468" s="4">
        <v>8</v>
      </c>
      <c r="D468" s="4">
        <v>5</v>
      </c>
      <c r="E468" s="4" t="s">
        <v>3549</v>
      </c>
      <c r="F468" s="4">
        <v>625</v>
      </c>
      <c r="G468" s="4">
        <v>33</v>
      </c>
      <c r="H468" s="4">
        <v>157</v>
      </c>
      <c r="I468" s="4" t="s">
        <v>3530</v>
      </c>
      <c r="J468" s="4">
        <v>1</v>
      </c>
      <c r="K468" s="4">
        <v>0</v>
      </c>
      <c r="L468" s="4">
        <v>0</v>
      </c>
      <c r="M468" s="162"/>
      <c r="AC468" s="4">
        <f t="shared" si="33"/>
        <v>467</v>
      </c>
      <c r="AD468" s="161">
        <f t="shared" ca="1" si="34"/>
        <v>0.99303516743208142</v>
      </c>
      <c r="AE468" s="161">
        <f t="shared" ca="1" si="35"/>
        <v>9931</v>
      </c>
      <c r="AF468" s="161" t="str">
        <f ca="1">INDEX(동료가치!$I$2:$I$81,MATCH(동료가치!AE468,동료가치!$M$2:$M$81,1),1)</f>
        <v>140 : 랭크3 파견.디포르테</v>
      </c>
      <c r="AG468" s="161" t="str">
        <f ca="1">INDEX(동료가치!$I$82:$I$209,MATCH(동료가치!$AE468,동료가치!$M$82:$M$209,1),1)</f>
        <v>172 : 랭크5 파견.뉴오즈</v>
      </c>
    </row>
    <row r="469" spans="1:33" x14ac:dyDescent="0.2">
      <c r="A469" s="4" t="s">
        <v>3394</v>
      </c>
      <c r="B469" s="4">
        <v>4011</v>
      </c>
      <c r="C469" s="4">
        <v>8</v>
      </c>
      <c r="D469" s="4">
        <v>5</v>
      </c>
      <c r="E469" s="4" t="s">
        <v>3549</v>
      </c>
      <c r="F469" s="4">
        <v>625</v>
      </c>
      <c r="G469" s="4">
        <v>33</v>
      </c>
      <c r="H469" s="4">
        <v>158</v>
      </c>
      <c r="I469" s="4" t="s">
        <v>3531</v>
      </c>
      <c r="J469" s="4" t="s">
        <v>3554</v>
      </c>
      <c r="K469" s="4">
        <v>0</v>
      </c>
      <c r="L469" s="4">
        <v>0</v>
      </c>
      <c r="M469" s="162"/>
      <c r="AC469" s="4">
        <f t="shared" si="33"/>
        <v>468</v>
      </c>
      <c r="AD469" s="161">
        <f t="shared" ca="1" si="34"/>
        <v>0.78094007850266278</v>
      </c>
      <c r="AE469" s="161">
        <f t="shared" ca="1" si="35"/>
        <v>7810</v>
      </c>
      <c r="AF469" s="161" t="str">
        <f ca="1">INDEX(동료가치!$I$2:$I$81,MATCH(동료가치!AE469,동료가치!$M$2:$M$81,1),1)</f>
        <v>20 : 랭크2 PVP.로그(여)</v>
      </c>
      <c r="AG469" s="161" t="str">
        <f ca="1">INDEX(동료가치!$I$82:$I$209,MATCH(동료가치!$AE469,동료가치!$M$82:$M$209,1),1)</f>
        <v>127 : 랭크3 파견.루이제</v>
      </c>
    </row>
    <row r="470" spans="1:33" x14ac:dyDescent="0.2">
      <c r="A470" s="4" t="s">
        <v>3394</v>
      </c>
      <c r="B470" s="4">
        <v>4012</v>
      </c>
      <c r="C470" s="4">
        <v>8</v>
      </c>
      <c r="D470" s="4">
        <v>5</v>
      </c>
      <c r="E470" s="4" t="s">
        <v>3549</v>
      </c>
      <c r="F470" s="4">
        <v>625</v>
      </c>
      <c r="G470" s="4">
        <v>33</v>
      </c>
      <c r="H470" s="4">
        <v>159</v>
      </c>
      <c r="I470" s="4" t="s">
        <v>3532</v>
      </c>
      <c r="J470" s="4">
        <v>1</v>
      </c>
      <c r="K470" s="4">
        <v>0</v>
      </c>
      <c r="L470" s="4">
        <v>0</v>
      </c>
      <c r="M470" s="162"/>
      <c r="AC470" s="4">
        <f t="shared" si="33"/>
        <v>469</v>
      </c>
      <c r="AD470" s="161">
        <f t="shared" ca="1" si="34"/>
        <v>0.59216324429392331</v>
      </c>
      <c r="AE470" s="161">
        <f t="shared" ca="1" si="35"/>
        <v>5922</v>
      </c>
      <c r="AF470" s="161" t="str">
        <f ca="1">INDEX(동료가치!$I$2:$I$81,MATCH(동료가치!AE470,동료가치!$M$2:$M$81,1),1)</f>
        <v>105 : 랭크1 파견.냥쿤</v>
      </c>
      <c r="AG470" s="161" t="str">
        <f ca="1">INDEX(동료가치!$I$82:$I$209,MATCH(동료가치!$AE470,동료가치!$M$82:$M$209,1),1)</f>
        <v>30 : 랭크3 PVP.하이위저드(여)</v>
      </c>
    </row>
    <row r="471" spans="1:33" x14ac:dyDescent="0.2">
      <c r="A471" s="4" t="s">
        <v>3394</v>
      </c>
      <c r="B471" s="4">
        <v>4013</v>
      </c>
      <c r="C471" s="4">
        <v>8</v>
      </c>
      <c r="D471" s="4">
        <v>5</v>
      </c>
      <c r="E471" s="4" t="s">
        <v>3549</v>
      </c>
      <c r="F471" s="4">
        <v>625</v>
      </c>
      <c r="G471" s="4">
        <v>33</v>
      </c>
      <c r="H471" s="4">
        <v>160</v>
      </c>
      <c r="I471" s="4" t="s">
        <v>3533</v>
      </c>
      <c r="J471" s="4">
        <v>1</v>
      </c>
      <c r="K471" s="4">
        <v>0</v>
      </c>
      <c r="L471" s="4">
        <v>0</v>
      </c>
      <c r="M471" s="162"/>
      <c r="AC471" s="4">
        <f t="shared" si="33"/>
        <v>470</v>
      </c>
      <c r="AD471" s="161">
        <f t="shared" ca="1" si="34"/>
        <v>0.50246113802767745</v>
      </c>
      <c r="AE471" s="161">
        <f t="shared" ca="1" si="35"/>
        <v>5025</v>
      </c>
      <c r="AF471" s="161" t="str">
        <f ca="1">INDEX(동료가치!$I$2:$I$81,MATCH(동료가치!AE471,동료가치!$M$2:$M$81,1),1)</f>
        <v>103 : 랭크1 파견.진도</v>
      </c>
      <c r="AG471" s="161" t="str">
        <f ca="1">INDEX(동료가치!$I$82:$I$209,MATCH(동료가치!$AE471,동료가치!$M$82:$M$209,1),1)</f>
        <v>124 : 랭크2 파견.네마</v>
      </c>
    </row>
    <row r="472" spans="1:33" x14ac:dyDescent="0.2">
      <c r="A472" s="4" t="s">
        <v>3394</v>
      </c>
      <c r="B472" s="4">
        <v>4014</v>
      </c>
      <c r="C472" s="4">
        <v>8</v>
      </c>
      <c r="D472" s="4">
        <v>5</v>
      </c>
      <c r="E472" s="4" t="s">
        <v>3549</v>
      </c>
      <c r="F472" s="4">
        <v>625</v>
      </c>
      <c r="G472" s="4">
        <v>33</v>
      </c>
      <c r="H472" s="4">
        <v>161</v>
      </c>
      <c r="I472" s="4" t="s">
        <v>3534</v>
      </c>
      <c r="J472" s="4">
        <v>1</v>
      </c>
      <c r="K472" s="4">
        <v>0</v>
      </c>
      <c r="L472" s="4">
        <v>0</v>
      </c>
      <c r="M472" s="162"/>
      <c r="AC472" s="4">
        <f t="shared" si="33"/>
        <v>471</v>
      </c>
      <c r="AD472" s="161">
        <f t="shared" ca="1" si="34"/>
        <v>0.82881122217710812</v>
      </c>
      <c r="AE472" s="161">
        <f t="shared" ca="1" si="35"/>
        <v>8289</v>
      </c>
      <c r="AF472" s="161" t="str">
        <f ca="1">INDEX(동료가치!$I$2:$I$81,MATCH(동료가치!AE472,동료가치!$M$2:$M$81,1),1)</f>
        <v>112 : 랭크2 파견.이세나</v>
      </c>
      <c r="AG472" s="161" t="str">
        <f ca="1">INDEX(동료가치!$I$82:$I$209,MATCH(동료가치!$AE472,동료가치!$M$82:$M$209,1),1)</f>
        <v>130 : 랭크3 파견.이레이소</v>
      </c>
    </row>
    <row r="473" spans="1:33" x14ac:dyDescent="0.2">
      <c r="A473" s="4" t="s">
        <v>3394</v>
      </c>
      <c r="B473" s="4">
        <v>4015</v>
      </c>
      <c r="C473" s="4">
        <v>8</v>
      </c>
      <c r="D473" s="4">
        <v>5</v>
      </c>
      <c r="E473" s="4" t="s">
        <v>3549</v>
      </c>
      <c r="F473" s="4">
        <v>625</v>
      </c>
      <c r="G473" s="4">
        <v>33</v>
      </c>
      <c r="H473" s="4">
        <v>162</v>
      </c>
      <c r="I473" s="4" t="s">
        <v>3535</v>
      </c>
      <c r="J473" s="4">
        <v>1</v>
      </c>
      <c r="K473" s="4">
        <v>0</v>
      </c>
      <c r="L473" s="4">
        <v>0</v>
      </c>
      <c r="M473" s="162"/>
      <c r="AC473" s="4">
        <f t="shared" si="33"/>
        <v>472</v>
      </c>
      <c r="AD473" s="161">
        <f t="shared" ca="1" si="34"/>
        <v>0.93263585092243828</v>
      </c>
      <c r="AE473" s="161">
        <f t="shared" ca="1" si="35"/>
        <v>9327</v>
      </c>
      <c r="AF473" s="161" t="str">
        <f ca="1">INDEX(동료가치!$I$2:$I$81,MATCH(동료가치!AE473,동료가치!$M$2:$M$81,1),1)</f>
        <v>126 : 랭크3 파견.고로</v>
      </c>
      <c r="AG473" s="161" t="str">
        <f ca="1">INDEX(동료가치!$I$82:$I$209,MATCH(동료가치!$AE473,동료가치!$M$82:$M$209,1),1)</f>
        <v>138 : 랭크3 파견.소린</v>
      </c>
    </row>
    <row r="474" spans="1:33" x14ac:dyDescent="0.2">
      <c r="A474" s="4" t="s">
        <v>3394</v>
      </c>
      <c r="B474" s="4">
        <v>4016</v>
      </c>
      <c r="C474" s="4">
        <v>8</v>
      </c>
      <c r="D474" s="4">
        <v>5</v>
      </c>
      <c r="E474" s="4" t="s">
        <v>3549</v>
      </c>
      <c r="F474" s="4">
        <v>625</v>
      </c>
      <c r="G474" s="4">
        <v>33</v>
      </c>
      <c r="H474" s="4">
        <v>163</v>
      </c>
      <c r="I474" s="4" t="s">
        <v>3536</v>
      </c>
      <c r="J474" s="4" t="s">
        <v>3555</v>
      </c>
      <c r="K474" s="4">
        <v>0</v>
      </c>
      <c r="L474" s="4">
        <v>0</v>
      </c>
      <c r="M474" s="162"/>
      <c r="AC474" s="4">
        <f t="shared" si="33"/>
        <v>473</v>
      </c>
      <c r="AD474" s="161">
        <f t="shared" ca="1" si="34"/>
        <v>0.95343634495013563</v>
      </c>
      <c r="AE474" s="161">
        <f t="shared" ca="1" si="35"/>
        <v>9535</v>
      </c>
      <c r="AF474" s="161" t="str">
        <f ca="1">INDEX(동료가치!$I$2:$I$81,MATCH(동료가치!AE474,동료가치!$M$2:$M$81,1),1)</f>
        <v>140 : 랭크3 파견.디포르테</v>
      </c>
      <c r="AG474" s="161" t="str">
        <f ca="1">INDEX(동료가치!$I$82:$I$209,MATCH(동료가치!$AE474,동료가치!$M$82:$M$209,1),1)</f>
        <v>139 : 랭크3 파견.테일링</v>
      </c>
    </row>
    <row r="475" spans="1:33" x14ac:dyDescent="0.2">
      <c r="A475" s="4" t="s">
        <v>3394</v>
      </c>
      <c r="B475" s="4">
        <v>4017</v>
      </c>
      <c r="C475" s="4">
        <v>8</v>
      </c>
      <c r="D475" s="4">
        <v>5</v>
      </c>
      <c r="E475" s="4" t="s">
        <v>3549</v>
      </c>
      <c r="F475" s="4">
        <v>625</v>
      </c>
      <c r="G475" s="4">
        <v>33</v>
      </c>
      <c r="H475" s="4">
        <v>164</v>
      </c>
      <c r="I475" s="4" t="s">
        <v>3537</v>
      </c>
      <c r="J475" s="4">
        <v>1</v>
      </c>
      <c r="K475" s="4">
        <v>0</v>
      </c>
      <c r="L475" s="4">
        <v>0</v>
      </c>
      <c r="M475" s="162"/>
      <c r="AC475" s="4">
        <f t="shared" si="33"/>
        <v>474</v>
      </c>
      <c r="AD475" s="161">
        <f t="shared" ca="1" si="34"/>
        <v>0.25395196932821129</v>
      </c>
      <c r="AE475" s="161">
        <f t="shared" ca="1" si="35"/>
        <v>2540</v>
      </c>
      <c r="AF475" s="161" t="str">
        <f ca="1">INDEX(동료가치!$I$2:$I$81,MATCH(동료가치!AE475,동료가치!$M$2:$M$81,1),1)</f>
        <v>6 : 랭크1 PVP.씨프(여)</v>
      </c>
      <c r="AG475" s="161" t="str">
        <f ca="1">INDEX(동료가치!$I$82:$I$209,MATCH(동료가치!$AE475,동료가치!$M$82:$M$209,1),1)</f>
        <v>109 : 랭크2 파견.글로리아</v>
      </c>
    </row>
    <row r="476" spans="1:33" x14ac:dyDescent="0.2">
      <c r="A476" s="4" t="s">
        <v>3394</v>
      </c>
      <c r="B476" s="4">
        <v>4018</v>
      </c>
      <c r="C476" s="4">
        <v>8</v>
      </c>
      <c r="D476" s="4">
        <v>5</v>
      </c>
      <c r="E476" s="4" t="s">
        <v>3549</v>
      </c>
      <c r="F476" s="4">
        <v>625</v>
      </c>
      <c r="G476" s="4">
        <v>33</v>
      </c>
      <c r="H476" s="4">
        <v>165</v>
      </c>
      <c r="I476" s="4" t="s">
        <v>3538</v>
      </c>
      <c r="J476" s="4">
        <v>1</v>
      </c>
      <c r="K476" s="4">
        <v>0</v>
      </c>
      <c r="L476" s="4">
        <v>0</v>
      </c>
      <c r="M476" s="162"/>
      <c r="AC476" s="4">
        <f t="shared" si="33"/>
        <v>475</v>
      </c>
      <c r="AD476" s="161">
        <f t="shared" ca="1" si="34"/>
        <v>0.77306887531951052</v>
      </c>
      <c r="AE476" s="161">
        <f t="shared" ca="1" si="35"/>
        <v>7731</v>
      </c>
      <c r="AF476" s="161" t="str">
        <f ca="1">INDEX(동료가치!$I$2:$I$81,MATCH(동료가치!AE476,동료가치!$M$2:$M$81,1),1)</f>
        <v>19 : 랭크2 PVP.로그(남)</v>
      </c>
      <c r="AG476" s="161" t="str">
        <f ca="1">INDEX(동료가치!$I$82:$I$209,MATCH(동료가치!$AE476,동료가치!$M$82:$M$209,1),1)</f>
        <v>127 : 랭크3 파견.루이제</v>
      </c>
    </row>
    <row r="477" spans="1:33" x14ac:dyDescent="0.2">
      <c r="A477" s="4" t="s">
        <v>3394</v>
      </c>
      <c r="B477" s="4">
        <v>4019</v>
      </c>
      <c r="C477" s="4">
        <v>8</v>
      </c>
      <c r="D477" s="4">
        <v>5</v>
      </c>
      <c r="E477" s="4" t="s">
        <v>3549</v>
      </c>
      <c r="F477" s="4">
        <v>625</v>
      </c>
      <c r="G477" s="4">
        <v>33</v>
      </c>
      <c r="H477" s="4">
        <v>166</v>
      </c>
      <c r="I477" s="4" t="s">
        <v>3539</v>
      </c>
      <c r="J477" s="4">
        <v>1</v>
      </c>
      <c r="K477" s="4">
        <v>0</v>
      </c>
      <c r="L477" s="4">
        <v>0</v>
      </c>
      <c r="M477" s="162"/>
      <c r="AC477" s="4">
        <f t="shared" si="33"/>
        <v>476</v>
      </c>
      <c r="AD477" s="161">
        <f t="shared" ca="1" si="34"/>
        <v>0.90954755671374965</v>
      </c>
      <c r="AE477" s="161">
        <f t="shared" ca="1" si="35"/>
        <v>9096</v>
      </c>
      <c r="AF477" s="161" t="str">
        <f ca="1">INDEX(동료가치!$I$2:$I$81,MATCH(동료가치!AE477,동료가치!$M$2:$M$81,1),1)</f>
        <v>28 : 랭크3 PVP.팔라딘(여)</v>
      </c>
      <c r="AG477" s="161" t="str">
        <f ca="1">INDEX(동료가치!$I$82:$I$209,MATCH(동료가치!$AE477,동료가치!$M$82:$M$209,1),1)</f>
        <v>136 : 랭크3 파견.글라리스</v>
      </c>
    </row>
    <row r="478" spans="1:33" x14ac:dyDescent="0.2">
      <c r="A478" s="4" t="s">
        <v>3394</v>
      </c>
      <c r="B478" s="4">
        <v>4020</v>
      </c>
      <c r="C478" s="4">
        <v>8</v>
      </c>
      <c r="D478" s="4">
        <v>5</v>
      </c>
      <c r="E478" s="4" t="s">
        <v>3549</v>
      </c>
      <c r="F478" s="4">
        <v>625</v>
      </c>
      <c r="G478" s="4">
        <v>33</v>
      </c>
      <c r="H478" s="4">
        <v>167</v>
      </c>
      <c r="I478" s="4" t="s">
        <v>3540</v>
      </c>
      <c r="J478" s="4">
        <v>1</v>
      </c>
      <c r="K478" s="4">
        <v>0</v>
      </c>
      <c r="L478" s="4">
        <v>0</v>
      </c>
      <c r="M478" s="162"/>
      <c r="AC478" s="4">
        <f t="shared" si="33"/>
        <v>477</v>
      </c>
      <c r="AD478" s="161">
        <f t="shared" ca="1" si="34"/>
        <v>0.32184315621019122</v>
      </c>
      <c r="AE478" s="161">
        <f t="shared" ca="1" si="35"/>
        <v>3219</v>
      </c>
      <c r="AF478" s="161" t="str">
        <f ca="1">INDEX(동료가치!$I$2:$I$81,MATCH(동료가치!AE478,동료가치!$M$2:$M$81,1),1)</f>
        <v>7 : 랭크1 PVP.아처(남)</v>
      </c>
      <c r="AG478" s="161" t="str">
        <f ca="1">INDEX(동료가치!$I$82:$I$209,MATCH(동료가치!$AE478,동료가치!$M$82:$M$209,1),1)</f>
        <v>113 : 랭크2 파견.김렛</v>
      </c>
    </row>
    <row r="479" spans="1:33" x14ac:dyDescent="0.2">
      <c r="A479" s="4" t="s">
        <v>3394</v>
      </c>
      <c r="B479" s="4">
        <v>4021</v>
      </c>
      <c r="C479" s="4">
        <v>8</v>
      </c>
      <c r="D479" s="4">
        <v>5</v>
      </c>
      <c r="E479" s="4" t="s">
        <v>3549</v>
      </c>
      <c r="F479" s="4">
        <v>625</v>
      </c>
      <c r="G479" s="4">
        <v>33</v>
      </c>
      <c r="H479" s="4">
        <v>168</v>
      </c>
      <c r="I479" s="4" t="s">
        <v>3541</v>
      </c>
      <c r="J479" s="4">
        <v>1</v>
      </c>
      <c r="K479" s="4">
        <v>0</v>
      </c>
      <c r="L479" s="4">
        <v>0</v>
      </c>
      <c r="M479" s="162"/>
      <c r="AC479" s="4">
        <f t="shared" si="33"/>
        <v>478</v>
      </c>
      <c r="AD479" s="161">
        <f t="shared" ca="1" si="34"/>
        <v>8.8064972713155942E-2</v>
      </c>
      <c r="AE479" s="161">
        <f t="shared" ca="1" si="35"/>
        <v>881</v>
      </c>
      <c r="AF479" s="161" t="str">
        <f ca="1">INDEX(동료가치!$I$2:$I$81,MATCH(동료가치!AE479,동료가치!$M$2:$M$81,1),1)</f>
        <v>2 : 랭크1 PVP.소드맨(여)</v>
      </c>
      <c r="AG479" s="161" t="str">
        <f ca="1">INDEX(동료가치!$I$82:$I$209,MATCH(동료가치!$AE479,동료가치!$M$82:$M$209,1),1)</f>
        <v>14 : 랭크2 PVP.위저드(여)</v>
      </c>
    </row>
    <row r="480" spans="1:33" x14ac:dyDescent="0.2">
      <c r="A480" s="4" t="s">
        <v>3394</v>
      </c>
      <c r="B480" s="4">
        <v>4022</v>
      </c>
      <c r="C480" s="4">
        <v>8</v>
      </c>
      <c r="D480" s="4">
        <v>5</v>
      </c>
      <c r="E480" s="4" t="s">
        <v>3549</v>
      </c>
      <c r="F480" s="4">
        <v>625</v>
      </c>
      <c r="G480" s="4">
        <v>33</v>
      </c>
      <c r="H480" s="4">
        <v>169</v>
      </c>
      <c r="I480" s="4" t="s">
        <v>3542</v>
      </c>
      <c r="J480" s="4">
        <v>1</v>
      </c>
      <c r="K480" s="4">
        <v>0</v>
      </c>
      <c r="L480" s="4">
        <v>0</v>
      </c>
      <c r="M480" s="162"/>
      <c r="AC480" s="4">
        <f t="shared" si="33"/>
        <v>479</v>
      </c>
      <c r="AD480" s="161">
        <f t="shared" ca="1" si="34"/>
        <v>0.92921491578173321</v>
      </c>
      <c r="AE480" s="161">
        <f t="shared" ca="1" si="35"/>
        <v>9293</v>
      </c>
      <c r="AF480" s="161" t="str">
        <f ca="1">INDEX(동료가치!$I$2:$I$81,MATCH(동료가치!AE480,동료가치!$M$2:$M$81,1),1)</f>
        <v>40 : 랭크3 PVP.클로운(여)</v>
      </c>
      <c r="AG480" s="161" t="str">
        <f ca="1">INDEX(동료가치!$I$82:$I$209,MATCH(동료가치!$AE480,동료가치!$M$82:$M$209,1),1)</f>
        <v>137 : 랭크3 파견.비닛</v>
      </c>
    </row>
    <row r="481" spans="1:33" x14ac:dyDescent="0.2">
      <c r="A481" s="4" t="s">
        <v>3394</v>
      </c>
      <c r="B481" s="4">
        <v>4023</v>
      </c>
      <c r="C481" s="4">
        <v>8</v>
      </c>
      <c r="D481" s="4">
        <v>5</v>
      </c>
      <c r="E481" s="4" t="s">
        <v>3549</v>
      </c>
      <c r="F481" s="4">
        <v>625</v>
      </c>
      <c r="G481" s="4">
        <v>33</v>
      </c>
      <c r="H481" s="4">
        <v>170</v>
      </c>
      <c r="I481" s="4" t="s">
        <v>3543</v>
      </c>
      <c r="J481" s="4">
        <v>1</v>
      </c>
      <c r="K481" s="4">
        <v>0</v>
      </c>
      <c r="L481" s="4">
        <v>0</v>
      </c>
      <c r="M481" s="162"/>
      <c r="AC481" s="4">
        <f t="shared" si="33"/>
        <v>480</v>
      </c>
      <c r="AD481" s="161">
        <f t="shared" ca="1" si="34"/>
        <v>0.38731645021193573</v>
      </c>
      <c r="AE481" s="161">
        <f t="shared" ca="1" si="35"/>
        <v>3874</v>
      </c>
      <c r="AF481" s="161" t="str">
        <f ca="1">INDEX(동료가치!$I$2:$I$81,MATCH(동료가치!AE481,동료가치!$M$2:$M$81,1),1)</f>
        <v>101 : 랭크1 파견.엔타마</v>
      </c>
      <c r="AG481" s="161" t="str">
        <f ca="1">INDEX(동료가치!$I$82:$I$209,MATCH(동료가치!$AE481,동료가치!$M$82:$M$209,1),1)</f>
        <v>117 : 랭크2 파견.미드</v>
      </c>
    </row>
    <row r="482" spans="1:33" x14ac:dyDescent="0.2">
      <c r="A482" s="4" t="s">
        <v>3394</v>
      </c>
      <c r="B482" s="4">
        <v>4024</v>
      </c>
      <c r="C482" s="4">
        <v>8</v>
      </c>
      <c r="D482" s="4">
        <v>5</v>
      </c>
      <c r="E482" s="4" t="s">
        <v>3549</v>
      </c>
      <c r="F482" s="4">
        <v>625</v>
      </c>
      <c r="G482" s="4">
        <v>33</v>
      </c>
      <c r="H482" s="4">
        <v>171</v>
      </c>
      <c r="I482" s="4" t="s">
        <v>3544</v>
      </c>
      <c r="J482" s="4">
        <v>1</v>
      </c>
      <c r="K482" s="4">
        <v>0</v>
      </c>
      <c r="L482" s="4">
        <v>0</v>
      </c>
      <c r="M482" s="162"/>
      <c r="AC482" s="4">
        <f t="shared" si="33"/>
        <v>481</v>
      </c>
      <c r="AD482" s="161">
        <f t="shared" ca="1" si="34"/>
        <v>0.6235046085229814</v>
      </c>
      <c r="AE482" s="161">
        <f t="shared" ca="1" si="35"/>
        <v>6236</v>
      </c>
      <c r="AF482" s="161" t="str">
        <f ca="1">INDEX(동료가치!$I$2:$I$81,MATCH(동료가치!AE482,동료가치!$M$2:$M$81,1),1)</f>
        <v>106 : 랭크1 파견.마요마요</v>
      </c>
      <c r="AG482" s="161" t="str">
        <f ca="1">INDEX(동료가치!$I$82:$I$209,MATCH(동료가치!$AE482,동료가치!$M$82:$M$209,1),1)</f>
        <v>32 : 랭크3 PVP.프로페서(여)</v>
      </c>
    </row>
    <row r="483" spans="1:33" x14ac:dyDescent="0.2">
      <c r="A483" s="4" t="s">
        <v>3394</v>
      </c>
      <c r="B483" s="4">
        <v>4025</v>
      </c>
      <c r="C483" s="4">
        <v>8</v>
      </c>
      <c r="D483" s="4">
        <v>5</v>
      </c>
      <c r="E483" s="4" t="s">
        <v>3549</v>
      </c>
      <c r="F483" s="4">
        <v>625</v>
      </c>
      <c r="G483" s="4">
        <v>33</v>
      </c>
      <c r="H483" s="4">
        <v>172</v>
      </c>
      <c r="I483" s="4" t="s">
        <v>3545</v>
      </c>
      <c r="J483" s="4">
        <v>1</v>
      </c>
      <c r="K483" s="4">
        <v>0</v>
      </c>
      <c r="L483" s="4">
        <v>0</v>
      </c>
      <c r="M483" s="162"/>
      <c r="AC483" s="4">
        <f t="shared" si="33"/>
        <v>482</v>
      </c>
      <c r="AD483" s="161">
        <f t="shared" ca="1" si="34"/>
        <v>0.67492440245107488</v>
      </c>
      <c r="AE483" s="161">
        <f t="shared" ca="1" si="35"/>
        <v>6750</v>
      </c>
      <c r="AF483" s="161" t="str">
        <f ca="1">INDEX(동료가치!$I$2:$I$81,MATCH(동료가치!AE483,동료가치!$M$2:$M$81,1),1)</f>
        <v>107 : 랭크1 파견.아제냐</v>
      </c>
      <c r="AG483" s="161" t="str">
        <f ca="1">INDEX(동료가치!$I$82:$I$209,MATCH(동료가치!$AE483,동료가치!$M$82:$M$209,1),1)</f>
        <v>36 : 랭크3 PVP.스토커(여)</v>
      </c>
    </row>
    <row r="484" spans="1:33" x14ac:dyDescent="0.2">
      <c r="AC484" s="4">
        <f t="shared" si="33"/>
        <v>483</v>
      </c>
      <c r="AD484" s="161">
        <f t="shared" ca="1" si="34"/>
        <v>0.58184687870330443</v>
      </c>
      <c r="AE484" s="161">
        <f t="shared" ca="1" si="35"/>
        <v>5819</v>
      </c>
      <c r="AF484" s="161" t="str">
        <f ca="1">INDEX(동료가치!$I$2:$I$81,MATCH(동료가치!AE484,동료가치!$M$2:$M$81,1),1)</f>
        <v>105 : 랭크1 파견.냥쿤</v>
      </c>
      <c r="AG484" s="161" t="str">
        <f ca="1">INDEX(동료가치!$I$82:$I$209,MATCH(동료가치!$AE484,동료가치!$M$82:$M$209,1),1)</f>
        <v>30 : 랭크3 PVP.하이위저드(여)</v>
      </c>
    </row>
    <row r="485" spans="1:33" x14ac:dyDescent="0.2">
      <c r="AC485" s="4">
        <f t="shared" si="33"/>
        <v>484</v>
      </c>
      <c r="AD485" s="161">
        <f t="shared" ca="1" si="34"/>
        <v>0.59512968894499363</v>
      </c>
      <c r="AE485" s="161">
        <f t="shared" ca="1" si="35"/>
        <v>5952</v>
      </c>
      <c r="AF485" s="161" t="str">
        <f ca="1">INDEX(동료가치!$I$2:$I$81,MATCH(동료가치!AE485,동료가치!$M$2:$M$81,1),1)</f>
        <v>105 : 랭크1 파견.냥쿤</v>
      </c>
      <c r="AG485" s="161" t="str">
        <f ca="1">INDEX(동료가치!$I$82:$I$209,MATCH(동료가치!$AE485,동료가치!$M$82:$M$209,1),1)</f>
        <v>31 : 랭크3 PVP.프로페서(남)</v>
      </c>
    </row>
    <row r="486" spans="1:33" x14ac:dyDescent="0.2">
      <c r="AC486" s="4">
        <f t="shared" si="33"/>
        <v>485</v>
      </c>
      <c r="AD486" s="161">
        <f t="shared" ca="1" si="34"/>
        <v>8.9402387809651485E-2</v>
      </c>
      <c r="AE486" s="161">
        <f t="shared" ca="1" si="35"/>
        <v>895</v>
      </c>
      <c r="AF486" s="161" t="str">
        <f ca="1">INDEX(동료가치!$I$2:$I$81,MATCH(동료가치!AE486,동료가치!$M$2:$M$81,1),1)</f>
        <v>2 : 랭크1 PVP.소드맨(여)</v>
      </c>
      <c r="AG486" s="161" t="str">
        <f ca="1">INDEX(동료가치!$I$82:$I$209,MATCH(동료가치!$AE486,동료가치!$M$82:$M$209,1),1)</f>
        <v>14 : 랭크2 PVP.위저드(여)</v>
      </c>
    </row>
    <row r="487" spans="1:33" x14ac:dyDescent="0.2">
      <c r="A487" s="4" t="s">
        <v>3551</v>
      </c>
      <c r="B487" s="4">
        <v>6726</v>
      </c>
      <c r="C487" s="4">
        <v>1</v>
      </c>
      <c r="D487" s="4">
        <v>171</v>
      </c>
      <c r="E487" s="4" t="s">
        <v>3552</v>
      </c>
      <c r="F487" s="4">
        <v>188</v>
      </c>
      <c r="G487" s="4">
        <v>33</v>
      </c>
      <c r="H487" s="4">
        <v>101</v>
      </c>
      <c r="I487" s="4" t="s">
        <v>3410</v>
      </c>
      <c r="J487" s="4">
        <v>1</v>
      </c>
      <c r="K487" s="4">
        <v>0</v>
      </c>
      <c r="L487" s="4">
        <v>0</v>
      </c>
      <c r="M487" s="162"/>
      <c r="O487" s="4" t="s">
        <v>2668</v>
      </c>
      <c r="P487" s="4"/>
      <c r="AC487" s="4">
        <f t="shared" si="33"/>
        <v>486</v>
      </c>
      <c r="AD487" s="161">
        <f t="shared" ca="1" si="34"/>
        <v>0.63318164500626806</v>
      </c>
      <c r="AE487" s="161">
        <f t="shared" ca="1" si="35"/>
        <v>6332</v>
      </c>
      <c r="AF487" s="161" t="str">
        <f ca="1">INDEX(동료가치!$I$2:$I$81,MATCH(동료가치!AE487,동료가치!$M$2:$M$81,1),1)</f>
        <v>106 : 랭크1 파견.마요마요</v>
      </c>
      <c r="AG487" s="161" t="str">
        <f ca="1">INDEX(동료가치!$I$82:$I$209,MATCH(동료가치!$AE487,동료가치!$M$82:$M$209,1),1)</f>
        <v>33 : 랭크3 PVP.어쌔신크로스(남)</v>
      </c>
    </row>
    <row r="488" spans="1:33" x14ac:dyDescent="0.2">
      <c r="A488" s="4" t="s">
        <v>3551</v>
      </c>
      <c r="B488" s="4">
        <v>6727</v>
      </c>
      <c r="C488" s="4">
        <v>1</v>
      </c>
      <c r="D488" s="4">
        <v>171</v>
      </c>
      <c r="E488" s="4" t="s">
        <v>3552</v>
      </c>
      <c r="F488" s="4">
        <v>188</v>
      </c>
      <c r="G488" s="4">
        <v>33</v>
      </c>
      <c r="H488" s="4">
        <v>102</v>
      </c>
      <c r="I488" s="4" t="s">
        <v>3411</v>
      </c>
      <c r="J488" s="4">
        <v>1</v>
      </c>
      <c r="K488" s="4">
        <v>0</v>
      </c>
      <c r="L488" s="4">
        <v>0</v>
      </c>
      <c r="M488" s="162"/>
      <c r="O488" s="4" t="s">
        <v>3559</v>
      </c>
      <c r="P488" s="4">
        <f>SUM(F487:F502)</f>
        <v>3000</v>
      </c>
      <c r="AC488" s="4">
        <f t="shared" si="33"/>
        <v>487</v>
      </c>
      <c r="AD488" s="161">
        <f t="shared" ca="1" si="34"/>
        <v>0.33158472138722694</v>
      </c>
      <c r="AE488" s="161">
        <f t="shared" ca="1" si="35"/>
        <v>3316</v>
      </c>
      <c r="AF488" s="161" t="str">
        <f ca="1">INDEX(동료가치!$I$2:$I$81,MATCH(동료가치!AE488,동료가치!$M$2:$M$81,1),1)</f>
        <v>8 : 랭크1 PVP.아처(여)</v>
      </c>
      <c r="AG488" s="161" t="str">
        <f ca="1">INDEX(동료가치!$I$82:$I$209,MATCH(동료가치!$AE488,동료가치!$M$82:$M$209,1),1)</f>
        <v>113 : 랭크2 파견.김렛</v>
      </c>
    </row>
    <row r="489" spans="1:33" x14ac:dyDescent="0.2">
      <c r="A489" s="4" t="s">
        <v>3551</v>
      </c>
      <c r="B489" s="4">
        <v>6728</v>
      </c>
      <c r="C489" s="4">
        <v>1</v>
      </c>
      <c r="D489" s="4">
        <v>171</v>
      </c>
      <c r="E489" s="4" t="s">
        <v>3552</v>
      </c>
      <c r="F489" s="4">
        <v>188</v>
      </c>
      <c r="G489" s="4">
        <v>33</v>
      </c>
      <c r="H489" s="4">
        <v>103</v>
      </c>
      <c r="I489" s="4" t="s">
        <v>3412</v>
      </c>
      <c r="J489" s="4">
        <v>1</v>
      </c>
      <c r="K489" s="4">
        <v>0</v>
      </c>
      <c r="L489" s="4">
        <v>0</v>
      </c>
      <c r="M489" s="162"/>
      <c r="O489" s="4" t="s">
        <v>3558</v>
      </c>
      <c r="P489" s="4">
        <f>SUM(F487:F494)</f>
        <v>1500</v>
      </c>
      <c r="AC489" s="4">
        <f t="shared" si="33"/>
        <v>488</v>
      </c>
      <c r="AD489" s="161">
        <f t="shared" ca="1" si="34"/>
        <v>0.44959202758145156</v>
      </c>
      <c r="AE489" s="161">
        <f t="shared" ca="1" si="35"/>
        <v>4496</v>
      </c>
      <c r="AF489" s="161" t="str">
        <f ca="1">INDEX(동료가치!$I$2:$I$81,MATCH(동료가치!AE489,동료가치!$M$2:$M$81,1),1)</f>
        <v>102 : 랭크1 파견.세레</v>
      </c>
      <c r="AG489" s="161" t="str">
        <f ca="1">INDEX(동료가치!$I$82:$I$209,MATCH(동료가치!$AE489,동료가치!$M$82:$M$209,1),1)</f>
        <v>121 : 랭크2 파견.다이거츠</v>
      </c>
    </row>
    <row r="490" spans="1:33" x14ac:dyDescent="0.2">
      <c r="A490" s="4" t="s">
        <v>3551</v>
      </c>
      <c r="B490" s="4">
        <v>6729</v>
      </c>
      <c r="C490" s="4">
        <v>1</v>
      </c>
      <c r="D490" s="4">
        <v>171</v>
      </c>
      <c r="E490" s="4" t="s">
        <v>3552</v>
      </c>
      <c r="F490" s="4">
        <v>188</v>
      </c>
      <c r="G490" s="4">
        <v>33</v>
      </c>
      <c r="H490" s="4">
        <v>104</v>
      </c>
      <c r="I490" s="4" t="s">
        <v>3413</v>
      </c>
      <c r="J490" s="4">
        <v>1</v>
      </c>
      <c r="K490" s="4">
        <v>0</v>
      </c>
      <c r="L490" s="4">
        <v>0</v>
      </c>
      <c r="M490" s="162"/>
      <c r="O490" s="4" t="s">
        <v>3557</v>
      </c>
      <c r="P490" s="4">
        <f>SUM(F495:F502)</f>
        <v>1500</v>
      </c>
      <c r="AC490" s="4">
        <f t="shared" si="33"/>
        <v>489</v>
      </c>
      <c r="AD490" s="161">
        <f t="shared" ca="1" si="34"/>
        <v>0.59348146219109343</v>
      </c>
      <c r="AE490" s="161">
        <f t="shared" ca="1" si="35"/>
        <v>5935</v>
      </c>
      <c r="AF490" s="161" t="str">
        <f ca="1">INDEX(동료가치!$I$2:$I$81,MATCH(동료가치!AE490,동료가치!$M$2:$M$81,1),1)</f>
        <v>105 : 랭크1 파견.냥쿤</v>
      </c>
      <c r="AG490" s="161" t="str">
        <f ca="1">INDEX(동료가치!$I$82:$I$209,MATCH(동료가치!$AE490,동료가치!$M$82:$M$209,1),1)</f>
        <v>30 : 랭크3 PVP.하이위저드(여)</v>
      </c>
    </row>
    <row r="491" spans="1:33" x14ac:dyDescent="0.2">
      <c r="A491" s="4" t="s">
        <v>3551</v>
      </c>
      <c r="B491" s="4">
        <v>6730</v>
      </c>
      <c r="C491" s="4">
        <v>1</v>
      </c>
      <c r="D491" s="4">
        <v>171</v>
      </c>
      <c r="E491" s="4" t="s">
        <v>3552</v>
      </c>
      <c r="F491" s="4">
        <v>187</v>
      </c>
      <c r="G491" s="4">
        <v>33</v>
      </c>
      <c r="H491" s="4">
        <v>105</v>
      </c>
      <c r="I491" s="4" t="s">
        <v>3414</v>
      </c>
      <c r="J491" s="4">
        <v>1</v>
      </c>
      <c r="K491" s="4">
        <v>0</v>
      </c>
      <c r="L491" s="4">
        <v>0</v>
      </c>
      <c r="M491" s="162"/>
      <c r="O491" s="4" t="s">
        <v>3556</v>
      </c>
      <c r="P491" s="4">
        <v>3000</v>
      </c>
      <c r="AC491" s="4">
        <f t="shared" si="33"/>
        <v>490</v>
      </c>
      <c r="AD491" s="161">
        <f t="shared" ca="1" si="34"/>
        <v>0.33079418535597194</v>
      </c>
      <c r="AE491" s="161">
        <f t="shared" ca="1" si="35"/>
        <v>3308</v>
      </c>
      <c r="AF491" s="161" t="str">
        <f ca="1">INDEX(동료가치!$I$2:$I$81,MATCH(동료가치!AE491,동료가치!$M$2:$M$81,1),1)</f>
        <v>8 : 랭크1 PVP.아처(여)</v>
      </c>
      <c r="AG491" s="161" t="str">
        <f ca="1">INDEX(동료가치!$I$82:$I$209,MATCH(동료가치!$AE491,동료가치!$M$82:$M$209,1),1)</f>
        <v>113 : 랭크2 파견.김렛</v>
      </c>
    </row>
    <row r="492" spans="1:33" x14ac:dyDescent="0.2">
      <c r="A492" s="4" t="s">
        <v>3551</v>
      </c>
      <c r="B492" s="4">
        <v>6731</v>
      </c>
      <c r="C492" s="4">
        <v>1</v>
      </c>
      <c r="D492" s="4">
        <v>171</v>
      </c>
      <c r="E492" s="4" t="s">
        <v>3552</v>
      </c>
      <c r="F492" s="4">
        <v>187</v>
      </c>
      <c r="G492" s="4">
        <v>33</v>
      </c>
      <c r="H492" s="4">
        <v>106</v>
      </c>
      <c r="I492" s="4" t="s">
        <v>3415</v>
      </c>
      <c r="J492" s="4">
        <v>1</v>
      </c>
      <c r="K492" s="4">
        <v>0</v>
      </c>
      <c r="L492" s="4">
        <v>0</v>
      </c>
      <c r="M492" s="162"/>
      <c r="O492" s="4" t="s">
        <v>3560</v>
      </c>
      <c r="P492" s="4">
        <v>2500</v>
      </c>
      <c r="AC492" s="4">
        <f t="shared" si="33"/>
        <v>491</v>
      </c>
      <c r="AD492" s="161">
        <f t="shared" ca="1" si="34"/>
        <v>0.4868155195722087</v>
      </c>
      <c r="AE492" s="161">
        <f t="shared" ca="1" si="35"/>
        <v>4869</v>
      </c>
      <c r="AF492" s="161" t="str">
        <f ca="1">INDEX(동료가치!$I$2:$I$81,MATCH(동료가치!AE492,동료가치!$M$2:$M$81,1),1)</f>
        <v>103 : 랭크1 파견.진도</v>
      </c>
      <c r="AG492" s="161" t="str">
        <f ca="1">INDEX(동료가치!$I$82:$I$209,MATCH(동료가치!$AE492,동료가치!$M$82:$M$209,1),1)</f>
        <v>123 : 랭크2 파견.파노</v>
      </c>
    </row>
    <row r="493" spans="1:33" x14ac:dyDescent="0.2">
      <c r="A493" s="4" t="s">
        <v>3551</v>
      </c>
      <c r="B493" s="4">
        <v>6732</v>
      </c>
      <c r="C493" s="4">
        <v>1</v>
      </c>
      <c r="D493" s="4">
        <v>171</v>
      </c>
      <c r="E493" s="4" t="s">
        <v>3552</v>
      </c>
      <c r="F493" s="4">
        <v>187</v>
      </c>
      <c r="G493" s="4">
        <v>33</v>
      </c>
      <c r="H493" s="4">
        <v>107</v>
      </c>
      <c r="I493" s="4" t="s">
        <v>3416</v>
      </c>
      <c r="J493" s="4">
        <v>1</v>
      </c>
      <c r="K493" s="4">
        <v>0</v>
      </c>
      <c r="L493" s="4">
        <v>0</v>
      </c>
      <c r="M493" s="162"/>
      <c r="O493" s="4" t="s">
        <v>3561</v>
      </c>
      <c r="P493" s="4">
        <v>1500</v>
      </c>
      <c r="AC493" s="4">
        <f t="shared" si="33"/>
        <v>492</v>
      </c>
      <c r="AD493" s="161">
        <f t="shared" ca="1" si="34"/>
        <v>0.87802627378884068</v>
      </c>
      <c r="AE493" s="161">
        <f t="shared" ca="1" si="35"/>
        <v>8781</v>
      </c>
      <c r="AF493" s="161" t="str">
        <f ca="1">INDEX(동료가치!$I$2:$I$81,MATCH(동료가치!AE493,동료가치!$M$2:$M$81,1),1)</f>
        <v>120 : 랭크2 파견.마쿠</v>
      </c>
      <c r="AG493" s="161" t="str">
        <f ca="1">INDEX(동료가치!$I$82:$I$209,MATCH(동료가치!$AE493,동료가치!$M$82:$M$209,1),1)</f>
        <v>134 : 랭크3 파견.시키</v>
      </c>
    </row>
    <row r="494" spans="1:33" x14ac:dyDescent="0.2">
      <c r="A494" s="4" t="s">
        <v>3551</v>
      </c>
      <c r="B494" s="4">
        <v>6733</v>
      </c>
      <c r="C494" s="4">
        <v>1</v>
      </c>
      <c r="D494" s="4">
        <v>171</v>
      </c>
      <c r="E494" s="4" t="s">
        <v>3552</v>
      </c>
      <c r="F494" s="4">
        <v>187</v>
      </c>
      <c r="G494" s="4">
        <v>33</v>
      </c>
      <c r="H494" s="4">
        <v>108</v>
      </c>
      <c r="I494" s="4" t="s">
        <v>3417</v>
      </c>
      <c r="J494" s="4">
        <v>1</v>
      </c>
      <c r="K494" s="4">
        <v>0</v>
      </c>
      <c r="L494" s="4">
        <v>0</v>
      </c>
      <c r="M494" s="162"/>
      <c r="AC494" s="4">
        <f t="shared" si="33"/>
        <v>493</v>
      </c>
      <c r="AD494" s="161">
        <f t="shared" ca="1" si="34"/>
        <v>0.8729141826297141</v>
      </c>
      <c r="AE494" s="161">
        <f t="shared" ca="1" si="35"/>
        <v>8730</v>
      </c>
      <c r="AF494" s="161" t="str">
        <f ca="1">INDEX(동료가치!$I$2:$I$81,MATCH(동료가치!AE494,동료가치!$M$2:$M$81,1),1)</f>
        <v>119 : 랭크2 파견.벤카이스틴</v>
      </c>
      <c r="AG494" s="161" t="str">
        <f ca="1">INDEX(동료가치!$I$82:$I$209,MATCH(동료가치!$AE494,동료가치!$M$82:$M$209,1),1)</f>
        <v>133 : 랭크3 파견.펠록</v>
      </c>
    </row>
    <row r="495" spans="1:33" x14ac:dyDescent="0.2">
      <c r="A495" s="4" t="s">
        <v>3551</v>
      </c>
      <c r="B495" s="4">
        <v>6734</v>
      </c>
      <c r="C495" s="4">
        <v>1</v>
      </c>
      <c r="D495" s="4">
        <v>171</v>
      </c>
      <c r="E495" s="4" t="s">
        <v>3552</v>
      </c>
      <c r="F495" s="4">
        <v>188</v>
      </c>
      <c r="G495" s="4">
        <v>33</v>
      </c>
      <c r="H495" s="4">
        <v>1</v>
      </c>
      <c r="I495" s="4" t="s">
        <v>3402</v>
      </c>
      <c r="J495" s="4">
        <v>1</v>
      </c>
      <c r="K495" s="4">
        <v>0</v>
      </c>
      <c r="L495" s="4">
        <v>0</v>
      </c>
      <c r="M495" s="162"/>
      <c r="AC495" s="4">
        <f t="shared" si="33"/>
        <v>494</v>
      </c>
      <c r="AD495" s="161">
        <f t="shared" ca="1" si="34"/>
        <v>0.36605758193431892</v>
      </c>
      <c r="AE495" s="161">
        <f t="shared" ca="1" si="35"/>
        <v>3661</v>
      </c>
      <c r="AF495" s="161" t="str">
        <f ca="1">INDEX(동료가치!$I$2:$I$81,MATCH(동료가치!AE495,동료가치!$M$2:$M$81,1),1)</f>
        <v>8 : 랭크1 PVP.아처(여)</v>
      </c>
      <c r="AG495" s="161" t="str">
        <f ca="1">INDEX(동료가치!$I$82:$I$209,MATCH(동료가치!$AE495,동료가치!$M$82:$M$209,1),1)</f>
        <v>116 : 랭크2 파견.파라</v>
      </c>
    </row>
    <row r="496" spans="1:33" x14ac:dyDescent="0.2">
      <c r="A496" s="4" t="s">
        <v>3551</v>
      </c>
      <c r="B496" s="4">
        <v>6735</v>
      </c>
      <c r="C496" s="4">
        <v>1</v>
      </c>
      <c r="D496" s="4">
        <v>171</v>
      </c>
      <c r="E496" s="4" t="s">
        <v>3552</v>
      </c>
      <c r="F496" s="4">
        <v>188</v>
      </c>
      <c r="G496" s="4">
        <v>33</v>
      </c>
      <c r="H496" s="4">
        <v>2</v>
      </c>
      <c r="I496" s="4" t="s">
        <v>3403</v>
      </c>
      <c r="J496" s="4">
        <v>1</v>
      </c>
      <c r="K496" s="4">
        <v>0</v>
      </c>
      <c r="L496" s="4">
        <v>0</v>
      </c>
      <c r="M496" s="162"/>
      <c r="AC496" s="4">
        <f t="shared" si="33"/>
        <v>495</v>
      </c>
      <c r="AD496" s="161">
        <f t="shared" ca="1" si="34"/>
        <v>0.7292232647469119</v>
      </c>
      <c r="AE496" s="161">
        <f t="shared" ca="1" si="35"/>
        <v>7293</v>
      </c>
      <c r="AF496" s="161" t="str">
        <f ca="1">INDEX(동료가치!$I$2:$I$81,MATCH(동료가치!AE496,동료가치!$M$2:$M$81,1),1)</f>
        <v>12 : 랭크2 PVP.크루세이더(여)</v>
      </c>
      <c r="AG496" s="161" t="str">
        <f ca="1">INDEX(동료가치!$I$82:$I$209,MATCH(동료가치!$AE496,동료가치!$M$82:$M$209,1),1)</f>
        <v>40 : 랭크3 PVP.클로운(여)</v>
      </c>
    </row>
    <row r="497" spans="1:33" x14ac:dyDescent="0.2">
      <c r="A497" s="4" t="s">
        <v>3551</v>
      </c>
      <c r="B497" s="4">
        <v>6736</v>
      </c>
      <c r="C497" s="4">
        <v>1</v>
      </c>
      <c r="D497" s="4">
        <v>171</v>
      </c>
      <c r="E497" s="4" t="s">
        <v>3552</v>
      </c>
      <c r="F497" s="4">
        <v>188</v>
      </c>
      <c r="G497" s="4">
        <v>33</v>
      </c>
      <c r="H497" s="4">
        <v>3</v>
      </c>
      <c r="I497" s="4" t="s">
        <v>3404</v>
      </c>
      <c r="J497" s="4">
        <v>1</v>
      </c>
      <c r="K497" s="4">
        <v>0</v>
      </c>
      <c r="L497" s="4">
        <v>0</v>
      </c>
      <c r="M497" s="162"/>
      <c r="AC497" s="4">
        <f t="shared" si="33"/>
        <v>496</v>
      </c>
      <c r="AD497" s="161">
        <f t="shared" ca="1" si="34"/>
        <v>7.0997639199922413E-2</v>
      </c>
      <c r="AE497" s="161">
        <f t="shared" ca="1" si="35"/>
        <v>710</v>
      </c>
      <c r="AF497" s="161" t="str">
        <f ca="1">INDEX(동료가치!$I$2:$I$81,MATCH(동료가치!AE497,동료가치!$M$2:$M$81,1),1)</f>
        <v>2 : 랭크1 PVP.소드맨(여)</v>
      </c>
      <c r="AG497" s="161" t="str">
        <f ca="1">INDEX(동료가치!$I$82:$I$209,MATCH(동료가치!$AE497,동료가치!$M$82:$M$209,1),1)</f>
        <v>13 : 랭크2 PVP.위저드(남)</v>
      </c>
    </row>
    <row r="498" spans="1:33" x14ac:dyDescent="0.2">
      <c r="A498" s="4" t="s">
        <v>3551</v>
      </c>
      <c r="B498" s="4">
        <v>6737</v>
      </c>
      <c r="C498" s="4">
        <v>1</v>
      </c>
      <c r="D498" s="4">
        <v>171</v>
      </c>
      <c r="E498" s="4" t="s">
        <v>3552</v>
      </c>
      <c r="F498" s="4">
        <v>188</v>
      </c>
      <c r="G498" s="4">
        <v>33</v>
      </c>
      <c r="H498" s="4">
        <v>4</v>
      </c>
      <c r="I498" s="4" t="s">
        <v>3405</v>
      </c>
      <c r="J498" s="4">
        <v>1</v>
      </c>
      <c r="K498" s="4">
        <v>0</v>
      </c>
      <c r="L498" s="4">
        <v>0</v>
      </c>
      <c r="M498" s="162"/>
      <c r="AC498" s="4">
        <f t="shared" si="33"/>
        <v>497</v>
      </c>
      <c r="AD498" s="161">
        <f t="shared" ca="1" si="34"/>
        <v>4.3138325102136665E-3</v>
      </c>
      <c r="AE498" s="161">
        <f t="shared" ca="1" si="35"/>
        <v>44</v>
      </c>
      <c r="AF498" s="161" t="str">
        <f ca="1">INDEX(동료가치!$I$2:$I$81,MATCH(동료가치!AE498,동료가치!$M$2:$M$81,1),1)</f>
        <v>1 : 랭크1 PVP.소드맨(남)</v>
      </c>
      <c r="AG498" s="161" t="str">
        <f ca="1">INDEX(동료가치!$I$82:$I$209,MATCH(동료가치!$AE498,동료가치!$M$82:$M$209,1),1)</f>
        <v>9 : 랭크2 PVP.나이트(남)</v>
      </c>
    </row>
    <row r="499" spans="1:33" x14ac:dyDescent="0.2">
      <c r="A499" s="4" t="s">
        <v>3551</v>
      </c>
      <c r="B499" s="4">
        <v>6738</v>
      </c>
      <c r="C499" s="4">
        <v>1</v>
      </c>
      <c r="D499" s="4">
        <v>171</v>
      </c>
      <c r="E499" s="4" t="s">
        <v>3552</v>
      </c>
      <c r="F499" s="4">
        <v>187</v>
      </c>
      <c r="G499" s="4">
        <v>33</v>
      </c>
      <c r="H499" s="4">
        <v>5</v>
      </c>
      <c r="I499" s="4" t="s">
        <v>3406</v>
      </c>
      <c r="J499" s="4">
        <v>1</v>
      </c>
      <c r="K499" s="4">
        <v>0</v>
      </c>
      <c r="L499" s="4">
        <v>0</v>
      </c>
      <c r="M499" s="162"/>
      <c r="AC499" s="4">
        <f t="shared" si="33"/>
        <v>498</v>
      </c>
      <c r="AD499" s="161">
        <f t="shared" ca="1" si="34"/>
        <v>0.95515723398762364</v>
      </c>
      <c r="AE499" s="161">
        <f t="shared" ca="1" si="35"/>
        <v>9552</v>
      </c>
      <c r="AF499" s="161" t="str">
        <f ca="1">INDEX(동료가치!$I$2:$I$81,MATCH(동료가치!AE499,동료가치!$M$2:$M$81,1),1)</f>
        <v>140 : 랭크3 파견.디포르테</v>
      </c>
      <c r="AG499" s="161" t="str">
        <f ca="1">INDEX(동료가치!$I$82:$I$209,MATCH(동료가치!$AE499,동료가치!$M$82:$M$209,1),1)</f>
        <v>139 : 랭크3 파견.테일링</v>
      </c>
    </row>
    <row r="500" spans="1:33" x14ac:dyDescent="0.2">
      <c r="A500" s="4" t="s">
        <v>3551</v>
      </c>
      <c r="B500" s="4">
        <v>6739</v>
      </c>
      <c r="C500" s="4">
        <v>1</v>
      </c>
      <c r="D500" s="4">
        <v>171</v>
      </c>
      <c r="E500" s="4" t="s">
        <v>3552</v>
      </c>
      <c r="F500" s="4">
        <v>187</v>
      </c>
      <c r="G500" s="4">
        <v>33</v>
      </c>
      <c r="H500" s="4">
        <v>6</v>
      </c>
      <c r="I500" s="4" t="s">
        <v>3407</v>
      </c>
      <c r="J500" s="4">
        <v>1</v>
      </c>
      <c r="K500" s="4">
        <v>0</v>
      </c>
      <c r="L500" s="4">
        <v>0</v>
      </c>
      <c r="M500" s="162"/>
      <c r="AC500" s="4">
        <f t="shared" si="33"/>
        <v>499</v>
      </c>
      <c r="AD500" s="161">
        <f t="shared" ca="1" si="34"/>
        <v>0.47518612246204939</v>
      </c>
      <c r="AE500" s="161">
        <f t="shared" ca="1" si="35"/>
        <v>4752</v>
      </c>
      <c r="AF500" s="161" t="str">
        <f ca="1">INDEX(동료가치!$I$2:$I$81,MATCH(동료가치!AE500,동료가치!$M$2:$M$81,1),1)</f>
        <v>103 : 랭크1 파견.진도</v>
      </c>
      <c r="AG500" s="161" t="str">
        <f ca="1">INDEX(동료가치!$I$82:$I$209,MATCH(동료가치!$AE500,동료가치!$M$82:$M$209,1),1)</f>
        <v>122 : 랭크2 파견.엘리</v>
      </c>
    </row>
    <row r="501" spans="1:33" x14ac:dyDescent="0.2">
      <c r="A501" s="4" t="s">
        <v>3551</v>
      </c>
      <c r="B501" s="4">
        <v>6740</v>
      </c>
      <c r="C501" s="4">
        <v>1</v>
      </c>
      <c r="D501" s="4">
        <v>171</v>
      </c>
      <c r="E501" s="4" t="s">
        <v>3552</v>
      </c>
      <c r="F501" s="4">
        <v>187</v>
      </c>
      <c r="G501" s="4">
        <v>33</v>
      </c>
      <c r="H501" s="4">
        <v>7</v>
      </c>
      <c r="I501" s="4" t="s">
        <v>3408</v>
      </c>
      <c r="J501" s="4">
        <v>1</v>
      </c>
      <c r="K501" s="4">
        <v>0</v>
      </c>
      <c r="L501" s="4">
        <v>0</v>
      </c>
      <c r="M501" s="162"/>
      <c r="AC501" s="4">
        <f t="shared" si="33"/>
        <v>500</v>
      </c>
      <c r="AD501" s="161">
        <f t="shared" ca="1" si="34"/>
        <v>0.56442037493179165</v>
      </c>
      <c r="AE501" s="161">
        <f t="shared" ca="1" si="35"/>
        <v>5645</v>
      </c>
      <c r="AF501" s="161" t="str">
        <f ca="1">INDEX(동료가치!$I$2:$I$81,MATCH(동료가치!AE501,동료가치!$M$2:$M$81,1),1)</f>
        <v>105 : 랭크1 파견.냥쿤</v>
      </c>
      <c r="AG501" s="161" t="str">
        <f ca="1">INDEX(동료가치!$I$82:$I$209,MATCH(동료가치!$AE501,동료가치!$M$82:$M$209,1),1)</f>
        <v>28 : 랭크3 PVP.팔라딘(여)</v>
      </c>
    </row>
    <row r="502" spans="1:33" x14ac:dyDescent="0.2">
      <c r="A502" s="4" t="s">
        <v>3551</v>
      </c>
      <c r="B502" s="4">
        <v>6741</v>
      </c>
      <c r="C502" s="4">
        <v>1</v>
      </c>
      <c r="D502" s="4">
        <v>171</v>
      </c>
      <c r="E502" s="4" t="s">
        <v>3552</v>
      </c>
      <c r="F502" s="4">
        <v>187</v>
      </c>
      <c r="G502" s="4">
        <v>33</v>
      </c>
      <c r="H502" s="4">
        <v>8</v>
      </c>
      <c r="I502" s="4" t="s">
        <v>3409</v>
      </c>
      <c r="J502" s="4">
        <v>1</v>
      </c>
      <c r="K502" s="4">
        <v>0</v>
      </c>
      <c r="L502" s="4">
        <v>0</v>
      </c>
      <c r="M502" s="162"/>
      <c r="AC502" s="4">
        <f t="shared" si="33"/>
        <v>501</v>
      </c>
      <c r="AD502" s="161">
        <f t="shared" ca="1" si="34"/>
        <v>0.3562793661730036</v>
      </c>
      <c r="AE502" s="161">
        <f t="shared" ca="1" si="35"/>
        <v>3563</v>
      </c>
      <c r="AF502" s="161" t="str">
        <f ca="1">INDEX(동료가치!$I$2:$I$81,MATCH(동료가치!AE502,동료가치!$M$2:$M$81,1),1)</f>
        <v>8 : 랭크1 PVP.아처(여)</v>
      </c>
      <c r="AG502" s="161" t="str">
        <f ca="1">INDEX(동료가치!$I$82:$I$209,MATCH(동료가치!$AE502,동료가치!$M$82:$M$209,1),1)</f>
        <v>115 : 랭크2 파견.홀그렌</v>
      </c>
    </row>
    <row r="503" spans="1:33" x14ac:dyDescent="0.2">
      <c r="A503" s="4" t="s">
        <v>3551</v>
      </c>
      <c r="B503" s="4">
        <v>6742</v>
      </c>
      <c r="C503" s="4">
        <v>1</v>
      </c>
      <c r="D503" s="4">
        <v>171</v>
      </c>
      <c r="E503" s="4" t="s">
        <v>3552</v>
      </c>
      <c r="F503" s="4">
        <v>3000</v>
      </c>
      <c r="G503" s="4">
        <v>6</v>
      </c>
      <c r="H503" s="4">
        <v>94112</v>
      </c>
      <c r="I503" s="4" t="s">
        <v>3553</v>
      </c>
      <c r="J503" s="4">
        <v>1</v>
      </c>
      <c r="K503" s="4">
        <v>0</v>
      </c>
      <c r="L503" s="4">
        <v>0</v>
      </c>
      <c r="M503" s="162"/>
      <c r="AC503" s="4">
        <f t="shared" si="33"/>
        <v>502</v>
      </c>
      <c r="AD503" s="161">
        <f t="shared" ca="1" si="34"/>
        <v>6.7318981320832805E-2</v>
      </c>
      <c r="AE503" s="161">
        <f t="shared" ca="1" si="35"/>
        <v>674</v>
      </c>
      <c r="AF503" s="161" t="str">
        <f ca="1">INDEX(동료가치!$I$2:$I$81,MATCH(동료가치!AE503,동료가치!$M$2:$M$81,1),1)</f>
        <v>2 : 랭크1 PVP.소드맨(여)</v>
      </c>
      <c r="AG503" s="161" t="str">
        <f ca="1">INDEX(동료가치!$I$82:$I$209,MATCH(동료가치!$AE503,동료가치!$M$82:$M$209,1),1)</f>
        <v>13 : 랭크2 PVP.위저드(남)</v>
      </c>
    </row>
    <row r="504" spans="1:33" x14ac:dyDescent="0.2">
      <c r="A504" s="4" t="s">
        <v>3551</v>
      </c>
      <c r="B504" s="4">
        <v>6743</v>
      </c>
      <c r="C504" s="4">
        <v>1</v>
      </c>
      <c r="D504" s="4">
        <v>171</v>
      </c>
      <c r="E504" s="4" t="s">
        <v>3552</v>
      </c>
      <c r="F504" s="4">
        <v>2500</v>
      </c>
      <c r="G504" s="4">
        <v>6</v>
      </c>
      <c r="H504" s="4">
        <v>94112</v>
      </c>
      <c r="I504" s="4" t="s">
        <v>3553</v>
      </c>
      <c r="J504" s="4">
        <v>2</v>
      </c>
      <c r="K504" s="4">
        <v>0</v>
      </c>
      <c r="L504" s="4">
        <v>0</v>
      </c>
      <c r="M504" s="162"/>
      <c r="AC504" s="4">
        <f t="shared" si="33"/>
        <v>503</v>
      </c>
      <c r="AD504" s="161">
        <f t="shared" ca="1" si="34"/>
        <v>0.39339104142340464</v>
      </c>
      <c r="AE504" s="161">
        <f t="shared" ca="1" si="35"/>
        <v>3934</v>
      </c>
      <c r="AF504" s="161" t="str">
        <f ca="1">INDEX(동료가치!$I$2:$I$81,MATCH(동료가치!AE504,동료가치!$M$2:$M$81,1),1)</f>
        <v>101 : 랭크1 파견.엔타마</v>
      </c>
      <c r="AG504" s="161" t="str">
        <f ca="1">INDEX(동료가치!$I$82:$I$209,MATCH(동료가치!$AE504,동료가치!$M$82:$M$209,1),1)</f>
        <v>117 : 랭크2 파견.미드</v>
      </c>
    </row>
    <row r="505" spans="1:33" x14ac:dyDescent="0.2">
      <c r="A505" s="4" t="s">
        <v>3551</v>
      </c>
      <c r="B505" s="4">
        <v>6744</v>
      </c>
      <c r="C505" s="4">
        <v>1</v>
      </c>
      <c r="D505" s="4">
        <v>171</v>
      </c>
      <c r="E505" s="4" t="s">
        <v>3552</v>
      </c>
      <c r="F505" s="4">
        <v>1500</v>
      </c>
      <c r="G505" s="4">
        <v>6</v>
      </c>
      <c r="H505" s="4">
        <v>94112</v>
      </c>
      <c r="I505" s="4" t="s">
        <v>3553</v>
      </c>
      <c r="J505" s="4">
        <v>3</v>
      </c>
      <c r="K505" s="4">
        <v>0</v>
      </c>
      <c r="L505" s="4">
        <v>0</v>
      </c>
      <c r="M505" s="162"/>
      <c r="AC505" s="4">
        <f t="shared" si="33"/>
        <v>504</v>
      </c>
      <c r="AD505" s="161">
        <f t="shared" ca="1" si="34"/>
        <v>5.2861231582864932E-2</v>
      </c>
      <c r="AE505" s="161">
        <f t="shared" ca="1" si="35"/>
        <v>529</v>
      </c>
      <c r="AF505" s="161" t="str">
        <f ca="1">INDEX(동료가치!$I$2:$I$81,MATCH(동료가치!AE505,동료가치!$M$2:$M$81,1),1)</f>
        <v>2 : 랭크1 PVP.소드맨(여)</v>
      </c>
      <c r="AG505" s="161" t="str">
        <f ca="1">INDEX(동료가치!$I$82:$I$209,MATCH(동료가치!$AE505,동료가치!$M$82:$M$209,1),1)</f>
        <v>12 : 랭크2 PVP.크루세이더(여)</v>
      </c>
    </row>
    <row r="506" spans="1:33" x14ac:dyDescent="0.2">
      <c r="AC506" s="4">
        <f t="shared" si="33"/>
        <v>505</v>
      </c>
      <c r="AD506" s="161">
        <f t="shared" ca="1" si="34"/>
        <v>0.13681884815419554</v>
      </c>
      <c r="AE506" s="161">
        <f t="shared" ca="1" si="35"/>
        <v>1369</v>
      </c>
      <c r="AF506" s="161" t="str">
        <f ca="1">INDEX(동료가치!$I$2:$I$81,MATCH(동료가치!AE506,동료가치!$M$2:$M$81,1),1)</f>
        <v>3 : 랭크1 PVP.매지션(남)</v>
      </c>
      <c r="AG506" s="161" t="str">
        <f ca="1">INDEX(동료가치!$I$82:$I$209,MATCH(동료가치!$AE506,동료가치!$M$82:$M$209,1),1)</f>
        <v>17 : 랭크2 PVP.어쌔신(남)</v>
      </c>
    </row>
    <row r="507" spans="1:33" x14ac:dyDescent="0.2">
      <c r="AC507" s="4">
        <f t="shared" si="33"/>
        <v>506</v>
      </c>
      <c r="AD507" s="161">
        <f t="shared" ca="1" si="34"/>
        <v>0.29137115459908058</v>
      </c>
      <c r="AE507" s="161">
        <f t="shared" ca="1" si="35"/>
        <v>2914</v>
      </c>
      <c r="AF507" s="161" t="str">
        <f ca="1">INDEX(동료가치!$I$2:$I$81,MATCH(동료가치!AE507,동료가치!$M$2:$M$81,1),1)</f>
        <v>7 : 랭크1 PVP.아처(남)</v>
      </c>
      <c r="AG507" s="161" t="str">
        <f ca="1">INDEX(동료가치!$I$82:$I$209,MATCH(동료가치!$AE507,동료가치!$M$82:$M$209,1),1)</f>
        <v>111 : 랭크2 파견.미스티</v>
      </c>
    </row>
    <row r="508" spans="1:33" x14ac:dyDescent="0.2">
      <c r="AC508" s="4">
        <f t="shared" si="33"/>
        <v>507</v>
      </c>
      <c r="AD508" s="161">
        <f t="shared" ca="1" si="34"/>
        <v>0.621644947505407</v>
      </c>
      <c r="AE508" s="161">
        <f t="shared" ca="1" si="35"/>
        <v>6217</v>
      </c>
      <c r="AF508" s="161" t="str">
        <f ca="1">INDEX(동료가치!$I$2:$I$81,MATCH(동료가치!AE508,동료가치!$M$2:$M$81,1),1)</f>
        <v>106 : 랭크1 파견.마요마요</v>
      </c>
      <c r="AG508" s="161" t="str">
        <f ca="1">INDEX(동료가치!$I$82:$I$209,MATCH(동료가치!$AE508,동료가치!$M$82:$M$209,1),1)</f>
        <v>32 : 랭크3 PVP.프로페서(여)</v>
      </c>
    </row>
    <row r="509" spans="1:33" x14ac:dyDescent="0.2">
      <c r="AC509" s="4">
        <f t="shared" si="33"/>
        <v>508</v>
      </c>
      <c r="AD509" s="161">
        <f t="shared" ca="1" si="34"/>
        <v>0.98962984829422196</v>
      </c>
      <c r="AE509" s="161">
        <f t="shared" ca="1" si="35"/>
        <v>9897</v>
      </c>
      <c r="AF509" s="161" t="str">
        <f ca="1">INDEX(동료가치!$I$2:$I$81,MATCH(동료가치!AE509,동료가치!$M$2:$M$81,1),1)</f>
        <v>140 : 랭크3 파견.디포르테</v>
      </c>
      <c r="AG509" s="161" t="str">
        <f ca="1">INDEX(동료가치!$I$82:$I$209,MATCH(동료가치!$AE509,동료가치!$M$82:$M$209,1),1)</f>
        <v>172 : 랭크5 파견.뉴오즈</v>
      </c>
    </row>
    <row r="510" spans="1:33" x14ac:dyDescent="0.2">
      <c r="AC510" s="4">
        <f t="shared" si="33"/>
        <v>509</v>
      </c>
      <c r="AD510" s="161">
        <f t="shared" ca="1" si="34"/>
        <v>0.7701147447584098</v>
      </c>
      <c r="AE510" s="161">
        <f t="shared" ca="1" si="35"/>
        <v>7702</v>
      </c>
      <c r="AF510" s="161" t="str">
        <f ca="1">INDEX(동료가치!$I$2:$I$81,MATCH(동료가치!AE510,동료가치!$M$2:$M$81,1),1)</f>
        <v>18 : 랭크2 PVP.어쌔신(여)</v>
      </c>
      <c r="AG510" s="161" t="str">
        <f ca="1">INDEX(동료가치!$I$82:$I$209,MATCH(동료가치!$AE510,동료가치!$M$82:$M$209,1),1)</f>
        <v>126 : 랭크3 파견.고로</v>
      </c>
    </row>
    <row r="511" spans="1:33" x14ac:dyDescent="0.2">
      <c r="AC511" s="4">
        <f t="shared" si="33"/>
        <v>510</v>
      </c>
      <c r="AD511" s="161">
        <f t="shared" ca="1" si="34"/>
        <v>0.37410562920939316</v>
      </c>
      <c r="AE511" s="161">
        <f t="shared" ca="1" si="35"/>
        <v>3742</v>
      </c>
      <c r="AF511" s="161" t="str">
        <f ca="1">INDEX(동료가치!$I$2:$I$81,MATCH(동료가치!AE511,동료가치!$M$2:$M$81,1),1)</f>
        <v>8 : 랭크1 PVP.아처(여)</v>
      </c>
      <c r="AG511" s="161" t="str">
        <f ca="1">INDEX(동료가치!$I$82:$I$209,MATCH(동료가치!$AE511,동료가치!$M$82:$M$209,1),1)</f>
        <v>116 : 랭크2 파견.파라</v>
      </c>
    </row>
    <row r="512" spans="1:33" x14ac:dyDescent="0.2">
      <c r="AC512" s="4">
        <f t="shared" si="33"/>
        <v>511</v>
      </c>
      <c r="AD512" s="161">
        <f t="shared" ca="1" si="34"/>
        <v>0.65213566417484037</v>
      </c>
      <c r="AE512" s="161">
        <f t="shared" ca="1" si="35"/>
        <v>6522</v>
      </c>
      <c r="AF512" s="161" t="str">
        <f ca="1">INDEX(동료가치!$I$2:$I$81,MATCH(동료가치!AE512,동료가치!$M$2:$M$81,1),1)</f>
        <v>106 : 랭크1 파견.마요마요</v>
      </c>
      <c r="AG512" s="161" t="str">
        <f ca="1">INDEX(동료가치!$I$82:$I$209,MATCH(동료가치!$AE512,동료가치!$M$82:$M$209,1),1)</f>
        <v>34 : 랭크3 PVP.어쌔신크로스(여)</v>
      </c>
    </row>
    <row r="513" spans="29:33" x14ac:dyDescent="0.2">
      <c r="AC513" s="4">
        <f t="shared" si="33"/>
        <v>512</v>
      </c>
      <c r="AD513" s="161">
        <f t="shared" ca="1" si="34"/>
        <v>4.7263350413334626E-2</v>
      </c>
      <c r="AE513" s="161">
        <f t="shared" ca="1" si="35"/>
        <v>473</v>
      </c>
      <c r="AF513" s="161" t="str">
        <f ca="1">INDEX(동료가치!$I$2:$I$81,MATCH(동료가치!AE513,동료가치!$M$2:$M$81,1),1)</f>
        <v>2 : 랭크1 PVP.소드맨(여)</v>
      </c>
      <c r="AG513" s="161" t="str">
        <f ca="1">INDEX(동료가치!$I$82:$I$209,MATCH(동료가치!$AE513,동료가치!$M$82:$M$209,1),1)</f>
        <v>11 : 랭크2 PVP.크루세이더(남)</v>
      </c>
    </row>
    <row r="514" spans="29:33" x14ac:dyDescent="0.2">
      <c r="AC514" s="4">
        <f t="shared" si="33"/>
        <v>513</v>
      </c>
      <c r="AD514" s="161">
        <f t="shared" ca="1" si="34"/>
        <v>0.73203886381281091</v>
      </c>
      <c r="AE514" s="161">
        <f t="shared" ca="1" si="35"/>
        <v>7321</v>
      </c>
      <c r="AF514" s="161" t="str">
        <f ca="1">INDEX(동료가치!$I$2:$I$81,MATCH(동료가치!AE514,동료가치!$M$2:$M$81,1),1)</f>
        <v>12 : 랭크2 PVP.크루세이더(여)</v>
      </c>
      <c r="AG514" s="161" t="str">
        <f ca="1">INDEX(동료가치!$I$82:$I$209,MATCH(동료가치!$AE514,동료가치!$M$82:$M$209,1),1)</f>
        <v>40 : 랭크3 PVP.클로운(여)</v>
      </c>
    </row>
    <row r="515" spans="29:33" x14ac:dyDescent="0.2">
      <c r="AC515" s="4">
        <f t="shared" ref="AC515:AC578" si="36">ROW()-1</f>
        <v>514</v>
      </c>
      <c r="AD515" s="161">
        <f t="shared" ref="AD515:AD578" ca="1" si="37">RAND()</f>
        <v>0.37075642285230714</v>
      </c>
      <c r="AE515" s="161">
        <f t="shared" ref="AE515:AE578" ca="1" si="38">ROUNDUP($AD515*10000,)</f>
        <v>3708</v>
      </c>
      <c r="AF515" s="161" t="str">
        <f ca="1">INDEX(동료가치!$I$2:$I$81,MATCH(동료가치!AE515,동료가치!$M$2:$M$81,1),1)</f>
        <v>8 : 랭크1 PVP.아처(여)</v>
      </c>
      <c r="AG515" s="161" t="str">
        <f ca="1">INDEX(동료가치!$I$82:$I$209,MATCH(동료가치!$AE515,동료가치!$M$82:$M$209,1),1)</f>
        <v>116 : 랭크2 파견.파라</v>
      </c>
    </row>
    <row r="516" spans="29:33" x14ac:dyDescent="0.2">
      <c r="AC516" s="4">
        <f t="shared" si="36"/>
        <v>515</v>
      </c>
      <c r="AD516" s="161">
        <f t="shared" ca="1" si="37"/>
        <v>0.30019852048165063</v>
      </c>
      <c r="AE516" s="161">
        <f t="shared" ca="1" si="38"/>
        <v>3002</v>
      </c>
      <c r="AF516" s="161" t="str">
        <f ca="1">INDEX(동료가치!$I$2:$I$81,MATCH(동료가치!AE516,동료가치!$M$2:$M$81,1),1)</f>
        <v>7 : 랭크1 PVP.아처(남)</v>
      </c>
      <c r="AG516" s="161" t="str">
        <f ca="1">INDEX(동료가치!$I$82:$I$209,MATCH(동료가치!$AE516,동료가치!$M$82:$M$209,1),1)</f>
        <v>111 : 랭크2 파견.미스티</v>
      </c>
    </row>
    <row r="517" spans="29:33" x14ac:dyDescent="0.2">
      <c r="AC517" s="4">
        <f t="shared" si="36"/>
        <v>516</v>
      </c>
      <c r="AD517" s="161">
        <f t="shared" ca="1" si="37"/>
        <v>0.41657551227867018</v>
      </c>
      <c r="AE517" s="161">
        <f t="shared" ca="1" si="38"/>
        <v>4166</v>
      </c>
      <c r="AF517" s="161" t="str">
        <f ca="1">INDEX(동료가치!$I$2:$I$81,MATCH(동료가치!AE517,동료가치!$M$2:$M$81,1),1)</f>
        <v>101 : 랭크1 파견.엔타마</v>
      </c>
      <c r="AG517" s="161" t="str">
        <f ca="1">INDEX(동료가치!$I$82:$I$209,MATCH(동료가치!$AE517,동료가치!$M$82:$M$209,1),1)</f>
        <v>119 : 랭크2 파견.벤카이스틴</v>
      </c>
    </row>
    <row r="518" spans="29:33" x14ac:dyDescent="0.2">
      <c r="AC518" s="4">
        <f t="shared" si="36"/>
        <v>517</v>
      </c>
      <c r="AD518" s="161">
        <f t="shared" ca="1" si="37"/>
        <v>0.95395132064338861</v>
      </c>
      <c r="AE518" s="161">
        <f t="shared" ca="1" si="38"/>
        <v>9540</v>
      </c>
      <c r="AF518" s="161" t="str">
        <f ca="1">INDEX(동료가치!$I$2:$I$81,MATCH(동료가치!AE518,동료가치!$M$2:$M$81,1),1)</f>
        <v>140 : 랭크3 파견.디포르테</v>
      </c>
      <c r="AG518" s="161" t="str">
        <f ca="1">INDEX(동료가치!$I$82:$I$209,MATCH(동료가치!$AE518,동료가치!$M$82:$M$209,1),1)</f>
        <v>139 : 랭크3 파견.테일링</v>
      </c>
    </row>
    <row r="519" spans="29:33" x14ac:dyDescent="0.2">
      <c r="AC519" s="4">
        <f t="shared" si="36"/>
        <v>518</v>
      </c>
      <c r="AD519" s="161">
        <f t="shared" ca="1" si="37"/>
        <v>0.53624107157584944</v>
      </c>
      <c r="AE519" s="161">
        <f t="shared" ca="1" si="38"/>
        <v>5363</v>
      </c>
      <c r="AF519" s="161" t="str">
        <f ca="1">INDEX(동료가치!$I$2:$I$81,MATCH(동료가치!AE519,동료가치!$M$2:$M$81,1),1)</f>
        <v>104 : 랭크1 파견.스텔로</v>
      </c>
      <c r="AG519" s="161" t="str">
        <f ca="1">INDEX(동료가치!$I$82:$I$209,MATCH(동료가치!$AE519,동료가치!$M$82:$M$209,1),1)</f>
        <v>27 : 랭크3 PVP.팔라딘(남)</v>
      </c>
    </row>
    <row r="520" spans="29:33" x14ac:dyDescent="0.2">
      <c r="AC520" s="4">
        <f t="shared" si="36"/>
        <v>519</v>
      </c>
      <c r="AD520" s="161">
        <f t="shared" ca="1" si="37"/>
        <v>0.77673795848293237</v>
      </c>
      <c r="AE520" s="161">
        <f t="shared" ca="1" si="38"/>
        <v>7768</v>
      </c>
      <c r="AF520" s="161" t="str">
        <f ca="1">INDEX(동료가치!$I$2:$I$81,MATCH(동료가치!AE520,동료가치!$M$2:$M$81,1),1)</f>
        <v>19 : 랭크2 PVP.로그(남)</v>
      </c>
      <c r="AG520" s="161" t="str">
        <f ca="1">INDEX(동료가치!$I$82:$I$209,MATCH(동료가치!$AE520,동료가치!$M$82:$M$209,1),1)</f>
        <v>127 : 랭크3 파견.루이제</v>
      </c>
    </row>
    <row r="521" spans="29:33" x14ac:dyDescent="0.2">
      <c r="AC521" s="4">
        <f t="shared" si="36"/>
        <v>520</v>
      </c>
      <c r="AD521" s="161">
        <f t="shared" ca="1" si="37"/>
        <v>0.60751478836671768</v>
      </c>
      <c r="AE521" s="161">
        <f t="shared" ca="1" si="38"/>
        <v>6076</v>
      </c>
      <c r="AF521" s="161" t="str">
        <f ca="1">INDEX(동료가치!$I$2:$I$81,MATCH(동료가치!AE521,동료가치!$M$2:$M$81,1),1)</f>
        <v>105 : 랭크1 파견.냥쿤</v>
      </c>
      <c r="AG521" s="161" t="str">
        <f ca="1">INDEX(동료가치!$I$82:$I$209,MATCH(동료가치!$AE521,동료가치!$M$82:$M$209,1),1)</f>
        <v>31 : 랭크3 PVP.프로페서(남)</v>
      </c>
    </row>
    <row r="522" spans="29:33" x14ac:dyDescent="0.2">
      <c r="AC522" s="4">
        <f t="shared" si="36"/>
        <v>521</v>
      </c>
      <c r="AD522" s="161">
        <f t="shared" ca="1" si="37"/>
        <v>0.20850639723417297</v>
      </c>
      <c r="AE522" s="161">
        <f t="shared" ca="1" si="38"/>
        <v>2086</v>
      </c>
      <c r="AF522" s="161" t="str">
        <f ca="1">INDEX(동료가치!$I$2:$I$81,MATCH(동료가치!AE522,동료가치!$M$2:$M$81,1),1)</f>
        <v>5 : 랭크1 PVP.씨프(남)</v>
      </c>
      <c r="AG522" s="161" t="str">
        <f ca="1">INDEX(동료가치!$I$82:$I$209,MATCH(동료가치!$AE522,동료가치!$M$82:$M$209,1),1)</f>
        <v>22 : 랭크2 PVP.헌터(여)</v>
      </c>
    </row>
    <row r="523" spans="29:33" x14ac:dyDescent="0.2">
      <c r="AC523" s="4">
        <f t="shared" si="36"/>
        <v>522</v>
      </c>
      <c r="AD523" s="161">
        <f t="shared" ca="1" si="37"/>
        <v>0.73089234903061884</v>
      </c>
      <c r="AE523" s="161">
        <f t="shared" ca="1" si="38"/>
        <v>7309</v>
      </c>
      <c r="AF523" s="161" t="str">
        <f ca="1">INDEX(동료가치!$I$2:$I$81,MATCH(동료가치!AE523,동료가치!$M$2:$M$81,1),1)</f>
        <v>12 : 랭크2 PVP.크루세이더(여)</v>
      </c>
      <c r="AG523" s="161" t="str">
        <f ca="1">INDEX(동료가치!$I$82:$I$209,MATCH(동료가치!$AE523,동료가치!$M$82:$M$209,1),1)</f>
        <v>40 : 랭크3 PVP.클로운(여)</v>
      </c>
    </row>
    <row r="524" spans="29:33" x14ac:dyDescent="0.2">
      <c r="AC524" s="4">
        <f t="shared" si="36"/>
        <v>523</v>
      </c>
      <c r="AD524" s="161">
        <f t="shared" ca="1" si="37"/>
        <v>0.16844092568588753</v>
      </c>
      <c r="AE524" s="161">
        <f t="shared" ca="1" si="38"/>
        <v>1685</v>
      </c>
      <c r="AF524" s="161" t="str">
        <f ca="1">INDEX(동료가치!$I$2:$I$81,MATCH(동료가치!AE524,동료가치!$M$2:$M$81,1),1)</f>
        <v>4 : 랭크1 PVP.매지션(여)</v>
      </c>
      <c r="AG524" s="161" t="str">
        <f ca="1">INDEX(동료가치!$I$82:$I$209,MATCH(동료가치!$AE524,동료가치!$M$82:$M$209,1),1)</f>
        <v>19 : 랭크2 PVP.로그(남)</v>
      </c>
    </row>
    <row r="525" spans="29:33" x14ac:dyDescent="0.2">
      <c r="AC525" s="4">
        <f t="shared" si="36"/>
        <v>524</v>
      </c>
      <c r="AD525" s="161">
        <f t="shared" ca="1" si="37"/>
        <v>3.5043747224811073E-3</v>
      </c>
      <c r="AE525" s="161">
        <f t="shared" ca="1" si="38"/>
        <v>36</v>
      </c>
      <c r="AF525" s="161" t="str">
        <f ca="1">INDEX(동료가치!$I$2:$I$81,MATCH(동료가치!AE525,동료가치!$M$2:$M$81,1),1)</f>
        <v>1 : 랭크1 PVP.소드맨(남)</v>
      </c>
      <c r="AG525" s="161" t="str">
        <f ca="1">INDEX(동료가치!$I$82:$I$209,MATCH(동료가치!$AE525,동료가치!$M$82:$M$209,1),1)</f>
        <v>9 : 랭크2 PVP.나이트(남)</v>
      </c>
    </row>
    <row r="526" spans="29:33" x14ac:dyDescent="0.2">
      <c r="AC526" s="4">
        <f t="shared" si="36"/>
        <v>525</v>
      </c>
      <c r="AD526" s="161">
        <f t="shared" ca="1" si="37"/>
        <v>9.6893808861434283E-2</v>
      </c>
      <c r="AE526" s="161">
        <f t="shared" ca="1" si="38"/>
        <v>969</v>
      </c>
      <c r="AF526" s="161" t="str">
        <f ca="1">INDEX(동료가치!$I$2:$I$81,MATCH(동료가치!AE526,동료가치!$M$2:$M$81,1),1)</f>
        <v>3 : 랭크1 PVP.매지션(남)</v>
      </c>
      <c r="AG526" s="161" t="str">
        <f ca="1">INDEX(동료가치!$I$82:$I$209,MATCH(동료가치!$AE526,동료가치!$M$82:$M$209,1),1)</f>
        <v>15 : 랭크2 PVP.세이지(남)</v>
      </c>
    </row>
    <row r="527" spans="29:33" x14ac:dyDescent="0.2">
      <c r="AC527" s="4">
        <f t="shared" si="36"/>
        <v>526</v>
      </c>
      <c r="AD527" s="161">
        <f t="shared" ca="1" si="37"/>
        <v>0.99014477545303792</v>
      </c>
      <c r="AE527" s="161">
        <f t="shared" ca="1" si="38"/>
        <v>9902</v>
      </c>
      <c r="AF527" s="161" t="str">
        <f ca="1">INDEX(동료가치!$I$2:$I$81,MATCH(동료가치!AE527,동료가치!$M$2:$M$81,1),1)</f>
        <v>140 : 랭크3 파견.디포르테</v>
      </c>
      <c r="AG527" s="161" t="str">
        <f ca="1">INDEX(동료가치!$I$82:$I$209,MATCH(동료가치!$AE527,동료가치!$M$82:$M$209,1),1)</f>
        <v>172 : 랭크5 파견.뉴오즈</v>
      </c>
    </row>
    <row r="528" spans="29:33" x14ac:dyDescent="0.2">
      <c r="AC528" s="4">
        <f t="shared" si="36"/>
        <v>527</v>
      </c>
      <c r="AD528" s="161">
        <f t="shared" ca="1" si="37"/>
        <v>0.66235179608655415</v>
      </c>
      <c r="AE528" s="161">
        <f t="shared" ca="1" si="38"/>
        <v>6624</v>
      </c>
      <c r="AF528" s="161" t="str">
        <f ca="1">INDEX(동료가치!$I$2:$I$81,MATCH(동료가치!AE528,동료가치!$M$2:$M$81,1),1)</f>
        <v>107 : 랭크1 파견.아제냐</v>
      </c>
      <c r="AG528" s="161" t="str">
        <f ca="1">INDEX(동료가치!$I$82:$I$209,MATCH(동료가치!$AE528,동료가치!$M$82:$M$209,1),1)</f>
        <v>35 : 랭크3 PVP.스토커(남)</v>
      </c>
    </row>
    <row r="529" spans="29:33" x14ac:dyDescent="0.2">
      <c r="AC529" s="4">
        <f t="shared" si="36"/>
        <v>528</v>
      </c>
      <c r="AD529" s="161">
        <f t="shared" ca="1" si="37"/>
        <v>0.38036917647278334</v>
      </c>
      <c r="AE529" s="161">
        <f t="shared" ca="1" si="38"/>
        <v>3804</v>
      </c>
      <c r="AF529" s="161" t="str">
        <f ca="1">INDEX(동료가치!$I$2:$I$81,MATCH(동료가치!AE529,동료가치!$M$2:$M$81,1),1)</f>
        <v>101 : 랭크1 파견.엔타마</v>
      </c>
      <c r="AG529" s="161" t="str">
        <f ca="1">INDEX(동료가치!$I$82:$I$209,MATCH(동료가치!$AE529,동료가치!$M$82:$M$209,1),1)</f>
        <v>116 : 랭크2 파견.파라</v>
      </c>
    </row>
    <row r="530" spans="29:33" x14ac:dyDescent="0.2">
      <c r="AC530" s="4">
        <f t="shared" si="36"/>
        <v>529</v>
      </c>
      <c r="AD530" s="161">
        <f t="shared" ca="1" si="37"/>
        <v>0.17615436299023624</v>
      </c>
      <c r="AE530" s="161">
        <f t="shared" ca="1" si="38"/>
        <v>1762</v>
      </c>
      <c r="AF530" s="161" t="str">
        <f ca="1">INDEX(동료가치!$I$2:$I$81,MATCH(동료가치!AE530,동료가치!$M$2:$M$81,1),1)</f>
        <v>4 : 랭크1 PVP.매지션(여)</v>
      </c>
      <c r="AG530" s="161" t="str">
        <f ca="1">INDEX(동료가치!$I$82:$I$209,MATCH(동료가치!$AE530,동료가치!$M$82:$M$209,1),1)</f>
        <v>20 : 랭크2 PVP.로그(여)</v>
      </c>
    </row>
    <row r="531" spans="29:33" x14ac:dyDescent="0.2">
      <c r="AC531" s="4">
        <f t="shared" si="36"/>
        <v>530</v>
      </c>
      <c r="AD531" s="161">
        <f t="shared" ca="1" si="37"/>
        <v>5.6609967592868293E-2</v>
      </c>
      <c r="AE531" s="161">
        <f t="shared" ca="1" si="38"/>
        <v>567</v>
      </c>
      <c r="AF531" s="161" t="str">
        <f ca="1">INDEX(동료가치!$I$2:$I$81,MATCH(동료가치!AE531,동료가치!$M$2:$M$81,1),1)</f>
        <v>2 : 랭크1 PVP.소드맨(여)</v>
      </c>
      <c r="AG531" s="161" t="str">
        <f ca="1">INDEX(동료가치!$I$82:$I$209,MATCH(동료가치!$AE531,동료가치!$M$82:$M$209,1),1)</f>
        <v>12 : 랭크2 PVP.크루세이더(여)</v>
      </c>
    </row>
    <row r="532" spans="29:33" x14ac:dyDescent="0.2">
      <c r="AC532" s="4">
        <f t="shared" si="36"/>
        <v>531</v>
      </c>
      <c r="AD532" s="161">
        <f t="shared" ca="1" si="37"/>
        <v>0.73125985069097998</v>
      </c>
      <c r="AE532" s="161">
        <f t="shared" ca="1" si="38"/>
        <v>7313</v>
      </c>
      <c r="AF532" s="161" t="str">
        <f ca="1">INDEX(동료가치!$I$2:$I$81,MATCH(동료가치!AE532,동료가치!$M$2:$M$81,1),1)</f>
        <v>12 : 랭크2 PVP.크루세이더(여)</v>
      </c>
      <c r="AG532" s="161" t="str">
        <f ca="1">INDEX(동료가치!$I$82:$I$209,MATCH(동료가치!$AE532,동료가치!$M$82:$M$209,1),1)</f>
        <v>40 : 랭크3 PVP.클로운(여)</v>
      </c>
    </row>
    <row r="533" spans="29:33" x14ac:dyDescent="0.2">
      <c r="AC533" s="4">
        <f t="shared" si="36"/>
        <v>532</v>
      </c>
      <c r="AD533" s="161">
        <f t="shared" ca="1" si="37"/>
        <v>0.38483591167665943</v>
      </c>
      <c r="AE533" s="161">
        <f t="shared" ca="1" si="38"/>
        <v>3849</v>
      </c>
      <c r="AF533" s="161" t="str">
        <f ca="1">INDEX(동료가치!$I$2:$I$81,MATCH(동료가치!AE533,동료가치!$M$2:$M$81,1),1)</f>
        <v>101 : 랭크1 파견.엔타마</v>
      </c>
      <c r="AG533" s="161" t="str">
        <f ca="1">INDEX(동료가치!$I$82:$I$209,MATCH(동료가치!$AE533,동료가치!$M$82:$M$209,1),1)</f>
        <v>117 : 랭크2 파견.미드</v>
      </c>
    </row>
    <row r="534" spans="29:33" x14ac:dyDescent="0.2">
      <c r="AC534" s="4">
        <f t="shared" si="36"/>
        <v>533</v>
      </c>
      <c r="AD534" s="161">
        <f t="shared" ca="1" si="37"/>
        <v>0.254596643705156</v>
      </c>
      <c r="AE534" s="161">
        <f t="shared" ca="1" si="38"/>
        <v>2546</v>
      </c>
      <c r="AF534" s="161" t="str">
        <f ca="1">INDEX(동료가치!$I$2:$I$81,MATCH(동료가치!AE534,동료가치!$M$2:$M$81,1),1)</f>
        <v>6 : 랭크1 PVP.씨프(여)</v>
      </c>
      <c r="AG534" s="161" t="str">
        <f ca="1">INDEX(동료가치!$I$82:$I$209,MATCH(동료가치!$AE534,동료가치!$M$82:$M$209,1),1)</f>
        <v>109 : 랭크2 파견.글로리아</v>
      </c>
    </row>
    <row r="535" spans="29:33" x14ac:dyDescent="0.2">
      <c r="AC535" s="4">
        <f t="shared" si="36"/>
        <v>534</v>
      </c>
      <c r="AD535" s="161">
        <f t="shared" ca="1" si="37"/>
        <v>0.71994843896329719</v>
      </c>
      <c r="AE535" s="161">
        <f t="shared" ca="1" si="38"/>
        <v>7200</v>
      </c>
      <c r="AF535" s="161" t="str">
        <f ca="1">INDEX(동료가치!$I$2:$I$81,MATCH(동료가치!AE535,동료가치!$M$2:$M$81,1),1)</f>
        <v>10 : 랭크2 PVP.나이트(여)</v>
      </c>
      <c r="AG535" s="161" t="str">
        <f ca="1">INDEX(동료가치!$I$82:$I$209,MATCH(동료가치!$AE535,동료가치!$M$82:$M$209,1),1)</f>
        <v>39 : 랭크3 PVP.클로운(남)</v>
      </c>
    </row>
    <row r="536" spans="29:33" x14ac:dyDescent="0.2">
      <c r="AC536" s="4">
        <f t="shared" si="36"/>
        <v>535</v>
      </c>
      <c r="AD536" s="161">
        <f t="shared" ca="1" si="37"/>
        <v>0.52548217655561424</v>
      </c>
      <c r="AE536" s="161">
        <f t="shared" ca="1" si="38"/>
        <v>5255</v>
      </c>
      <c r="AF536" s="161" t="str">
        <f ca="1">INDEX(동료가치!$I$2:$I$81,MATCH(동료가치!AE536,동료가치!$M$2:$M$81,1),1)</f>
        <v>104 : 랭크1 파견.스텔로</v>
      </c>
      <c r="AG536" s="161" t="str">
        <f ca="1">INDEX(동료가치!$I$82:$I$209,MATCH(동료가치!$AE536,동료가치!$M$82:$M$209,1),1)</f>
        <v>26 : 랭크3 PVP.로드나이트(여)</v>
      </c>
    </row>
    <row r="537" spans="29:33" x14ac:dyDescent="0.2">
      <c r="AC537" s="4">
        <f t="shared" si="36"/>
        <v>536</v>
      </c>
      <c r="AD537" s="161">
        <f t="shared" ca="1" si="37"/>
        <v>0.48058105035355081</v>
      </c>
      <c r="AE537" s="161">
        <f t="shared" ca="1" si="38"/>
        <v>4806</v>
      </c>
      <c r="AF537" s="161" t="str">
        <f ca="1">INDEX(동료가치!$I$2:$I$81,MATCH(동료가치!AE537,동료가치!$M$2:$M$81,1),1)</f>
        <v>103 : 랭크1 파견.진도</v>
      </c>
      <c r="AG537" s="161" t="str">
        <f ca="1">INDEX(동료가치!$I$82:$I$209,MATCH(동료가치!$AE537,동료가치!$M$82:$M$209,1),1)</f>
        <v>123 : 랭크2 파견.파노</v>
      </c>
    </row>
    <row r="538" spans="29:33" x14ac:dyDescent="0.2">
      <c r="AC538" s="4">
        <f t="shared" si="36"/>
        <v>537</v>
      </c>
      <c r="AD538" s="161">
        <f t="shared" ca="1" si="37"/>
        <v>0.17630266662152683</v>
      </c>
      <c r="AE538" s="161">
        <f t="shared" ca="1" si="38"/>
        <v>1764</v>
      </c>
      <c r="AF538" s="161" t="str">
        <f ca="1">INDEX(동료가치!$I$2:$I$81,MATCH(동료가치!AE538,동료가치!$M$2:$M$81,1),1)</f>
        <v>4 : 랭크1 PVP.매지션(여)</v>
      </c>
      <c r="AG538" s="161" t="str">
        <f ca="1">INDEX(동료가치!$I$82:$I$209,MATCH(동료가치!$AE538,동료가치!$M$82:$M$209,1),1)</f>
        <v>20 : 랭크2 PVP.로그(여)</v>
      </c>
    </row>
    <row r="539" spans="29:33" x14ac:dyDescent="0.2">
      <c r="AC539" s="4">
        <f t="shared" si="36"/>
        <v>538</v>
      </c>
      <c r="AD539" s="161">
        <f t="shared" ca="1" si="37"/>
        <v>0.87978710677094829</v>
      </c>
      <c r="AE539" s="161">
        <f t="shared" ca="1" si="38"/>
        <v>8798</v>
      </c>
      <c r="AF539" s="161" t="str">
        <f ca="1">INDEX(동료가치!$I$2:$I$81,MATCH(동료가치!AE539,동료가치!$M$2:$M$81,1),1)</f>
        <v>120 : 랭크2 파견.마쿠</v>
      </c>
      <c r="AG539" s="161" t="str">
        <f ca="1">INDEX(동료가치!$I$82:$I$209,MATCH(동료가치!$AE539,동료가치!$M$82:$M$209,1),1)</f>
        <v>134 : 랭크3 파견.시키</v>
      </c>
    </row>
    <row r="540" spans="29:33" x14ac:dyDescent="0.2">
      <c r="AC540" s="4">
        <f t="shared" si="36"/>
        <v>539</v>
      </c>
      <c r="AD540" s="161">
        <f t="shared" ca="1" si="37"/>
        <v>0.46231698185714676</v>
      </c>
      <c r="AE540" s="161">
        <f t="shared" ca="1" si="38"/>
        <v>4624</v>
      </c>
      <c r="AF540" s="161" t="str">
        <f ca="1">INDEX(동료가치!$I$2:$I$81,MATCH(동료가치!AE540,동료가치!$M$2:$M$81,1),1)</f>
        <v>102 : 랭크1 파견.세레</v>
      </c>
      <c r="AG540" s="161" t="str">
        <f ca="1">INDEX(동료가치!$I$82:$I$209,MATCH(동료가치!$AE540,동료가치!$M$82:$M$209,1),1)</f>
        <v>122 : 랭크2 파견.엘리</v>
      </c>
    </row>
    <row r="541" spans="29:33" x14ac:dyDescent="0.2">
      <c r="AC541" s="4">
        <f t="shared" si="36"/>
        <v>540</v>
      </c>
      <c r="AD541" s="161">
        <f t="shared" ca="1" si="37"/>
        <v>0.89749439730892056</v>
      </c>
      <c r="AE541" s="161">
        <f t="shared" ca="1" si="38"/>
        <v>8975</v>
      </c>
      <c r="AF541" s="161" t="str">
        <f ca="1">INDEX(동료가치!$I$2:$I$81,MATCH(동료가치!AE541,동료가치!$M$2:$M$81,1),1)</f>
        <v>123 : 랭크2 파견.파노</v>
      </c>
      <c r="AG541" s="161" t="str">
        <f ca="1">INDEX(동료가치!$I$82:$I$209,MATCH(동료가치!$AE541,동료가치!$M$82:$M$209,1),1)</f>
        <v>135 : 랭크3 파견.더블류</v>
      </c>
    </row>
    <row r="542" spans="29:33" x14ac:dyDescent="0.2">
      <c r="AC542" s="4">
        <f t="shared" si="36"/>
        <v>541</v>
      </c>
      <c r="AD542" s="161">
        <f t="shared" ca="1" si="37"/>
        <v>0.11362812771158459</v>
      </c>
      <c r="AE542" s="161">
        <f t="shared" ca="1" si="38"/>
        <v>1137</v>
      </c>
      <c r="AF542" s="161" t="str">
        <f ca="1">INDEX(동료가치!$I$2:$I$81,MATCH(동료가치!AE542,동료가치!$M$2:$M$81,1),1)</f>
        <v>3 : 랭크1 PVP.매지션(남)</v>
      </c>
      <c r="AG542" s="161" t="str">
        <f ca="1">INDEX(동료가치!$I$82:$I$209,MATCH(동료가치!$AE542,동료가치!$M$82:$M$209,1),1)</f>
        <v>16 : 랭크2 PVP.세이지(여)</v>
      </c>
    </row>
    <row r="543" spans="29:33" x14ac:dyDescent="0.2">
      <c r="AC543" s="4">
        <f t="shared" si="36"/>
        <v>542</v>
      </c>
      <c r="AD543" s="161">
        <f t="shared" ca="1" si="37"/>
        <v>0.72759171120439459</v>
      </c>
      <c r="AE543" s="161">
        <f t="shared" ca="1" si="38"/>
        <v>7276</v>
      </c>
      <c r="AF543" s="161" t="str">
        <f ca="1">INDEX(동료가치!$I$2:$I$81,MATCH(동료가치!AE543,동료가치!$M$2:$M$81,1),1)</f>
        <v>11 : 랭크2 PVP.크루세이더(남)</v>
      </c>
      <c r="AG543" s="161" t="str">
        <f ca="1">INDEX(동료가치!$I$82:$I$209,MATCH(동료가치!$AE543,동료가치!$M$82:$M$209,1),1)</f>
        <v>40 : 랭크3 PVP.클로운(여)</v>
      </c>
    </row>
    <row r="544" spans="29:33" x14ac:dyDescent="0.2">
      <c r="AC544" s="4">
        <f t="shared" si="36"/>
        <v>543</v>
      </c>
      <c r="AD544" s="161">
        <f t="shared" ca="1" si="37"/>
        <v>0.844728560749749</v>
      </c>
      <c r="AE544" s="161">
        <f t="shared" ca="1" si="38"/>
        <v>8448</v>
      </c>
      <c r="AF544" s="161" t="str">
        <f ca="1">INDEX(동료가치!$I$2:$I$81,MATCH(동료가치!AE544,동료가치!$M$2:$M$81,1),1)</f>
        <v>114 : 랭크2 파견.존다</v>
      </c>
      <c r="AG544" s="161" t="str">
        <f ca="1">INDEX(동료가치!$I$82:$I$209,MATCH(동료가치!$AE544,동료가치!$M$82:$M$209,1),1)</f>
        <v>132 : 랭크3 파견.산타클로스</v>
      </c>
    </row>
    <row r="545" spans="29:33" x14ac:dyDescent="0.2">
      <c r="AC545" s="4">
        <f t="shared" si="36"/>
        <v>544</v>
      </c>
      <c r="AD545" s="161">
        <f t="shared" ca="1" si="37"/>
        <v>0.52454001851813359</v>
      </c>
      <c r="AE545" s="161">
        <f t="shared" ca="1" si="38"/>
        <v>5246</v>
      </c>
      <c r="AF545" s="161" t="str">
        <f ca="1">INDEX(동료가치!$I$2:$I$81,MATCH(동료가치!AE545,동료가치!$M$2:$M$81,1),1)</f>
        <v>104 : 랭크1 파견.스텔로</v>
      </c>
      <c r="AG545" s="161" t="str">
        <f ca="1">INDEX(동료가치!$I$82:$I$209,MATCH(동료가치!$AE545,동료가치!$M$82:$M$209,1),1)</f>
        <v>26 : 랭크3 PVP.로드나이트(여)</v>
      </c>
    </row>
    <row r="546" spans="29:33" x14ac:dyDescent="0.2">
      <c r="AC546" s="4">
        <f t="shared" si="36"/>
        <v>545</v>
      </c>
      <c r="AD546" s="161">
        <f t="shared" ca="1" si="37"/>
        <v>0.5559085821931975</v>
      </c>
      <c r="AE546" s="161">
        <f t="shared" ca="1" si="38"/>
        <v>5560</v>
      </c>
      <c r="AF546" s="161" t="str">
        <f ca="1">INDEX(동료가치!$I$2:$I$81,MATCH(동료가치!AE546,동료가치!$M$2:$M$81,1),1)</f>
        <v>104 : 랭크1 파견.스텔로</v>
      </c>
      <c r="AG546" s="161" t="str">
        <f ca="1">INDEX(동료가치!$I$82:$I$209,MATCH(동료가치!$AE546,동료가치!$M$82:$M$209,1),1)</f>
        <v>28 : 랭크3 PVP.팔라딘(여)</v>
      </c>
    </row>
    <row r="547" spans="29:33" x14ac:dyDescent="0.2">
      <c r="AC547" s="4">
        <f t="shared" si="36"/>
        <v>546</v>
      </c>
      <c r="AD547" s="161">
        <f t="shared" ca="1" si="37"/>
        <v>0.94409662308821829</v>
      </c>
      <c r="AE547" s="161">
        <f t="shared" ca="1" si="38"/>
        <v>9441</v>
      </c>
      <c r="AF547" s="161" t="str">
        <f ca="1">INDEX(동료가치!$I$2:$I$81,MATCH(동료가치!AE547,동료가치!$M$2:$M$81,1),1)</f>
        <v>133 : 랭크3 파견.펠록</v>
      </c>
      <c r="AG547" s="161" t="str">
        <f ca="1">INDEX(동료가치!$I$82:$I$209,MATCH(동료가치!$AE547,동료가치!$M$82:$M$209,1),1)</f>
        <v>138 : 랭크3 파견.소린</v>
      </c>
    </row>
    <row r="548" spans="29:33" x14ac:dyDescent="0.2">
      <c r="AC548" s="4">
        <f t="shared" si="36"/>
        <v>547</v>
      </c>
      <c r="AD548" s="161">
        <f t="shared" ca="1" si="37"/>
        <v>0.4939663689461441</v>
      </c>
      <c r="AE548" s="161">
        <f t="shared" ca="1" si="38"/>
        <v>4940</v>
      </c>
      <c r="AF548" s="161" t="str">
        <f ca="1">INDEX(동료가치!$I$2:$I$81,MATCH(동료가치!AE548,동료가치!$M$2:$M$81,1),1)</f>
        <v>103 : 랭크1 파견.진도</v>
      </c>
      <c r="AG548" s="161" t="str">
        <f ca="1">INDEX(동료가치!$I$82:$I$209,MATCH(동료가치!$AE548,동료가치!$M$82:$M$209,1),1)</f>
        <v>124 : 랭크2 파견.네마</v>
      </c>
    </row>
    <row r="549" spans="29:33" x14ac:dyDescent="0.2">
      <c r="AC549" s="4">
        <f t="shared" si="36"/>
        <v>548</v>
      </c>
      <c r="AD549" s="161">
        <f t="shared" ca="1" si="37"/>
        <v>0.24451088161187373</v>
      </c>
      <c r="AE549" s="161">
        <f t="shared" ca="1" si="38"/>
        <v>2446</v>
      </c>
      <c r="AF549" s="161" t="str">
        <f ca="1">INDEX(동료가치!$I$2:$I$81,MATCH(동료가치!AE549,동료가치!$M$2:$M$81,1),1)</f>
        <v>6 : 랭크1 PVP.씨프(여)</v>
      </c>
      <c r="AG549" s="161" t="str">
        <f ca="1">INDEX(동료가치!$I$82:$I$209,MATCH(동료가치!$AE549,동료가치!$M$82:$M$209,1),1)</f>
        <v>24 : 랭크2 PVP.댄서(여)</v>
      </c>
    </row>
    <row r="550" spans="29:33" x14ac:dyDescent="0.2">
      <c r="AC550" s="4">
        <f t="shared" si="36"/>
        <v>549</v>
      </c>
      <c r="AD550" s="161">
        <f t="shared" ca="1" si="37"/>
        <v>0.50671638495025673</v>
      </c>
      <c r="AE550" s="161">
        <f t="shared" ca="1" si="38"/>
        <v>5068</v>
      </c>
      <c r="AF550" s="161" t="str">
        <f ca="1">INDEX(동료가치!$I$2:$I$81,MATCH(동료가치!AE550,동료가치!$M$2:$M$81,1),1)</f>
        <v>103 : 랭크1 파견.진도</v>
      </c>
      <c r="AG550" s="161" t="str">
        <f ca="1">INDEX(동료가치!$I$82:$I$209,MATCH(동료가치!$AE550,동료가치!$M$82:$M$209,1),1)</f>
        <v>25 : 랭크3 PVP.로드나이트(남)</v>
      </c>
    </row>
    <row r="551" spans="29:33" x14ac:dyDescent="0.2">
      <c r="AC551" s="4">
        <f t="shared" si="36"/>
        <v>550</v>
      </c>
      <c r="AD551" s="161">
        <f t="shared" ca="1" si="37"/>
        <v>0.97332580287957315</v>
      </c>
      <c r="AE551" s="161">
        <f t="shared" ca="1" si="38"/>
        <v>9734</v>
      </c>
      <c r="AF551" s="161" t="str">
        <f ca="1">INDEX(동료가치!$I$2:$I$81,MATCH(동료가치!AE551,동료가치!$M$2:$M$81,1),1)</f>
        <v>140 : 랭크3 파견.디포르테</v>
      </c>
      <c r="AG551" s="161" t="str">
        <f ca="1">INDEX(동료가치!$I$82:$I$209,MATCH(동료가치!$AE551,동료가치!$M$82:$M$209,1),1)</f>
        <v>143 : 랭크4 파견.찰스턴 1호</v>
      </c>
    </row>
    <row r="552" spans="29:33" x14ac:dyDescent="0.2">
      <c r="AC552" s="4">
        <f t="shared" si="36"/>
        <v>551</v>
      </c>
      <c r="AD552" s="161">
        <f t="shared" ca="1" si="37"/>
        <v>0.39828307422259812</v>
      </c>
      <c r="AE552" s="161">
        <f t="shared" ca="1" si="38"/>
        <v>3983</v>
      </c>
      <c r="AF552" s="161" t="str">
        <f ca="1">INDEX(동료가치!$I$2:$I$81,MATCH(동료가치!AE552,동료가치!$M$2:$M$81,1),1)</f>
        <v>101 : 랭크1 파견.엔타마</v>
      </c>
      <c r="AG552" s="161" t="str">
        <f ca="1">INDEX(동료가치!$I$82:$I$209,MATCH(동료가치!$AE552,동료가치!$M$82:$M$209,1),1)</f>
        <v>118 : 랭크2 파견.룬</v>
      </c>
    </row>
    <row r="553" spans="29:33" x14ac:dyDescent="0.2">
      <c r="AC553" s="4">
        <f t="shared" si="36"/>
        <v>552</v>
      </c>
      <c r="AD553" s="161">
        <f t="shared" ca="1" si="37"/>
        <v>0.59447389290571495</v>
      </c>
      <c r="AE553" s="161">
        <f t="shared" ca="1" si="38"/>
        <v>5945</v>
      </c>
      <c r="AF553" s="161" t="str">
        <f ca="1">INDEX(동료가치!$I$2:$I$81,MATCH(동료가치!AE553,동료가치!$M$2:$M$81,1),1)</f>
        <v>105 : 랭크1 파견.냥쿤</v>
      </c>
      <c r="AG553" s="161" t="str">
        <f ca="1">INDEX(동료가치!$I$82:$I$209,MATCH(동료가치!$AE553,동료가치!$M$82:$M$209,1),1)</f>
        <v>31 : 랭크3 PVP.프로페서(남)</v>
      </c>
    </row>
    <row r="554" spans="29:33" x14ac:dyDescent="0.2">
      <c r="AC554" s="4">
        <f t="shared" si="36"/>
        <v>553</v>
      </c>
      <c r="AD554" s="161">
        <f t="shared" ca="1" si="37"/>
        <v>0.75430532465677103</v>
      </c>
      <c r="AE554" s="161">
        <f t="shared" ca="1" si="38"/>
        <v>7544</v>
      </c>
      <c r="AF554" s="161" t="str">
        <f ca="1">INDEX(동료가치!$I$2:$I$81,MATCH(동료가치!AE554,동료가치!$M$2:$M$81,1),1)</f>
        <v>16 : 랭크2 PVP.세이지(여)</v>
      </c>
      <c r="AG554" s="161" t="str">
        <f ca="1">INDEX(동료가치!$I$82:$I$209,MATCH(동료가치!$AE554,동료가치!$M$82:$M$209,1),1)</f>
        <v>125 : 랭크3 파견.발키리</v>
      </c>
    </row>
    <row r="555" spans="29:33" x14ac:dyDescent="0.2">
      <c r="AC555" s="4">
        <f t="shared" si="36"/>
        <v>554</v>
      </c>
      <c r="AD555" s="161">
        <f t="shared" ca="1" si="37"/>
        <v>0.38696051737991011</v>
      </c>
      <c r="AE555" s="161">
        <f t="shared" ca="1" si="38"/>
        <v>3870</v>
      </c>
      <c r="AF555" s="161" t="str">
        <f ca="1">INDEX(동료가치!$I$2:$I$81,MATCH(동료가치!AE555,동료가치!$M$2:$M$81,1),1)</f>
        <v>101 : 랭크1 파견.엔타마</v>
      </c>
      <c r="AG555" s="161" t="str">
        <f ca="1">INDEX(동료가치!$I$82:$I$209,MATCH(동료가치!$AE555,동료가치!$M$82:$M$209,1),1)</f>
        <v>117 : 랭크2 파견.미드</v>
      </c>
    </row>
    <row r="556" spans="29:33" x14ac:dyDescent="0.2">
      <c r="AC556" s="4">
        <f t="shared" si="36"/>
        <v>555</v>
      </c>
      <c r="AD556" s="161">
        <f t="shared" ca="1" si="37"/>
        <v>0.23928251065134809</v>
      </c>
      <c r="AE556" s="161">
        <f t="shared" ca="1" si="38"/>
        <v>2393</v>
      </c>
      <c r="AF556" s="161" t="str">
        <f ca="1">INDEX(동료가치!$I$2:$I$81,MATCH(동료가치!AE556,동료가치!$M$2:$M$81,1),1)</f>
        <v>6 : 랭크1 PVP.씨프(여)</v>
      </c>
      <c r="AG556" s="161" t="str">
        <f ca="1">INDEX(동료가치!$I$82:$I$209,MATCH(동료가치!$AE556,동료가치!$M$82:$M$209,1),1)</f>
        <v>24 : 랭크2 PVP.댄서(여)</v>
      </c>
    </row>
    <row r="557" spans="29:33" x14ac:dyDescent="0.2">
      <c r="AC557" s="4">
        <f t="shared" si="36"/>
        <v>556</v>
      </c>
      <c r="AD557" s="161">
        <f t="shared" ca="1" si="37"/>
        <v>0.50919275214035831</v>
      </c>
      <c r="AE557" s="161">
        <f t="shared" ca="1" si="38"/>
        <v>5092</v>
      </c>
      <c r="AF557" s="161" t="str">
        <f ca="1">INDEX(동료가치!$I$2:$I$81,MATCH(동료가치!AE557,동료가치!$M$2:$M$81,1),1)</f>
        <v>103 : 랭크1 파견.진도</v>
      </c>
      <c r="AG557" s="161" t="str">
        <f ca="1">INDEX(동료가치!$I$82:$I$209,MATCH(동료가치!$AE557,동료가치!$M$82:$M$209,1),1)</f>
        <v>25 : 랭크3 PVP.로드나이트(남)</v>
      </c>
    </row>
    <row r="558" spans="29:33" x14ac:dyDescent="0.2">
      <c r="AC558" s="4">
        <f t="shared" si="36"/>
        <v>557</v>
      </c>
      <c r="AD558" s="161">
        <f t="shared" ca="1" si="37"/>
        <v>0.87095432166091669</v>
      </c>
      <c r="AE558" s="161">
        <f t="shared" ca="1" si="38"/>
        <v>8710</v>
      </c>
      <c r="AF558" s="161" t="str">
        <f ca="1">INDEX(동료가치!$I$2:$I$81,MATCH(동료가치!AE558,동료가치!$M$2:$M$81,1),1)</f>
        <v>118 : 랭크2 파견.룬</v>
      </c>
      <c r="AG558" s="161" t="str">
        <f ca="1">INDEX(동료가치!$I$82:$I$209,MATCH(동료가치!$AE558,동료가치!$M$82:$M$209,1),1)</f>
        <v>133 : 랭크3 파견.펠록</v>
      </c>
    </row>
    <row r="559" spans="29:33" x14ac:dyDescent="0.2">
      <c r="AC559" s="4">
        <f t="shared" si="36"/>
        <v>558</v>
      </c>
      <c r="AD559" s="161">
        <f t="shared" ca="1" si="37"/>
        <v>2.3556074678873884E-2</v>
      </c>
      <c r="AE559" s="161">
        <f t="shared" ca="1" si="38"/>
        <v>236</v>
      </c>
      <c r="AF559" s="161" t="str">
        <f ca="1">INDEX(동료가치!$I$2:$I$81,MATCH(동료가치!AE559,동료가치!$M$2:$M$81,1),1)</f>
        <v>1 : 랭크1 PVP.소드맨(남)</v>
      </c>
      <c r="AG559" s="161" t="str">
        <f ca="1">INDEX(동료가치!$I$82:$I$209,MATCH(동료가치!$AE559,동료가치!$M$82:$M$209,1),1)</f>
        <v>10 : 랭크2 PVP.나이트(여)</v>
      </c>
    </row>
    <row r="560" spans="29:33" x14ac:dyDescent="0.2">
      <c r="AC560" s="4">
        <f t="shared" si="36"/>
        <v>559</v>
      </c>
      <c r="AD560" s="161">
        <f t="shared" ca="1" si="37"/>
        <v>0.70625584795540586</v>
      </c>
      <c r="AE560" s="161">
        <f t="shared" ca="1" si="38"/>
        <v>7063</v>
      </c>
      <c r="AF560" s="161" t="str">
        <f ca="1">INDEX(동료가치!$I$2:$I$81,MATCH(동료가치!AE560,동료가치!$M$2:$M$81,1),1)</f>
        <v>108 : 랭크1 파견.론카</v>
      </c>
      <c r="AG560" s="161" t="str">
        <f ca="1">INDEX(동료가치!$I$82:$I$209,MATCH(동료가치!$AE560,동료가치!$M$82:$M$209,1),1)</f>
        <v>38 : 랭크3 PVP.스나이퍼(여)</v>
      </c>
    </row>
    <row r="561" spans="29:33" x14ac:dyDescent="0.2">
      <c r="AC561" s="4">
        <f t="shared" si="36"/>
        <v>560</v>
      </c>
      <c r="AD561" s="161">
        <f t="shared" ca="1" si="37"/>
        <v>0.29725185839087864</v>
      </c>
      <c r="AE561" s="161">
        <f t="shared" ca="1" si="38"/>
        <v>2973</v>
      </c>
      <c r="AF561" s="161" t="str">
        <f ca="1">INDEX(동료가치!$I$2:$I$81,MATCH(동료가치!AE561,동료가치!$M$2:$M$81,1),1)</f>
        <v>7 : 랭크1 PVP.아처(남)</v>
      </c>
      <c r="AG561" s="161" t="str">
        <f ca="1">INDEX(동료가치!$I$82:$I$209,MATCH(동료가치!$AE561,동료가치!$M$82:$M$209,1),1)</f>
        <v>111 : 랭크2 파견.미스티</v>
      </c>
    </row>
    <row r="562" spans="29:33" x14ac:dyDescent="0.2">
      <c r="AC562" s="4">
        <f t="shared" si="36"/>
        <v>561</v>
      </c>
      <c r="AD562" s="161">
        <f t="shared" ca="1" si="37"/>
        <v>0.87816725239810467</v>
      </c>
      <c r="AE562" s="161">
        <f t="shared" ca="1" si="38"/>
        <v>8782</v>
      </c>
      <c r="AF562" s="161" t="str">
        <f ca="1">INDEX(동료가치!$I$2:$I$81,MATCH(동료가치!AE562,동료가치!$M$2:$M$81,1),1)</f>
        <v>120 : 랭크2 파견.마쿠</v>
      </c>
      <c r="AG562" s="161" t="str">
        <f ca="1">INDEX(동료가치!$I$82:$I$209,MATCH(동료가치!$AE562,동료가치!$M$82:$M$209,1),1)</f>
        <v>134 : 랭크3 파견.시키</v>
      </c>
    </row>
    <row r="563" spans="29:33" x14ac:dyDescent="0.2">
      <c r="AC563" s="4">
        <f t="shared" si="36"/>
        <v>562</v>
      </c>
      <c r="AD563" s="161">
        <f t="shared" ca="1" si="37"/>
        <v>0.70122719603085593</v>
      </c>
      <c r="AE563" s="161">
        <f t="shared" ca="1" si="38"/>
        <v>7013</v>
      </c>
      <c r="AF563" s="161" t="str">
        <f ca="1">INDEX(동료가치!$I$2:$I$81,MATCH(동료가치!AE563,동료가치!$M$2:$M$81,1),1)</f>
        <v>107 : 랭크1 파견.아제냐</v>
      </c>
      <c r="AG563" s="161" t="str">
        <f ca="1">INDEX(동료가치!$I$82:$I$209,MATCH(동료가치!$AE563,동료가치!$M$82:$M$209,1),1)</f>
        <v>38 : 랭크3 PVP.스나이퍼(여)</v>
      </c>
    </row>
    <row r="564" spans="29:33" x14ac:dyDescent="0.2">
      <c r="AC564" s="4">
        <f t="shared" si="36"/>
        <v>563</v>
      </c>
      <c r="AD564" s="161">
        <f t="shared" ca="1" si="37"/>
        <v>0.67239456985814761</v>
      </c>
      <c r="AE564" s="161">
        <f t="shared" ca="1" si="38"/>
        <v>6724</v>
      </c>
      <c r="AF564" s="161" t="str">
        <f ca="1">INDEX(동료가치!$I$2:$I$81,MATCH(동료가치!AE564,동료가치!$M$2:$M$81,1),1)</f>
        <v>107 : 랭크1 파견.아제냐</v>
      </c>
      <c r="AG564" s="161" t="str">
        <f ca="1">INDEX(동료가치!$I$82:$I$209,MATCH(동료가치!$AE564,동료가치!$M$82:$M$209,1),1)</f>
        <v>36 : 랭크3 PVP.스토커(여)</v>
      </c>
    </row>
    <row r="565" spans="29:33" x14ac:dyDescent="0.2">
      <c r="AC565" s="4">
        <f t="shared" si="36"/>
        <v>564</v>
      </c>
      <c r="AD565" s="161">
        <f t="shared" ca="1" si="37"/>
        <v>0.32916296665181455</v>
      </c>
      <c r="AE565" s="161">
        <f t="shared" ca="1" si="38"/>
        <v>3292</v>
      </c>
      <c r="AF565" s="161" t="str">
        <f ca="1">INDEX(동료가치!$I$2:$I$81,MATCH(동료가치!AE565,동료가치!$M$2:$M$81,1),1)</f>
        <v>8 : 랭크1 PVP.아처(여)</v>
      </c>
      <c r="AG565" s="161" t="str">
        <f ca="1">INDEX(동료가치!$I$82:$I$209,MATCH(동료가치!$AE565,동료가치!$M$82:$M$209,1),1)</f>
        <v>113 : 랭크2 파견.김렛</v>
      </c>
    </row>
    <row r="566" spans="29:33" x14ac:dyDescent="0.2">
      <c r="AC566" s="4">
        <f t="shared" si="36"/>
        <v>565</v>
      </c>
      <c r="AD566" s="161">
        <f t="shared" ca="1" si="37"/>
        <v>0.96698315418422787</v>
      </c>
      <c r="AE566" s="161">
        <f t="shared" ca="1" si="38"/>
        <v>9670</v>
      </c>
      <c r="AF566" s="161" t="str">
        <f ca="1">INDEX(동료가치!$I$2:$I$81,MATCH(동료가치!AE566,동료가치!$M$2:$M$81,1),1)</f>
        <v>140 : 랭크3 파견.디포르테</v>
      </c>
      <c r="AG566" s="161" t="str">
        <f ca="1">INDEX(동료가치!$I$82:$I$209,MATCH(동료가치!$AE566,동료가치!$M$82:$M$209,1),1)</f>
        <v>48 : 랭크4 PVP.소서러(여)</v>
      </c>
    </row>
    <row r="567" spans="29:33" x14ac:dyDescent="0.2">
      <c r="AC567" s="4">
        <f t="shared" si="36"/>
        <v>566</v>
      </c>
      <c r="AD567" s="161">
        <f t="shared" ca="1" si="37"/>
        <v>0.41897698529195937</v>
      </c>
      <c r="AE567" s="161">
        <f t="shared" ca="1" si="38"/>
        <v>4190</v>
      </c>
      <c r="AF567" s="161" t="str">
        <f ca="1">INDEX(동료가치!$I$2:$I$81,MATCH(동료가치!AE567,동료가치!$M$2:$M$81,1),1)</f>
        <v>101 : 랭크1 파견.엔타마</v>
      </c>
      <c r="AG567" s="161" t="str">
        <f ca="1">INDEX(동료가치!$I$82:$I$209,MATCH(동료가치!$AE567,동료가치!$M$82:$M$209,1),1)</f>
        <v>119 : 랭크2 파견.벤카이스틴</v>
      </c>
    </row>
    <row r="568" spans="29:33" x14ac:dyDescent="0.2">
      <c r="AC568" s="4">
        <f t="shared" si="36"/>
        <v>567</v>
      </c>
      <c r="AD568" s="161">
        <f t="shared" ca="1" si="37"/>
        <v>0.18776879281173786</v>
      </c>
      <c r="AE568" s="161">
        <f t="shared" ca="1" si="38"/>
        <v>1878</v>
      </c>
      <c r="AF568" s="161" t="str">
        <f ca="1">INDEX(동료가치!$I$2:$I$81,MATCH(동료가치!AE568,동료가치!$M$2:$M$81,1),1)</f>
        <v>5 : 랭크1 PVP.씨프(남)</v>
      </c>
      <c r="AG568" s="161" t="str">
        <f ca="1">INDEX(동료가치!$I$82:$I$209,MATCH(동료가치!$AE568,동료가치!$M$82:$M$209,1),1)</f>
        <v>20 : 랭크2 PVP.로그(여)</v>
      </c>
    </row>
    <row r="569" spans="29:33" x14ac:dyDescent="0.2">
      <c r="AC569" s="4">
        <f t="shared" si="36"/>
        <v>568</v>
      </c>
      <c r="AD569" s="161">
        <f t="shared" ca="1" si="37"/>
        <v>0.51677463053507044</v>
      </c>
      <c r="AE569" s="161">
        <f t="shared" ca="1" si="38"/>
        <v>5168</v>
      </c>
      <c r="AF569" s="161" t="str">
        <f ca="1">INDEX(동료가치!$I$2:$I$81,MATCH(동료가치!AE569,동료가치!$M$2:$M$81,1),1)</f>
        <v>104 : 랭크1 파견.스텔로</v>
      </c>
      <c r="AG569" s="161" t="str">
        <f ca="1">INDEX(동료가치!$I$82:$I$209,MATCH(동료가치!$AE569,동료가치!$M$82:$M$209,1),1)</f>
        <v>25 : 랭크3 PVP.로드나이트(남)</v>
      </c>
    </row>
    <row r="570" spans="29:33" x14ac:dyDescent="0.2">
      <c r="AC570" s="4">
        <f t="shared" si="36"/>
        <v>569</v>
      </c>
      <c r="AD570" s="161">
        <f t="shared" ca="1" si="37"/>
        <v>0.33994106695717341</v>
      </c>
      <c r="AE570" s="161">
        <f t="shared" ca="1" si="38"/>
        <v>3400</v>
      </c>
      <c r="AF570" s="161" t="str">
        <f ca="1">INDEX(동료가치!$I$2:$I$81,MATCH(동료가치!AE570,동료가치!$M$2:$M$81,1),1)</f>
        <v>8 : 랭크1 PVP.아처(여)</v>
      </c>
      <c r="AG570" s="161" t="str">
        <f ca="1">INDEX(동료가치!$I$82:$I$209,MATCH(동료가치!$AE570,동료가치!$M$82:$M$209,1),1)</f>
        <v>114 : 랭크2 파견.존다</v>
      </c>
    </row>
    <row r="571" spans="29:33" x14ac:dyDescent="0.2">
      <c r="AC571" s="4">
        <f t="shared" si="36"/>
        <v>570</v>
      </c>
      <c r="AD571" s="161">
        <f t="shared" ca="1" si="37"/>
        <v>0.54238204983376237</v>
      </c>
      <c r="AE571" s="161">
        <f t="shared" ca="1" si="38"/>
        <v>5424</v>
      </c>
      <c r="AF571" s="161" t="str">
        <f ca="1">INDEX(동료가치!$I$2:$I$81,MATCH(동료가치!AE571,동료가치!$M$2:$M$81,1),1)</f>
        <v>104 : 랭크1 파견.스텔로</v>
      </c>
      <c r="AG571" s="161" t="str">
        <f ca="1">INDEX(동료가치!$I$82:$I$209,MATCH(동료가치!$AE571,동료가치!$M$82:$M$209,1),1)</f>
        <v>27 : 랭크3 PVP.팔라딘(남)</v>
      </c>
    </row>
    <row r="572" spans="29:33" x14ac:dyDescent="0.2">
      <c r="AC572" s="4">
        <f t="shared" si="36"/>
        <v>571</v>
      </c>
      <c r="AD572" s="161">
        <f t="shared" ca="1" si="37"/>
        <v>0.55543002570436684</v>
      </c>
      <c r="AE572" s="161">
        <f t="shared" ca="1" si="38"/>
        <v>5555</v>
      </c>
      <c r="AF572" s="161" t="str">
        <f ca="1">INDEX(동료가치!$I$2:$I$81,MATCH(동료가치!AE572,동료가치!$M$2:$M$81,1),1)</f>
        <v>104 : 랭크1 파견.스텔로</v>
      </c>
      <c r="AG572" s="161" t="str">
        <f ca="1">INDEX(동료가치!$I$82:$I$209,MATCH(동료가치!$AE572,동료가치!$M$82:$M$209,1),1)</f>
        <v>28 : 랭크3 PVP.팔라딘(여)</v>
      </c>
    </row>
    <row r="573" spans="29:33" x14ac:dyDescent="0.2">
      <c r="AC573" s="4">
        <f t="shared" si="36"/>
        <v>572</v>
      </c>
      <c r="AD573" s="161">
        <f t="shared" ca="1" si="37"/>
        <v>0.27417784414245672</v>
      </c>
      <c r="AE573" s="161">
        <f t="shared" ca="1" si="38"/>
        <v>2742</v>
      </c>
      <c r="AF573" s="161" t="str">
        <f ca="1">INDEX(동료가치!$I$2:$I$81,MATCH(동료가치!AE573,동료가치!$M$2:$M$81,1),1)</f>
        <v>6 : 랭크1 PVP.씨프(여)</v>
      </c>
      <c r="AG573" s="161" t="str">
        <f ca="1">INDEX(동료가치!$I$82:$I$209,MATCH(동료가치!$AE573,동료가치!$M$82:$M$209,1),1)</f>
        <v>110 : 랭크2 파견.프로블럼</v>
      </c>
    </row>
    <row r="574" spans="29:33" x14ac:dyDescent="0.2">
      <c r="AC574" s="4">
        <f t="shared" si="36"/>
        <v>573</v>
      </c>
      <c r="AD574" s="161">
        <f t="shared" ca="1" si="37"/>
        <v>0.77233813872895984</v>
      </c>
      <c r="AE574" s="161">
        <f t="shared" ca="1" si="38"/>
        <v>7724</v>
      </c>
      <c r="AF574" s="161" t="str">
        <f ca="1">INDEX(동료가치!$I$2:$I$81,MATCH(동료가치!AE574,동료가치!$M$2:$M$81,1),1)</f>
        <v>19 : 랭크2 PVP.로그(남)</v>
      </c>
      <c r="AG574" s="161" t="str">
        <f ca="1">INDEX(동료가치!$I$82:$I$209,MATCH(동료가치!$AE574,동료가치!$M$82:$M$209,1),1)</f>
        <v>127 : 랭크3 파견.루이제</v>
      </c>
    </row>
    <row r="575" spans="29:33" x14ac:dyDescent="0.2">
      <c r="AC575" s="4">
        <f t="shared" si="36"/>
        <v>574</v>
      </c>
      <c r="AD575" s="161">
        <f t="shared" ca="1" si="37"/>
        <v>0.71961949926853042</v>
      </c>
      <c r="AE575" s="161">
        <f t="shared" ca="1" si="38"/>
        <v>7197</v>
      </c>
      <c r="AF575" s="161" t="str">
        <f ca="1">INDEX(동료가치!$I$2:$I$81,MATCH(동료가치!AE575,동료가치!$M$2:$M$81,1),1)</f>
        <v>10 : 랭크2 PVP.나이트(여)</v>
      </c>
      <c r="AG575" s="161" t="str">
        <f ca="1">INDEX(동료가치!$I$82:$I$209,MATCH(동료가치!$AE575,동료가치!$M$82:$M$209,1),1)</f>
        <v>39 : 랭크3 PVP.클로운(남)</v>
      </c>
    </row>
    <row r="576" spans="29:33" x14ac:dyDescent="0.2">
      <c r="AC576" s="4">
        <f t="shared" si="36"/>
        <v>575</v>
      </c>
      <c r="AD576" s="161">
        <f t="shared" ca="1" si="37"/>
        <v>0.58960740499545161</v>
      </c>
      <c r="AE576" s="161">
        <f t="shared" ca="1" si="38"/>
        <v>5897</v>
      </c>
      <c r="AF576" s="161" t="str">
        <f ca="1">INDEX(동료가치!$I$2:$I$81,MATCH(동료가치!AE576,동료가치!$M$2:$M$81,1),1)</f>
        <v>105 : 랭크1 파견.냥쿤</v>
      </c>
      <c r="AG576" s="161" t="str">
        <f ca="1">INDEX(동료가치!$I$82:$I$209,MATCH(동료가치!$AE576,동료가치!$M$82:$M$209,1),1)</f>
        <v>30 : 랭크3 PVP.하이위저드(여)</v>
      </c>
    </row>
    <row r="577" spans="29:33" x14ac:dyDescent="0.2">
      <c r="AC577" s="4">
        <f t="shared" si="36"/>
        <v>576</v>
      </c>
      <c r="AD577" s="161">
        <f t="shared" ca="1" si="37"/>
        <v>0.61124876723995036</v>
      </c>
      <c r="AE577" s="161">
        <f t="shared" ca="1" si="38"/>
        <v>6113</v>
      </c>
      <c r="AF577" s="161" t="str">
        <f ca="1">INDEX(동료가치!$I$2:$I$81,MATCH(동료가치!AE577,동료가치!$M$2:$M$81,1),1)</f>
        <v>106 : 랭크1 파견.마요마요</v>
      </c>
      <c r="AG577" s="161" t="str">
        <f ca="1">INDEX(동료가치!$I$82:$I$209,MATCH(동료가치!$AE577,동료가치!$M$82:$M$209,1),1)</f>
        <v>32 : 랭크3 PVP.프로페서(여)</v>
      </c>
    </row>
    <row r="578" spans="29:33" x14ac:dyDescent="0.2">
      <c r="AC578" s="4">
        <f t="shared" si="36"/>
        <v>577</v>
      </c>
      <c r="AD578" s="161">
        <f t="shared" ca="1" si="37"/>
        <v>0.74595634703374225</v>
      </c>
      <c r="AE578" s="161">
        <f t="shared" ca="1" si="38"/>
        <v>7460</v>
      </c>
      <c r="AF578" s="161" t="str">
        <f ca="1">INDEX(동료가치!$I$2:$I$81,MATCH(동료가치!AE578,동료가치!$M$2:$M$81,1),1)</f>
        <v>14 : 랭크2 PVP.위저드(여)</v>
      </c>
      <c r="AG578" s="161" t="str">
        <f ca="1">INDEX(동료가치!$I$82:$I$209,MATCH(동료가치!$AE578,동료가치!$M$82:$M$209,1),1)</f>
        <v>125 : 랭크3 파견.발키리</v>
      </c>
    </row>
    <row r="579" spans="29:33" x14ac:dyDescent="0.2">
      <c r="AC579" s="4">
        <f t="shared" ref="AC579:AC642" si="39">ROW()-1</f>
        <v>578</v>
      </c>
      <c r="AD579" s="161">
        <f t="shared" ref="AD579:AD642" ca="1" si="40">RAND()</f>
        <v>0.99179610479356828</v>
      </c>
      <c r="AE579" s="161">
        <f t="shared" ref="AE579:AE642" ca="1" si="41">ROUNDUP($AD579*10000,)</f>
        <v>9918</v>
      </c>
      <c r="AF579" s="161" t="str">
        <f ca="1">INDEX(동료가치!$I$2:$I$81,MATCH(동료가치!AE579,동료가치!$M$2:$M$81,1),1)</f>
        <v>140 : 랭크3 파견.디포르테</v>
      </c>
      <c r="AG579" s="161" t="str">
        <f ca="1">INDEX(동료가치!$I$82:$I$209,MATCH(동료가치!$AE579,동료가치!$M$82:$M$209,1),1)</f>
        <v>172 : 랭크5 파견.뉴오즈</v>
      </c>
    </row>
    <row r="580" spans="29:33" x14ac:dyDescent="0.2">
      <c r="AC580" s="4">
        <f t="shared" si="39"/>
        <v>579</v>
      </c>
      <c r="AD580" s="161">
        <f t="shared" ca="1" si="40"/>
        <v>0.2859829641216669</v>
      </c>
      <c r="AE580" s="161">
        <f t="shared" ca="1" si="41"/>
        <v>2860</v>
      </c>
      <c r="AF580" s="161" t="str">
        <f ca="1">INDEX(동료가치!$I$2:$I$81,MATCH(동료가치!AE580,동료가치!$M$2:$M$81,1),1)</f>
        <v>7 : 랭크1 PVP.아처(남)</v>
      </c>
      <c r="AG580" s="161" t="str">
        <f ca="1">INDEX(동료가치!$I$82:$I$209,MATCH(동료가치!$AE580,동료가치!$M$82:$M$209,1),1)</f>
        <v>111 : 랭크2 파견.미스티</v>
      </c>
    </row>
    <row r="581" spans="29:33" x14ac:dyDescent="0.2">
      <c r="AC581" s="4">
        <f t="shared" si="39"/>
        <v>580</v>
      </c>
      <c r="AD581" s="161">
        <f t="shared" ca="1" si="40"/>
        <v>0.42968702988818996</v>
      </c>
      <c r="AE581" s="161">
        <f t="shared" ca="1" si="41"/>
        <v>4297</v>
      </c>
      <c r="AF581" s="161" t="str">
        <f ca="1">INDEX(동료가치!$I$2:$I$81,MATCH(동료가치!AE581,동료가치!$M$2:$M$81,1),1)</f>
        <v>102 : 랭크1 파견.세레</v>
      </c>
      <c r="AG581" s="161" t="str">
        <f ca="1">INDEX(동료가치!$I$82:$I$209,MATCH(동료가치!$AE581,동료가치!$M$82:$M$209,1),1)</f>
        <v>120 : 랭크2 파견.마쿠</v>
      </c>
    </row>
    <row r="582" spans="29:33" x14ac:dyDescent="0.2">
      <c r="AC582" s="4">
        <f t="shared" si="39"/>
        <v>581</v>
      </c>
      <c r="AD582" s="161">
        <f t="shared" ca="1" si="40"/>
        <v>0.59889029653235104</v>
      </c>
      <c r="AE582" s="161">
        <f t="shared" ca="1" si="41"/>
        <v>5989</v>
      </c>
      <c r="AF582" s="161" t="str">
        <f ca="1">INDEX(동료가치!$I$2:$I$81,MATCH(동료가치!AE582,동료가치!$M$2:$M$81,1),1)</f>
        <v>105 : 랭크1 파견.냥쿤</v>
      </c>
      <c r="AG582" s="161" t="str">
        <f ca="1">INDEX(동료가치!$I$82:$I$209,MATCH(동료가치!$AE582,동료가치!$M$82:$M$209,1),1)</f>
        <v>31 : 랭크3 PVP.프로페서(남)</v>
      </c>
    </row>
    <row r="583" spans="29:33" x14ac:dyDescent="0.2">
      <c r="AC583" s="4">
        <f t="shared" si="39"/>
        <v>582</v>
      </c>
      <c r="AD583" s="161">
        <f t="shared" ca="1" si="40"/>
        <v>0.48506422505638169</v>
      </c>
      <c r="AE583" s="161">
        <f t="shared" ca="1" si="41"/>
        <v>4851</v>
      </c>
      <c r="AF583" s="161" t="str">
        <f ca="1">INDEX(동료가치!$I$2:$I$81,MATCH(동료가치!AE583,동료가치!$M$2:$M$81,1),1)</f>
        <v>103 : 랭크1 파견.진도</v>
      </c>
      <c r="AG583" s="161" t="str">
        <f ca="1">INDEX(동료가치!$I$82:$I$209,MATCH(동료가치!$AE583,동료가치!$M$82:$M$209,1),1)</f>
        <v>123 : 랭크2 파견.파노</v>
      </c>
    </row>
    <row r="584" spans="29:33" x14ac:dyDescent="0.2">
      <c r="AC584" s="4">
        <f t="shared" si="39"/>
        <v>583</v>
      </c>
      <c r="AD584" s="161">
        <f t="shared" ca="1" si="40"/>
        <v>0.19530647892488862</v>
      </c>
      <c r="AE584" s="161">
        <f t="shared" ca="1" si="41"/>
        <v>1954</v>
      </c>
      <c r="AF584" s="161" t="str">
        <f ca="1">INDEX(동료가치!$I$2:$I$81,MATCH(동료가치!AE584,동료가치!$M$2:$M$81,1),1)</f>
        <v>5 : 랭크1 PVP.씨프(남)</v>
      </c>
      <c r="AG584" s="161" t="str">
        <f ca="1">INDEX(동료가치!$I$82:$I$209,MATCH(동료가치!$AE584,동료가치!$M$82:$M$209,1),1)</f>
        <v>21 : 랭크2 PVP.헌터(남)</v>
      </c>
    </row>
    <row r="585" spans="29:33" x14ac:dyDescent="0.2">
      <c r="AC585" s="4">
        <f t="shared" si="39"/>
        <v>584</v>
      </c>
      <c r="AD585" s="161">
        <f t="shared" ca="1" si="40"/>
        <v>0.40234843331740977</v>
      </c>
      <c r="AE585" s="161">
        <f t="shared" ca="1" si="41"/>
        <v>4024</v>
      </c>
      <c r="AF585" s="161" t="str">
        <f ca="1">INDEX(동료가치!$I$2:$I$81,MATCH(동료가치!AE585,동료가치!$M$2:$M$81,1),1)</f>
        <v>101 : 랭크1 파견.엔타마</v>
      </c>
      <c r="AG585" s="161" t="str">
        <f ca="1">INDEX(동료가치!$I$82:$I$209,MATCH(동료가치!$AE585,동료가치!$M$82:$M$209,1),1)</f>
        <v>118 : 랭크2 파견.룬</v>
      </c>
    </row>
    <row r="586" spans="29:33" x14ac:dyDescent="0.2">
      <c r="AC586" s="4">
        <f t="shared" si="39"/>
        <v>585</v>
      </c>
      <c r="AD586" s="161">
        <f t="shared" ca="1" si="40"/>
        <v>0.23905635651756751</v>
      </c>
      <c r="AE586" s="161">
        <f t="shared" ca="1" si="41"/>
        <v>2391</v>
      </c>
      <c r="AF586" s="161" t="str">
        <f ca="1">INDEX(동료가치!$I$2:$I$81,MATCH(동료가치!AE586,동료가치!$M$2:$M$81,1),1)</f>
        <v>6 : 랭크1 PVP.씨프(여)</v>
      </c>
      <c r="AG586" s="161" t="str">
        <f ca="1">INDEX(동료가치!$I$82:$I$209,MATCH(동료가치!$AE586,동료가치!$M$82:$M$209,1),1)</f>
        <v>24 : 랭크2 PVP.댄서(여)</v>
      </c>
    </row>
    <row r="587" spans="29:33" x14ac:dyDescent="0.2">
      <c r="AC587" s="4">
        <f t="shared" si="39"/>
        <v>586</v>
      </c>
      <c r="AD587" s="161">
        <f t="shared" ca="1" si="40"/>
        <v>0.87931033214789145</v>
      </c>
      <c r="AE587" s="161">
        <f t="shared" ca="1" si="41"/>
        <v>8794</v>
      </c>
      <c r="AF587" s="161" t="str">
        <f ca="1">INDEX(동료가치!$I$2:$I$81,MATCH(동료가치!AE587,동료가치!$M$2:$M$81,1),1)</f>
        <v>120 : 랭크2 파견.마쿠</v>
      </c>
      <c r="AG587" s="161" t="str">
        <f ca="1">INDEX(동료가치!$I$82:$I$209,MATCH(동료가치!$AE587,동료가치!$M$82:$M$209,1),1)</f>
        <v>134 : 랭크3 파견.시키</v>
      </c>
    </row>
    <row r="588" spans="29:33" x14ac:dyDescent="0.2">
      <c r="AC588" s="4">
        <f t="shared" si="39"/>
        <v>587</v>
      </c>
      <c r="AD588" s="161">
        <f t="shared" ca="1" si="40"/>
        <v>8.9939459178340675E-2</v>
      </c>
      <c r="AE588" s="161">
        <f t="shared" ca="1" si="41"/>
        <v>900</v>
      </c>
      <c r="AF588" s="161" t="str">
        <f ca="1">INDEX(동료가치!$I$2:$I$81,MATCH(동료가치!AE588,동료가치!$M$2:$M$81,1),1)</f>
        <v>2 : 랭크1 PVP.소드맨(여)</v>
      </c>
      <c r="AG588" s="161" t="str">
        <f ca="1">INDEX(동료가치!$I$82:$I$209,MATCH(동료가치!$AE588,동료가치!$M$82:$M$209,1),1)</f>
        <v>14 : 랭크2 PVP.위저드(여)</v>
      </c>
    </row>
    <row r="589" spans="29:33" x14ac:dyDescent="0.2">
      <c r="AC589" s="4">
        <f t="shared" si="39"/>
        <v>588</v>
      </c>
      <c r="AD589" s="161">
        <f t="shared" ca="1" si="40"/>
        <v>0.97735846629050305</v>
      </c>
      <c r="AE589" s="161">
        <f t="shared" ca="1" si="41"/>
        <v>9774</v>
      </c>
      <c r="AF589" s="161" t="str">
        <f ca="1">INDEX(동료가치!$I$2:$I$81,MATCH(동료가치!AE589,동료가치!$M$2:$M$81,1),1)</f>
        <v>140 : 랭크3 파견.디포르테</v>
      </c>
      <c r="AG589" s="161" t="str">
        <f ca="1">INDEX(동료가치!$I$82:$I$209,MATCH(동료가치!$AE589,동료가치!$M$82:$M$209,1),1)</f>
        <v>150 : 랭크4 파견.아랑</v>
      </c>
    </row>
    <row r="590" spans="29:33" x14ac:dyDescent="0.2">
      <c r="AC590" s="4">
        <f t="shared" si="39"/>
        <v>589</v>
      </c>
      <c r="AD590" s="161">
        <f t="shared" ca="1" si="40"/>
        <v>0.15571388094163907</v>
      </c>
      <c r="AE590" s="161">
        <f t="shared" ca="1" si="41"/>
        <v>1558</v>
      </c>
      <c r="AF590" s="161" t="str">
        <f ca="1">INDEX(동료가치!$I$2:$I$81,MATCH(동료가치!AE590,동료가치!$M$2:$M$81,1),1)</f>
        <v>4 : 랭크1 PVP.매지션(여)</v>
      </c>
      <c r="AG590" s="161" t="str">
        <f ca="1">INDEX(동료가치!$I$82:$I$209,MATCH(동료가치!$AE590,동료가치!$M$82:$M$209,1),1)</f>
        <v>18 : 랭크2 PVP.어쌔신(여)</v>
      </c>
    </row>
    <row r="591" spans="29:33" x14ac:dyDescent="0.2">
      <c r="AC591" s="4">
        <f t="shared" si="39"/>
        <v>590</v>
      </c>
      <c r="AD591" s="161">
        <f t="shared" ca="1" si="40"/>
        <v>5.7075625628265403E-2</v>
      </c>
      <c r="AE591" s="161">
        <f t="shared" ca="1" si="41"/>
        <v>571</v>
      </c>
      <c r="AF591" s="161" t="str">
        <f ca="1">INDEX(동료가치!$I$2:$I$81,MATCH(동료가치!AE591,동료가치!$M$2:$M$81,1),1)</f>
        <v>2 : 랭크1 PVP.소드맨(여)</v>
      </c>
      <c r="AG591" s="161" t="str">
        <f ca="1">INDEX(동료가치!$I$82:$I$209,MATCH(동료가치!$AE591,동료가치!$M$82:$M$209,1),1)</f>
        <v>12 : 랭크2 PVP.크루세이더(여)</v>
      </c>
    </row>
    <row r="592" spans="29:33" x14ac:dyDescent="0.2">
      <c r="AC592" s="4">
        <f t="shared" si="39"/>
        <v>591</v>
      </c>
      <c r="AD592" s="161">
        <f t="shared" ca="1" si="40"/>
        <v>0.72060013934154932</v>
      </c>
      <c r="AE592" s="161">
        <f t="shared" ca="1" si="41"/>
        <v>7207</v>
      </c>
      <c r="AF592" s="161" t="str">
        <f ca="1">INDEX(동료가치!$I$2:$I$81,MATCH(동료가치!AE592,동료가치!$M$2:$M$81,1),1)</f>
        <v>10 : 랭크2 PVP.나이트(여)</v>
      </c>
      <c r="AG592" s="161" t="str">
        <f ca="1">INDEX(동료가치!$I$82:$I$209,MATCH(동료가치!$AE592,동료가치!$M$82:$M$209,1),1)</f>
        <v>39 : 랭크3 PVP.클로운(남)</v>
      </c>
    </row>
    <row r="593" spans="29:33" x14ac:dyDescent="0.2">
      <c r="AC593" s="4">
        <f t="shared" si="39"/>
        <v>592</v>
      </c>
      <c r="AD593" s="161">
        <f t="shared" ca="1" si="40"/>
        <v>0.51439019058676294</v>
      </c>
      <c r="AE593" s="161">
        <f t="shared" ca="1" si="41"/>
        <v>5144</v>
      </c>
      <c r="AF593" s="161" t="str">
        <f ca="1">INDEX(동료가치!$I$2:$I$81,MATCH(동료가치!AE593,동료가치!$M$2:$M$81,1),1)</f>
        <v>103 : 랭크1 파견.진도</v>
      </c>
      <c r="AG593" s="161" t="str">
        <f ca="1">INDEX(동료가치!$I$82:$I$209,MATCH(동료가치!$AE593,동료가치!$M$82:$M$209,1),1)</f>
        <v>25 : 랭크3 PVP.로드나이트(남)</v>
      </c>
    </row>
    <row r="594" spans="29:33" x14ac:dyDescent="0.2">
      <c r="AC594" s="4">
        <f t="shared" si="39"/>
        <v>593</v>
      </c>
      <c r="AD594" s="161">
        <f t="shared" ca="1" si="40"/>
        <v>0.76455336405046781</v>
      </c>
      <c r="AE594" s="161">
        <f t="shared" ca="1" si="41"/>
        <v>7646</v>
      </c>
      <c r="AF594" s="161" t="str">
        <f ca="1">INDEX(동료가치!$I$2:$I$81,MATCH(동료가치!AE594,동료가치!$M$2:$M$81,1),1)</f>
        <v>17 : 랭크2 PVP.어쌔신(남)</v>
      </c>
      <c r="AG594" s="161" t="str">
        <f ca="1">INDEX(동료가치!$I$82:$I$209,MATCH(동료가치!$AE594,동료가치!$M$82:$M$209,1),1)</f>
        <v>126 : 랭크3 파견.고로</v>
      </c>
    </row>
    <row r="595" spans="29:33" x14ac:dyDescent="0.2">
      <c r="AC595" s="4">
        <f t="shared" si="39"/>
        <v>594</v>
      </c>
      <c r="AD595" s="161">
        <f t="shared" ca="1" si="40"/>
        <v>0.64096890334362955</v>
      </c>
      <c r="AE595" s="161">
        <f t="shared" ca="1" si="41"/>
        <v>6410</v>
      </c>
      <c r="AF595" s="161" t="str">
        <f ca="1">INDEX(동료가치!$I$2:$I$81,MATCH(동료가치!AE595,동료가치!$M$2:$M$81,1),1)</f>
        <v>106 : 랭크1 파견.마요마요</v>
      </c>
      <c r="AG595" s="161" t="str">
        <f ca="1">INDEX(동료가치!$I$82:$I$209,MATCH(동료가치!$AE595,동료가치!$M$82:$M$209,1),1)</f>
        <v>34 : 랭크3 PVP.어쌔신크로스(여)</v>
      </c>
    </row>
    <row r="596" spans="29:33" x14ac:dyDescent="0.2">
      <c r="AC596" s="4">
        <f t="shared" si="39"/>
        <v>595</v>
      </c>
      <c r="AD596" s="161">
        <f t="shared" ca="1" si="40"/>
        <v>0.89504345271331587</v>
      </c>
      <c r="AE596" s="161">
        <f t="shared" ca="1" si="41"/>
        <v>8951</v>
      </c>
      <c r="AF596" s="161" t="str">
        <f ca="1">INDEX(동료가치!$I$2:$I$81,MATCH(동료가치!AE596,동료가치!$M$2:$M$81,1),1)</f>
        <v>122 : 랭크2 파견.엘리</v>
      </c>
      <c r="AG596" s="161" t="str">
        <f ca="1">INDEX(동료가치!$I$82:$I$209,MATCH(동료가치!$AE596,동료가치!$M$82:$M$209,1),1)</f>
        <v>135 : 랭크3 파견.더블류</v>
      </c>
    </row>
    <row r="597" spans="29:33" x14ac:dyDescent="0.2">
      <c r="AC597" s="4">
        <f t="shared" si="39"/>
        <v>596</v>
      </c>
      <c r="AD597" s="161">
        <f t="shared" ca="1" si="40"/>
        <v>0.91053504213524517</v>
      </c>
      <c r="AE597" s="161">
        <f t="shared" ca="1" si="41"/>
        <v>9106</v>
      </c>
      <c r="AF597" s="161" t="str">
        <f ca="1">INDEX(동료가치!$I$2:$I$81,MATCH(동료가치!AE597,동료가치!$M$2:$M$81,1),1)</f>
        <v>28 : 랭크3 PVP.팔라딘(여)</v>
      </c>
      <c r="AG597" s="161" t="str">
        <f ca="1">INDEX(동료가치!$I$82:$I$209,MATCH(동료가치!$AE597,동료가치!$M$82:$M$209,1),1)</f>
        <v>136 : 랭크3 파견.글라리스</v>
      </c>
    </row>
    <row r="598" spans="29:33" x14ac:dyDescent="0.2">
      <c r="AC598" s="4">
        <f t="shared" si="39"/>
        <v>597</v>
      </c>
      <c r="AD598" s="161">
        <f t="shared" ca="1" si="40"/>
        <v>0.86195285888292195</v>
      </c>
      <c r="AE598" s="161">
        <f t="shared" ca="1" si="41"/>
        <v>8620</v>
      </c>
      <c r="AF598" s="161" t="str">
        <f ca="1">INDEX(동료가치!$I$2:$I$81,MATCH(동료가치!AE598,동료가치!$M$2:$M$81,1),1)</f>
        <v>117 : 랭크2 파견.미드</v>
      </c>
      <c r="AG598" s="161" t="str">
        <f ca="1">INDEX(동료가치!$I$82:$I$209,MATCH(동료가치!$AE598,동료가치!$M$82:$M$209,1),1)</f>
        <v>133 : 랭크3 파견.펠록</v>
      </c>
    </row>
    <row r="599" spans="29:33" x14ac:dyDescent="0.2">
      <c r="AC599" s="4">
        <f t="shared" si="39"/>
        <v>598</v>
      </c>
      <c r="AD599" s="161">
        <f t="shared" ca="1" si="40"/>
        <v>0.57331794190996332</v>
      </c>
      <c r="AE599" s="161">
        <f t="shared" ca="1" si="41"/>
        <v>5734</v>
      </c>
      <c r="AF599" s="161" t="str">
        <f ca="1">INDEX(동료가치!$I$2:$I$81,MATCH(동료가치!AE599,동료가치!$M$2:$M$81,1),1)</f>
        <v>105 : 랭크1 파견.냥쿤</v>
      </c>
      <c r="AG599" s="161" t="str">
        <f ca="1">INDEX(동료가치!$I$82:$I$209,MATCH(동료가치!$AE599,동료가치!$M$82:$M$209,1),1)</f>
        <v>29 : 랭크3 PVP.하이위저드(남)</v>
      </c>
    </row>
    <row r="600" spans="29:33" x14ac:dyDescent="0.2">
      <c r="AC600" s="4">
        <f t="shared" si="39"/>
        <v>599</v>
      </c>
      <c r="AD600" s="161">
        <f t="shared" ca="1" si="40"/>
        <v>0.59133982591800205</v>
      </c>
      <c r="AE600" s="161">
        <f t="shared" ca="1" si="41"/>
        <v>5914</v>
      </c>
      <c r="AF600" s="161" t="str">
        <f ca="1">INDEX(동료가치!$I$2:$I$81,MATCH(동료가치!AE600,동료가치!$M$2:$M$81,1),1)</f>
        <v>105 : 랭크1 파견.냥쿤</v>
      </c>
      <c r="AG600" s="161" t="str">
        <f ca="1">INDEX(동료가치!$I$82:$I$209,MATCH(동료가치!$AE600,동료가치!$M$82:$M$209,1),1)</f>
        <v>30 : 랭크3 PVP.하이위저드(여)</v>
      </c>
    </row>
    <row r="601" spans="29:33" x14ac:dyDescent="0.2">
      <c r="AC601" s="4">
        <f t="shared" si="39"/>
        <v>600</v>
      </c>
      <c r="AD601" s="161">
        <f t="shared" ca="1" si="40"/>
        <v>0.19295925861540397</v>
      </c>
      <c r="AE601" s="161">
        <f t="shared" ca="1" si="41"/>
        <v>1930</v>
      </c>
      <c r="AF601" s="161" t="str">
        <f ca="1">INDEX(동료가치!$I$2:$I$81,MATCH(동료가치!AE601,동료가치!$M$2:$M$81,1),1)</f>
        <v>5 : 랭크1 PVP.씨프(남)</v>
      </c>
      <c r="AG601" s="161" t="str">
        <f ca="1">INDEX(동료가치!$I$82:$I$209,MATCH(동료가치!$AE601,동료가치!$M$82:$M$209,1),1)</f>
        <v>21 : 랭크2 PVP.헌터(남)</v>
      </c>
    </row>
    <row r="602" spans="29:33" x14ac:dyDescent="0.2">
      <c r="AC602" s="4">
        <f t="shared" si="39"/>
        <v>601</v>
      </c>
      <c r="AD602" s="161">
        <f t="shared" ca="1" si="40"/>
        <v>0.20231037284857589</v>
      </c>
      <c r="AE602" s="161">
        <f t="shared" ca="1" si="41"/>
        <v>2024</v>
      </c>
      <c r="AF602" s="161" t="str">
        <f ca="1">INDEX(동료가치!$I$2:$I$81,MATCH(동료가치!AE602,동료가치!$M$2:$M$81,1),1)</f>
        <v>5 : 랭크1 PVP.씨프(남)</v>
      </c>
      <c r="AG602" s="161" t="str">
        <f ca="1">INDEX(동료가치!$I$82:$I$209,MATCH(동료가치!$AE602,동료가치!$M$82:$M$209,1),1)</f>
        <v>21 : 랭크2 PVP.헌터(남)</v>
      </c>
    </row>
    <row r="603" spans="29:33" x14ac:dyDescent="0.2">
      <c r="AC603" s="4">
        <f t="shared" si="39"/>
        <v>602</v>
      </c>
      <c r="AD603" s="161">
        <f t="shared" ca="1" si="40"/>
        <v>2.2992763384744874E-2</v>
      </c>
      <c r="AE603" s="161">
        <f t="shared" ca="1" si="41"/>
        <v>230</v>
      </c>
      <c r="AF603" s="161" t="str">
        <f ca="1">INDEX(동료가치!$I$2:$I$81,MATCH(동료가치!AE603,동료가치!$M$2:$M$81,1),1)</f>
        <v>1 : 랭크1 PVP.소드맨(남)</v>
      </c>
      <c r="AG603" s="161" t="str">
        <f ca="1">INDEX(동료가치!$I$82:$I$209,MATCH(동료가치!$AE603,동료가치!$M$82:$M$209,1),1)</f>
        <v>10 : 랭크2 PVP.나이트(여)</v>
      </c>
    </row>
    <row r="604" spans="29:33" x14ac:dyDescent="0.2">
      <c r="AC604" s="4">
        <f t="shared" si="39"/>
        <v>603</v>
      </c>
      <c r="AD604" s="161">
        <f t="shared" ca="1" si="40"/>
        <v>0.50081931978305771</v>
      </c>
      <c r="AE604" s="161">
        <f t="shared" ca="1" si="41"/>
        <v>5009</v>
      </c>
      <c r="AF604" s="161" t="str">
        <f ca="1">INDEX(동료가치!$I$2:$I$81,MATCH(동료가치!AE604,동료가치!$M$2:$M$81,1),1)</f>
        <v>103 : 랭크1 파견.진도</v>
      </c>
      <c r="AG604" s="161" t="str">
        <f ca="1">INDEX(동료가치!$I$82:$I$209,MATCH(동료가치!$AE604,동료가치!$M$82:$M$209,1),1)</f>
        <v>124 : 랭크2 파견.네마</v>
      </c>
    </row>
    <row r="605" spans="29:33" x14ac:dyDescent="0.2">
      <c r="AC605" s="4">
        <f t="shared" si="39"/>
        <v>604</v>
      </c>
      <c r="AD605" s="161">
        <f t="shared" ca="1" si="40"/>
        <v>0.92846152457680986</v>
      </c>
      <c r="AE605" s="161">
        <f t="shared" ca="1" si="41"/>
        <v>9285</v>
      </c>
      <c r="AF605" s="161" t="str">
        <f ca="1">INDEX(동료가치!$I$2:$I$81,MATCH(동료가치!AE605,동료가치!$M$2:$M$81,1),1)</f>
        <v>40 : 랭크3 PVP.클로운(여)</v>
      </c>
      <c r="AG605" s="161" t="str">
        <f ca="1">INDEX(동료가치!$I$82:$I$209,MATCH(동료가치!$AE605,동료가치!$M$82:$M$209,1),1)</f>
        <v>137 : 랭크3 파견.비닛</v>
      </c>
    </row>
    <row r="606" spans="29:33" x14ac:dyDescent="0.2">
      <c r="AC606" s="4">
        <f t="shared" si="39"/>
        <v>605</v>
      </c>
      <c r="AD606" s="161">
        <f t="shared" ca="1" si="40"/>
        <v>0.80636726839667927</v>
      </c>
      <c r="AE606" s="161">
        <f t="shared" ca="1" si="41"/>
        <v>8064</v>
      </c>
      <c r="AF606" s="161" t="str">
        <f ca="1">INDEX(동료가치!$I$2:$I$81,MATCH(동료가치!AE606,동료가치!$M$2:$M$81,1),1)</f>
        <v>24 : 랭크2 PVP.댄서(여)</v>
      </c>
      <c r="AG606" s="161" t="str">
        <f ca="1">INDEX(동료가치!$I$82:$I$209,MATCH(동료가치!$AE606,동료가치!$M$82:$M$209,1),1)</f>
        <v>129 : 랭크3 파견.시키나</v>
      </c>
    </row>
    <row r="607" spans="29:33" x14ac:dyDescent="0.2">
      <c r="AC607" s="4">
        <f t="shared" si="39"/>
        <v>606</v>
      </c>
      <c r="AD607" s="161">
        <f t="shared" ca="1" si="40"/>
        <v>0.6943197797569356</v>
      </c>
      <c r="AE607" s="161">
        <f t="shared" ca="1" si="41"/>
        <v>6944</v>
      </c>
      <c r="AF607" s="161" t="str">
        <f ca="1">INDEX(동료가치!$I$2:$I$81,MATCH(동료가치!AE607,동료가치!$M$2:$M$81,1),1)</f>
        <v>107 : 랭크1 파견.아제냐</v>
      </c>
      <c r="AG607" s="161" t="str">
        <f ca="1">INDEX(동료가치!$I$82:$I$209,MATCH(동료가치!$AE607,동료가치!$M$82:$M$209,1),1)</f>
        <v>37 : 랭크3 PVP.스나이퍼(남)</v>
      </c>
    </row>
    <row r="608" spans="29:33" x14ac:dyDescent="0.2">
      <c r="AC608" s="4">
        <f t="shared" si="39"/>
        <v>607</v>
      </c>
      <c r="AD608" s="161">
        <f t="shared" ca="1" si="40"/>
        <v>0.78226603011632734</v>
      </c>
      <c r="AE608" s="161">
        <f t="shared" ca="1" si="41"/>
        <v>7823</v>
      </c>
      <c r="AF608" s="161" t="str">
        <f ca="1">INDEX(동료가치!$I$2:$I$81,MATCH(동료가치!AE608,동료가치!$M$2:$M$81,1),1)</f>
        <v>20 : 랭크2 PVP.로그(여)</v>
      </c>
      <c r="AG608" s="161" t="str">
        <f ca="1">INDEX(동료가치!$I$82:$I$209,MATCH(동료가치!$AE608,동료가치!$M$82:$M$209,1),1)</f>
        <v>127 : 랭크3 파견.루이제</v>
      </c>
    </row>
    <row r="609" spans="29:33" x14ac:dyDescent="0.2">
      <c r="AC609" s="4">
        <f t="shared" si="39"/>
        <v>608</v>
      </c>
      <c r="AD609" s="161">
        <f t="shared" ca="1" si="40"/>
        <v>0.61019965782232666</v>
      </c>
      <c r="AE609" s="161">
        <f t="shared" ca="1" si="41"/>
        <v>6102</v>
      </c>
      <c r="AF609" s="161" t="str">
        <f ca="1">INDEX(동료가치!$I$2:$I$81,MATCH(동료가치!AE609,동료가치!$M$2:$M$81,1),1)</f>
        <v>106 : 랭크1 파견.마요마요</v>
      </c>
      <c r="AG609" s="161" t="str">
        <f ca="1">INDEX(동료가치!$I$82:$I$209,MATCH(동료가치!$AE609,동료가치!$M$82:$M$209,1),1)</f>
        <v>32 : 랭크3 PVP.프로페서(여)</v>
      </c>
    </row>
    <row r="610" spans="29:33" x14ac:dyDescent="0.2">
      <c r="AC610" s="4">
        <f t="shared" si="39"/>
        <v>609</v>
      </c>
      <c r="AD610" s="161">
        <f t="shared" ca="1" si="40"/>
        <v>0.48099847938143581</v>
      </c>
      <c r="AE610" s="161">
        <f t="shared" ca="1" si="41"/>
        <v>4810</v>
      </c>
      <c r="AF610" s="161" t="str">
        <f ca="1">INDEX(동료가치!$I$2:$I$81,MATCH(동료가치!AE610,동료가치!$M$2:$M$81,1),1)</f>
        <v>103 : 랭크1 파견.진도</v>
      </c>
      <c r="AG610" s="161" t="str">
        <f ca="1">INDEX(동료가치!$I$82:$I$209,MATCH(동료가치!$AE610,동료가치!$M$82:$M$209,1),1)</f>
        <v>123 : 랭크2 파견.파노</v>
      </c>
    </row>
    <row r="611" spans="29:33" x14ac:dyDescent="0.2">
      <c r="AC611" s="4">
        <f t="shared" si="39"/>
        <v>610</v>
      </c>
      <c r="AD611" s="161">
        <f t="shared" ca="1" si="40"/>
        <v>0.29431544374509189</v>
      </c>
      <c r="AE611" s="161">
        <f t="shared" ca="1" si="41"/>
        <v>2944</v>
      </c>
      <c r="AF611" s="161" t="str">
        <f ca="1">INDEX(동료가치!$I$2:$I$81,MATCH(동료가치!AE611,동료가치!$M$2:$M$81,1),1)</f>
        <v>7 : 랭크1 PVP.아처(남)</v>
      </c>
      <c r="AG611" s="161" t="str">
        <f ca="1">INDEX(동료가치!$I$82:$I$209,MATCH(동료가치!$AE611,동료가치!$M$82:$M$209,1),1)</f>
        <v>111 : 랭크2 파견.미스티</v>
      </c>
    </row>
    <row r="612" spans="29:33" x14ac:dyDescent="0.2">
      <c r="AC612" s="4">
        <f t="shared" si="39"/>
        <v>611</v>
      </c>
      <c r="AD612" s="161">
        <f t="shared" ca="1" si="40"/>
        <v>0.49438329998726638</v>
      </c>
      <c r="AE612" s="161">
        <f t="shared" ca="1" si="41"/>
        <v>4944</v>
      </c>
      <c r="AF612" s="161" t="str">
        <f ca="1">INDEX(동료가치!$I$2:$I$81,MATCH(동료가치!AE612,동료가치!$M$2:$M$81,1),1)</f>
        <v>103 : 랭크1 파견.진도</v>
      </c>
      <c r="AG612" s="161" t="str">
        <f ca="1">INDEX(동료가치!$I$82:$I$209,MATCH(동료가치!$AE612,동료가치!$M$82:$M$209,1),1)</f>
        <v>124 : 랭크2 파견.네마</v>
      </c>
    </row>
    <row r="613" spans="29:33" x14ac:dyDescent="0.2">
      <c r="AC613" s="4">
        <f t="shared" si="39"/>
        <v>612</v>
      </c>
      <c r="AD613" s="161">
        <f t="shared" ca="1" si="40"/>
        <v>0.61556945303733401</v>
      </c>
      <c r="AE613" s="161">
        <f t="shared" ca="1" si="41"/>
        <v>6156</v>
      </c>
      <c r="AF613" s="161" t="str">
        <f ca="1">INDEX(동료가치!$I$2:$I$81,MATCH(동료가치!AE613,동료가치!$M$2:$M$81,1),1)</f>
        <v>106 : 랭크1 파견.마요마요</v>
      </c>
      <c r="AG613" s="161" t="str">
        <f ca="1">INDEX(동료가치!$I$82:$I$209,MATCH(동료가치!$AE613,동료가치!$M$82:$M$209,1),1)</f>
        <v>32 : 랭크3 PVP.프로페서(여)</v>
      </c>
    </row>
    <row r="614" spans="29:33" x14ac:dyDescent="0.2">
      <c r="AC614" s="4">
        <f t="shared" si="39"/>
        <v>613</v>
      </c>
      <c r="AD614" s="161">
        <f t="shared" ca="1" si="40"/>
        <v>0.77948540341501438</v>
      </c>
      <c r="AE614" s="161">
        <f t="shared" ca="1" si="41"/>
        <v>7795</v>
      </c>
      <c r="AF614" s="161" t="str">
        <f ca="1">INDEX(동료가치!$I$2:$I$81,MATCH(동료가치!AE614,동료가치!$M$2:$M$81,1),1)</f>
        <v>20 : 랭크2 PVP.로그(여)</v>
      </c>
      <c r="AG614" s="161" t="str">
        <f ca="1">INDEX(동료가치!$I$82:$I$209,MATCH(동료가치!$AE614,동료가치!$M$82:$M$209,1),1)</f>
        <v>127 : 랭크3 파견.루이제</v>
      </c>
    </row>
    <row r="615" spans="29:33" x14ac:dyDescent="0.2">
      <c r="AC615" s="4">
        <f t="shared" si="39"/>
        <v>614</v>
      </c>
      <c r="AD615" s="161">
        <f t="shared" ca="1" si="40"/>
        <v>0.77733057825691032</v>
      </c>
      <c r="AE615" s="161">
        <f t="shared" ca="1" si="41"/>
        <v>7774</v>
      </c>
      <c r="AF615" s="161" t="str">
        <f ca="1">INDEX(동료가치!$I$2:$I$81,MATCH(동료가치!AE615,동료가치!$M$2:$M$81,1),1)</f>
        <v>19 : 랭크2 PVP.로그(남)</v>
      </c>
      <c r="AG615" s="161" t="str">
        <f ca="1">INDEX(동료가치!$I$82:$I$209,MATCH(동료가치!$AE615,동료가치!$M$82:$M$209,1),1)</f>
        <v>127 : 랭크3 파견.루이제</v>
      </c>
    </row>
    <row r="616" spans="29:33" x14ac:dyDescent="0.2">
      <c r="AC616" s="4">
        <f t="shared" si="39"/>
        <v>615</v>
      </c>
      <c r="AD616" s="161">
        <f t="shared" ca="1" si="40"/>
        <v>0.31051682182464224</v>
      </c>
      <c r="AE616" s="161">
        <f t="shared" ca="1" si="41"/>
        <v>3106</v>
      </c>
      <c r="AF616" s="161" t="str">
        <f ca="1">INDEX(동료가치!$I$2:$I$81,MATCH(동료가치!AE616,동료가치!$M$2:$M$81,1),1)</f>
        <v>7 : 랭크1 PVP.아처(남)</v>
      </c>
      <c r="AG616" s="161" t="str">
        <f ca="1">INDEX(동료가치!$I$82:$I$209,MATCH(동료가치!$AE616,동료가치!$M$82:$M$209,1),1)</f>
        <v>112 : 랭크2 파견.이세나</v>
      </c>
    </row>
    <row r="617" spans="29:33" x14ac:dyDescent="0.2">
      <c r="AC617" s="4">
        <f t="shared" si="39"/>
        <v>616</v>
      </c>
      <c r="AD617" s="161">
        <f t="shared" ca="1" si="40"/>
        <v>0.49669739747143526</v>
      </c>
      <c r="AE617" s="161">
        <f t="shared" ca="1" si="41"/>
        <v>4967</v>
      </c>
      <c r="AF617" s="161" t="str">
        <f ca="1">INDEX(동료가치!$I$2:$I$81,MATCH(동료가치!AE617,동료가치!$M$2:$M$81,1),1)</f>
        <v>103 : 랭크1 파견.진도</v>
      </c>
      <c r="AG617" s="161" t="str">
        <f ca="1">INDEX(동료가치!$I$82:$I$209,MATCH(동료가치!$AE617,동료가치!$M$82:$M$209,1),1)</f>
        <v>124 : 랭크2 파견.네마</v>
      </c>
    </row>
    <row r="618" spans="29:33" x14ac:dyDescent="0.2">
      <c r="AC618" s="4">
        <f t="shared" si="39"/>
        <v>617</v>
      </c>
      <c r="AD618" s="161">
        <f t="shared" ca="1" si="40"/>
        <v>0.40846143526958634</v>
      </c>
      <c r="AE618" s="161">
        <f t="shared" ca="1" si="41"/>
        <v>4085</v>
      </c>
      <c r="AF618" s="161" t="str">
        <f ca="1">INDEX(동료가치!$I$2:$I$81,MATCH(동료가치!AE618,동료가치!$M$2:$M$81,1),1)</f>
        <v>101 : 랭크1 파견.엔타마</v>
      </c>
      <c r="AG618" s="161" t="str">
        <f ca="1">INDEX(동료가치!$I$82:$I$209,MATCH(동료가치!$AE618,동료가치!$M$82:$M$209,1),1)</f>
        <v>118 : 랭크2 파견.룬</v>
      </c>
    </row>
    <row r="619" spans="29:33" x14ac:dyDescent="0.2">
      <c r="AC619" s="4">
        <f t="shared" si="39"/>
        <v>618</v>
      </c>
      <c r="AD619" s="161">
        <f t="shared" ca="1" si="40"/>
        <v>2.8952677983782316E-2</v>
      </c>
      <c r="AE619" s="161">
        <f t="shared" ca="1" si="41"/>
        <v>290</v>
      </c>
      <c r="AF619" s="161" t="str">
        <f ca="1">INDEX(동료가치!$I$2:$I$81,MATCH(동료가치!AE619,동료가치!$M$2:$M$81,1),1)</f>
        <v>1 : 랭크1 PVP.소드맨(남)</v>
      </c>
      <c r="AG619" s="161" t="str">
        <f ca="1">INDEX(동료가치!$I$82:$I$209,MATCH(동료가치!$AE619,동료가치!$M$82:$M$209,1),1)</f>
        <v>10 : 랭크2 PVP.나이트(여)</v>
      </c>
    </row>
    <row r="620" spans="29:33" x14ac:dyDescent="0.2">
      <c r="AC620" s="4">
        <f t="shared" si="39"/>
        <v>619</v>
      </c>
      <c r="AD620" s="161">
        <f t="shared" ca="1" si="40"/>
        <v>0.95105253988345173</v>
      </c>
      <c r="AE620" s="161">
        <f t="shared" ca="1" si="41"/>
        <v>9511</v>
      </c>
      <c r="AF620" s="161" t="str">
        <f ca="1">INDEX(동료가치!$I$2:$I$81,MATCH(동료가치!AE620,동료가치!$M$2:$M$81,1),1)</f>
        <v>138 : 랭크3 파견.소린</v>
      </c>
      <c r="AG620" s="161" t="str">
        <f ca="1">INDEX(동료가치!$I$82:$I$209,MATCH(동료가치!$AE620,동료가치!$M$82:$M$209,1),1)</f>
        <v>139 : 랭크3 파견.테일링</v>
      </c>
    </row>
    <row r="621" spans="29:33" x14ac:dyDescent="0.2">
      <c r="AC621" s="4">
        <f t="shared" si="39"/>
        <v>620</v>
      </c>
      <c r="AD621" s="161">
        <f t="shared" ca="1" si="40"/>
        <v>0.62167576507557964</v>
      </c>
      <c r="AE621" s="161">
        <f t="shared" ca="1" si="41"/>
        <v>6217</v>
      </c>
      <c r="AF621" s="161" t="str">
        <f ca="1">INDEX(동료가치!$I$2:$I$81,MATCH(동료가치!AE621,동료가치!$M$2:$M$81,1),1)</f>
        <v>106 : 랭크1 파견.마요마요</v>
      </c>
      <c r="AG621" s="161" t="str">
        <f ca="1">INDEX(동료가치!$I$82:$I$209,MATCH(동료가치!$AE621,동료가치!$M$82:$M$209,1),1)</f>
        <v>32 : 랭크3 PVP.프로페서(여)</v>
      </c>
    </row>
    <row r="622" spans="29:33" x14ac:dyDescent="0.2">
      <c r="AC622" s="4">
        <f t="shared" si="39"/>
        <v>621</v>
      </c>
      <c r="AD622" s="161">
        <f t="shared" ca="1" si="40"/>
        <v>0.2613362913356484</v>
      </c>
      <c r="AE622" s="161">
        <f t="shared" ca="1" si="41"/>
        <v>2614</v>
      </c>
      <c r="AF622" s="161" t="str">
        <f ca="1">INDEX(동료가치!$I$2:$I$81,MATCH(동료가치!AE622,동료가치!$M$2:$M$81,1),1)</f>
        <v>6 : 랭크1 PVP.씨프(여)</v>
      </c>
      <c r="AG622" s="161" t="str">
        <f ca="1">INDEX(동료가치!$I$82:$I$209,MATCH(동료가치!$AE622,동료가치!$M$82:$M$209,1),1)</f>
        <v>109 : 랭크2 파견.글로리아</v>
      </c>
    </row>
    <row r="623" spans="29:33" x14ac:dyDescent="0.2">
      <c r="AC623" s="4">
        <f t="shared" si="39"/>
        <v>622</v>
      </c>
      <c r="AD623" s="161">
        <f t="shared" ca="1" si="40"/>
        <v>0.20292546118972454</v>
      </c>
      <c r="AE623" s="161">
        <f t="shared" ca="1" si="41"/>
        <v>2030</v>
      </c>
      <c r="AF623" s="161" t="str">
        <f ca="1">INDEX(동료가치!$I$2:$I$81,MATCH(동료가치!AE623,동료가치!$M$2:$M$81,1),1)</f>
        <v>5 : 랭크1 PVP.씨프(남)</v>
      </c>
      <c r="AG623" s="161" t="str">
        <f ca="1">INDEX(동료가치!$I$82:$I$209,MATCH(동료가치!$AE623,동료가치!$M$82:$M$209,1),1)</f>
        <v>21 : 랭크2 PVP.헌터(남)</v>
      </c>
    </row>
    <row r="624" spans="29:33" x14ac:dyDescent="0.2">
      <c r="AC624" s="4">
        <f t="shared" si="39"/>
        <v>623</v>
      </c>
      <c r="AD624" s="161">
        <f t="shared" ca="1" si="40"/>
        <v>0.39938748081457798</v>
      </c>
      <c r="AE624" s="161">
        <f t="shared" ca="1" si="41"/>
        <v>3994</v>
      </c>
      <c r="AF624" s="161" t="str">
        <f ca="1">INDEX(동료가치!$I$2:$I$81,MATCH(동료가치!AE624,동료가치!$M$2:$M$81,1),1)</f>
        <v>101 : 랭크1 파견.엔타마</v>
      </c>
      <c r="AG624" s="161" t="str">
        <f ca="1">INDEX(동료가치!$I$82:$I$209,MATCH(동료가치!$AE624,동료가치!$M$82:$M$209,1),1)</f>
        <v>118 : 랭크2 파견.룬</v>
      </c>
    </row>
    <row r="625" spans="29:33" x14ac:dyDescent="0.2">
      <c r="AC625" s="4">
        <f t="shared" si="39"/>
        <v>624</v>
      </c>
      <c r="AD625" s="161">
        <f t="shared" ca="1" si="40"/>
        <v>0.78598634550603119</v>
      </c>
      <c r="AE625" s="161">
        <f t="shared" ca="1" si="41"/>
        <v>7860</v>
      </c>
      <c r="AF625" s="161" t="str">
        <f ca="1">INDEX(동료가치!$I$2:$I$81,MATCH(동료가치!AE625,동료가치!$M$2:$M$81,1),1)</f>
        <v>21 : 랭크2 PVP.헌터(남)</v>
      </c>
      <c r="AG625" s="161" t="str">
        <f ca="1">INDEX(동료가치!$I$82:$I$209,MATCH(동료가치!$AE625,동료가치!$M$82:$M$209,1),1)</f>
        <v>128 : 랭크3 파견.본바스</v>
      </c>
    </row>
    <row r="626" spans="29:33" x14ac:dyDescent="0.2">
      <c r="AC626" s="4">
        <f t="shared" si="39"/>
        <v>625</v>
      </c>
      <c r="AD626" s="161">
        <f t="shared" ca="1" si="40"/>
        <v>0.53374555006908708</v>
      </c>
      <c r="AE626" s="161">
        <f t="shared" ca="1" si="41"/>
        <v>5338</v>
      </c>
      <c r="AF626" s="161" t="str">
        <f ca="1">INDEX(동료가치!$I$2:$I$81,MATCH(동료가치!AE626,동료가치!$M$2:$M$81,1),1)</f>
        <v>104 : 랭크1 파견.스텔로</v>
      </c>
      <c r="AG626" s="161" t="str">
        <f ca="1">INDEX(동료가치!$I$82:$I$209,MATCH(동료가치!$AE626,동료가치!$M$82:$M$209,1),1)</f>
        <v>26 : 랭크3 PVP.로드나이트(여)</v>
      </c>
    </row>
    <row r="627" spans="29:33" x14ac:dyDescent="0.2">
      <c r="AC627" s="4">
        <f t="shared" si="39"/>
        <v>626</v>
      </c>
      <c r="AD627" s="161">
        <f t="shared" ca="1" si="40"/>
        <v>0.23744980676689387</v>
      </c>
      <c r="AE627" s="161">
        <f t="shared" ca="1" si="41"/>
        <v>2375</v>
      </c>
      <c r="AF627" s="161" t="str">
        <f ca="1">INDEX(동료가치!$I$2:$I$81,MATCH(동료가치!AE627,동료가치!$M$2:$M$81,1),1)</f>
        <v>6 : 랭크1 PVP.씨프(여)</v>
      </c>
      <c r="AG627" s="161" t="str">
        <f ca="1">INDEX(동료가치!$I$82:$I$209,MATCH(동료가치!$AE627,동료가치!$M$82:$M$209,1),1)</f>
        <v>23 : 랭크2 PVP.댄서(남)</v>
      </c>
    </row>
    <row r="628" spans="29:33" x14ac:dyDescent="0.2">
      <c r="AC628" s="4">
        <f t="shared" si="39"/>
        <v>627</v>
      </c>
      <c r="AD628" s="161">
        <f t="shared" ca="1" si="40"/>
        <v>7.777844192791783E-2</v>
      </c>
      <c r="AE628" s="161">
        <f t="shared" ca="1" si="41"/>
        <v>778</v>
      </c>
      <c r="AF628" s="161" t="str">
        <f ca="1">INDEX(동료가치!$I$2:$I$81,MATCH(동료가치!AE628,동료가치!$M$2:$M$81,1),1)</f>
        <v>2 : 랭크1 PVP.소드맨(여)</v>
      </c>
      <c r="AG628" s="161" t="str">
        <f ca="1">INDEX(동료가치!$I$82:$I$209,MATCH(동료가치!$AE628,동료가치!$M$82:$M$209,1),1)</f>
        <v>13 : 랭크2 PVP.위저드(남)</v>
      </c>
    </row>
    <row r="629" spans="29:33" x14ac:dyDescent="0.2">
      <c r="AC629" s="4">
        <f t="shared" si="39"/>
        <v>628</v>
      </c>
      <c r="AD629" s="161">
        <f t="shared" ca="1" si="40"/>
        <v>0.69037717014867495</v>
      </c>
      <c r="AE629" s="161">
        <f t="shared" ca="1" si="41"/>
        <v>6904</v>
      </c>
      <c r="AF629" s="161" t="str">
        <f ca="1">INDEX(동료가치!$I$2:$I$81,MATCH(동료가치!AE629,동료가치!$M$2:$M$81,1),1)</f>
        <v>107 : 랭크1 파견.아제냐</v>
      </c>
      <c r="AG629" s="161" t="str">
        <f ca="1">INDEX(동료가치!$I$82:$I$209,MATCH(동료가치!$AE629,동료가치!$M$82:$M$209,1),1)</f>
        <v>37 : 랭크3 PVP.스나이퍼(남)</v>
      </c>
    </row>
    <row r="630" spans="29:33" x14ac:dyDescent="0.2">
      <c r="AC630" s="4">
        <f t="shared" si="39"/>
        <v>629</v>
      </c>
      <c r="AD630" s="161">
        <f t="shared" ca="1" si="40"/>
        <v>0.85528204460104529</v>
      </c>
      <c r="AE630" s="161">
        <f t="shared" ca="1" si="41"/>
        <v>8553</v>
      </c>
      <c r="AF630" s="161" t="str">
        <f ca="1">INDEX(동료가치!$I$2:$I$81,MATCH(동료가치!AE630,동료가치!$M$2:$M$81,1),1)</f>
        <v>116 : 랭크2 파견.파라</v>
      </c>
      <c r="AG630" s="161" t="str">
        <f ca="1">INDEX(동료가치!$I$82:$I$209,MATCH(동료가치!$AE630,동료가치!$M$82:$M$209,1),1)</f>
        <v>132 : 랭크3 파견.산타클로스</v>
      </c>
    </row>
    <row r="631" spans="29:33" x14ac:dyDescent="0.2">
      <c r="AC631" s="4">
        <f t="shared" si="39"/>
        <v>630</v>
      </c>
      <c r="AD631" s="161">
        <f t="shared" ca="1" si="40"/>
        <v>0.6488723174277311</v>
      </c>
      <c r="AE631" s="161">
        <f t="shared" ca="1" si="41"/>
        <v>6489</v>
      </c>
      <c r="AF631" s="161" t="str">
        <f ca="1">INDEX(동료가치!$I$2:$I$81,MATCH(동료가치!AE631,동료가치!$M$2:$M$81,1),1)</f>
        <v>106 : 랭크1 파견.마요마요</v>
      </c>
      <c r="AG631" s="161" t="str">
        <f ca="1">INDEX(동료가치!$I$82:$I$209,MATCH(동료가치!$AE631,동료가치!$M$82:$M$209,1),1)</f>
        <v>34 : 랭크3 PVP.어쌔신크로스(여)</v>
      </c>
    </row>
    <row r="632" spans="29:33" x14ac:dyDescent="0.2">
      <c r="AC632" s="4">
        <f t="shared" si="39"/>
        <v>631</v>
      </c>
      <c r="AD632" s="161">
        <f t="shared" ca="1" si="40"/>
        <v>0.39494573151153434</v>
      </c>
      <c r="AE632" s="161">
        <f t="shared" ca="1" si="41"/>
        <v>3950</v>
      </c>
      <c r="AF632" s="161" t="str">
        <f ca="1">INDEX(동료가치!$I$2:$I$81,MATCH(동료가치!AE632,동료가치!$M$2:$M$81,1),1)</f>
        <v>101 : 랭크1 파견.엔타마</v>
      </c>
      <c r="AG632" s="161" t="str">
        <f ca="1">INDEX(동료가치!$I$82:$I$209,MATCH(동료가치!$AE632,동료가치!$M$82:$M$209,1),1)</f>
        <v>117 : 랭크2 파견.미드</v>
      </c>
    </row>
    <row r="633" spans="29:33" x14ac:dyDescent="0.2">
      <c r="AC633" s="4">
        <f t="shared" si="39"/>
        <v>632</v>
      </c>
      <c r="AD633" s="161">
        <f t="shared" ca="1" si="40"/>
        <v>0.73598098434616821</v>
      </c>
      <c r="AE633" s="161">
        <f t="shared" ca="1" si="41"/>
        <v>7360</v>
      </c>
      <c r="AF633" s="161" t="str">
        <f ca="1">INDEX(동료가치!$I$2:$I$81,MATCH(동료가치!AE633,동료가치!$M$2:$M$81,1),1)</f>
        <v>13 : 랭크2 PVP.위저드(남)</v>
      </c>
      <c r="AG633" s="161" t="str">
        <f ca="1">INDEX(동료가치!$I$82:$I$209,MATCH(동료가치!$AE633,동료가치!$M$82:$M$209,1),1)</f>
        <v>40 : 랭크3 PVP.클로운(여)</v>
      </c>
    </row>
    <row r="634" spans="29:33" x14ac:dyDescent="0.2">
      <c r="AC634" s="4">
        <f t="shared" si="39"/>
        <v>633</v>
      </c>
      <c r="AD634" s="161">
        <f t="shared" ca="1" si="40"/>
        <v>0.93511085485152912</v>
      </c>
      <c r="AE634" s="161">
        <f t="shared" ca="1" si="41"/>
        <v>9352</v>
      </c>
      <c r="AF634" s="161" t="str">
        <f ca="1">INDEX(동료가치!$I$2:$I$81,MATCH(동료가치!AE634,동료가치!$M$2:$M$81,1),1)</f>
        <v>128 : 랭크3 파견.본바스</v>
      </c>
      <c r="AG634" s="161" t="str">
        <f ca="1">INDEX(동료가치!$I$82:$I$209,MATCH(동료가치!$AE634,동료가치!$M$82:$M$209,1),1)</f>
        <v>138 : 랭크3 파견.소린</v>
      </c>
    </row>
    <row r="635" spans="29:33" x14ac:dyDescent="0.2">
      <c r="AC635" s="4">
        <f t="shared" si="39"/>
        <v>634</v>
      </c>
      <c r="AD635" s="161">
        <f t="shared" ca="1" si="40"/>
        <v>0.535552694244818</v>
      </c>
      <c r="AE635" s="161">
        <f t="shared" ca="1" si="41"/>
        <v>5356</v>
      </c>
      <c r="AF635" s="161" t="str">
        <f ca="1">INDEX(동료가치!$I$2:$I$81,MATCH(동료가치!AE635,동료가치!$M$2:$M$81,1),1)</f>
        <v>104 : 랭크1 파견.스텔로</v>
      </c>
      <c r="AG635" s="161" t="str">
        <f ca="1">INDEX(동료가치!$I$82:$I$209,MATCH(동료가치!$AE635,동료가치!$M$82:$M$209,1),1)</f>
        <v>27 : 랭크3 PVP.팔라딘(남)</v>
      </c>
    </row>
    <row r="636" spans="29:33" x14ac:dyDescent="0.2">
      <c r="AC636" s="4">
        <f t="shared" si="39"/>
        <v>635</v>
      </c>
      <c r="AD636" s="161">
        <f t="shared" ca="1" si="40"/>
        <v>0.43849704988745797</v>
      </c>
      <c r="AE636" s="161">
        <f t="shared" ca="1" si="41"/>
        <v>4385</v>
      </c>
      <c r="AF636" s="161" t="str">
        <f ca="1">INDEX(동료가치!$I$2:$I$81,MATCH(동료가치!AE636,동료가치!$M$2:$M$81,1),1)</f>
        <v>102 : 랭크1 파견.세레</v>
      </c>
      <c r="AG636" s="161" t="str">
        <f ca="1">INDEX(동료가치!$I$82:$I$209,MATCH(동료가치!$AE636,동료가치!$M$82:$M$209,1),1)</f>
        <v>120 : 랭크2 파견.마쿠</v>
      </c>
    </row>
    <row r="637" spans="29:33" x14ac:dyDescent="0.2">
      <c r="AC637" s="4">
        <f t="shared" si="39"/>
        <v>636</v>
      </c>
      <c r="AD637" s="161">
        <f t="shared" ca="1" si="40"/>
        <v>1.4749506228873721E-2</v>
      </c>
      <c r="AE637" s="161">
        <f t="shared" ca="1" si="41"/>
        <v>148</v>
      </c>
      <c r="AF637" s="161" t="str">
        <f ca="1">INDEX(동료가치!$I$2:$I$81,MATCH(동료가치!AE637,동료가치!$M$2:$M$81,1),1)</f>
        <v>1 : 랭크1 PVP.소드맨(남)</v>
      </c>
      <c r="AG637" s="161" t="str">
        <f ca="1">INDEX(동료가치!$I$82:$I$209,MATCH(동료가치!$AE637,동료가치!$M$82:$M$209,1),1)</f>
        <v>9 : 랭크2 PVP.나이트(남)</v>
      </c>
    </row>
    <row r="638" spans="29:33" x14ac:dyDescent="0.2">
      <c r="AC638" s="4">
        <f t="shared" si="39"/>
        <v>637</v>
      </c>
      <c r="AD638" s="161">
        <f t="shared" ca="1" si="40"/>
        <v>0.86446840146414783</v>
      </c>
      <c r="AE638" s="161">
        <f t="shared" ca="1" si="41"/>
        <v>8645</v>
      </c>
      <c r="AF638" s="161" t="str">
        <f ca="1">INDEX(동료가치!$I$2:$I$81,MATCH(동료가치!AE638,동료가치!$M$2:$M$81,1),1)</f>
        <v>117 : 랭크2 파견.미드</v>
      </c>
      <c r="AG638" s="161" t="str">
        <f ca="1">INDEX(동료가치!$I$82:$I$209,MATCH(동료가치!$AE638,동료가치!$M$82:$M$209,1),1)</f>
        <v>133 : 랭크3 파견.펠록</v>
      </c>
    </row>
    <row r="639" spans="29:33" x14ac:dyDescent="0.2">
      <c r="AC639" s="4">
        <f t="shared" si="39"/>
        <v>638</v>
      </c>
      <c r="AD639" s="161">
        <f t="shared" ca="1" si="40"/>
        <v>0.315588317540202</v>
      </c>
      <c r="AE639" s="161">
        <f t="shared" ca="1" si="41"/>
        <v>3156</v>
      </c>
      <c r="AF639" s="161" t="str">
        <f ca="1">INDEX(동료가치!$I$2:$I$81,MATCH(동료가치!AE639,동료가치!$M$2:$M$81,1),1)</f>
        <v>7 : 랭크1 PVP.아처(남)</v>
      </c>
      <c r="AG639" s="161" t="str">
        <f ca="1">INDEX(동료가치!$I$82:$I$209,MATCH(동료가치!$AE639,동료가치!$M$82:$M$209,1),1)</f>
        <v>112 : 랭크2 파견.이세나</v>
      </c>
    </row>
    <row r="640" spans="29:33" x14ac:dyDescent="0.2">
      <c r="AC640" s="4">
        <f t="shared" si="39"/>
        <v>639</v>
      </c>
      <c r="AD640" s="161">
        <f t="shared" ca="1" si="40"/>
        <v>0.49438214179582929</v>
      </c>
      <c r="AE640" s="161">
        <f t="shared" ca="1" si="41"/>
        <v>4944</v>
      </c>
      <c r="AF640" s="161" t="str">
        <f ca="1">INDEX(동료가치!$I$2:$I$81,MATCH(동료가치!AE640,동료가치!$M$2:$M$81,1),1)</f>
        <v>103 : 랭크1 파견.진도</v>
      </c>
      <c r="AG640" s="161" t="str">
        <f ca="1">INDEX(동료가치!$I$82:$I$209,MATCH(동료가치!$AE640,동료가치!$M$82:$M$209,1),1)</f>
        <v>124 : 랭크2 파견.네마</v>
      </c>
    </row>
    <row r="641" spans="29:33" x14ac:dyDescent="0.2">
      <c r="AC641" s="4">
        <f t="shared" si="39"/>
        <v>640</v>
      </c>
      <c r="AD641" s="161">
        <f t="shared" ca="1" si="40"/>
        <v>0.12361073073040385</v>
      </c>
      <c r="AE641" s="161">
        <f t="shared" ca="1" si="41"/>
        <v>1237</v>
      </c>
      <c r="AF641" s="161" t="str">
        <f ca="1">INDEX(동료가치!$I$2:$I$81,MATCH(동료가치!AE641,동료가치!$M$2:$M$81,1),1)</f>
        <v>3 : 랭크1 PVP.매지션(남)</v>
      </c>
      <c r="AG641" s="161" t="str">
        <f ca="1">INDEX(동료가치!$I$82:$I$209,MATCH(동료가치!$AE641,동료가치!$M$82:$M$209,1),1)</f>
        <v>16 : 랭크2 PVP.세이지(여)</v>
      </c>
    </row>
    <row r="642" spans="29:33" x14ac:dyDescent="0.2">
      <c r="AC642" s="4">
        <f t="shared" si="39"/>
        <v>641</v>
      </c>
      <c r="AD642" s="161">
        <f t="shared" ca="1" si="40"/>
        <v>0.99100301582928496</v>
      </c>
      <c r="AE642" s="161">
        <f t="shared" ca="1" si="41"/>
        <v>9911</v>
      </c>
      <c r="AF642" s="161" t="str">
        <f ca="1">INDEX(동료가치!$I$2:$I$81,MATCH(동료가치!AE642,동료가치!$M$2:$M$81,1),1)</f>
        <v>140 : 랭크3 파견.디포르테</v>
      </c>
      <c r="AG642" s="161" t="str">
        <f ca="1">INDEX(동료가치!$I$82:$I$209,MATCH(동료가치!$AE642,동료가치!$M$82:$M$209,1),1)</f>
        <v>172 : 랭크5 파견.뉴오즈</v>
      </c>
    </row>
    <row r="643" spans="29:33" x14ac:dyDescent="0.2">
      <c r="AC643" s="4">
        <f t="shared" ref="AC643:AC706" si="42">ROW()-1</f>
        <v>642</v>
      </c>
      <c r="AD643" s="161">
        <f t="shared" ref="AD643:AD706" ca="1" si="43">RAND()</f>
        <v>0.91113927645547099</v>
      </c>
      <c r="AE643" s="161">
        <f t="shared" ref="AE643:AE706" ca="1" si="44">ROUNDUP($AD643*10000,)</f>
        <v>9112</v>
      </c>
      <c r="AF643" s="161" t="str">
        <f ca="1">INDEX(동료가치!$I$2:$I$81,MATCH(동료가치!AE643,동료가치!$M$2:$M$81,1),1)</f>
        <v>29 : 랭크3 PVP.하이위저드(남)</v>
      </c>
      <c r="AG643" s="161" t="str">
        <f ca="1">INDEX(동료가치!$I$82:$I$209,MATCH(동료가치!$AE643,동료가치!$M$82:$M$209,1),1)</f>
        <v>136 : 랭크3 파견.글라리스</v>
      </c>
    </row>
    <row r="644" spans="29:33" x14ac:dyDescent="0.2">
      <c r="AC644" s="4">
        <f t="shared" si="42"/>
        <v>643</v>
      </c>
      <c r="AD644" s="161">
        <f t="shared" ca="1" si="43"/>
        <v>0.96601453862199427</v>
      </c>
      <c r="AE644" s="161">
        <f t="shared" ca="1" si="44"/>
        <v>9661</v>
      </c>
      <c r="AF644" s="161" t="str">
        <f ca="1">INDEX(동료가치!$I$2:$I$81,MATCH(동료가치!AE644,동료가치!$M$2:$M$81,1),1)</f>
        <v>140 : 랭크3 파견.디포르테</v>
      </c>
      <c r="AG644" s="161" t="str">
        <f ca="1">INDEX(동료가치!$I$82:$I$209,MATCH(동료가치!$AE644,동료가치!$M$82:$M$209,1),1)</f>
        <v>47 : 랭크4 PVP.소서러(남)</v>
      </c>
    </row>
    <row r="645" spans="29:33" x14ac:dyDescent="0.2">
      <c r="AC645" s="4">
        <f t="shared" si="42"/>
        <v>644</v>
      </c>
      <c r="AD645" s="161">
        <f t="shared" ca="1" si="43"/>
        <v>7.4400271796313144E-2</v>
      </c>
      <c r="AE645" s="161">
        <f t="shared" ca="1" si="44"/>
        <v>745</v>
      </c>
      <c r="AF645" s="161" t="str">
        <f ca="1">INDEX(동료가치!$I$2:$I$81,MATCH(동료가치!AE645,동료가치!$M$2:$M$81,1),1)</f>
        <v>2 : 랭크1 PVP.소드맨(여)</v>
      </c>
      <c r="AG645" s="161" t="str">
        <f ca="1">INDEX(동료가치!$I$82:$I$209,MATCH(동료가치!$AE645,동료가치!$M$82:$M$209,1),1)</f>
        <v>13 : 랭크2 PVP.위저드(남)</v>
      </c>
    </row>
    <row r="646" spans="29:33" x14ac:dyDescent="0.2">
      <c r="AC646" s="4">
        <f t="shared" si="42"/>
        <v>645</v>
      </c>
      <c r="AD646" s="161">
        <f t="shared" ca="1" si="43"/>
        <v>0.58194302003804133</v>
      </c>
      <c r="AE646" s="161">
        <f t="shared" ca="1" si="44"/>
        <v>5820</v>
      </c>
      <c r="AF646" s="161" t="str">
        <f ca="1">INDEX(동료가치!$I$2:$I$81,MATCH(동료가치!AE646,동료가치!$M$2:$M$81,1),1)</f>
        <v>105 : 랭크1 파견.냥쿤</v>
      </c>
      <c r="AG646" s="161" t="str">
        <f ca="1">INDEX(동료가치!$I$82:$I$209,MATCH(동료가치!$AE646,동료가치!$M$82:$M$209,1),1)</f>
        <v>30 : 랭크3 PVP.하이위저드(여)</v>
      </c>
    </row>
    <row r="647" spans="29:33" x14ac:dyDescent="0.2">
      <c r="AC647" s="4">
        <f t="shared" si="42"/>
        <v>646</v>
      </c>
      <c r="AD647" s="161">
        <f t="shared" ca="1" si="43"/>
        <v>0.7277172942862169</v>
      </c>
      <c r="AE647" s="161">
        <f t="shared" ca="1" si="44"/>
        <v>7278</v>
      </c>
      <c r="AF647" s="161" t="str">
        <f ca="1">INDEX(동료가치!$I$2:$I$81,MATCH(동료가치!AE647,동료가치!$M$2:$M$81,1),1)</f>
        <v>11 : 랭크2 PVP.크루세이더(남)</v>
      </c>
      <c r="AG647" s="161" t="str">
        <f ca="1">INDEX(동료가치!$I$82:$I$209,MATCH(동료가치!$AE647,동료가치!$M$82:$M$209,1),1)</f>
        <v>40 : 랭크3 PVP.클로운(여)</v>
      </c>
    </row>
    <row r="648" spans="29:33" x14ac:dyDescent="0.2">
      <c r="AC648" s="4">
        <f t="shared" si="42"/>
        <v>647</v>
      </c>
      <c r="AD648" s="161">
        <f t="shared" ca="1" si="43"/>
        <v>0.94406653796655371</v>
      </c>
      <c r="AE648" s="161">
        <f t="shared" ca="1" si="44"/>
        <v>9441</v>
      </c>
      <c r="AF648" s="161" t="str">
        <f ca="1">INDEX(동료가치!$I$2:$I$81,MATCH(동료가치!AE648,동료가치!$M$2:$M$81,1),1)</f>
        <v>133 : 랭크3 파견.펠록</v>
      </c>
      <c r="AG648" s="161" t="str">
        <f ca="1">INDEX(동료가치!$I$82:$I$209,MATCH(동료가치!$AE648,동료가치!$M$82:$M$209,1),1)</f>
        <v>138 : 랭크3 파견.소린</v>
      </c>
    </row>
    <row r="649" spans="29:33" x14ac:dyDescent="0.2">
      <c r="AC649" s="4">
        <f t="shared" si="42"/>
        <v>648</v>
      </c>
      <c r="AD649" s="161">
        <f t="shared" ca="1" si="43"/>
        <v>0.81762033429251313</v>
      </c>
      <c r="AE649" s="161">
        <f t="shared" ca="1" si="44"/>
        <v>8177</v>
      </c>
      <c r="AF649" s="161" t="str">
        <f ca="1">INDEX(동료가치!$I$2:$I$81,MATCH(동료가치!AE649,동료가치!$M$2:$M$81,1),1)</f>
        <v>110 : 랭크2 파견.프로블럼</v>
      </c>
      <c r="AG649" s="161" t="str">
        <f ca="1">INDEX(동료가치!$I$82:$I$209,MATCH(동료가치!$AE649,동료가치!$M$82:$M$209,1),1)</f>
        <v>130 : 랭크3 파견.이레이소</v>
      </c>
    </row>
    <row r="650" spans="29:33" x14ac:dyDescent="0.2">
      <c r="AC650" s="4">
        <f t="shared" si="42"/>
        <v>649</v>
      </c>
      <c r="AD650" s="161">
        <f t="shared" ca="1" si="43"/>
        <v>0.44089048209467119</v>
      </c>
      <c r="AE650" s="161">
        <f t="shared" ca="1" si="44"/>
        <v>4409</v>
      </c>
      <c r="AF650" s="161" t="str">
        <f ca="1">INDEX(동료가치!$I$2:$I$81,MATCH(동료가치!AE650,동료가치!$M$2:$M$81,1),1)</f>
        <v>102 : 랭크1 파견.세레</v>
      </c>
      <c r="AG650" s="161" t="str">
        <f ca="1">INDEX(동료가치!$I$82:$I$209,MATCH(동료가치!$AE650,동료가치!$M$82:$M$209,1),1)</f>
        <v>120 : 랭크2 파견.마쿠</v>
      </c>
    </row>
    <row r="651" spans="29:33" x14ac:dyDescent="0.2">
      <c r="AC651" s="4">
        <f t="shared" si="42"/>
        <v>650</v>
      </c>
      <c r="AD651" s="161">
        <f t="shared" ca="1" si="43"/>
        <v>0.22743163981978143</v>
      </c>
      <c r="AE651" s="161">
        <f t="shared" ca="1" si="44"/>
        <v>2275</v>
      </c>
      <c r="AF651" s="161" t="str">
        <f ca="1">INDEX(동료가치!$I$2:$I$81,MATCH(동료가치!AE651,동료가치!$M$2:$M$81,1),1)</f>
        <v>5 : 랭크1 PVP.씨프(남)</v>
      </c>
      <c r="AG651" s="161" t="str">
        <f ca="1">INDEX(동료가치!$I$82:$I$209,MATCH(동료가치!$AE651,동료가치!$M$82:$M$209,1),1)</f>
        <v>23 : 랭크2 PVP.댄서(남)</v>
      </c>
    </row>
    <row r="652" spans="29:33" x14ac:dyDescent="0.2">
      <c r="AC652" s="4">
        <f t="shared" si="42"/>
        <v>651</v>
      </c>
      <c r="AD652" s="161">
        <f t="shared" ca="1" si="43"/>
        <v>0.66576455615014052</v>
      </c>
      <c r="AE652" s="161">
        <f t="shared" ca="1" si="44"/>
        <v>6658</v>
      </c>
      <c r="AF652" s="161" t="str">
        <f ca="1">INDEX(동료가치!$I$2:$I$81,MATCH(동료가치!AE652,동료가치!$M$2:$M$81,1),1)</f>
        <v>107 : 랭크1 파견.아제냐</v>
      </c>
      <c r="AG652" s="161" t="str">
        <f ca="1">INDEX(동료가치!$I$82:$I$209,MATCH(동료가치!$AE652,동료가치!$M$82:$M$209,1),1)</f>
        <v>35 : 랭크3 PVP.스토커(남)</v>
      </c>
    </row>
    <row r="653" spans="29:33" x14ac:dyDescent="0.2">
      <c r="AC653" s="4">
        <f t="shared" si="42"/>
        <v>652</v>
      </c>
      <c r="AD653" s="161">
        <f t="shared" ca="1" si="43"/>
        <v>0.76018452975596817</v>
      </c>
      <c r="AE653" s="161">
        <f t="shared" ca="1" si="44"/>
        <v>7602</v>
      </c>
      <c r="AF653" s="161" t="str">
        <f ca="1">INDEX(동료가치!$I$2:$I$81,MATCH(동료가치!AE653,동료가치!$M$2:$M$81,1),1)</f>
        <v>17 : 랭크2 PVP.어쌔신(남)</v>
      </c>
      <c r="AG653" s="161" t="str">
        <f ca="1">INDEX(동료가치!$I$82:$I$209,MATCH(동료가치!$AE653,동료가치!$M$82:$M$209,1),1)</f>
        <v>126 : 랭크3 파견.고로</v>
      </c>
    </row>
    <row r="654" spans="29:33" x14ac:dyDescent="0.2">
      <c r="AC654" s="4">
        <f t="shared" si="42"/>
        <v>653</v>
      </c>
      <c r="AD654" s="161">
        <f t="shared" ca="1" si="43"/>
        <v>0.20662271394815124</v>
      </c>
      <c r="AE654" s="161">
        <f t="shared" ca="1" si="44"/>
        <v>2067</v>
      </c>
      <c r="AF654" s="161" t="str">
        <f ca="1">INDEX(동료가치!$I$2:$I$81,MATCH(동료가치!AE654,동료가치!$M$2:$M$81,1),1)</f>
        <v>5 : 랭크1 PVP.씨프(남)</v>
      </c>
      <c r="AG654" s="161" t="str">
        <f ca="1">INDEX(동료가치!$I$82:$I$209,MATCH(동료가치!$AE654,동료가치!$M$82:$M$209,1),1)</f>
        <v>22 : 랭크2 PVP.헌터(여)</v>
      </c>
    </row>
    <row r="655" spans="29:33" x14ac:dyDescent="0.2">
      <c r="AC655" s="4">
        <f t="shared" si="42"/>
        <v>654</v>
      </c>
      <c r="AD655" s="161">
        <f t="shared" ca="1" si="43"/>
        <v>0.8565003649559596</v>
      </c>
      <c r="AE655" s="161">
        <f t="shared" ca="1" si="44"/>
        <v>8566</v>
      </c>
      <c r="AF655" s="161" t="str">
        <f ca="1">INDEX(동료가치!$I$2:$I$81,MATCH(동료가치!AE655,동료가치!$M$2:$M$81,1),1)</f>
        <v>116 : 랭크2 파견.파라</v>
      </c>
      <c r="AG655" s="161" t="str">
        <f ca="1">INDEX(동료가치!$I$82:$I$209,MATCH(동료가치!$AE655,동료가치!$M$82:$M$209,1),1)</f>
        <v>132 : 랭크3 파견.산타클로스</v>
      </c>
    </row>
    <row r="656" spans="29:33" x14ac:dyDescent="0.2">
      <c r="AC656" s="4">
        <f t="shared" si="42"/>
        <v>655</v>
      </c>
      <c r="AD656" s="161">
        <f t="shared" ca="1" si="43"/>
        <v>0.66441165811262726</v>
      </c>
      <c r="AE656" s="161">
        <f t="shared" ca="1" si="44"/>
        <v>6645</v>
      </c>
      <c r="AF656" s="161" t="str">
        <f ca="1">INDEX(동료가치!$I$2:$I$81,MATCH(동료가치!AE656,동료가치!$M$2:$M$81,1),1)</f>
        <v>107 : 랭크1 파견.아제냐</v>
      </c>
      <c r="AG656" s="161" t="str">
        <f ca="1">INDEX(동료가치!$I$82:$I$209,MATCH(동료가치!$AE656,동료가치!$M$82:$M$209,1),1)</f>
        <v>35 : 랭크3 PVP.스토커(남)</v>
      </c>
    </row>
    <row r="657" spans="29:33" x14ac:dyDescent="0.2">
      <c r="AC657" s="4">
        <f t="shared" si="42"/>
        <v>656</v>
      </c>
      <c r="AD657" s="161">
        <f t="shared" ca="1" si="43"/>
        <v>0.67569023144491913</v>
      </c>
      <c r="AE657" s="161">
        <f t="shared" ca="1" si="44"/>
        <v>6757</v>
      </c>
      <c r="AF657" s="161" t="str">
        <f ca="1">INDEX(동료가치!$I$2:$I$81,MATCH(동료가치!AE657,동료가치!$M$2:$M$81,1),1)</f>
        <v>107 : 랭크1 파견.아제냐</v>
      </c>
      <c r="AG657" s="161" t="str">
        <f ca="1">INDEX(동료가치!$I$82:$I$209,MATCH(동료가치!$AE657,동료가치!$M$82:$M$209,1),1)</f>
        <v>36 : 랭크3 PVP.스토커(여)</v>
      </c>
    </row>
    <row r="658" spans="29:33" x14ac:dyDescent="0.2">
      <c r="AC658" s="4">
        <f t="shared" si="42"/>
        <v>657</v>
      </c>
      <c r="AD658" s="161">
        <f t="shared" ca="1" si="43"/>
        <v>7.1007620929420368E-2</v>
      </c>
      <c r="AE658" s="161">
        <f t="shared" ca="1" si="44"/>
        <v>711</v>
      </c>
      <c r="AF658" s="161" t="str">
        <f ca="1">INDEX(동료가치!$I$2:$I$81,MATCH(동료가치!AE658,동료가치!$M$2:$M$81,1),1)</f>
        <v>2 : 랭크1 PVP.소드맨(여)</v>
      </c>
      <c r="AG658" s="161" t="str">
        <f ca="1">INDEX(동료가치!$I$82:$I$209,MATCH(동료가치!$AE658,동료가치!$M$82:$M$209,1),1)</f>
        <v>13 : 랭크2 PVP.위저드(남)</v>
      </c>
    </row>
    <row r="659" spans="29:33" x14ac:dyDescent="0.2">
      <c r="AC659" s="4">
        <f t="shared" si="42"/>
        <v>658</v>
      </c>
      <c r="AD659" s="161">
        <f t="shared" ca="1" si="43"/>
        <v>0.10636671015699606</v>
      </c>
      <c r="AE659" s="161">
        <f t="shared" ca="1" si="44"/>
        <v>1064</v>
      </c>
      <c r="AF659" s="161" t="str">
        <f ca="1">INDEX(동료가치!$I$2:$I$81,MATCH(동료가치!AE659,동료가치!$M$2:$M$81,1),1)</f>
        <v>3 : 랭크1 PVP.매지션(남)</v>
      </c>
      <c r="AG659" s="161" t="str">
        <f ca="1">INDEX(동료가치!$I$82:$I$209,MATCH(동료가치!$AE659,동료가치!$M$82:$M$209,1),1)</f>
        <v>15 : 랭크2 PVP.세이지(남)</v>
      </c>
    </row>
    <row r="660" spans="29:33" x14ac:dyDescent="0.2">
      <c r="AC660" s="4">
        <f t="shared" si="42"/>
        <v>659</v>
      </c>
      <c r="AD660" s="161">
        <f t="shared" ca="1" si="43"/>
        <v>0.44457662919225938</v>
      </c>
      <c r="AE660" s="161">
        <f t="shared" ca="1" si="44"/>
        <v>4446</v>
      </c>
      <c r="AF660" s="161" t="str">
        <f ca="1">INDEX(동료가치!$I$2:$I$81,MATCH(동료가치!AE660,동료가치!$M$2:$M$81,1),1)</f>
        <v>102 : 랭크1 파견.세레</v>
      </c>
      <c r="AG660" s="161" t="str">
        <f ca="1">INDEX(동료가치!$I$82:$I$209,MATCH(동료가치!$AE660,동료가치!$M$82:$M$209,1),1)</f>
        <v>121 : 랭크2 파견.다이거츠</v>
      </c>
    </row>
    <row r="661" spans="29:33" x14ac:dyDescent="0.2">
      <c r="AC661" s="4">
        <f t="shared" si="42"/>
        <v>660</v>
      </c>
      <c r="AD661" s="161">
        <f t="shared" ca="1" si="43"/>
        <v>0.92464168542790237</v>
      </c>
      <c r="AE661" s="161">
        <f t="shared" ca="1" si="44"/>
        <v>9247</v>
      </c>
      <c r="AF661" s="161" t="str">
        <f ca="1">INDEX(동료가치!$I$2:$I$81,MATCH(동료가치!AE661,동료가치!$M$2:$M$81,1),1)</f>
        <v>37 : 랭크3 PVP.스나이퍼(남)</v>
      </c>
      <c r="AG661" s="161" t="str">
        <f ca="1">INDEX(동료가치!$I$82:$I$209,MATCH(동료가치!$AE661,동료가치!$M$82:$M$209,1),1)</f>
        <v>137 : 랭크3 파견.비닛</v>
      </c>
    </row>
    <row r="662" spans="29:33" x14ac:dyDescent="0.2">
      <c r="AC662" s="4">
        <f t="shared" si="42"/>
        <v>661</v>
      </c>
      <c r="AD662" s="161">
        <f t="shared" ca="1" si="43"/>
        <v>0.52281521311618007</v>
      </c>
      <c r="AE662" s="161">
        <f t="shared" ca="1" si="44"/>
        <v>5229</v>
      </c>
      <c r="AF662" s="161" t="str">
        <f ca="1">INDEX(동료가치!$I$2:$I$81,MATCH(동료가치!AE662,동료가치!$M$2:$M$81,1),1)</f>
        <v>104 : 랭크1 파견.스텔로</v>
      </c>
      <c r="AG662" s="161" t="str">
        <f ca="1">INDEX(동료가치!$I$82:$I$209,MATCH(동료가치!$AE662,동료가치!$M$82:$M$209,1),1)</f>
        <v>26 : 랭크3 PVP.로드나이트(여)</v>
      </c>
    </row>
    <row r="663" spans="29:33" x14ac:dyDescent="0.2">
      <c r="AC663" s="4">
        <f t="shared" si="42"/>
        <v>662</v>
      </c>
      <c r="AD663" s="161">
        <f t="shared" ca="1" si="43"/>
        <v>0.16248683465442637</v>
      </c>
      <c r="AE663" s="161">
        <f t="shared" ca="1" si="44"/>
        <v>1625</v>
      </c>
      <c r="AF663" s="161" t="str">
        <f ca="1">INDEX(동료가치!$I$2:$I$81,MATCH(동료가치!AE663,동료가치!$M$2:$M$81,1),1)</f>
        <v>4 : 랭크1 PVP.매지션(여)</v>
      </c>
      <c r="AG663" s="161" t="str">
        <f ca="1">INDEX(동료가치!$I$82:$I$209,MATCH(동료가치!$AE663,동료가치!$M$82:$M$209,1),1)</f>
        <v>19 : 랭크2 PVP.로그(남)</v>
      </c>
    </row>
    <row r="664" spans="29:33" x14ac:dyDescent="0.2">
      <c r="AC664" s="4">
        <f t="shared" si="42"/>
        <v>663</v>
      </c>
      <c r="AD664" s="161">
        <f t="shared" ca="1" si="43"/>
        <v>0.5435697150775699</v>
      </c>
      <c r="AE664" s="161">
        <f t="shared" ca="1" si="44"/>
        <v>5436</v>
      </c>
      <c r="AF664" s="161" t="str">
        <f ca="1">INDEX(동료가치!$I$2:$I$81,MATCH(동료가치!AE664,동료가치!$M$2:$M$81,1),1)</f>
        <v>104 : 랭크1 파견.스텔로</v>
      </c>
      <c r="AG664" s="161" t="str">
        <f ca="1">INDEX(동료가치!$I$82:$I$209,MATCH(동료가치!$AE664,동료가치!$M$82:$M$209,1),1)</f>
        <v>27 : 랭크3 PVP.팔라딘(남)</v>
      </c>
    </row>
    <row r="665" spans="29:33" x14ac:dyDescent="0.2">
      <c r="AC665" s="4">
        <f t="shared" si="42"/>
        <v>664</v>
      </c>
      <c r="AD665" s="161">
        <f t="shared" ca="1" si="43"/>
        <v>0.98849347408920252</v>
      </c>
      <c r="AE665" s="161">
        <f t="shared" ca="1" si="44"/>
        <v>9885</v>
      </c>
      <c r="AF665" s="161" t="str">
        <f ca="1">INDEX(동료가치!$I$2:$I$81,MATCH(동료가치!AE665,동료가치!$M$2:$M$81,1),1)</f>
        <v>140 : 랭크3 파견.디포르테</v>
      </c>
      <c r="AG665" s="161" t="str">
        <f ca="1">INDEX(동료가치!$I$82:$I$209,MATCH(동료가치!$AE665,동료가치!$M$82:$M$209,1),1)</f>
        <v>172 : 랭크5 파견.뉴오즈</v>
      </c>
    </row>
    <row r="666" spans="29:33" x14ac:dyDescent="0.2">
      <c r="AC666" s="4">
        <f t="shared" si="42"/>
        <v>665</v>
      </c>
      <c r="AD666" s="161">
        <f t="shared" ca="1" si="43"/>
        <v>0.64967444191473833</v>
      </c>
      <c r="AE666" s="161">
        <f t="shared" ca="1" si="44"/>
        <v>6497</v>
      </c>
      <c r="AF666" s="161" t="str">
        <f ca="1">INDEX(동료가치!$I$2:$I$81,MATCH(동료가치!AE666,동료가치!$M$2:$M$81,1),1)</f>
        <v>106 : 랭크1 파견.마요마요</v>
      </c>
      <c r="AG666" s="161" t="str">
        <f ca="1">INDEX(동료가치!$I$82:$I$209,MATCH(동료가치!$AE666,동료가치!$M$82:$M$209,1),1)</f>
        <v>34 : 랭크3 PVP.어쌔신크로스(여)</v>
      </c>
    </row>
    <row r="667" spans="29:33" x14ac:dyDescent="0.2">
      <c r="AC667" s="4">
        <f t="shared" si="42"/>
        <v>666</v>
      </c>
      <c r="AD667" s="161">
        <f t="shared" ca="1" si="43"/>
        <v>0.2217468723906153</v>
      </c>
      <c r="AE667" s="161">
        <f t="shared" ca="1" si="44"/>
        <v>2218</v>
      </c>
      <c r="AF667" s="161" t="str">
        <f ca="1">INDEX(동료가치!$I$2:$I$81,MATCH(동료가치!AE667,동료가치!$M$2:$M$81,1),1)</f>
        <v>5 : 랭크1 PVP.씨프(남)</v>
      </c>
      <c r="AG667" s="161" t="str">
        <f ca="1">INDEX(동료가치!$I$82:$I$209,MATCH(동료가치!$AE667,동료가치!$M$82:$M$209,1),1)</f>
        <v>22 : 랭크2 PVP.헌터(여)</v>
      </c>
    </row>
    <row r="668" spans="29:33" x14ac:dyDescent="0.2">
      <c r="AC668" s="4">
        <f t="shared" si="42"/>
        <v>667</v>
      </c>
      <c r="AD668" s="161">
        <f t="shared" ca="1" si="43"/>
        <v>0.91952057564404044</v>
      </c>
      <c r="AE668" s="161">
        <f t="shared" ca="1" si="44"/>
        <v>9196</v>
      </c>
      <c r="AF668" s="161" t="str">
        <f ca="1">INDEX(동료가치!$I$2:$I$81,MATCH(동료가치!AE668,동료가치!$M$2:$M$81,1),1)</f>
        <v>34 : 랭크3 PVP.어쌔신크로스(여)</v>
      </c>
      <c r="AG668" s="161" t="str">
        <f ca="1">INDEX(동료가치!$I$82:$I$209,MATCH(동료가치!$AE668,동료가치!$M$82:$M$209,1),1)</f>
        <v>137 : 랭크3 파견.비닛</v>
      </c>
    </row>
    <row r="669" spans="29:33" x14ac:dyDescent="0.2">
      <c r="AC669" s="4">
        <f t="shared" si="42"/>
        <v>668</v>
      </c>
      <c r="AD669" s="161">
        <f t="shared" ca="1" si="43"/>
        <v>0.20709154022484932</v>
      </c>
      <c r="AE669" s="161">
        <f t="shared" ca="1" si="44"/>
        <v>2071</v>
      </c>
      <c r="AF669" s="161" t="str">
        <f ca="1">INDEX(동료가치!$I$2:$I$81,MATCH(동료가치!AE669,동료가치!$M$2:$M$81,1),1)</f>
        <v>5 : 랭크1 PVP.씨프(남)</v>
      </c>
      <c r="AG669" s="161" t="str">
        <f ca="1">INDEX(동료가치!$I$82:$I$209,MATCH(동료가치!$AE669,동료가치!$M$82:$M$209,1),1)</f>
        <v>22 : 랭크2 PVP.헌터(여)</v>
      </c>
    </row>
    <row r="670" spans="29:33" x14ac:dyDescent="0.2">
      <c r="AC670" s="4">
        <f t="shared" si="42"/>
        <v>669</v>
      </c>
      <c r="AD670" s="161">
        <f t="shared" ca="1" si="43"/>
        <v>0.90281609306260802</v>
      </c>
      <c r="AE670" s="161">
        <f t="shared" ca="1" si="44"/>
        <v>9029</v>
      </c>
      <c r="AF670" s="161" t="str">
        <f ca="1">INDEX(동료가치!$I$2:$I$81,MATCH(동료가치!AE670,동료가치!$M$2:$M$81,1),1)</f>
        <v>123 : 랭크2 파견.파노</v>
      </c>
      <c r="AG670" s="161" t="str">
        <f ca="1">INDEX(동료가치!$I$82:$I$209,MATCH(동료가치!$AE670,동료가치!$M$82:$M$209,1),1)</f>
        <v>136 : 랭크3 파견.글라리스</v>
      </c>
    </row>
    <row r="671" spans="29:33" x14ac:dyDescent="0.2">
      <c r="AC671" s="4">
        <f t="shared" si="42"/>
        <v>670</v>
      </c>
      <c r="AD671" s="161">
        <f t="shared" ca="1" si="43"/>
        <v>0.32919913054077021</v>
      </c>
      <c r="AE671" s="161">
        <f t="shared" ca="1" si="44"/>
        <v>3292</v>
      </c>
      <c r="AF671" s="161" t="str">
        <f ca="1">INDEX(동료가치!$I$2:$I$81,MATCH(동료가치!AE671,동료가치!$M$2:$M$81,1),1)</f>
        <v>8 : 랭크1 PVP.아처(여)</v>
      </c>
      <c r="AG671" s="161" t="str">
        <f ca="1">INDEX(동료가치!$I$82:$I$209,MATCH(동료가치!$AE671,동료가치!$M$82:$M$209,1),1)</f>
        <v>113 : 랭크2 파견.김렛</v>
      </c>
    </row>
    <row r="672" spans="29:33" x14ac:dyDescent="0.2">
      <c r="AC672" s="4">
        <f t="shared" si="42"/>
        <v>671</v>
      </c>
      <c r="AD672" s="161">
        <f t="shared" ca="1" si="43"/>
        <v>0.96503325360588788</v>
      </c>
      <c r="AE672" s="161">
        <f t="shared" ca="1" si="44"/>
        <v>9651</v>
      </c>
      <c r="AF672" s="161" t="str">
        <f ca="1">INDEX(동료가치!$I$2:$I$81,MATCH(동료가치!AE672,동료가치!$M$2:$M$81,1),1)</f>
        <v>140 : 랭크3 파견.디포르테</v>
      </c>
      <c r="AG672" s="161" t="str">
        <f ca="1">INDEX(동료가치!$I$82:$I$209,MATCH(동료가치!$AE672,동료가치!$M$82:$M$209,1),1)</f>
        <v>45 : 랭크4 PVP.워록(남)</v>
      </c>
    </row>
    <row r="673" spans="29:33" x14ac:dyDescent="0.2">
      <c r="AC673" s="4">
        <f t="shared" si="42"/>
        <v>672</v>
      </c>
      <c r="AD673" s="161">
        <f t="shared" ca="1" si="43"/>
        <v>0.3432434690259113</v>
      </c>
      <c r="AE673" s="161">
        <f t="shared" ca="1" si="44"/>
        <v>3433</v>
      </c>
      <c r="AF673" s="161" t="str">
        <f ca="1">INDEX(동료가치!$I$2:$I$81,MATCH(동료가치!AE673,동료가치!$M$2:$M$81,1),1)</f>
        <v>8 : 랭크1 PVP.아처(여)</v>
      </c>
      <c r="AG673" s="161" t="str">
        <f ca="1">INDEX(동료가치!$I$82:$I$209,MATCH(동료가치!$AE673,동료가치!$M$82:$M$209,1),1)</f>
        <v>114 : 랭크2 파견.존다</v>
      </c>
    </row>
    <row r="674" spans="29:33" x14ac:dyDescent="0.2">
      <c r="AC674" s="4">
        <f t="shared" si="42"/>
        <v>673</v>
      </c>
      <c r="AD674" s="161">
        <f t="shared" ca="1" si="43"/>
        <v>0.67104665834746435</v>
      </c>
      <c r="AE674" s="161">
        <f t="shared" ca="1" si="44"/>
        <v>6711</v>
      </c>
      <c r="AF674" s="161" t="str">
        <f ca="1">INDEX(동료가치!$I$2:$I$81,MATCH(동료가치!AE674,동료가치!$M$2:$M$81,1),1)</f>
        <v>107 : 랭크1 파견.아제냐</v>
      </c>
      <c r="AG674" s="161" t="str">
        <f ca="1">INDEX(동료가치!$I$82:$I$209,MATCH(동료가치!$AE674,동료가치!$M$82:$M$209,1),1)</f>
        <v>36 : 랭크3 PVP.스토커(여)</v>
      </c>
    </row>
    <row r="675" spans="29:33" x14ac:dyDescent="0.2">
      <c r="AC675" s="4">
        <f t="shared" si="42"/>
        <v>674</v>
      </c>
      <c r="AD675" s="161">
        <f t="shared" ca="1" si="43"/>
        <v>5.9892320226596851E-2</v>
      </c>
      <c r="AE675" s="161">
        <f t="shared" ca="1" si="44"/>
        <v>599</v>
      </c>
      <c r="AF675" s="161" t="str">
        <f ca="1">INDEX(동료가치!$I$2:$I$81,MATCH(동료가치!AE675,동료가치!$M$2:$M$81,1),1)</f>
        <v>2 : 랭크1 PVP.소드맨(여)</v>
      </c>
      <c r="AG675" s="161" t="str">
        <f ca="1">INDEX(동료가치!$I$82:$I$209,MATCH(동료가치!$AE675,동료가치!$M$82:$M$209,1),1)</f>
        <v>12 : 랭크2 PVP.크루세이더(여)</v>
      </c>
    </row>
    <row r="676" spans="29:33" x14ac:dyDescent="0.2">
      <c r="AC676" s="4">
        <f t="shared" si="42"/>
        <v>675</v>
      </c>
      <c r="AD676" s="161">
        <f t="shared" ca="1" si="43"/>
        <v>0.3643770834870137</v>
      </c>
      <c r="AE676" s="161">
        <f t="shared" ca="1" si="44"/>
        <v>3644</v>
      </c>
      <c r="AF676" s="161" t="str">
        <f ca="1">INDEX(동료가치!$I$2:$I$81,MATCH(동료가치!AE676,동료가치!$M$2:$M$81,1),1)</f>
        <v>8 : 랭크1 PVP.아처(여)</v>
      </c>
      <c r="AG676" s="161" t="str">
        <f ca="1">INDEX(동료가치!$I$82:$I$209,MATCH(동료가치!$AE676,동료가치!$M$82:$M$209,1),1)</f>
        <v>115 : 랭크2 파견.홀그렌</v>
      </c>
    </row>
    <row r="677" spans="29:33" x14ac:dyDescent="0.2">
      <c r="AC677" s="4">
        <f t="shared" si="42"/>
        <v>676</v>
      </c>
      <c r="AD677" s="161">
        <f t="shared" ca="1" si="43"/>
        <v>0.86417980762440638</v>
      </c>
      <c r="AE677" s="161">
        <f t="shared" ca="1" si="44"/>
        <v>8642</v>
      </c>
      <c r="AF677" s="161" t="str">
        <f ca="1">INDEX(동료가치!$I$2:$I$81,MATCH(동료가치!AE677,동료가치!$M$2:$M$81,1),1)</f>
        <v>117 : 랭크2 파견.미드</v>
      </c>
      <c r="AG677" s="161" t="str">
        <f ca="1">INDEX(동료가치!$I$82:$I$209,MATCH(동료가치!$AE677,동료가치!$M$82:$M$209,1),1)</f>
        <v>133 : 랭크3 파견.펠록</v>
      </c>
    </row>
    <row r="678" spans="29:33" x14ac:dyDescent="0.2">
      <c r="AC678" s="4">
        <f t="shared" si="42"/>
        <v>677</v>
      </c>
      <c r="AD678" s="161">
        <f t="shared" ca="1" si="43"/>
        <v>4.1147562710319718E-2</v>
      </c>
      <c r="AE678" s="161">
        <f t="shared" ca="1" si="44"/>
        <v>412</v>
      </c>
      <c r="AF678" s="161" t="str">
        <f ca="1">INDEX(동료가치!$I$2:$I$81,MATCH(동료가치!AE678,동료가치!$M$2:$M$81,1),1)</f>
        <v>1 : 랭크1 PVP.소드맨(남)</v>
      </c>
      <c r="AG678" s="161" t="str">
        <f ca="1">INDEX(동료가치!$I$82:$I$209,MATCH(동료가치!$AE678,동료가치!$M$82:$M$209,1),1)</f>
        <v>11 : 랭크2 PVP.크루세이더(남)</v>
      </c>
    </row>
    <row r="679" spans="29:33" x14ac:dyDescent="0.2">
      <c r="AC679" s="4">
        <f t="shared" si="42"/>
        <v>678</v>
      </c>
      <c r="AD679" s="161">
        <f t="shared" ca="1" si="43"/>
        <v>0.7168937687999124</v>
      </c>
      <c r="AE679" s="161">
        <f t="shared" ca="1" si="44"/>
        <v>7169</v>
      </c>
      <c r="AF679" s="161" t="str">
        <f ca="1">INDEX(동료가치!$I$2:$I$81,MATCH(동료가치!AE679,동료가치!$M$2:$M$81,1),1)</f>
        <v>10 : 랭크2 PVP.나이트(여)</v>
      </c>
      <c r="AG679" s="161" t="str">
        <f ca="1">INDEX(동료가치!$I$82:$I$209,MATCH(동료가치!$AE679,동료가치!$M$82:$M$209,1),1)</f>
        <v>39 : 랭크3 PVP.클로운(남)</v>
      </c>
    </row>
    <row r="680" spans="29:33" x14ac:dyDescent="0.2">
      <c r="AC680" s="4">
        <f t="shared" si="42"/>
        <v>679</v>
      </c>
      <c r="AD680" s="161">
        <f t="shared" ca="1" si="43"/>
        <v>0.80312395585442165</v>
      </c>
      <c r="AE680" s="161">
        <f t="shared" ca="1" si="44"/>
        <v>8032</v>
      </c>
      <c r="AF680" s="161" t="str">
        <f ca="1">INDEX(동료가치!$I$2:$I$81,MATCH(동료가치!AE680,동료가치!$M$2:$M$81,1),1)</f>
        <v>24 : 랭크2 PVP.댄서(여)</v>
      </c>
      <c r="AG680" s="161" t="str">
        <f ca="1">INDEX(동료가치!$I$82:$I$209,MATCH(동료가치!$AE680,동료가치!$M$82:$M$209,1),1)</f>
        <v>129 : 랭크3 파견.시키나</v>
      </c>
    </row>
    <row r="681" spans="29:33" x14ac:dyDescent="0.2">
      <c r="AC681" s="4">
        <f t="shared" si="42"/>
        <v>680</v>
      </c>
      <c r="AD681" s="161">
        <f t="shared" ca="1" si="43"/>
        <v>2.4764973142675228E-2</v>
      </c>
      <c r="AE681" s="161">
        <f t="shared" ca="1" si="44"/>
        <v>248</v>
      </c>
      <c r="AF681" s="161" t="str">
        <f ca="1">INDEX(동료가치!$I$2:$I$81,MATCH(동료가치!AE681,동료가치!$M$2:$M$81,1),1)</f>
        <v>1 : 랭크1 PVP.소드맨(남)</v>
      </c>
      <c r="AG681" s="161" t="str">
        <f ca="1">INDEX(동료가치!$I$82:$I$209,MATCH(동료가치!$AE681,동료가치!$M$82:$M$209,1),1)</f>
        <v>10 : 랭크2 PVP.나이트(여)</v>
      </c>
    </row>
    <row r="682" spans="29:33" x14ac:dyDescent="0.2">
      <c r="AC682" s="4">
        <f t="shared" si="42"/>
        <v>681</v>
      </c>
      <c r="AD682" s="161">
        <f t="shared" ca="1" si="43"/>
        <v>0.73599810180151914</v>
      </c>
      <c r="AE682" s="161">
        <f t="shared" ca="1" si="44"/>
        <v>7360</v>
      </c>
      <c r="AF682" s="161" t="str">
        <f ca="1">INDEX(동료가치!$I$2:$I$81,MATCH(동료가치!AE682,동료가치!$M$2:$M$81,1),1)</f>
        <v>13 : 랭크2 PVP.위저드(남)</v>
      </c>
      <c r="AG682" s="161" t="str">
        <f ca="1">INDEX(동료가치!$I$82:$I$209,MATCH(동료가치!$AE682,동료가치!$M$82:$M$209,1),1)</f>
        <v>40 : 랭크3 PVP.클로운(여)</v>
      </c>
    </row>
    <row r="683" spans="29:33" x14ac:dyDescent="0.2">
      <c r="AC683" s="4">
        <f t="shared" si="42"/>
        <v>682</v>
      </c>
      <c r="AD683" s="161">
        <f t="shared" ca="1" si="43"/>
        <v>0.43674458439787622</v>
      </c>
      <c r="AE683" s="161">
        <f t="shared" ca="1" si="44"/>
        <v>4368</v>
      </c>
      <c r="AF683" s="161" t="str">
        <f ca="1">INDEX(동료가치!$I$2:$I$81,MATCH(동료가치!AE683,동료가치!$M$2:$M$81,1),1)</f>
        <v>102 : 랭크1 파견.세레</v>
      </c>
      <c r="AG683" s="161" t="str">
        <f ca="1">INDEX(동료가치!$I$82:$I$209,MATCH(동료가치!$AE683,동료가치!$M$82:$M$209,1),1)</f>
        <v>120 : 랭크2 파견.마쿠</v>
      </c>
    </row>
    <row r="684" spans="29:33" x14ac:dyDescent="0.2">
      <c r="AC684" s="4">
        <f t="shared" si="42"/>
        <v>683</v>
      </c>
      <c r="AD684" s="161">
        <f t="shared" ca="1" si="43"/>
        <v>0.37517642634006398</v>
      </c>
      <c r="AE684" s="161">
        <f t="shared" ca="1" si="44"/>
        <v>3752</v>
      </c>
      <c r="AF684" s="161" t="str">
        <f ca="1">INDEX(동료가치!$I$2:$I$81,MATCH(동료가치!AE684,동료가치!$M$2:$M$81,1),1)</f>
        <v>101 : 랭크1 파견.엔타마</v>
      </c>
      <c r="AG684" s="161" t="str">
        <f ca="1">INDEX(동료가치!$I$82:$I$209,MATCH(동료가치!$AE684,동료가치!$M$82:$M$209,1),1)</f>
        <v>116 : 랭크2 파견.파라</v>
      </c>
    </row>
    <row r="685" spans="29:33" x14ac:dyDescent="0.2">
      <c r="AC685" s="4">
        <f t="shared" si="42"/>
        <v>684</v>
      </c>
      <c r="AD685" s="161">
        <f t="shared" ca="1" si="43"/>
        <v>0.5985657416018344</v>
      </c>
      <c r="AE685" s="161">
        <f t="shared" ca="1" si="44"/>
        <v>5986</v>
      </c>
      <c r="AF685" s="161" t="str">
        <f ca="1">INDEX(동료가치!$I$2:$I$81,MATCH(동료가치!AE685,동료가치!$M$2:$M$81,1),1)</f>
        <v>105 : 랭크1 파견.냥쿤</v>
      </c>
      <c r="AG685" s="161" t="str">
        <f ca="1">INDEX(동료가치!$I$82:$I$209,MATCH(동료가치!$AE685,동료가치!$M$82:$M$209,1),1)</f>
        <v>31 : 랭크3 PVP.프로페서(남)</v>
      </c>
    </row>
    <row r="686" spans="29:33" x14ac:dyDescent="0.2">
      <c r="AC686" s="4">
        <f t="shared" si="42"/>
        <v>685</v>
      </c>
      <c r="AD686" s="161">
        <f t="shared" ca="1" si="43"/>
        <v>0.22688099323990574</v>
      </c>
      <c r="AE686" s="161">
        <f t="shared" ca="1" si="44"/>
        <v>2269</v>
      </c>
      <c r="AF686" s="161" t="str">
        <f ca="1">INDEX(동료가치!$I$2:$I$81,MATCH(동료가치!AE686,동료가치!$M$2:$M$81,1),1)</f>
        <v>5 : 랭크1 PVP.씨프(남)</v>
      </c>
      <c r="AG686" s="161" t="str">
        <f ca="1">INDEX(동료가치!$I$82:$I$209,MATCH(동료가치!$AE686,동료가치!$M$82:$M$209,1),1)</f>
        <v>23 : 랭크2 PVP.댄서(남)</v>
      </c>
    </row>
    <row r="687" spans="29:33" x14ac:dyDescent="0.2">
      <c r="AC687" s="4">
        <f t="shared" si="42"/>
        <v>686</v>
      </c>
      <c r="AD687" s="161">
        <f t="shared" ca="1" si="43"/>
        <v>0.50850566774657102</v>
      </c>
      <c r="AE687" s="161">
        <f t="shared" ca="1" si="44"/>
        <v>5086</v>
      </c>
      <c r="AF687" s="161" t="str">
        <f ca="1">INDEX(동료가치!$I$2:$I$81,MATCH(동료가치!AE687,동료가치!$M$2:$M$81,1),1)</f>
        <v>103 : 랭크1 파견.진도</v>
      </c>
      <c r="AG687" s="161" t="str">
        <f ca="1">INDEX(동료가치!$I$82:$I$209,MATCH(동료가치!$AE687,동료가치!$M$82:$M$209,1),1)</f>
        <v>25 : 랭크3 PVP.로드나이트(남)</v>
      </c>
    </row>
    <row r="688" spans="29:33" x14ac:dyDescent="0.2">
      <c r="AC688" s="4">
        <f t="shared" si="42"/>
        <v>687</v>
      </c>
      <c r="AD688" s="161">
        <f t="shared" ca="1" si="43"/>
        <v>0.23601703583524136</v>
      </c>
      <c r="AE688" s="161">
        <f t="shared" ca="1" si="44"/>
        <v>2361</v>
      </c>
      <c r="AF688" s="161" t="str">
        <f ca="1">INDEX(동료가치!$I$2:$I$81,MATCH(동료가치!AE688,동료가치!$M$2:$M$81,1),1)</f>
        <v>6 : 랭크1 PVP.씨프(여)</v>
      </c>
      <c r="AG688" s="161" t="str">
        <f ca="1">INDEX(동료가치!$I$82:$I$209,MATCH(동료가치!$AE688,동료가치!$M$82:$M$209,1),1)</f>
        <v>23 : 랭크2 PVP.댄서(남)</v>
      </c>
    </row>
    <row r="689" spans="29:33" x14ac:dyDescent="0.2">
      <c r="AC689" s="4">
        <f t="shared" si="42"/>
        <v>688</v>
      </c>
      <c r="AD689" s="161">
        <f t="shared" ca="1" si="43"/>
        <v>0.63289660509730072</v>
      </c>
      <c r="AE689" s="161">
        <f t="shared" ca="1" si="44"/>
        <v>6329</v>
      </c>
      <c r="AF689" s="161" t="str">
        <f ca="1">INDEX(동료가치!$I$2:$I$81,MATCH(동료가치!AE689,동료가치!$M$2:$M$81,1),1)</f>
        <v>106 : 랭크1 파견.마요마요</v>
      </c>
      <c r="AG689" s="161" t="str">
        <f ca="1">INDEX(동료가치!$I$82:$I$209,MATCH(동료가치!$AE689,동료가치!$M$82:$M$209,1),1)</f>
        <v>33 : 랭크3 PVP.어쌔신크로스(남)</v>
      </c>
    </row>
    <row r="690" spans="29:33" x14ac:dyDescent="0.2">
      <c r="AC690" s="4">
        <f t="shared" si="42"/>
        <v>689</v>
      </c>
      <c r="AD690" s="161">
        <f t="shared" ca="1" si="43"/>
        <v>0.10753047974616703</v>
      </c>
      <c r="AE690" s="161">
        <f t="shared" ca="1" si="44"/>
        <v>1076</v>
      </c>
      <c r="AF690" s="161" t="str">
        <f ca="1">INDEX(동료가치!$I$2:$I$81,MATCH(동료가치!AE690,동료가치!$M$2:$M$81,1),1)</f>
        <v>3 : 랭크1 PVP.매지션(남)</v>
      </c>
      <c r="AG690" s="161" t="str">
        <f ca="1">INDEX(동료가치!$I$82:$I$209,MATCH(동료가치!$AE690,동료가치!$M$82:$M$209,1),1)</f>
        <v>15 : 랭크2 PVP.세이지(남)</v>
      </c>
    </row>
    <row r="691" spans="29:33" x14ac:dyDescent="0.2">
      <c r="AC691" s="4">
        <f t="shared" si="42"/>
        <v>690</v>
      </c>
      <c r="AD691" s="161">
        <f t="shared" ca="1" si="43"/>
        <v>0.40779628107385435</v>
      </c>
      <c r="AE691" s="161">
        <f t="shared" ca="1" si="44"/>
        <v>4078</v>
      </c>
      <c r="AF691" s="161" t="str">
        <f ca="1">INDEX(동료가치!$I$2:$I$81,MATCH(동료가치!AE691,동료가치!$M$2:$M$81,1),1)</f>
        <v>101 : 랭크1 파견.엔타마</v>
      </c>
      <c r="AG691" s="161" t="str">
        <f ca="1">INDEX(동료가치!$I$82:$I$209,MATCH(동료가치!$AE691,동료가치!$M$82:$M$209,1),1)</f>
        <v>118 : 랭크2 파견.룬</v>
      </c>
    </row>
    <row r="692" spans="29:33" x14ac:dyDescent="0.2">
      <c r="AC692" s="4">
        <f t="shared" si="42"/>
        <v>691</v>
      </c>
      <c r="AD692" s="161">
        <f t="shared" ca="1" si="43"/>
        <v>0.15375447719309365</v>
      </c>
      <c r="AE692" s="161">
        <f t="shared" ca="1" si="44"/>
        <v>1538</v>
      </c>
      <c r="AF692" s="161" t="str">
        <f ca="1">INDEX(동료가치!$I$2:$I$81,MATCH(동료가치!AE692,동료가치!$M$2:$M$81,1),1)</f>
        <v>4 : 랭크1 PVP.매지션(여)</v>
      </c>
      <c r="AG692" s="161" t="str">
        <f ca="1">INDEX(동료가치!$I$82:$I$209,MATCH(동료가치!$AE692,동료가치!$M$82:$M$209,1),1)</f>
        <v>18 : 랭크2 PVP.어쌔신(여)</v>
      </c>
    </row>
    <row r="693" spans="29:33" x14ac:dyDescent="0.2">
      <c r="AC693" s="4">
        <f t="shared" si="42"/>
        <v>692</v>
      </c>
      <c r="AD693" s="161">
        <f t="shared" ca="1" si="43"/>
        <v>0.85812276520797048</v>
      </c>
      <c r="AE693" s="161">
        <f t="shared" ca="1" si="44"/>
        <v>8582</v>
      </c>
      <c r="AF693" s="161" t="str">
        <f ca="1">INDEX(동료가치!$I$2:$I$81,MATCH(동료가치!AE693,동료가치!$M$2:$M$81,1),1)</f>
        <v>116 : 랭크2 파견.파라</v>
      </c>
      <c r="AG693" s="161" t="str">
        <f ca="1">INDEX(동료가치!$I$82:$I$209,MATCH(동료가치!$AE693,동료가치!$M$82:$M$209,1),1)</f>
        <v>132 : 랭크3 파견.산타클로스</v>
      </c>
    </row>
    <row r="694" spans="29:33" x14ac:dyDescent="0.2">
      <c r="AC694" s="4">
        <f t="shared" si="42"/>
        <v>693</v>
      </c>
      <c r="AD694" s="161">
        <f t="shared" ca="1" si="43"/>
        <v>0.87733966938354924</v>
      </c>
      <c r="AE694" s="161">
        <f t="shared" ca="1" si="44"/>
        <v>8774</v>
      </c>
      <c r="AF694" s="161" t="str">
        <f ca="1">INDEX(동료가치!$I$2:$I$81,MATCH(동료가치!AE694,동료가치!$M$2:$M$81,1),1)</f>
        <v>119 : 랭크2 파견.벤카이스틴</v>
      </c>
      <c r="AG694" s="161" t="str">
        <f ca="1">INDEX(동료가치!$I$82:$I$209,MATCH(동료가치!$AE694,동료가치!$M$82:$M$209,1),1)</f>
        <v>134 : 랭크3 파견.시키</v>
      </c>
    </row>
    <row r="695" spans="29:33" x14ac:dyDescent="0.2">
      <c r="AC695" s="4">
        <f t="shared" si="42"/>
        <v>694</v>
      </c>
      <c r="AD695" s="161">
        <f t="shared" ca="1" si="43"/>
        <v>4.309659092253515E-2</v>
      </c>
      <c r="AE695" s="161">
        <f t="shared" ca="1" si="44"/>
        <v>431</v>
      </c>
      <c r="AF695" s="161" t="str">
        <f ca="1">INDEX(동료가치!$I$2:$I$81,MATCH(동료가치!AE695,동료가치!$M$2:$M$81,1),1)</f>
        <v>1 : 랭크1 PVP.소드맨(남)</v>
      </c>
      <c r="AG695" s="161" t="str">
        <f ca="1">INDEX(동료가치!$I$82:$I$209,MATCH(동료가치!$AE695,동료가치!$M$82:$M$209,1),1)</f>
        <v>11 : 랭크2 PVP.크루세이더(남)</v>
      </c>
    </row>
    <row r="696" spans="29:33" x14ac:dyDescent="0.2">
      <c r="AC696" s="4">
        <f t="shared" si="42"/>
        <v>695</v>
      </c>
      <c r="AD696" s="161">
        <f t="shared" ca="1" si="43"/>
        <v>0.45418980663235764</v>
      </c>
      <c r="AE696" s="161">
        <f t="shared" ca="1" si="44"/>
        <v>4542</v>
      </c>
      <c r="AF696" s="161" t="str">
        <f ca="1">INDEX(동료가치!$I$2:$I$81,MATCH(동료가치!AE696,동료가치!$M$2:$M$81,1),1)</f>
        <v>102 : 랭크1 파견.세레</v>
      </c>
      <c r="AG696" s="161" t="str">
        <f ca="1">INDEX(동료가치!$I$82:$I$209,MATCH(동료가치!$AE696,동료가치!$M$82:$M$209,1),1)</f>
        <v>121 : 랭크2 파견.다이거츠</v>
      </c>
    </row>
    <row r="697" spans="29:33" x14ac:dyDescent="0.2">
      <c r="AC697" s="4">
        <f t="shared" si="42"/>
        <v>696</v>
      </c>
      <c r="AD697" s="161">
        <f t="shared" ca="1" si="43"/>
        <v>0.82302088733035528</v>
      </c>
      <c r="AE697" s="161">
        <f t="shared" ca="1" si="44"/>
        <v>8231</v>
      </c>
      <c r="AF697" s="161" t="str">
        <f ca="1">INDEX(동료가치!$I$2:$I$81,MATCH(동료가치!AE697,동료가치!$M$2:$M$81,1),1)</f>
        <v>111 : 랭크2 파견.미스티</v>
      </c>
      <c r="AG697" s="161" t="str">
        <f ca="1">INDEX(동료가치!$I$82:$I$209,MATCH(동료가치!$AE697,동료가치!$M$82:$M$209,1),1)</f>
        <v>130 : 랭크3 파견.이레이소</v>
      </c>
    </row>
    <row r="698" spans="29:33" x14ac:dyDescent="0.2">
      <c r="AC698" s="4">
        <f t="shared" si="42"/>
        <v>697</v>
      </c>
      <c r="AD698" s="161">
        <f t="shared" ca="1" si="43"/>
        <v>0.30434860575538525</v>
      </c>
      <c r="AE698" s="161">
        <f t="shared" ca="1" si="44"/>
        <v>3044</v>
      </c>
      <c r="AF698" s="161" t="str">
        <f ca="1">INDEX(동료가치!$I$2:$I$81,MATCH(동료가치!AE698,동료가치!$M$2:$M$81,1),1)</f>
        <v>7 : 랭크1 PVP.아처(남)</v>
      </c>
      <c r="AG698" s="161" t="str">
        <f ca="1">INDEX(동료가치!$I$82:$I$209,MATCH(동료가치!$AE698,동료가치!$M$82:$M$209,1),1)</f>
        <v>112 : 랭크2 파견.이세나</v>
      </c>
    </row>
    <row r="699" spans="29:33" x14ac:dyDescent="0.2">
      <c r="AC699" s="4">
        <f t="shared" si="42"/>
        <v>698</v>
      </c>
      <c r="AD699" s="161">
        <f t="shared" ca="1" si="43"/>
        <v>0.10365050382945917</v>
      </c>
      <c r="AE699" s="161">
        <f t="shared" ca="1" si="44"/>
        <v>1037</v>
      </c>
      <c r="AF699" s="161" t="str">
        <f ca="1">INDEX(동료가치!$I$2:$I$81,MATCH(동료가치!AE699,동료가치!$M$2:$M$81,1),1)</f>
        <v>3 : 랭크1 PVP.매지션(남)</v>
      </c>
      <c r="AG699" s="161" t="str">
        <f ca="1">INDEX(동료가치!$I$82:$I$209,MATCH(동료가치!$AE699,동료가치!$M$82:$M$209,1),1)</f>
        <v>15 : 랭크2 PVP.세이지(남)</v>
      </c>
    </row>
    <row r="700" spans="29:33" x14ac:dyDescent="0.2">
      <c r="AC700" s="4">
        <f t="shared" si="42"/>
        <v>699</v>
      </c>
      <c r="AD700" s="161">
        <f t="shared" ca="1" si="43"/>
        <v>0.4573968538219686</v>
      </c>
      <c r="AE700" s="161">
        <f t="shared" ca="1" si="44"/>
        <v>4574</v>
      </c>
      <c r="AF700" s="161" t="str">
        <f ca="1">INDEX(동료가치!$I$2:$I$81,MATCH(동료가치!AE700,동료가치!$M$2:$M$81,1),1)</f>
        <v>102 : 랭크1 파견.세레</v>
      </c>
      <c r="AG700" s="161" t="str">
        <f ca="1">INDEX(동료가치!$I$82:$I$209,MATCH(동료가치!$AE700,동료가치!$M$82:$M$209,1),1)</f>
        <v>121 : 랭크2 파견.다이거츠</v>
      </c>
    </row>
    <row r="701" spans="29:33" x14ac:dyDescent="0.2">
      <c r="AC701" s="4">
        <f t="shared" si="42"/>
        <v>700</v>
      </c>
      <c r="AD701" s="161">
        <f t="shared" ca="1" si="43"/>
        <v>0.83482706710459131</v>
      </c>
      <c r="AE701" s="161">
        <f t="shared" ca="1" si="44"/>
        <v>8349</v>
      </c>
      <c r="AF701" s="161" t="str">
        <f ca="1">INDEX(동료가치!$I$2:$I$81,MATCH(동료가치!AE701,동료가치!$M$2:$M$81,1),1)</f>
        <v>113 : 랭크2 파견.김렛</v>
      </c>
      <c r="AG701" s="161" t="str">
        <f ca="1">INDEX(동료가치!$I$82:$I$209,MATCH(동료가치!$AE701,동료가치!$M$82:$M$209,1),1)</f>
        <v>131 : 랭크3 파견.스노토</v>
      </c>
    </row>
    <row r="702" spans="29:33" x14ac:dyDescent="0.2">
      <c r="AC702" s="4">
        <f t="shared" si="42"/>
        <v>701</v>
      </c>
      <c r="AD702" s="161">
        <f t="shared" ca="1" si="43"/>
        <v>0.97314625829196333</v>
      </c>
      <c r="AE702" s="161">
        <f t="shared" ca="1" si="44"/>
        <v>9732</v>
      </c>
      <c r="AF702" s="161" t="str">
        <f ca="1">INDEX(동료가치!$I$2:$I$81,MATCH(동료가치!AE702,동료가치!$M$2:$M$81,1),1)</f>
        <v>140 : 랭크3 파견.디포르테</v>
      </c>
      <c r="AG702" s="161" t="str">
        <f ca="1">INDEX(동료가치!$I$82:$I$209,MATCH(동료가치!$AE702,동료가치!$M$82:$M$209,1),1)</f>
        <v>143 : 랭크4 파견.찰스턴 1호</v>
      </c>
    </row>
    <row r="703" spans="29:33" x14ac:dyDescent="0.2">
      <c r="AC703" s="4">
        <f t="shared" si="42"/>
        <v>702</v>
      </c>
      <c r="AD703" s="161">
        <f t="shared" ca="1" si="43"/>
        <v>0.97633752844020194</v>
      </c>
      <c r="AE703" s="161">
        <f t="shared" ca="1" si="44"/>
        <v>9764</v>
      </c>
      <c r="AF703" s="161" t="str">
        <f ca="1">INDEX(동료가치!$I$2:$I$81,MATCH(동료가치!AE703,동료가치!$M$2:$M$81,1),1)</f>
        <v>140 : 랭크3 파견.디포르테</v>
      </c>
      <c r="AG703" s="161" t="str">
        <f ca="1">INDEX(동료가치!$I$82:$I$209,MATCH(동료가치!$AE703,동료가치!$M$82:$M$209,1),1)</f>
        <v>148 : 랭크4 파견.루나인</v>
      </c>
    </row>
    <row r="704" spans="29:33" x14ac:dyDescent="0.2">
      <c r="AC704" s="4">
        <f t="shared" si="42"/>
        <v>703</v>
      </c>
      <c r="AD704" s="161">
        <f t="shared" ca="1" si="43"/>
        <v>2.6515685864263672E-2</v>
      </c>
      <c r="AE704" s="161">
        <f t="shared" ca="1" si="44"/>
        <v>266</v>
      </c>
      <c r="AF704" s="161" t="str">
        <f ca="1">INDEX(동료가치!$I$2:$I$81,MATCH(동료가치!AE704,동료가치!$M$2:$M$81,1),1)</f>
        <v>1 : 랭크1 PVP.소드맨(남)</v>
      </c>
      <c r="AG704" s="161" t="str">
        <f ca="1">INDEX(동료가치!$I$82:$I$209,MATCH(동료가치!$AE704,동료가치!$M$82:$M$209,1),1)</f>
        <v>10 : 랭크2 PVP.나이트(여)</v>
      </c>
    </row>
    <row r="705" spans="29:33" x14ac:dyDescent="0.2">
      <c r="AC705" s="4">
        <f t="shared" si="42"/>
        <v>704</v>
      </c>
      <c r="AD705" s="161">
        <f t="shared" ca="1" si="43"/>
        <v>0.22794723958526941</v>
      </c>
      <c r="AE705" s="161">
        <f t="shared" ca="1" si="44"/>
        <v>2280</v>
      </c>
      <c r="AF705" s="161" t="str">
        <f ca="1">INDEX(동료가치!$I$2:$I$81,MATCH(동료가치!AE705,동료가치!$M$2:$M$81,1),1)</f>
        <v>5 : 랭크1 PVP.씨프(남)</v>
      </c>
      <c r="AG705" s="161" t="str">
        <f ca="1">INDEX(동료가치!$I$82:$I$209,MATCH(동료가치!$AE705,동료가치!$M$82:$M$209,1),1)</f>
        <v>23 : 랭크2 PVP.댄서(남)</v>
      </c>
    </row>
    <row r="706" spans="29:33" x14ac:dyDescent="0.2">
      <c r="AC706" s="4">
        <f t="shared" si="42"/>
        <v>705</v>
      </c>
      <c r="AD706" s="161">
        <f t="shared" ca="1" si="43"/>
        <v>0.30277750309506624</v>
      </c>
      <c r="AE706" s="161">
        <f t="shared" ca="1" si="44"/>
        <v>3028</v>
      </c>
      <c r="AF706" s="161" t="str">
        <f ca="1">INDEX(동료가치!$I$2:$I$81,MATCH(동료가치!AE706,동료가치!$M$2:$M$81,1),1)</f>
        <v>7 : 랭크1 PVP.아처(남)</v>
      </c>
      <c r="AG706" s="161" t="str">
        <f ca="1">INDEX(동료가치!$I$82:$I$209,MATCH(동료가치!$AE706,동료가치!$M$82:$M$209,1),1)</f>
        <v>112 : 랭크2 파견.이세나</v>
      </c>
    </row>
    <row r="707" spans="29:33" x14ac:dyDescent="0.2">
      <c r="AC707" s="4">
        <f t="shared" ref="AC707:AC770" si="45">ROW()-1</f>
        <v>706</v>
      </c>
      <c r="AD707" s="161">
        <f t="shared" ref="AD707:AD770" ca="1" si="46">RAND()</f>
        <v>0.53100626934693773</v>
      </c>
      <c r="AE707" s="161">
        <f t="shared" ref="AE707:AE770" ca="1" si="47">ROUNDUP($AD707*10000,)</f>
        <v>5311</v>
      </c>
      <c r="AF707" s="161" t="str">
        <f ca="1">INDEX(동료가치!$I$2:$I$81,MATCH(동료가치!AE707,동료가치!$M$2:$M$81,1),1)</f>
        <v>104 : 랭크1 파견.스텔로</v>
      </c>
      <c r="AG707" s="161" t="str">
        <f ca="1">INDEX(동료가치!$I$82:$I$209,MATCH(동료가치!$AE707,동료가치!$M$82:$M$209,1),1)</f>
        <v>26 : 랭크3 PVP.로드나이트(여)</v>
      </c>
    </row>
    <row r="708" spans="29:33" x14ac:dyDescent="0.2">
      <c r="AC708" s="4">
        <f t="shared" si="45"/>
        <v>707</v>
      </c>
      <c r="AD708" s="161">
        <f t="shared" ca="1" si="46"/>
        <v>0.94528734210968446</v>
      </c>
      <c r="AE708" s="161">
        <f t="shared" ca="1" si="47"/>
        <v>9453</v>
      </c>
      <c r="AF708" s="161" t="str">
        <f ca="1">INDEX(동료가치!$I$2:$I$81,MATCH(동료가치!AE708,동료가치!$M$2:$M$81,1),1)</f>
        <v>134 : 랭크3 파견.시키</v>
      </c>
      <c r="AG708" s="161" t="str">
        <f ca="1">INDEX(동료가치!$I$82:$I$209,MATCH(동료가치!$AE708,동료가치!$M$82:$M$209,1),1)</f>
        <v>138 : 랭크3 파견.소린</v>
      </c>
    </row>
    <row r="709" spans="29:33" x14ac:dyDescent="0.2">
      <c r="AC709" s="4">
        <f t="shared" si="45"/>
        <v>708</v>
      </c>
      <c r="AD709" s="161">
        <f t="shared" ca="1" si="46"/>
        <v>0.76807457366662524</v>
      </c>
      <c r="AE709" s="161">
        <f t="shared" ca="1" si="47"/>
        <v>7681</v>
      </c>
      <c r="AF709" s="161" t="str">
        <f ca="1">INDEX(동료가치!$I$2:$I$81,MATCH(동료가치!AE709,동료가치!$M$2:$M$81,1),1)</f>
        <v>18 : 랭크2 PVP.어쌔신(여)</v>
      </c>
      <c r="AG709" s="161" t="str">
        <f ca="1">INDEX(동료가치!$I$82:$I$209,MATCH(동료가치!$AE709,동료가치!$M$82:$M$209,1),1)</f>
        <v>126 : 랭크3 파견.고로</v>
      </c>
    </row>
    <row r="710" spans="29:33" x14ac:dyDescent="0.2">
      <c r="AC710" s="4">
        <f t="shared" si="45"/>
        <v>709</v>
      </c>
      <c r="AD710" s="161">
        <f t="shared" ca="1" si="46"/>
        <v>0.87222783218869582</v>
      </c>
      <c r="AE710" s="161">
        <f t="shared" ca="1" si="47"/>
        <v>8723</v>
      </c>
      <c r="AF710" s="161" t="str">
        <f ca="1">INDEX(동료가치!$I$2:$I$81,MATCH(동료가치!AE710,동료가치!$M$2:$M$81,1),1)</f>
        <v>119 : 랭크2 파견.벤카이스틴</v>
      </c>
      <c r="AG710" s="161" t="str">
        <f ca="1">INDEX(동료가치!$I$82:$I$209,MATCH(동료가치!$AE710,동료가치!$M$82:$M$209,1),1)</f>
        <v>133 : 랭크3 파견.펠록</v>
      </c>
    </row>
    <row r="711" spans="29:33" x14ac:dyDescent="0.2">
      <c r="AC711" s="4">
        <f t="shared" si="45"/>
        <v>710</v>
      </c>
      <c r="AD711" s="161">
        <f t="shared" ca="1" si="46"/>
        <v>0.43631824670636699</v>
      </c>
      <c r="AE711" s="161">
        <f t="shared" ca="1" si="47"/>
        <v>4364</v>
      </c>
      <c r="AF711" s="161" t="str">
        <f ca="1">INDEX(동료가치!$I$2:$I$81,MATCH(동료가치!AE711,동료가치!$M$2:$M$81,1),1)</f>
        <v>102 : 랭크1 파견.세레</v>
      </c>
      <c r="AG711" s="161" t="str">
        <f ca="1">INDEX(동료가치!$I$82:$I$209,MATCH(동료가치!$AE711,동료가치!$M$82:$M$209,1),1)</f>
        <v>120 : 랭크2 파견.마쿠</v>
      </c>
    </row>
    <row r="712" spans="29:33" x14ac:dyDescent="0.2">
      <c r="AC712" s="4">
        <f t="shared" si="45"/>
        <v>711</v>
      </c>
      <c r="AD712" s="161">
        <f t="shared" ca="1" si="46"/>
        <v>0.50000888344801497</v>
      </c>
      <c r="AE712" s="161">
        <f t="shared" ca="1" si="47"/>
        <v>5001</v>
      </c>
      <c r="AF712" s="161" t="str">
        <f ca="1">INDEX(동료가치!$I$2:$I$81,MATCH(동료가치!AE712,동료가치!$M$2:$M$81,1),1)</f>
        <v>103 : 랭크1 파견.진도</v>
      </c>
      <c r="AG712" s="161" t="str">
        <f ca="1">INDEX(동료가치!$I$82:$I$209,MATCH(동료가치!$AE712,동료가치!$M$82:$M$209,1),1)</f>
        <v>124 : 랭크2 파견.네마</v>
      </c>
    </row>
    <row r="713" spans="29:33" x14ac:dyDescent="0.2">
      <c r="AC713" s="4">
        <f t="shared" si="45"/>
        <v>712</v>
      </c>
      <c r="AD713" s="161">
        <f t="shared" ca="1" si="46"/>
        <v>0.56547621042733065</v>
      </c>
      <c r="AE713" s="161">
        <f t="shared" ca="1" si="47"/>
        <v>5655</v>
      </c>
      <c r="AF713" s="161" t="str">
        <f ca="1">INDEX(동료가치!$I$2:$I$81,MATCH(동료가치!AE713,동료가치!$M$2:$M$81,1),1)</f>
        <v>105 : 랭크1 파견.냥쿤</v>
      </c>
      <c r="AG713" s="161" t="str">
        <f ca="1">INDEX(동료가치!$I$82:$I$209,MATCH(동료가치!$AE713,동료가치!$M$82:$M$209,1),1)</f>
        <v>29 : 랭크3 PVP.하이위저드(남)</v>
      </c>
    </row>
    <row r="714" spans="29:33" x14ac:dyDescent="0.2">
      <c r="AC714" s="4">
        <f t="shared" si="45"/>
        <v>713</v>
      </c>
      <c r="AD714" s="161">
        <f t="shared" ca="1" si="46"/>
        <v>0.60412481316080879</v>
      </c>
      <c r="AE714" s="161">
        <f t="shared" ca="1" si="47"/>
        <v>6042</v>
      </c>
      <c r="AF714" s="161" t="str">
        <f ca="1">INDEX(동료가치!$I$2:$I$81,MATCH(동료가치!AE714,동료가치!$M$2:$M$81,1),1)</f>
        <v>105 : 랭크1 파견.냥쿤</v>
      </c>
      <c r="AG714" s="161" t="str">
        <f ca="1">INDEX(동료가치!$I$82:$I$209,MATCH(동료가치!$AE714,동료가치!$M$82:$M$209,1),1)</f>
        <v>31 : 랭크3 PVP.프로페서(남)</v>
      </c>
    </row>
    <row r="715" spans="29:33" x14ac:dyDescent="0.2">
      <c r="AC715" s="4">
        <f t="shared" si="45"/>
        <v>714</v>
      </c>
      <c r="AD715" s="161">
        <f t="shared" ca="1" si="46"/>
        <v>0.99000592695965395</v>
      </c>
      <c r="AE715" s="161">
        <f t="shared" ca="1" si="47"/>
        <v>9901</v>
      </c>
      <c r="AF715" s="161" t="str">
        <f ca="1">INDEX(동료가치!$I$2:$I$81,MATCH(동료가치!AE715,동료가치!$M$2:$M$81,1),1)</f>
        <v>140 : 랭크3 파견.디포르테</v>
      </c>
      <c r="AG715" s="161" t="str">
        <f ca="1">INDEX(동료가치!$I$82:$I$209,MATCH(동료가치!$AE715,동료가치!$M$82:$M$209,1),1)</f>
        <v>172 : 랭크5 파견.뉴오즈</v>
      </c>
    </row>
    <row r="716" spans="29:33" x14ac:dyDescent="0.2">
      <c r="AC716" s="4">
        <f t="shared" si="45"/>
        <v>715</v>
      </c>
      <c r="AD716" s="161">
        <f t="shared" ca="1" si="46"/>
        <v>0.15197116511107023</v>
      </c>
      <c r="AE716" s="161">
        <f t="shared" ca="1" si="47"/>
        <v>1520</v>
      </c>
      <c r="AF716" s="161" t="str">
        <f ca="1">INDEX(동료가치!$I$2:$I$81,MATCH(동료가치!AE716,동료가치!$M$2:$M$81,1),1)</f>
        <v>4 : 랭크1 PVP.매지션(여)</v>
      </c>
      <c r="AG716" s="161" t="str">
        <f ca="1">INDEX(동료가치!$I$82:$I$209,MATCH(동료가치!$AE716,동료가치!$M$82:$M$209,1),1)</f>
        <v>18 : 랭크2 PVP.어쌔신(여)</v>
      </c>
    </row>
    <row r="717" spans="29:33" x14ac:dyDescent="0.2">
      <c r="AC717" s="4">
        <f t="shared" si="45"/>
        <v>716</v>
      </c>
      <c r="AD717" s="161">
        <f t="shared" ca="1" si="46"/>
        <v>0.26895811681155413</v>
      </c>
      <c r="AE717" s="161">
        <f t="shared" ca="1" si="47"/>
        <v>2690</v>
      </c>
      <c r="AF717" s="161" t="str">
        <f ca="1">INDEX(동료가치!$I$2:$I$81,MATCH(동료가치!AE717,동료가치!$M$2:$M$81,1),1)</f>
        <v>6 : 랭크1 PVP.씨프(여)</v>
      </c>
      <c r="AG717" s="161" t="str">
        <f ca="1">INDEX(동료가치!$I$82:$I$209,MATCH(동료가치!$AE717,동료가치!$M$82:$M$209,1),1)</f>
        <v>109 : 랭크2 파견.글로리아</v>
      </c>
    </row>
    <row r="718" spans="29:33" x14ac:dyDescent="0.2">
      <c r="AC718" s="4">
        <f t="shared" si="45"/>
        <v>717</v>
      </c>
      <c r="AD718" s="161">
        <f t="shared" ca="1" si="46"/>
        <v>0.34758160058129439</v>
      </c>
      <c r="AE718" s="161">
        <f t="shared" ca="1" si="47"/>
        <v>3476</v>
      </c>
      <c r="AF718" s="161" t="str">
        <f ca="1">INDEX(동료가치!$I$2:$I$81,MATCH(동료가치!AE718,동료가치!$M$2:$M$81,1),1)</f>
        <v>8 : 랭크1 PVP.아처(여)</v>
      </c>
      <c r="AG718" s="161" t="str">
        <f ca="1">INDEX(동료가치!$I$82:$I$209,MATCH(동료가치!$AE718,동료가치!$M$82:$M$209,1),1)</f>
        <v>114 : 랭크2 파견.존다</v>
      </c>
    </row>
    <row r="719" spans="29:33" x14ac:dyDescent="0.2">
      <c r="AC719" s="4">
        <f t="shared" si="45"/>
        <v>718</v>
      </c>
      <c r="AD719" s="161">
        <f t="shared" ca="1" si="46"/>
        <v>0.42302916623000197</v>
      </c>
      <c r="AE719" s="161">
        <f t="shared" ca="1" si="47"/>
        <v>4231</v>
      </c>
      <c r="AF719" s="161" t="str">
        <f ca="1">INDEX(동료가치!$I$2:$I$81,MATCH(동료가치!AE719,동료가치!$M$2:$M$81,1),1)</f>
        <v>102 : 랭크1 파견.세레</v>
      </c>
      <c r="AG719" s="161" t="str">
        <f ca="1">INDEX(동료가치!$I$82:$I$209,MATCH(동료가치!$AE719,동료가치!$M$82:$M$209,1),1)</f>
        <v>119 : 랭크2 파견.벤카이스틴</v>
      </c>
    </row>
    <row r="720" spans="29:33" x14ac:dyDescent="0.2">
      <c r="AC720" s="4">
        <f t="shared" si="45"/>
        <v>719</v>
      </c>
      <c r="AD720" s="161">
        <f t="shared" ca="1" si="46"/>
        <v>0.86783490480229131</v>
      </c>
      <c r="AE720" s="161">
        <f t="shared" ca="1" si="47"/>
        <v>8679</v>
      </c>
      <c r="AF720" s="161" t="str">
        <f ca="1">INDEX(동료가치!$I$2:$I$81,MATCH(동료가치!AE720,동료가치!$M$2:$M$81,1),1)</f>
        <v>118 : 랭크2 파견.룬</v>
      </c>
      <c r="AG720" s="161" t="str">
        <f ca="1">INDEX(동료가치!$I$82:$I$209,MATCH(동료가치!$AE720,동료가치!$M$82:$M$209,1),1)</f>
        <v>133 : 랭크3 파견.펠록</v>
      </c>
    </row>
    <row r="721" spans="29:33" x14ac:dyDescent="0.2">
      <c r="AC721" s="4">
        <f t="shared" si="45"/>
        <v>720</v>
      </c>
      <c r="AD721" s="161">
        <f t="shared" ca="1" si="46"/>
        <v>0.14815545019266796</v>
      </c>
      <c r="AE721" s="161">
        <f t="shared" ca="1" si="47"/>
        <v>1482</v>
      </c>
      <c r="AF721" s="161" t="str">
        <f ca="1">INDEX(동료가치!$I$2:$I$81,MATCH(동료가치!AE721,동료가치!$M$2:$M$81,1),1)</f>
        <v>4 : 랭크1 PVP.매지션(여)</v>
      </c>
      <c r="AG721" s="161" t="str">
        <f ca="1">INDEX(동료가치!$I$82:$I$209,MATCH(동료가치!$AE721,동료가치!$M$82:$M$209,1),1)</f>
        <v>18 : 랭크2 PVP.어쌔신(여)</v>
      </c>
    </row>
    <row r="722" spans="29:33" x14ac:dyDescent="0.2">
      <c r="AC722" s="4">
        <f t="shared" si="45"/>
        <v>721</v>
      </c>
      <c r="AD722" s="161">
        <f t="shared" ca="1" si="46"/>
        <v>0.56417156691599657</v>
      </c>
      <c r="AE722" s="161">
        <f t="shared" ca="1" si="47"/>
        <v>5642</v>
      </c>
      <c r="AF722" s="161" t="str">
        <f ca="1">INDEX(동료가치!$I$2:$I$81,MATCH(동료가치!AE722,동료가치!$M$2:$M$81,1),1)</f>
        <v>105 : 랭크1 파견.냥쿤</v>
      </c>
      <c r="AG722" s="161" t="str">
        <f ca="1">INDEX(동료가치!$I$82:$I$209,MATCH(동료가치!$AE722,동료가치!$M$82:$M$209,1),1)</f>
        <v>28 : 랭크3 PVP.팔라딘(여)</v>
      </c>
    </row>
    <row r="723" spans="29:33" x14ac:dyDescent="0.2">
      <c r="AC723" s="4">
        <f t="shared" si="45"/>
        <v>722</v>
      </c>
      <c r="AD723" s="161">
        <f t="shared" ca="1" si="46"/>
        <v>0.22991213285766632</v>
      </c>
      <c r="AE723" s="161">
        <f t="shared" ca="1" si="47"/>
        <v>2300</v>
      </c>
      <c r="AF723" s="161" t="str">
        <f ca="1">INDEX(동료가치!$I$2:$I$81,MATCH(동료가치!AE723,동료가치!$M$2:$M$81,1),1)</f>
        <v>5 : 랭크1 PVP.씨프(남)</v>
      </c>
      <c r="AG723" s="161" t="str">
        <f ca="1">INDEX(동료가치!$I$82:$I$209,MATCH(동료가치!$AE723,동료가치!$M$82:$M$209,1),1)</f>
        <v>23 : 랭크2 PVP.댄서(남)</v>
      </c>
    </row>
    <row r="724" spans="29:33" x14ac:dyDescent="0.2">
      <c r="AC724" s="4">
        <f t="shared" si="45"/>
        <v>723</v>
      </c>
      <c r="AD724" s="161">
        <f t="shared" ca="1" si="46"/>
        <v>0.43061229768581399</v>
      </c>
      <c r="AE724" s="161">
        <f t="shared" ca="1" si="47"/>
        <v>4307</v>
      </c>
      <c r="AF724" s="161" t="str">
        <f ca="1">INDEX(동료가치!$I$2:$I$81,MATCH(동료가치!AE724,동료가치!$M$2:$M$81,1),1)</f>
        <v>102 : 랭크1 파견.세레</v>
      </c>
      <c r="AG724" s="161" t="str">
        <f ca="1">INDEX(동료가치!$I$82:$I$209,MATCH(동료가치!$AE724,동료가치!$M$82:$M$209,1),1)</f>
        <v>120 : 랭크2 파견.마쿠</v>
      </c>
    </row>
    <row r="725" spans="29:33" x14ac:dyDescent="0.2">
      <c r="AC725" s="4">
        <f t="shared" si="45"/>
        <v>724</v>
      </c>
      <c r="AD725" s="161">
        <f t="shared" ca="1" si="46"/>
        <v>3.2572246607108779E-2</v>
      </c>
      <c r="AE725" s="161">
        <f t="shared" ca="1" si="47"/>
        <v>326</v>
      </c>
      <c r="AF725" s="161" t="str">
        <f ca="1">INDEX(동료가치!$I$2:$I$81,MATCH(동료가치!AE725,동료가치!$M$2:$M$81,1),1)</f>
        <v>1 : 랭크1 PVP.소드맨(남)</v>
      </c>
      <c r="AG725" s="161" t="str">
        <f ca="1">INDEX(동료가치!$I$82:$I$209,MATCH(동료가치!$AE725,동료가치!$M$82:$M$209,1),1)</f>
        <v>11 : 랭크2 PVP.크루세이더(남)</v>
      </c>
    </row>
    <row r="726" spans="29:33" x14ac:dyDescent="0.2">
      <c r="AC726" s="4">
        <f t="shared" si="45"/>
        <v>725</v>
      </c>
      <c r="AD726" s="161">
        <f t="shared" ca="1" si="46"/>
        <v>0.49251443753451463</v>
      </c>
      <c r="AE726" s="161">
        <f t="shared" ca="1" si="47"/>
        <v>4926</v>
      </c>
      <c r="AF726" s="161" t="str">
        <f ca="1">INDEX(동료가치!$I$2:$I$81,MATCH(동료가치!AE726,동료가치!$M$2:$M$81,1),1)</f>
        <v>103 : 랭크1 파견.진도</v>
      </c>
      <c r="AG726" s="161" t="str">
        <f ca="1">INDEX(동료가치!$I$82:$I$209,MATCH(동료가치!$AE726,동료가치!$M$82:$M$209,1),1)</f>
        <v>124 : 랭크2 파견.네마</v>
      </c>
    </row>
    <row r="727" spans="29:33" x14ac:dyDescent="0.2">
      <c r="AC727" s="4">
        <f t="shared" si="45"/>
        <v>726</v>
      </c>
      <c r="AD727" s="161">
        <f t="shared" ca="1" si="46"/>
        <v>0.14047048335397605</v>
      </c>
      <c r="AE727" s="161">
        <f t="shared" ca="1" si="47"/>
        <v>1405</v>
      </c>
      <c r="AF727" s="161" t="str">
        <f ca="1">INDEX(동료가치!$I$2:$I$81,MATCH(동료가치!AE727,동료가치!$M$2:$M$81,1),1)</f>
        <v>3 : 랭크1 PVP.매지션(남)</v>
      </c>
      <c r="AG727" s="161" t="str">
        <f ca="1">INDEX(동료가치!$I$82:$I$209,MATCH(동료가치!$AE727,동료가치!$M$82:$M$209,1),1)</f>
        <v>17 : 랭크2 PVP.어쌔신(남)</v>
      </c>
    </row>
    <row r="728" spans="29:33" x14ac:dyDescent="0.2">
      <c r="AC728" s="4">
        <f t="shared" si="45"/>
        <v>727</v>
      </c>
      <c r="AD728" s="161">
        <f t="shared" ca="1" si="46"/>
        <v>0.90769529805361504</v>
      </c>
      <c r="AE728" s="161">
        <f t="shared" ca="1" si="47"/>
        <v>9077</v>
      </c>
      <c r="AF728" s="161" t="str">
        <f ca="1">INDEX(동료가치!$I$2:$I$81,MATCH(동료가치!AE728,동료가치!$M$2:$M$81,1),1)</f>
        <v>26 : 랭크3 PVP.로드나이트(여)</v>
      </c>
      <c r="AG728" s="161" t="str">
        <f ca="1">INDEX(동료가치!$I$82:$I$209,MATCH(동료가치!$AE728,동료가치!$M$82:$M$209,1),1)</f>
        <v>136 : 랭크3 파견.글라리스</v>
      </c>
    </row>
    <row r="729" spans="29:33" x14ac:dyDescent="0.2">
      <c r="AC729" s="4">
        <f t="shared" si="45"/>
        <v>728</v>
      </c>
      <c r="AD729" s="161">
        <f t="shared" ca="1" si="46"/>
        <v>0.88870627119080348</v>
      </c>
      <c r="AE729" s="161">
        <f t="shared" ca="1" si="47"/>
        <v>8888</v>
      </c>
      <c r="AF729" s="161" t="str">
        <f ca="1">INDEX(동료가치!$I$2:$I$81,MATCH(동료가치!AE729,동료가치!$M$2:$M$81,1),1)</f>
        <v>121 : 랭크2 파견.다이거츠</v>
      </c>
      <c r="AG729" s="161" t="str">
        <f ca="1">INDEX(동료가치!$I$82:$I$209,MATCH(동료가치!$AE729,동료가치!$M$82:$M$209,1),1)</f>
        <v>135 : 랭크3 파견.더블류</v>
      </c>
    </row>
    <row r="730" spans="29:33" x14ac:dyDescent="0.2">
      <c r="AC730" s="4">
        <f t="shared" si="45"/>
        <v>729</v>
      </c>
      <c r="AD730" s="161">
        <f t="shared" ca="1" si="46"/>
        <v>0.37404032515700747</v>
      </c>
      <c r="AE730" s="161">
        <f t="shared" ca="1" si="47"/>
        <v>3741</v>
      </c>
      <c r="AF730" s="161" t="str">
        <f ca="1">INDEX(동료가치!$I$2:$I$81,MATCH(동료가치!AE730,동료가치!$M$2:$M$81,1),1)</f>
        <v>8 : 랭크1 PVP.아처(여)</v>
      </c>
      <c r="AG730" s="161" t="str">
        <f ca="1">INDEX(동료가치!$I$82:$I$209,MATCH(동료가치!$AE730,동료가치!$M$82:$M$209,1),1)</f>
        <v>116 : 랭크2 파견.파라</v>
      </c>
    </row>
    <row r="731" spans="29:33" x14ac:dyDescent="0.2">
      <c r="AC731" s="4">
        <f t="shared" si="45"/>
        <v>730</v>
      </c>
      <c r="AD731" s="161">
        <f t="shared" ca="1" si="46"/>
        <v>0.37864316331943715</v>
      </c>
      <c r="AE731" s="161">
        <f t="shared" ca="1" si="47"/>
        <v>3787</v>
      </c>
      <c r="AF731" s="161" t="str">
        <f ca="1">INDEX(동료가치!$I$2:$I$81,MATCH(동료가치!AE731,동료가치!$M$2:$M$81,1),1)</f>
        <v>101 : 랭크1 파견.엔타마</v>
      </c>
      <c r="AG731" s="161" t="str">
        <f ca="1">INDEX(동료가치!$I$82:$I$209,MATCH(동료가치!$AE731,동료가치!$M$82:$M$209,1),1)</f>
        <v>116 : 랭크2 파견.파라</v>
      </c>
    </row>
    <row r="732" spans="29:33" x14ac:dyDescent="0.2">
      <c r="AC732" s="4">
        <f t="shared" si="45"/>
        <v>731</v>
      </c>
      <c r="AD732" s="161">
        <f t="shared" ca="1" si="46"/>
        <v>0.55070868367072257</v>
      </c>
      <c r="AE732" s="161">
        <f t="shared" ca="1" si="47"/>
        <v>5508</v>
      </c>
      <c r="AF732" s="161" t="str">
        <f ca="1">INDEX(동료가치!$I$2:$I$81,MATCH(동료가치!AE732,동료가치!$M$2:$M$81,1),1)</f>
        <v>104 : 랭크1 파견.스텔로</v>
      </c>
      <c r="AG732" s="161" t="str">
        <f ca="1">INDEX(동료가치!$I$82:$I$209,MATCH(동료가치!$AE732,동료가치!$M$82:$M$209,1),1)</f>
        <v>28 : 랭크3 PVP.팔라딘(여)</v>
      </c>
    </row>
    <row r="733" spans="29:33" x14ac:dyDescent="0.2">
      <c r="AC733" s="4">
        <f t="shared" si="45"/>
        <v>732</v>
      </c>
      <c r="AD733" s="161">
        <f t="shared" ca="1" si="46"/>
        <v>0.971378971436615</v>
      </c>
      <c r="AE733" s="161">
        <f t="shared" ca="1" si="47"/>
        <v>9714</v>
      </c>
      <c r="AF733" s="161" t="str">
        <f ca="1">INDEX(동료가치!$I$2:$I$81,MATCH(동료가치!AE733,동료가치!$M$2:$M$81,1),1)</f>
        <v>140 : 랭크3 파견.디포르테</v>
      </c>
      <c r="AG733" s="161" t="str">
        <f ca="1">INDEX(동료가치!$I$82:$I$209,MATCH(동료가치!$AE733,동료가치!$M$82:$M$209,1),1)</f>
        <v>56 : 랭크4 PVP.원더러(여)</v>
      </c>
    </row>
    <row r="734" spans="29:33" x14ac:dyDescent="0.2">
      <c r="AC734" s="4">
        <f t="shared" si="45"/>
        <v>733</v>
      </c>
      <c r="AD734" s="161">
        <f t="shared" ca="1" si="46"/>
        <v>0.21987552632405027</v>
      </c>
      <c r="AE734" s="161">
        <f t="shared" ca="1" si="47"/>
        <v>2199</v>
      </c>
      <c r="AF734" s="161" t="str">
        <f ca="1">INDEX(동료가치!$I$2:$I$81,MATCH(동료가치!AE734,동료가치!$M$2:$M$81,1),1)</f>
        <v>5 : 랭크1 PVP.씨프(남)</v>
      </c>
      <c r="AG734" s="161" t="str">
        <f ca="1">INDEX(동료가치!$I$82:$I$209,MATCH(동료가치!$AE734,동료가치!$M$82:$M$209,1),1)</f>
        <v>22 : 랭크2 PVP.헌터(여)</v>
      </c>
    </row>
    <row r="735" spans="29:33" x14ac:dyDescent="0.2">
      <c r="AC735" s="4">
        <f t="shared" si="45"/>
        <v>734</v>
      </c>
      <c r="AD735" s="161">
        <f t="shared" ca="1" si="46"/>
        <v>0.58262397496998675</v>
      </c>
      <c r="AE735" s="161">
        <f t="shared" ca="1" si="47"/>
        <v>5827</v>
      </c>
      <c r="AF735" s="161" t="str">
        <f ca="1">INDEX(동료가치!$I$2:$I$81,MATCH(동료가치!AE735,동료가치!$M$2:$M$81,1),1)</f>
        <v>105 : 랭크1 파견.냥쿤</v>
      </c>
      <c r="AG735" s="161" t="str">
        <f ca="1">INDEX(동료가치!$I$82:$I$209,MATCH(동료가치!$AE735,동료가치!$M$82:$M$209,1),1)</f>
        <v>30 : 랭크3 PVP.하이위저드(여)</v>
      </c>
    </row>
    <row r="736" spans="29:33" x14ac:dyDescent="0.2">
      <c r="AC736" s="4">
        <f t="shared" si="45"/>
        <v>735</v>
      </c>
      <c r="AD736" s="161">
        <f t="shared" ca="1" si="46"/>
        <v>0.29005287120659318</v>
      </c>
      <c r="AE736" s="161">
        <f t="shared" ca="1" si="47"/>
        <v>2901</v>
      </c>
      <c r="AF736" s="161" t="str">
        <f ca="1">INDEX(동료가치!$I$2:$I$81,MATCH(동료가치!AE736,동료가치!$M$2:$M$81,1),1)</f>
        <v>7 : 랭크1 PVP.아처(남)</v>
      </c>
      <c r="AG736" s="161" t="str">
        <f ca="1">INDEX(동료가치!$I$82:$I$209,MATCH(동료가치!$AE736,동료가치!$M$82:$M$209,1),1)</f>
        <v>111 : 랭크2 파견.미스티</v>
      </c>
    </row>
    <row r="737" spans="29:33" x14ac:dyDescent="0.2">
      <c r="AC737" s="4">
        <f t="shared" si="45"/>
        <v>736</v>
      </c>
      <c r="AD737" s="161">
        <f t="shared" ca="1" si="46"/>
        <v>0.39833512446526009</v>
      </c>
      <c r="AE737" s="161">
        <f t="shared" ca="1" si="47"/>
        <v>3984</v>
      </c>
      <c r="AF737" s="161" t="str">
        <f ca="1">INDEX(동료가치!$I$2:$I$81,MATCH(동료가치!AE737,동료가치!$M$2:$M$81,1),1)</f>
        <v>101 : 랭크1 파견.엔타마</v>
      </c>
      <c r="AG737" s="161" t="str">
        <f ca="1">INDEX(동료가치!$I$82:$I$209,MATCH(동료가치!$AE737,동료가치!$M$82:$M$209,1),1)</f>
        <v>118 : 랭크2 파견.룬</v>
      </c>
    </row>
    <row r="738" spans="29:33" x14ac:dyDescent="0.2">
      <c r="AC738" s="4">
        <f t="shared" si="45"/>
        <v>737</v>
      </c>
      <c r="AD738" s="161">
        <f t="shared" ca="1" si="46"/>
        <v>0.84500844895004812</v>
      </c>
      <c r="AE738" s="161">
        <f t="shared" ca="1" si="47"/>
        <v>8451</v>
      </c>
      <c r="AF738" s="161" t="str">
        <f ca="1">INDEX(동료가치!$I$2:$I$81,MATCH(동료가치!AE738,동료가치!$M$2:$M$81,1),1)</f>
        <v>114 : 랭크2 파견.존다</v>
      </c>
      <c r="AG738" s="161" t="str">
        <f ca="1">INDEX(동료가치!$I$82:$I$209,MATCH(동료가치!$AE738,동료가치!$M$82:$M$209,1),1)</f>
        <v>132 : 랭크3 파견.산타클로스</v>
      </c>
    </row>
    <row r="739" spans="29:33" x14ac:dyDescent="0.2">
      <c r="AC739" s="4">
        <f t="shared" si="45"/>
        <v>738</v>
      </c>
      <c r="AD739" s="161">
        <f t="shared" ca="1" si="46"/>
        <v>0.4314451471625127</v>
      </c>
      <c r="AE739" s="161">
        <f t="shared" ca="1" si="47"/>
        <v>4315</v>
      </c>
      <c r="AF739" s="161" t="str">
        <f ca="1">INDEX(동료가치!$I$2:$I$81,MATCH(동료가치!AE739,동료가치!$M$2:$M$81,1),1)</f>
        <v>102 : 랭크1 파견.세레</v>
      </c>
      <c r="AG739" s="161" t="str">
        <f ca="1">INDEX(동료가치!$I$82:$I$209,MATCH(동료가치!$AE739,동료가치!$M$82:$M$209,1),1)</f>
        <v>120 : 랭크2 파견.마쿠</v>
      </c>
    </row>
    <row r="740" spans="29:33" x14ac:dyDescent="0.2">
      <c r="AC740" s="4">
        <f t="shared" si="45"/>
        <v>739</v>
      </c>
      <c r="AD740" s="161">
        <f t="shared" ca="1" si="46"/>
        <v>0.73529816198343423</v>
      </c>
      <c r="AE740" s="161">
        <f t="shared" ca="1" si="47"/>
        <v>7353</v>
      </c>
      <c r="AF740" s="161" t="str">
        <f ca="1">INDEX(동료가치!$I$2:$I$81,MATCH(동료가치!AE740,동료가치!$M$2:$M$81,1),1)</f>
        <v>13 : 랭크2 PVP.위저드(남)</v>
      </c>
      <c r="AG740" s="161" t="str">
        <f ca="1">INDEX(동료가치!$I$82:$I$209,MATCH(동료가치!$AE740,동료가치!$M$82:$M$209,1),1)</f>
        <v>40 : 랭크3 PVP.클로운(여)</v>
      </c>
    </row>
    <row r="741" spans="29:33" x14ac:dyDescent="0.2">
      <c r="AC741" s="4">
        <f t="shared" si="45"/>
        <v>740</v>
      </c>
      <c r="AD741" s="161">
        <f t="shared" ca="1" si="46"/>
        <v>0.14372281305636869</v>
      </c>
      <c r="AE741" s="161">
        <f t="shared" ca="1" si="47"/>
        <v>1438</v>
      </c>
      <c r="AF741" s="161" t="str">
        <f ca="1">INDEX(동료가치!$I$2:$I$81,MATCH(동료가치!AE741,동료가치!$M$2:$M$81,1),1)</f>
        <v>4 : 랭크1 PVP.매지션(여)</v>
      </c>
      <c r="AG741" s="161" t="str">
        <f ca="1">INDEX(동료가치!$I$82:$I$209,MATCH(동료가치!$AE741,동료가치!$M$82:$M$209,1),1)</f>
        <v>18 : 랭크2 PVP.어쌔신(여)</v>
      </c>
    </row>
    <row r="742" spans="29:33" x14ac:dyDescent="0.2">
      <c r="AC742" s="4">
        <f t="shared" si="45"/>
        <v>741</v>
      </c>
      <c r="AD742" s="161">
        <f t="shared" ca="1" si="46"/>
        <v>0.24718728254433486</v>
      </c>
      <c r="AE742" s="161">
        <f t="shared" ca="1" si="47"/>
        <v>2472</v>
      </c>
      <c r="AF742" s="161" t="str">
        <f ca="1">INDEX(동료가치!$I$2:$I$81,MATCH(동료가치!AE742,동료가치!$M$2:$M$81,1),1)</f>
        <v>6 : 랭크1 PVP.씨프(여)</v>
      </c>
      <c r="AG742" s="161" t="str">
        <f ca="1">INDEX(동료가치!$I$82:$I$209,MATCH(동료가치!$AE742,동료가치!$M$82:$M$209,1),1)</f>
        <v>24 : 랭크2 PVP.댄서(여)</v>
      </c>
    </row>
    <row r="743" spans="29:33" x14ac:dyDescent="0.2">
      <c r="AC743" s="4">
        <f t="shared" si="45"/>
        <v>742</v>
      </c>
      <c r="AD743" s="161">
        <f t="shared" ca="1" si="46"/>
        <v>0.15419050910222198</v>
      </c>
      <c r="AE743" s="161">
        <f t="shared" ca="1" si="47"/>
        <v>1542</v>
      </c>
      <c r="AF743" s="161" t="str">
        <f ca="1">INDEX(동료가치!$I$2:$I$81,MATCH(동료가치!AE743,동료가치!$M$2:$M$81,1),1)</f>
        <v>4 : 랭크1 PVP.매지션(여)</v>
      </c>
      <c r="AG743" s="161" t="str">
        <f ca="1">INDEX(동료가치!$I$82:$I$209,MATCH(동료가치!$AE743,동료가치!$M$82:$M$209,1),1)</f>
        <v>18 : 랭크2 PVP.어쌔신(여)</v>
      </c>
    </row>
    <row r="744" spans="29:33" x14ac:dyDescent="0.2">
      <c r="AC744" s="4">
        <f t="shared" si="45"/>
        <v>743</v>
      </c>
      <c r="AD744" s="161">
        <f t="shared" ca="1" si="46"/>
        <v>0.57080570865585045</v>
      </c>
      <c r="AE744" s="161">
        <f t="shared" ca="1" si="47"/>
        <v>5709</v>
      </c>
      <c r="AF744" s="161" t="str">
        <f ca="1">INDEX(동료가치!$I$2:$I$81,MATCH(동료가치!AE744,동료가치!$M$2:$M$81,1),1)</f>
        <v>105 : 랭크1 파견.냥쿤</v>
      </c>
      <c r="AG744" s="161" t="str">
        <f ca="1">INDEX(동료가치!$I$82:$I$209,MATCH(동료가치!$AE744,동료가치!$M$82:$M$209,1),1)</f>
        <v>29 : 랭크3 PVP.하이위저드(남)</v>
      </c>
    </row>
    <row r="745" spans="29:33" x14ac:dyDescent="0.2">
      <c r="AC745" s="4">
        <f t="shared" si="45"/>
        <v>744</v>
      </c>
      <c r="AD745" s="161">
        <f t="shared" ca="1" si="46"/>
        <v>0.6708169577960964</v>
      </c>
      <c r="AE745" s="161">
        <f t="shared" ca="1" si="47"/>
        <v>6709</v>
      </c>
      <c r="AF745" s="161" t="str">
        <f ca="1">INDEX(동료가치!$I$2:$I$81,MATCH(동료가치!AE745,동료가치!$M$2:$M$81,1),1)</f>
        <v>107 : 랭크1 파견.아제냐</v>
      </c>
      <c r="AG745" s="161" t="str">
        <f ca="1">INDEX(동료가치!$I$82:$I$209,MATCH(동료가치!$AE745,동료가치!$M$82:$M$209,1),1)</f>
        <v>36 : 랭크3 PVP.스토커(여)</v>
      </c>
    </row>
    <row r="746" spans="29:33" x14ac:dyDescent="0.2">
      <c r="AC746" s="4">
        <f t="shared" si="45"/>
        <v>745</v>
      </c>
      <c r="AD746" s="161">
        <f t="shared" ca="1" si="46"/>
        <v>0.73189826289538129</v>
      </c>
      <c r="AE746" s="161">
        <f t="shared" ca="1" si="47"/>
        <v>7319</v>
      </c>
      <c r="AF746" s="161" t="str">
        <f ca="1">INDEX(동료가치!$I$2:$I$81,MATCH(동료가치!AE746,동료가치!$M$2:$M$81,1),1)</f>
        <v>12 : 랭크2 PVP.크루세이더(여)</v>
      </c>
      <c r="AG746" s="161" t="str">
        <f ca="1">INDEX(동료가치!$I$82:$I$209,MATCH(동료가치!$AE746,동료가치!$M$82:$M$209,1),1)</f>
        <v>40 : 랭크3 PVP.클로운(여)</v>
      </c>
    </row>
    <row r="747" spans="29:33" x14ac:dyDescent="0.2">
      <c r="AC747" s="4">
        <f t="shared" si="45"/>
        <v>746</v>
      </c>
      <c r="AD747" s="161">
        <f t="shared" ca="1" si="46"/>
        <v>0.64643087176488279</v>
      </c>
      <c r="AE747" s="161">
        <f t="shared" ca="1" si="47"/>
        <v>6465</v>
      </c>
      <c r="AF747" s="161" t="str">
        <f ca="1">INDEX(동료가치!$I$2:$I$81,MATCH(동료가치!AE747,동료가치!$M$2:$M$81,1),1)</f>
        <v>106 : 랭크1 파견.마요마요</v>
      </c>
      <c r="AG747" s="161" t="str">
        <f ca="1">INDEX(동료가치!$I$82:$I$209,MATCH(동료가치!$AE747,동료가치!$M$82:$M$209,1),1)</f>
        <v>34 : 랭크3 PVP.어쌔신크로스(여)</v>
      </c>
    </row>
    <row r="748" spans="29:33" x14ac:dyDescent="0.2">
      <c r="AC748" s="4">
        <f t="shared" si="45"/>
        <v>747</v>
      </c>
      <c r="AD748" s="161">
        <f t="shared" ca="1" si="46"/>
        <v>0.17182249244032277</v>
      </c>
      <c r="AE748" s="161">
        <f t="shared" ca="1" si="47"/>
        <v>1719</v>
      </c>
      <c r="AF748" s="161" t="str">
        <f ca="1">INDEX(동료가치!$I$2:$I$81,MATCH(동료가치!AE748,동료가치!$M$2:$M$81,1),1)</f>
        <v>4 : 랭크1 PVP.매지션(여)</v>
      </c>
      <c r="AG748" s="161" t="str">
        <f ca="1">INDEX(동료가치!$I$82:$I$209,MATCH(동료가치!$AE748,동료가치!$M$82:$M$209,1),1)</f>
        <v>19 : 랭크2 PVP.로그(남)</v>
      </c>
    </row>
    <row r="749" spans="29:33" x14ac:dyDescent="0.2">
      <c r="AC749" s="4">
        <f t="shared" si="45"/>
        <v>748</v>
      </c>
      <c r="AD749" s="161">
        <f t="shared" ca="1" si="46"/>
        <v>0.1967379695133924</v>
      </c>
      <c r="AE749" s="161">
        <f t="shared" ca="1" si="47"/>
        <v>1968</v>
      </c>
      <c r="AF749" s="161" t="str">
        <f ca="1">INDEX(동료가치!$I$2:$I$81,MATCH(동료가치!AE749,동료가치!$M$2:$M$81,1),1)</f>
        <v>5 : 랭크1 PVP.씨프(남)</v>
      </c>
      <c r="AG749" s="161" t="str">
        <f ca="1">INDEX(동료가치!$I$82:$I$209,MATCH(동료가치!$AE749,동료가치!$M$82:$M$209,1),1)</f>
        <v>21 : 랭크2 PVP.헌터(남)</v>
      </c>
    </row>
    <row r="750" spans="29:33" x14ac:dyDescent="0.2">
      <c r="AC750" s="4">
        <f t="shared" si="45"/>
        <v>749</v>
      </c>
      <c r="AD750" s="161">
        <f t="shared" ca="1" si="46"/>
        <v>0.62690276342500506</v>
      </c>
      <c r="AE750" s="161">
        <f t="shared" ca="1" si="47"/>
        <v>6270</v>
      </c>
      <c r="AF750" s="161" t="str">
        <f ca="1">INDEX(동료가치!$I$2:$I$81,MATCH(동료가치!AE750,동료가치!$M$2:$M$81,1),1)</f>
        <v>106 : 랭크1 파견.마요마요</v>
      </c>
      <c r="AG750" s="161" t="str">
        <f ca="1">INDEX(동료가치!$I$82:$I$209,MATCH(동료가치!$AE750,동료가치!$M$82:$M$209,1),1)</f>
        <v>33 : 랭크3 PVP.어쌔신크로스(남)</v>
      </c>
    </row>
    <row r="751" spans="29:33" x14ac:dyDescent="0.2">
      <c r="AC751" s="4">
        <f t="shared" si="45"/>
        <v>750</v>
      </c>
      <c r="AD751" s="161">
        <f t="shared" ca="1" si="46"/>
        <v>0.29301186395629553</v>
      </c>
      <c r="AE751" s="161">
        <f t="shared" ca="1" si="47"/>
        <v>2931</v>
      </c>
      <c r="AF751" s="161" t="str">
        <f ca="1">INDEX(동료가치!$I$2:$I$81,MATCH(동료가치!AE751,동료가치!$M$2:$M$81,1),1)</f>
        <v>7 : 랭크1 PVP.아처(남)</v>
      </c>
      <c r="AG751" s="161" t="str">
        <f ca="1">INDEX(동료가치!$I$82:$I$209,MATCH(동료가치!$AE751,동료가치!$M$82:$M$209,1),1)</f>
        <v>111 : 랭크2 파견.미스티</v>
      </c>
    </row>
    <row r="752" spans="29:33" x14ac:dyDescent="0.2">
      <c r="AC752" s="4">
        <f t="shared" si="45"/>
        <v>751</v>
      </c>
      <c r="AD752" s="161">
        <f t="shared" ca="1" si="46"/>
        <v>0.186982381837419</v>
      </c>
      <c r="AE752" s="161">
        <f t="shared" ca="1" si="47"/>
        <v>1870</v>
      </c>
      <c r="AF752" s="161" t="str">
        <f ca="1">INDEX(동료가치!$I$2:$I$81,MATCH(동료가치!AE752,동료가치!$M$2:$M$81,1),1)</f>
        <v>4 : 랭크1 PVP.매지션(여)</v>
      </c>
      <c r="AG752" s="161" t="str">
        <f ca="1">INDEX(동료가치!$I$82:$I$209,MATCH(동료가치!$AE752,동료가치!$M$82:$M$209,1),1)</f>
        <v>20 : 랭크2 PVP.로그(여)</v>
      </c>
    </row>
    <row r="753" spans="29:33" x14ac:dyDescent="0.2">
      <c r="AC753" s="4">
        <f t="shared" si="45"/>
        <v>752</v>
      </c>
      <c r="AD753" s="161">
        <f t="shared" ca="1" si="46"/>
        <v>0.15332539309180016</v>
      </c>
      <c r="AE753" s="161">
        <f t="shared" ca="1" si="47"/>
        <v>1534</v>
      </c>
      <c r="AF753" s="161" t="str">
        <f ca="1">INDEX(동료가치!$I$2:$I$81,MATCH(동료가치!AE753,동료가치!$M$2:$M$81,1),1)</f>
        <v>4 : 랭크1 PVP.매지션(여)</v>
      </c>
      <c r="AG753" s="161" t="str">
        <f ca="1">INDEX(동료가치!$I$82:$I$209,MATCH(동료가치!$AE753,동료가치!$M$82:$M$209,1),1)</f>
        <v>18 : 랭크2 PVP.어쌔신(여)</v>
      </c>
    </row>
    <row r="754" spans="29:33" x14ac:dyDescent="0.2">
      <c r="AC754" s="4">
        <f t="shared" si="45"/>
        <v>753</v>
      </c>
      <c r="AD754" s="161">
        <f t="shared" ca="1" si="46"/>
        <v>0.27899822158394827</v>
      </c>
      <c r="AE754" s="161">
        <f t="shared" ca="1" si="47"/>
        <v>2790</v>
      </c>
      <c r="AF754" s="161" t="str">
        <f ca="1">INDEX(동료가치!$I$2:$I$81,MATCH(동료가치!AE754,동료가치!$M$2:$M$81,1),1)</f>
        <v>6 : 랭크1 PVP.씨프(여)</v>
      </c>
      <c r="AG754" s="161" t="str">
        <f ca="1">INDEX(동료가치!$I$82:$I$209,MATCH(동료가치!$AE754,동료가치!$M$82:$M$209,1),1)</f>
        <v>110 : 랭크2 파견.프로블럼</v>
      </c>
    </row>
    <row r="755" spans="29:33" x14ac:dyDescent="0.2">
      <c r="AC755" s="4">
        <f t="shared" si="45"/>
        <v>754</v>
      </c>
      <c r="AD755" s="161">
        <f t="shared" ca="1" si="46"/>
        <v>0.74343791504393097</v>
      </c>
      <c r="AE755" s="161">
        <f t="shared" ca="1" si="47"/>
        <v>7435</v>
      </c>
      <c r="AF755" s="161" t="str">
        <f ca="1">INDEX(동료가치!$I$2:$I$81,MATCH(동료가치!AE755,동료가치!$M$2:$M$81,1),1)</f>
        <v>14 : 랭크2 PVP.위저드(여)</v>
      </c>
      <c r="AG755" s="161" t="str">
        <f ca="1">INDEX(동료가치!$I$82:$I$209,MATCH(동료가치!$AE755,동료가치!$M$82:$M$209,1),1)</f>
        <v>125 : 랭크3 파견.발키리</v>
      </c>
    </row>
    <row r="756" spans="29:33" x14ac:dyDescent="0.2">
      <c r="AC756" s="4">
        <f t="shared" si="45"/>
        <v>755</v>
      </c>
      <c r="AD756" s="161">
        <f t="shared" ca="1" si="46"/>
        <v>0.81328731260035836</v>
      </c>
      <c r="AE756" s="161">
        <f t="shared" ca="1" si="47"/>
        <v>8133</v>
      </c>
      <c r="AF756" s="161" t="str">
        <f ca="1">INDEX(동료가치!$I$2:$I$81,MATCH(동료가치!AE756,동료가치!$M$2:$M$81,1),1)</f>
        <v>109 : 랭크2 파견.글로리아</v>
      </c>
      <c r="AG756" s="161" t="str">
        <f ca="1">INDEX(동료가치!$I$82:$I$209,MATCH(동료가치!$AE756,동료가치!$M$82:$M$209,1),1)</f>
        <v>129 : 랭크3 파견.시키나</v>
      </c>
    </row>
    <row r="757" spans="29:33" x14ac:dyDescent="0.2">
      <c r="AC757" s="4">
        <f t="shared" si="45"/>
        <v>756</v>
      </c>
      <c r="AD757" s="161">
        <f t="shared" ca="1" si="46"/>
        <v>0.93147022895612708</v>
      </c>
      <c r="AE757" s="161">
        <f t="shared" ca="1" si="47"/>
        <v>9315</v>
      </c>
      <c r="AF757" s="161" t="str">
        <f ca="1">INDEX(동료가치!$I$2:$I$81,MATCH(동료가치!AE757,동료가치!$M$2:$M$81,1),1)</f>
        <v>126 : 랭크3 파견.고로</v>
      </c>
      <c r="AG757" s="161" t="str">
        <f ca="1">INDEX(동료가치!$I$82:$I$209,MATCH(동료가치!$AE757,동료가치!$M$82:$M$209,1),1)</f>
        <v>137 : 랭크3 파견.비닛</v>
      </c>
    </row>
    <row r="758" spans="29:33" x14ac:dyDescent="0.2">
      <c r="AC758" s="4">
        <f t="shared" si="45"/>
        <v>757</v>
      </c>
      <c r="AD758" s="161">
        <f t="shared" ca="1" si="46"/>
        <v>0.29256407690298181</v>
      </c>
      <c r="AE758" s="161">
        <f t="shared" ca="1" si="47"/>
        <v>2926</v>
      </c>
      <c r="AF758" s="161" t="str">
        <f ca="1">INDEX(동료가치!$I$2:$I$81,MATCH(동료가치!AE758,동료가치!$M$2:$M$81,1),1)</f>
        <v>7 : 랭크1 PVP.아처(남)</v>
      </c>
      <c r="AG758" s="161" t="str">
        <f ca="1">INDEX(동료가치!$I$82:$I$209,MATCH(동료가치!$AE758,동료가치!$M$82:$M$209,1),1)</f>
        <v>111 : 랭크2 파견.미스티</v>
      </c>
    </row>
    <row r="759" spans="29:33" x14ac:dyDescent="0.2">
      <c r="AC759" s="4">
        <f t="shared" si="45"/>
        <v>758</v>
      </c>
      <c r="AD759" s="161">
        <f t="shared" ca="1" si="46"/>
        <v>0.25529878142898921</v>
      </c>
      <c r="AE759" s="161">
        <f t="shared" ca="1" si="47"/>
        <v>2553</v>
      </c>
      <c r="AF759" s="161" t="str">
        <f ca="1">INDEX(동료가치!$I$2:$I$81,MATCH(동료가치!AE759,동료가치!$M$2:$M$81,1),1)</f>
        <v>6 : 랭크1 PVP.씨프(여)</v>
      </c>
      <c r="AG759" s="161" t="str">
        <f ca="1">INDEX(동료가치!$I$82:$I$209,MATCH(동료가치!$AE759,동료가치!$M$82:$M$209,1),1)</f>
        <v>109 : 랭크2 파견.글로리아</v>
      </c>
    </row>
    <row r="760" spans="29:33" x14ac:dyDescent="0.2">
      <c r="AC760" s="4">
        <f t="shared" si="45"/>
        <v>759</v>
      </c>
      <c r="AD760" s="161">
        <f t="shared" ca="1" si="46"/>
        <v>6.4554703315288231E-3</v>
      </c>
      <c r="AE760" s="161">
        <f t="shared" ca="1" si="47"/>
        <v>65</v>
      </c>
      <c r="AF760" s="161" t="str">
        <f ca="1">INDEX(동료가치!$I$2:$I$81,MATCH(동료가치!AE760,동료가치!$M$2:$M$81,1),1)</f>
        <v>1 : 랭크1 PVP.소드맨(남)</v>
      </c>
      <c r="AG760" s="161" t="str">
        <f ca="1">INDEX(동료가치!$I$82:$I$209,MATCH(동료가치!$AE760,동료가치!$M$82:$M$209,1),1)</f>
        <v>9 : 랭크2 PVP.나이트(남)</v>
      </c>
    </row>
    <row r="761" spans="29:33" x14ac:dyDescent="0.2">
      <c r="AC761" s="4">
        <f t="shared" si="45"/>
        <v>760</v>
      </c>
      <c r="AD761" s="161">
        <f t="shared" ca="1" si="46"/>
        <v>8.937981845179932E-2</v>
      </c>
      <c r="AE761" s="161">
        <f t="shared" ca="1" si="47"/>
        <v>894</v>
      </c>
      <c r="AF761" s="161" t="str">
        <f ca="1">INDEX(동료가치!$I$2:$I$81,MATCH(동료가치!AE761,동료가치!$M$2:$M$81,1),1)</f>
        <v>2 : 랭크1 PVP.소드맨(여)</v>
      </c>
      <c r="AG761" s="161" t="str">
        <f ca="1">INDEX(동료가치!$I$82:$I$209,MATCH(동료가치!$AE761,동료가치!$M$82:$M$209,1),1)</f>
        <v>14 : 랭크2 PVP.위저드(여)</v>
      </c>
    </row>
    <row r="762" spans="29:33" x14ac:dyDescent="0.2">
      <c r="AC762" s="4">
        <f t="shared" si="45"/>
        <v>761</v>
      </c>
      <c r="AD762" s="161">
        <f t="shared" ca="1" si="46"/>
        <v>9.0693418309733764E-2</v>
      </c>
      <c r="AE762" s="161">
        <f t="shared" ca="1" si="47"/>
        <v>907</v>
      </c>
      <c r="AF762" s="161" t="str">
        <f ca="1">INDEX(동료가치!$I$2:$I$81,MATCH(동료가치!AE762,동료가치!$M$2:$M$81,1),1)</f>
        <v>2 : 랭크1 PVP.소드맨(여)</v>
      </c>
      <c r="AG762" s="161" t="str">
        <f ca="1">INDEX(동료가치!$I$82:$I$209,MATCH(동료가치!$AE762,동료가치!$M$82:$M$209,1),1)</f>
        <v>14 : 랭크2 PVP.위저드(여)</v>
      </c>
    </row>
    <row r="763" spans="29:33" x14ac:dyDescent="0.2">
      <c r="AC763" s="4">
        <f t="shared" si="45"/>
        <v>762</v>
      </c>
      <c r="AD763" s="161">
        <f t="shared" ca="1" si="46"/>
        <v>0.52059611480654766</v>
      </c>
      <c r="AE763" s="161">
        <f t="shared" ca="1" si="47"/>
        <v>5206</v>
      </c>
      <c r="AF763" s="161" t="str">
        <f ca="1">INDEX(동료가치!$I$2:$I$81,MATCH(동료가치!AE763,동료가치!$M$2:$M$81,1),1)</f>
        <v>104 : 랭크1 파견.스텔로</v>
      </c>
      <c r="AG763" s="161" t="str">
        <f ca="1">INDEX(동료가치!$I$82:$I$209,MATCH(동료가치!$AE763,동료가치!$M$82:$M$209,1),1)</f>
        <v>25 : 랭크3 PVP.로드나이트(남)</v>
      </c>
    </row>
    <row r="764" spans="29:33" x14ac:dyDescent="0.2">
      <c r="AC764" s="4">
        <f t="shared" si="45"/>
        <v>763</v>
      </c>
      <c r="AD764" s="161">
        <f t="shared" ca="1" si="46"/>
        <v>0.42468431426835429</v>
      </c>
      <c r="AE764" s="161">
        <f t="shared" ca="1" si="47"/>
        <v>4247</v>
      </c>
      <c r="AF764" s="161" t="str">
        <f ca="1">INDEX(동료가치!$I$2:$I$81,MATCH(동료가치!AE764,동료가치!$M$2:$M$81,1),1)</f>
        <v>102 : 랭크1 파견.세레</v>
      </c>
      <c r="AG764" s="161" t="str">
        <f ca="1">INDEX(동료가치!$I$82:$I$209,MATCH(동료가치!$AE764,동료가치!$M$82:$M$209,1),1)</f>
        <v>119 : 랭크2 파견.벤카이스틴</v>
      </c>
    </row>
    <row r="765" spans="29:33" x14ac:dyDescent="0.2">
      <c r="AC765" s="4">
        <f t="shared" si="45"/>
        <v>764</v>
      </c>
      <c r="AD765" s="161">
        <f t="shared" ca="1" si="46"/>
        <v>0.89835601216074989</v>
      </c>
      <c r="AE765" s="161">
        <f t="shared" ca="1" si="47"/>
        <v>8984</v>
      </c>
      <c r="AF765" s="161" t="str">
        <f ca="1">INDEX(동료가치!$I$2:$I$81,MATCH(동료가치!AE765,동료가치!$M$2:$M$81,1),1)</f>
        <v>123 : 랭크2 파견.파노</v>
      </c>
      <c r="AG765" s="161" t="str">
        <f ca="1">INDEX(동료가치!$I$82:$I$209,MATCH(동료가치!$AE765,동료가치!$M$82:$M$209,1),1)</f>
        <v>135 : 랭크3 파견.더블류</v>
      </c>
    </row>
    <row r="766" spans="29:33" x14ac:dyDescent="0.2">
      <c r="AC766" s="4">
        <f t="shared" si="45"/>
        <v>765</v>
      </c>
      <c r="AD766" s="161">
        <f t="shared" ca="1" si="46"/>
        <v>0.25661860764748479</v>
      </c>
      <c r="AE766" s="161">
        <f t="shared" ca="1" si="47"/>
        <v>2567</v>
      </c>
      <c r="AF766" s="161" t="str">
        <f ca="1">INDEX(동료가치!$I$2:$I$81,MATCH(동료가치!AE766,동료가치!$M$2:$M$81,1),1)</f>
        <v>6 : 랭크1 PVP.씨프(여)</v>
      </c>
      <c r="AG766" s="161" t="str">
        <f ca="1">INDEX(동료가치!$I$82:$I$209,MATCH(동료가치!$AE766,동료가치!$M$82:$M$209,1),1)</f>
        <v>109 : 랭크2 파견.글로리아</v>
      </c>
    </row>
    <row r="767" spans="29:33" x14ac:dyDescent="0.2">
      <c r="AC767" s="4">
        <f t="shared" si="45"/>
        <v>766</v>
      </c>
      <c r="AD767" s="161">
        <f t="shared" ca="1" si="46"/>
        <v>0.36637617380267562</v>
      </c>
      <c r="AE767" s="161">
        <f t="shared" ca="1" si="47"/>
        <v>3664</v>
      </c>
      <c r="AF767" s="161" t="str">
        <f ca="1">INDEX(동료가치!$I$2:$I$81,MATCH(동료가치!AE767,동료가치!$M$2:$M$81,1),1)</f>
        <v>8 : 랭크1 PVP.아처(여)</v>
      </c>
      <c r="AG767" s="161" t="str">
        <f ca="1">INDEX(동료가치!$I$82:$I$209,MATCH(동료가치!$AE767,동료가치!$M$82:$M$209,1),1)</f>
        <v>116 : 랭크2 파견.파라</v>
      </c>
    </row>
    <row r="768" spans="29:33" x14ac:dyDescent="0.2">
      <c r="AC768" s="4">
        <f t="shared" si="45"/>
        <v>767</v>
      </c>
      <c r="AD768" s="161">
        <f t="shared" ca="1" si="46"/>
        <v>0.78321595192133375</v>
      </c>
      <c r="AE768" s="161">
        <f t="shared" ca="1" si="47"/>
        <v>7833</v>
      </c>
      <c r="AF768" s="161" t="str">
        <f ca="1">INDEX(동료가치!$I$2:$I$81,MATCH(동료가치!AE768,동료가치!$M$2:$M$81,1),1)</f>
        <v>20 : 랭크2 PVP.로그(여)</v>
      </c>
      <c r="AG768" s="161" t="str">
        <f ca="1">INDEX(동료가치!$I$82:$I$209,MATCH(동료가치!$AE768,동료가치!$M$82:$M$209,1),1)</f>
        <v>127 : 랭크3 파견.루이제</v>
      </c>
    </row>
    <row r="769" spans="29:33" x14ac:dyDescent="0.2">
      <c r="AC769" s="4">
        <f t="shared" si="45"/>
        <v>768</v>
      </c>
      <c r="AD769" s="161">
        <f t="shared" ca="1" si="46"/>
        <v>0.30073685033232833</v>
      </c>
      <c r="AE769" s="161">
        <f t="shared" ca="1" si="47"/>
        <v>3008</v>
      </c>
      <c r="AF769" s="161" t="str">
        <f ca="1">INDEX(동료가치!$I$2:$I$81,MATCH(동료가치!AE769,동료가치!$M$2:$M$81,1),1)</f>
        <v>7 : 랭크1 PVP.아처(남)</v>
      </c>
      <c r="AG769" s="161" t="str">
        <f ca="1">INDEX(동료가치!$I$82:$I$209,MATCH(동료가치!$AE769,동료가치!$M$82:$M$209,1),1)</f>
        <v>111 : 랭크2 파견.미스티</v>
      </c>
    </row>
    <row r="770" spans="29:33" x14ac:dyDescent="0.2">
      <c r="AC770" s="4">
        <f t="shared" si="45"/>
        <v>769</v>
      </c>
      <c r="AD770" s="161">
        <f t="shared" ca="1" si="46"/>
        <v>0.74711607124222579</v>
      </c>
      <c r="AE770" s="161">
        <f t="shared" ca="1" si="47"/>
        <v>7472</v>
      </c>
      <c r="AF770" s="161" t="str">
        <f ca="1">INDEX(동료가치!$I$2:$I$81,MATCH(동료가치!AE770,동료가치!$M$2:$M$81,1),1)</f>
        <v>15 : 랭크2 PVP.세이지(남)</v>
      </c>
      <c r="AG770" s="161" t="str">
        <f ca="1">INDEX(동료가치!$I$82:$I$209,MATCH(동료가치!$AE770,동료가치!$M$82:$M$209,1),1)</f>
        <v>125 : 랭크3 파견.발키리</v>
      </c>
    </row>
    <row r="771" spans="29:33" x14ac:dyDescent="0.2">
      <c r="AC771" s="4">
        <f t="shared" ref="AC771:AC834" si="48">ROW()-1</f>
        <v>770</v>
      </c>
      <c r="AD771" s="161">
        <f t="shared" ref="AD771:AD834" ca="1" si="49">RAND()</f>
        <v>0.28856031033651486</v>
      </c>
      <c r="AE771" s="161">
        <f t="shared" ref="AE771:AE834" ca="1" si="50">ROUNDUP($AD771*10000,)</f>
        <v>2886</v>
      </c>
      <c r="AF771" s="161" t="str">
        <f ca="1">INDEX(동료가치!$I$2:$I$81,MATCH(동료가치!AE771,동료가치!$M$2:$M$81,1),1)</f>
        <v>7 : 랭크1 PVP.아처(남)</v>
      </c>
      <c r="AG771" s="161" t="str">
        <f ca="1">INDEX(동료가치!$I$82:$I$209,MATCH(동료가치!$AE771,동료가치!$M$82:$M$209,1),1)</f>
        <v>111 : 랭크2 파견.미스티</v>
      </c>
    </row>
    <row r="772" spans="29:33" x14ac:dyDescent="0.2">
      <c r="AC772" s="4">
        <f t="shared" si="48"/>
        <v>771</v>
      </c>
      <c r="AD772" s="161">
        <f t="shared" ca="1" si="49"/>
        <v>0.93826184699229276</v>
      </c>
      <c r="AE772" s="161">
        <f t="shared" ca="1" si="50"/>
        <v>9383</v>
      </c>
      <c r="AF772" s="161" t="str">
        <f ca="1">INDEX(동료가치!$I$2:$I$81,MATCH(동료가치!AE772,동료가치!$M$2:$M$81,1),1)</f>
        <v>130 : 랭크3 파견.이레이소</v>
      </c>
      <c r="AG772" s="161" t="str">
        <f ca="1">INDEX(동료가치!$I$82:$I$209,MATCH(동료가치!$AE772,동료가치!$M$82:$M$209,1),1)</f>
        <v>138 : 랭크3 파견.소린</v>
      </c>
    </row>
    <row r="773" spans="29:33" x14ac:dyDescent="0.2">
      <c r="AC773" s="4">
        <f t="shared" si="48"/>
        <v>772</v>
      </c>
      <c r="AD773" s="161">
        <f t="shared" ca="1" si="49"/>
        <v>0.7768726333101631</v>
      </c>
      <c r="AE773" s="161">
        <f t="shared" ca="1" si="50"/>
        <v>7769</v>
      </c>
      <c r="AF773" s="161" t="str">
        <f ca="1">INDEX(동료가치!$I$2:$I$81,MATCH(동료가치!AE773,동료가치!$M$2:$M$81,1),1)</f>
        <v>19 : 랭크2 PVP.로그(남)</v>
      </c>
      <c r="AG773" s="161" t="str">
        <f ca="1">INDEX(동료가치!$I$82:$I$209,MATCH(동료가치!$AE773,동료가치!$M$82:$M$209,1),1)</f>
        <v>127 : 랭크3 파견.루이제</v>
      </c>
    </row>
    <row r="774" spans="29:33" x14ac:dyDescent="0.2">
      <c r="AC774" s="4">
        <f t="shared" si="48"/>
        <v>773</v>
      </c>
      <c r="AD774" s="161">
        <f t="shared" ca="1" si="49"/>
        <v>0.14864180302249297</v>
      </c>
      <c r="AE774" s="161">
        <f t="shared" ca="1" si="50"/>
        <v>1487</v>
      </c>
      <c r="AF774" s="161" t="str">
        <f ca="1">INDEX(동료가치!$I$2:$I$81,MATCH(동료가치!AE774,동료가치!$M$2:$M$81,1),1)</f>
        <v>4 : 랭크1 PVP.매지션(여)</v>
      </c>
      <c r="AG774" s="161" t="str">
        <f ca="1">INDEX(동료가치!$I$82:$I$209,MATCH(동료가치!$AE774,동료가치!$M$82:$M$209,1),1)</f>
        <v>18 : 랭크2 PVP.어쌔신(여)</v>
      </c>
    </row>
    <row r="775" spans="29:33" x14ac:dyDescent="0.2">
      <c r="AC775" s="4">
        <f t="shared" si="48"/>
        <v>774</v>
      </c>
      <c r="AD775" s="161">
        <f t="shared" ca="1" si="49"/>
        <v>0.52064793887160365</v>
      </c>
      <c r="AE775" s="161">
        <f t="shared" ca="1" si="50"/>
        <v>5207</v>
      </c>
      <c r="AF775" s="161" t="str">
        <f ca="1">INDEX(동료가치!$I$2:$I$81,MATCH(동료가치!AE775,동료가치!$M$2:$M$81,1),1)</f>
        <v>104 : 랭크1 파견.스텔로</v>
      </c>
      <c r="AG775" s="161" t="str">
        <f ca="1">INDEX(동료가치!$I$82:$I$209,MATCH(동료가치!$AE775,동료가치!$M$82:$M$209,1),1)</f>
        <v>25 : 랭크3 PVP.로드나이트(남)</v>
      </c>
    </row>
    <row r="776" spans="29:33" x14ac:dyDescent="0.2">
      <c r="AC776" s="4">
        <f t="shared" si="48"/>
        <v>775</v>
      </c>
      <c r="AD776" s="161">
        <f t="shared" ca="1" si="49"/>
        <v>0.42864116558488063</v>
      </c>
      <c r="AE776" s="161">
        <f t="shared" ca="1" si="50"/>
        <v>4287</v>
      </c>
      <c r="AF776" s="161" t="str">
        <f ca="1">INDEX(동료가치!$I$2:$I$81,MATCH(동료가치!AE776,동료가치!$M$2:$M$81,1),1)</f>
        <v>102 : 랭크1 파견.세레</v>
      </c>
      <c r="AG776" s="161" t="str">
        <f ca="1">INDEX(동료가치!$I$82:$I$209,MATCH(동료가치!$AE776,동료가치!$M$82:$M$209,1),1)</f>
        <v>120 : 랭크2 파견.마쿠</v>
      </c>
    </row>
    <row r="777" spans="29:33" x14ac:dyDescent="0.2">
      <c r="AC777" s="4">
        <f t="shared" si="48"/>
        <v>776</v>
      </c>
      <c r="AD777" s="161">
        <f t="shared" ca="1" si="49"/>
        <v>0.84734095673070664</v>
      </c>
      <c r="AE777" s="161">
        <f t="shared" ca="1" si="50"/>
        <v>8474</v>
      </c>
      <c r="AF777" s="161" t="str">
        <f ca="1">INDEX(동료가치!$I$2:$I$81,MATCH(동료가치!AE777,동료가치!$M$2:$M$81,1),1)</f>
        <v>115 : 랭크2 파견.홀그렌</v>
      </c>
      <c r="AG777" s="161" t="str">
        <f ca="1">INDEX(동료가치!$I$82:$I$209,MATCH(동료가치!$AE777,동료가치!$M$82:$M$209,1),1)</f>
        <v>132 : 랭크3 파견.산타클로스</v>
      </c>
    </row>
    <row r="778" spans="29:33" x14ac:dyDescent="0.2">
      <c r="AC778" s="4">
        <f t="shared" si="48"/>
        <v>777</v>
      </c>
      <c r="AD778" s="161">
        <f t="shared" ca="1" si="49"/>
        <v>0.40175287577356433</v>
      </c>
      <c r="AE778" s="161">
        <f t="shared" ca="1" si="50"/>
        <v>4018</v>
      </c>
      <c r="AF778" s="161" t="str">
        <f ca="1">INDEX(동료가치!$I$2:$I$81,MATCH(동료가치!AE778,동료가치!$M$2:$M$81,1),1)</f>
        <v>101 : 랭크1 파견.엔타마</v>
      </c>
      <c r="AG778" s="161" t="str">
        <f ca="1">INDEX(동료가치!$I$82:$I$209,MATCH(동료가치!$AE778,동료가치!$M$82:$M$209,1),1)</f>
        <v>118 : 랭크2 파견.룬</v>
      </c>
    </row>
    <row r="779" spans="29:33" x14ac:dyDescent="0.2">
      <c r="AC779" s="4">
        <f t="shared" si="48"/>
        <v>778</v>
      </c>
      <c r="AD779" s="161">
        <f t="shared" ca="1" si="49"/>
        <v>0.4513600907456029</v>
      </c>
      <c r="AE779" s="161">
        <f t="shared" ca="1" si="50"/>
        <v>4514</v>
      </c>
      <c r="AF779" s="161" t="str">
        <f ca="1">INDEX(동료가치!$I$2:$I$81,MATCH(동료가치!AE779,동료가치!$M$2:$M$81,1),1)</f>
        <v>102 : 랭크1 파견.세레</v>
      </c>
      <c r="AG779" s="161" t="str">
        <f ca="1">INDEX(동료가치!$I$82:$I$209,MATCH(동료가치!$AE779,동료가치!$M$82:$M$209,1),1)</f>
        <v>121 : 랭크2 파견.다이거츠</v>
      </c>
    </row>
    <row r="780" spans="29:33" x14ac:dyDescent="0.2">
      <c r="AC780" s="4">
        <f t="shared" si="48"/>
        <v>779</v>
      </c>
      <c r="AD780" s="161">
        <f t="shared" ca="1" si="49"/>
        <v>0.92381279028393537</v>
      </c>
      <c r="AE780" s="161">
        <f t="shared" ca="1" si="50"/>
        <v>9239</v>
      </c>
      <c r="AF780" s="161" t="str">
        <f ca="1">INDEX(동료가치!$I$2:$I$81,MATCH(동료가치!AE780,동료가치!$M$2:$M$81,1),1)</f>
        <v>37 : 랭크3 PVP.스나이퍼(남)</v>
      </c>
      <c r="AG780" s="161" t="str">
        <f ca="1">INDEX(동료가치!$I$82:$I$209,MATCH(동료가치!$AE780,동료가치!$M$82:$M$209,1),1)</f>
        <v>137 : 랭크3 파견.비닛</v>
      </c>
    </row>
    <row r="781" spans="29:33" x14ac:dyDescent="0.2">
      <c r="AC781" s="4">
        <f t="shared" si="48"/>
        <v>780</v>
      </c>
      <c r="AD781" s="161">
        <f t="shared" ca="1" si="49"/>
        <v>0.55770489916953114</v>
      </c>
      <c r="AE781" s="161">
        <f t="shared" ca="1" si="50"/>
        <v>5578</v>
      </c>
      <c r="AF781" s="161" t="str">
        <f ca="1">INDEX(동료가치!$I$2:$I$81,MATCH(동료가치!AE781,동료가치!$M$2:$M$81,1),1)</f>
        <v>104 : 랭크1 파견.스텔로</v>
      </c>
      <c r="AG781" s="161" t="str">
        <f ca="1">INDEX(동료가치!$I$82:$I$209,MATCH(동료가치!$AE781,동료가치!$M$82:$M$209,1),1)</f>
        <v>28 : 랭크3 PVP.팔라딘(여)</v>
      </c>
    </row>
    <row r="782" spans="29:33" x14ac:dyDescent="0.2">
      <c r="AC782" s="4">
        <f t="shared" si="48"/>
        <v>781</v>
      </c>
      <c r="AD782" s="161">
        <f t="shared" ca="1" si="49"/>
        <v>0.51237460090068465</v>
      </c>
      <c r="AE782" s="161">
        <f t="shared" ca="1" si="50"/>
        <v>5124</v>
      </c>
      <c r="AF782" s="161" t="str">
        <f ca="1">INDEX(동료가치!$I$2:$I$81,MATCH(동료가치!AE782,동료가치!$M$2:$M$81,1),1)</f>
        <v>103 : 랭크1 파견.진도</v>
      </c>
      <c r="AG782" s="161" t="str">
        <f ca="1">INDEX(동료가치!$I$82:$I$209,MATCH(동료가치!$AE782,동료가치!$M$82:$M$209,1),1)</f>
        <v>25 : 랭크3 PVP.로드나이트(남)</v>
      </c>
    </row>
    <row r="783" spans="29:33" x14ac:dyDescent="0.2">
      <c r="AC783" s="4">
        <f t="shared" si="48"/>
        <v>782</v>
      </c>
      <c r="AD783" s="161">
        <f t="shared" ca="1" si="49"/>
        <v>0.54338964737634687</v>
      </c>
      <c r="AE783" s="161">
        <f t="shared" ca="1" si="50"/>
        <v>5434</v>
      </c>
      <c r="AF783" s="161" t="str">
        <f ca="1">INDEX(동료가치!$I$2:$I$81,MATCH(동료가치!AE783,동료가치!$M$2:$M$81,1),1)</f>
        <v>104 : 랭크1 파견.스텔로</v>
      </c>
      <c r="AG783" s="161" t="str">
        <f ca="1">INDEX(동료가치!$I$82:$I$209,MATCH(동료가치!$AE783,동료가치!$M$82:$M$209,1),1)</f>
        <v>27 : 랭크3 PVP.팔라딘(남)</v>
      </c>
    </row>
    <row r="784" spans="29:33" x14ac:dyDescent="0.2">
      <c r="AC784" s="4">
        <f t="shared" si="48"/>
        <v>783</v>
      </c>
      <c r="AD784" s="161">
        <f t="shared" ca="1" si="49"/>
        <v>0.64974875082697625</v>
      </c>
      <c r="AE784" s="161">
        <f t="shared" ca="1" si="50"/>
        <v>6498</v>
      </c>
      <c r="AF784" s="161" t="str">
        <f ca="1">INDEX(동료가치!$I$2:$I$81,MATCH(동료가치!AE784,동료가치!$M$2:$M$81,1),1)</f>
        <v>106 : 랭크1 파견.마요마요</v>
      </c>
      <c r="AG784" s="161" t="str">
        <f ca="1">INDEX(동료가치!$I$82:$I$209,MATCH(동료가치!$AE784,동료가치!$M$82:$M$209,1),1)</f>
        <v>34 : 랭크3 PVP.어쌔신크로스(여)</v>
      </c>
    </row>
    <row r="785" spans="29:33" x14ac:dyDescent="0.2">
      <c r="AC785" s="4">
        <f t="shared" si="48"/>
        <v>784</v>
      </c>
      <c r="AD785" s="161">
        <f t="shared" ca="1" si="49"/>
        <v>0.61552194909417657</v>
      </c>
      <c r="AE785" s="161">
        <f t="shared" ca="1" si="50"/>
        <v>6156</v>
      </c>
      <c r="AF785" s="161" t="str">
        <f ca="1">INDEX(동료가치!$I$2:$I$81,MATCH(동료가치!AE785,동료가치!$M$2:$M$81,1),1)</f>
        <v>106 : 랭크1 파견.마요마요</v>
      </c>
      <c r="AG785" s="161" t="str">
        <f ca="1">INDEX(동료가치!$I$82:$I$209,MATCH(동료가치!$AE785,동료가치!$M$82:$M$209,1),1)</f>
        <v>32 : 랭크3 PVP.프로페서(여)</v>
      </c>
    </row>
    <row r="786" spans="29:33" x14ac:dyDescent="0.2">
      <c r="AC786" s="4">
        <f t="shared" si="48"/>
        <v>785</v>
      </c>
      <c r="AD786" s="161">
        <f t="shared" ca="1" si="49"/>
        <v>0.8545902459107082</v>
      </c>
      <c r="AE786" s="161">
        <f t="shared" ca="1" si="50"/>
        <v>8546</v>
      </c>
      <c r="AF786" s="161" t="str">
        <f ca="1">INDEX(동료가치!$I$2:$I$81,MATCH(동료가치!AE786,동료가치!$M$2:$M$81,1),1)</f>
        <v>116 : 랭크2 파견.파라</v>
      </c>
      <c r="AG786" s="161" t="str">
        <f ca="1">INDEX(동료가치!$I$82:$I$209,MATCH(동료가치!$AE786,동료가치!$M$82:$M$209,1),1)</f>
        <v>132 : 랭크3 파견.산타클로스</v>
      </c>
    </row>
    <row r="787" spans="29:33" x14ac:dyDescent="0.2">
      <c r="AC787" s="4">
        <f t="shared" si="48"/>
        <v>786</v>
      </c>
      <c r="AD787" s="161">
        <f t="shared" ca="1" si="49"/>
        <v>0.59932501110519898</v>
      </c>
      <c r="AE787" s="161">
        <f t="shared" ca="1" si="50"/>
        <v>5994</v>
      </c>
      <c r="AF787" s="161" t="str">
        <f ca="1">INDEX(동료가치!$I$2:$I$81,MATCH(동료가치!AE787,동료가치!$M$2:$M$81,1),1)</f>
        <v>105 : 랭크1 파견.냥쿤</v>
      </c>
      <c r="AG787" s="161" t="str">
        <f ca="1">INDEX(동료가치!$I$82:$I$209,MATCH(동료가치!$AE787,동료가치!$M$82:$M$209,1),1)</f>
        <v>31 : 랭크3 PVP.프로페서(남)</v>
      </c>
    </row>
    <row r="788" spans="29:33" x14ac:dyDescent="0.2">
      <c r="AC788" s="4">
        <f t="shared" si="48"/>
        <v>787</v>
      </c>
      <c r="AD788" s="161">
        <f t="shared" ca="1" si="49"/>
        <v>0.59951969396167348</v>
      </c>
      <c r="AE788" s="161">
        <f t="shared" ca="1" si="50"/>
        <v>5996</v>
      </c>
      <c r="AF788" s="161" t="str">
        <f ca="1">INDEX(동료가치!$I$2:$I$81,MATCH(동료가치!AE788,동료가치!$M$2:$M$81,1),1)</f>
        <v>105 : 랭크1 파견.냥쿤</v>
      </c>
      <c r="AG788" s="161" t="str">
        <f ca="1">INDEX(동료가치!$I$82:$I$209,MATCH(동료가치!$AE788,동료가치!$M$82:$M$209,1),1)</f>
        <v>31 : 랭크3 PVP.프로페서(남)</v>
      </c>
    </row>
    <row r="789" spans="29:33" x14ac:dyDescent="0.2">
      <c r="AC789" s="4">
        <f t="shared" si="48"/>
        <v>788</v>
      </c>
      <c r="AD789" s="161">
        <f t="shared" ca="1" si="49"/>
        <v>0.95688554742246912</v>
      </c>
      <c r="AE789" s="161">
        <f t="shared" ca="1" si="50"/>
        <v>9569</v>
      </c>
      <c r="AF789" s="161" t="str">
        <f ca="1">INDEX(동료가치!$I$2:$I$81,MATCH(동료가치!AE789,동료가치!$M$2:$M$81,1),1)</f>
        <v>140 : 랭크3 파견.디포르테</v>
      </c>
      <c r="AG789" s="161" t="str">
        <f ca="1">INDEX(동료가치!$I$82:$I$209,MATCH(동료가치!$AE789,동료가치!$M$82:$M$209,1),1)</f>
        <v>139 : 랭크3 파견.테일링</v>
      </c>
    </row>
    <row r="790" spans="29:33" x14ac:dyDescent="0.2">
      <c r="AC790" s="4">
        <f t="shared" si="48"/>
        <v>789</v>
      </c>
      <c r="AD790" s="161">
        <f t="shared" ca="1" si="49"/>
        <v>0.73700094006511296</v>
      </c>
      <c r="AE790" s="161">
        <f t="shared" ca="1" si="50"/>
        <v>7371</v>
      </c>
      <c r="AF790" s="161" t="str">
        <f ca="1">INDEX(동료가치!$I$2:$I$81,MATCH(동료가치!AE790,동료가치!$M$2:$M$81,1),1)</f>
        <v>13 : 랭크2 PVP.위저드(남)</v>
      </c>
      <c r="AG790" s="161" t="str">
        <f ca="1">INDEX(동료가치!$I$82:$I$209,MATCH(동료가치!$AE790,동료가치!$M$82:$M$209,1),1)</f>
        <v>40 : 랭크3 PVP.클로운(여)</v>
      </c>
    </row>
    <row r="791" spans="29:33" x14ac:dyDescent="0.2">
      <c r="AC791" s="4">
        <f t="shared" si="48"/>
        <v>790</v>
      </c>
      <c r="AD791" s="161">
        <f t="shared" ca="1" si="49"/>
        <v>0.72262013833869621</v>
      </c>
      <c r="AE791" s="161">
        <f t="shared" ca="1" si="50"/>
        <v>7227</v>
      </c>
      <c r="AF791" s="161" t="str">
        <f ca="1">INDEX(동료가치!$I$2:$I$81,MATCH(동료가치!AE791,동료가치!$M$2:$M$81,1),1)</f>
        <v>11 : 랭크2 PVP.크루세이더(남)</v>
      </c>
      <c r="AG791" s="161" t="str">
        <f ca="1">INDEX(동료가치!$I$82:$I$209,MATCH(동료가치!$AE791,동료가치!$M$82:$M$209,1),1)</f>
        <v>39 : 랭크3 PVP.클로운(남)</v>
      </c>
    </row>
    <row r="792" spans="29:33" x14ac:dyDescent="0.2">
      <c r="AC792" s="4">
        <f t="shared" si="48"/>
        <v>791</v>
      </c>
      <c r="AD792" s="161">
        <f t="shared" ca="1" si="49"/>
        <v>0.3597666771730067</v>
      </c>
      <c r="AE792" s="161">
        <f t="shared" ca="1" si="50"/>
        <v>3598</v>
      </c>
      <c r="AF792" s="161" t="str">
        <f ca="1">INDEX(동료가치!$I$2:$I$81,MATCH(동료가치!AE792,동료가치!$M$2:$M$81,1),1)</f>
        <v>8 : 랭크1 PVP.아처(여)</v>
      </c>
      <c r="AG792" s="161" t="str">
        <f ca="1">INDEX(동료가치!$I$82:$I$209,MATCH(동료가치!$AE792,동료가치!$M$82:$M$209,1),1)</f>
        <v>115 : 랭크2 파견.홀그렌</v>
      </c>
    </row>
    <row r="793" spans="29:33" x14ac:dyDescent="0.2">
      <c r="AC793" s="4">
        <f t="shared" si="48"/>
        <v>792</v>
      </c>
      <c r="AD793" s="161">
        <f t="shared" ca="1" si="49"/>
        <v>0.211619827831247</v>
      </c>
      <c r="AE793" s="161">
        <f t="shared" ca="1" si="50"/>
        <v>2117</v>
      </c>
      <c r="AF793" s="161" t="str">
        <f ca="1">INDEX(동료가치!$I$2:$I$81,MATCH(동료가치!AE793,동료가치!$M$2:$M$81,1),1)</f>
        <v>5 : 랭크1 PVP.씨프(남)</v>
      </c>
      <c r="AG793" s="161" t="str">
        <f ca="1">INDEX(동료가치!$I$82:$I$209,MATCH(동료가치!$AE793,동료가치!$M$82:$M$209,1),1)</f>
        <v>22 : 랭크2 PVP.헌터(여)</v>
      </c>
    </row>
    <row r="794" spans="29:33" x14ac:dyDescent="0.2">
      <c r="AC794" s="4">
        <f t="shared" si="48"/>
        <v>793</v>
      </c>
      <c r="AD794" s="161">
        <f t="shared" ca="1" si="49"/>
        <v>0.71638430039425671</v>
      </c>
      <c r="AE794" s="161">
        <f t="shared" ca="1" si="50"/>
        <v>7164</v>
      </c>
      <c r="AF794" s="161" t="str">
        <f ca="1">INDEX(동료가치!$I$2:$I$81,MATCH(동료가치!AE794,동료가치!$M$2:$M$81,1),1)</f>
        <v>10 : 랭크2 PVP.나이트(여)</v>
      </c>
      <c r="AG794" s="161" t="str">
        <f ca="1">INDEX(동료가치!$I$82:$I$209,MATCH(동료가치!$AE794,동료가치!$M$82:$M$209,1),1)</f>
        <v>39 : 랭크3 PVP.클로운(남)</v>
      </c>
    </row>
    <row r="795" spans="29:33" x14ac:dyDescent="0.2">
      <c r="AC795" s="4">
        <f t="shared" si="48"/>
        <v>794</v>
      </c>
      <c r="AD795" s="161">
        <f t="shared" ca="1" si="49"/>
        <v>0.82218808200561966</v>
      </c>
      <c r="AE795" s="161">
        <f t="shared" ca="1" si="50"/>
        <v>8222</v>
      </c>
      <c r="AF795" s="161" t="str">
        <f ca="1">INDEX(동료가치!$I$2:$I$81,MATCH(동료가치!AE795,동료가치!$M$2:$M$81,1),1)</f>
        <v>111 : 랭크2 파견.미스티</v>
      </c>
      <c r="AG795" s="161" t="str">
        <f ca="1">INDEX(동료가치!$I$82:$I$209,MATCH(동료가치!$AE795,동료가치!$M$82:$M$209,1),1)</f>
        <v>130 : 랭크3 파견.이레이소</v>
      </c>
    </row>
    <row r="796" spans="29:33" x14ac:dyDescent="0.2">
      <c r="AC796" s="4">
        <f t="shared" si="48"/>
        <v>795</v>
      </c>
      <c r="AD796" s="161">
        <f t="shared" ca="1" si="49"/>
        <v>0.51503305170973646</v>
      </c>
      <c r="AE796" s="161">
        <f t="shared" ca="1" si="50"/>
        <v>5151</v>
      </c>
      <c r="AF796" s="161" t="str">
        <f ca="1">INDEX(동료가치!$I$2:$I$81,MATCH(동료가치!AE796,동료가치!$M$2:$M$81,1),1)</f>
        <v>103 : 랭크1 파견.진도</v>
      </c>
      <c r="AG796" s="161" t="str">
        <f ca="1">INDEX(동료가치!$I$82:$I$209,MATCH(동료가치!$AE796,동료가치!$M$82:$M$209,1),1)</f>
        <v>25 : 랭크3 PVP.로드나이트(남)</v>
      </c>
    </row>
    <row r="797" spans="29:33" x14ac:dyDescent="0.2">
      <c r="AC797" s="4">
        <f t="shared" si="48"/>
        <v>796</v>
      </c>
      <c r="AD797" s="161">
        <f t="shared" ca="1" si="49"/>
        <v>0.59869126539470519</v>
      </c>
      <c r="AE797" s="161">
        <f t="shared" ca="1" si="50"/>
        <v>5987</v>
      </c>
      <c r="AF797" s="161" t="str">
        <f ca="1">INDEX(동료가치!$I$2:$I$81,MATCH(동료가치!AE797,동료가치!$M$2:$M$81,1),1)</f>
        <v>105 : 랭크1 파견.냥쿤</v>
      </c>
      <c r="AG797" s="161" t="str">
        <f ca="1">INDEX(동료가치!$I$82:$I$209,MATCH(동료가치!$AE797,동료가치!$M$82:$M$209,1),1)</f>
        <v>31 : 랭크3 PVP.프로페서(남)</v>
      </c>
    </row>
    <row r="798" spans="29:33" x14ac:dyDescent="0.2">
      <c r="AC798" s="4">
        <f t="shared" si="48"/>
        <v>797</v>
      </c>
      <c r="AD798" s="161">
        <f t="shared" ca="1" si="49"/>
        <v>0.48453648215667233</v>
      </c>
      <c r="AE798" s="161">
        <f t="shared" ca="1" si="50"/>
        <v>4846</v>
      </c>
      <c r="AF798" s="161" t="str">
        <f ca="1">INDEX(동료가치!$I$2:$I$81,MATCH(동료가치!AE798,동료가치!$M$2:$M$81,1),1)</f>
        <v>103 : 랭크1 파견.진도</v>
      </c>
      <c r="AG798" s="161" t="str">
        <f ca="1">INDEX(동료가치!$I$82:$I$209,MATCH(동료가치!$AE798,동료가치!$M$82:$M$209,1),1)</f>
        <v>123 : 랭크2 파견.파노</v>
      </c>
    </row>
    <row r="799" spans="29:33" x14ac:dyDescent="0.2">
      <c r="AC799" s="4">
        <f t="shared" si="48"/>
        <v>798</v>
      </c>
      <c r="AD799" s="161">
        <f t="shared" ca="1" si="49"/>
        <v>0.68697692529368248</v>
      </c>
      <c r="AE799" s="161">
        <f t="shared" ca="1" si="50"/>
        <v>6870</v>
      </c>
      <c r="AF799" s="161" t="str">
        <f ca="1">INDEX(동료가치!$I$2:$I$81,MATCH(동료가치!AE799,동료가치!$M$2:$M$81,1),1)</f>
        <v>107 : 랭크1 파견.아제냐</v>
      </c>
      <c r="AG799" s="161" t="str">
        <f ca="1">INDEX(동료가치!$I$82:$I$209,MATCH(동료가치!$AE799,동료가치!$M$82:$M$209,1),1)</f>
        <v>37 : 랭크3 PVP.스나이퍼(남)</v>
      </c>
    </row>
    <row r="800" spans="29:33" x14ac:dyDescent="0.2">
      <c r="AC800" s="4">
        <f t="shared" si="48"/>
        <v>799</v>
      </c>
      <c r="AD800" s="161">
        <f t="shared" ca="1" si="49"/>
        <v>0.31683131701782596</v>
      </c>
      <c r="AE800" s="161">
        <f t="shared" ca="1" si="50"/>
        <v>3169</v>
      </c>
      <c r="AF800" s="161" t="str">
        <f ca="1">INDEX(동료가치!$I$2:$I$81,MATCH(동료가치!AE800,동료가치!$M$2:$M$81,1),1)</f>
        <v>7 : 랭크1 PVP.아처(남)</v>
      </c>
      <c r="AG800" s="161" t="str">
        <f ca="1">INDEX(동료가치!$I$82:$I$209,MATCH(동료가치!$AE800,동료가치!$M$82:$M$209,1),1)</f>
        <v>112 : 랭크2 파견.이세나</v>
      </c>
    </row>
    <row r="801" spans="29:33" x14ac:dyDescent="0.2">
      <c r="AC801" s="4">
        <f t="shared" si="48"/>
        <v>800</v>
      </c>
      <c r="AD801" s="161">
        <f t="shared" ca="1" si="49"/>
        <v>0.23363505524533501</v>
      </c>
      <c r="AE801" s="161">
        <f t="shared" ca="1" si="50"/>
        <v>2337</v>
      </c>
      <c r="AF801" s="161" t="str">
        <f ca="1">INDEX(동료가치!$I$2:$I$81,MATCH(동료가치!AE801,동료가치!$M$2:$M$81,1),1)</f>
        <v>5 : 랭크1 PVP.씨프(남)</v>
      </c>
      <c r="AG801" s="161" t="str">
        <f ca="1">INDEX(동료가치!$I$82:$I$209,MATCH(동료가치!$AE801,동료가치!$M$82:$M$209,1),1)</f>
        <v>23 : 랭크2 PVP.댄서(남)</v>
      </c>
    </row>
    <row r="802" spans="29:33" x14ac:dyDescent="0.2">
      <c r="AC802" s="4">
        <f t="shared" si="48"/>
        <v>801</v>
      </c>
      <c r="AD802" s="161">
        <f t="shared" ca="1" si="49"/>
        <v>0.76359290444923678</v>
      </c>
      <c r="AE802" s="161">
        <f t="shared" ca="1" si="50"/>
        <v>7636</v>
      </c>
      <c r="AF802" s="161" t="str">
        <f ca="1">INDEX(동료가치!$I$2:$I$81,MATCH(동료가치!AE802,동료가치!$M$2:$M$81,1),1)</f>
        <v>17 : 랭크2 PVP.어쌔신(남)</v>
      </c>
      <c r="AG802" s="161" t="str">
        <f ca="1">INDEX(동료가치!$I$82:$I$209,MATCH(동료가치!$AE802,동료가치!$M$82:$M$209,1),1)</f>
        <v>126 : 랭크3 파견.고로</v>
      </c>
    </row>
    <row r="803" spans="29:33" x14ac:dyDescent="0.2">
      <c r="AC803" s="4">
        <f t="shared" si="48"/>
        <v>802</v>
      </c>
      <c r="AD803" s="161">
        <f t="shared" ca="1" si="49"/>
        <v>0.8015955861103079</v>
      </c>
      <c r="AE803" s="161">
        <f t="shared" ca="1" si="50"/>
        <v>8016</v>
      </c>
      <c r="AF803" s="161" t="str">
        <f ca="1">INDEX(동료가치!$I$2:$I$81,MATCH(동료가치!AE803,동료가치!$M$2:$M$81,1),1)</f>
        <v>23 : 랭크2 PVP.댄서(남)</v>
      </c>
      <c r="AG803" s="161" t="str">
        <f ca="1">INDEX(동료가치!$I$82:$I$209,MATCH(동료가치!$AE803,동료가치!$M$82:$M$209,1),1)</f>
        <v>129 : 랭크3 파견.시키나</v>
      </c>
    </row>
    <row r="804" spans="29:33" x14ac:dyDescent="0.2">
      <c r="AC804" s="4">
        <f t="shared" si="48"/>
        <v>803</v>
      </c>
      <c r="AD804" s="161">
        <f t="shared" ca="1" si="49"/>
        <v>0.23299416665570682</v>
      </c>
      <c r="AE804" s="161">
        <f t="shared" ca="1" si="50"/>
        <v>2330</v>
      </c>
      <c r="AF804" s="161" t="str">
        <f ca="1">INDEX(동료가치!$I$2:$I$81,MATCH(동료가치!AE804,동료가치!$M$2:$M$81,1),1)</f>
        <v>5 : 랭크1 PVP.씨프(남)</v>
      </c>
      <c r="AG804" s="161" t="str">
        <f ca="1">INDEX(동료가치!$I$82:$I$209,MATCH(동료가치!$AE804,동료가치!$M$82:$M$209,1),1)</f>
        <v>23 : 랭크2 PVP.댄서(남)</v>
      </c>
    </row>
    <row r="805" spans="29:33" x14ac:dyDescent="0.2">
      <c r="AC805" s="4">
        <f t="shared" si="48"/>
        <v>804</v>
      </c>
      <c r="AD805" s="161">
        <f t="shared" ca="1" si="49"/>
        <v>0.18043009970558732</v>
      </c>
      <c r="AE805" s="161">
        <f t="shared" ca="1" si="50"/>
        <v>1805</v>
      </c>
      <c r="AF805" s="161" t="str">
        <f ca="1">INDEX(동료가치!$I$2:$I$81,MATCH(동료가치!AE805,동료가치!$M$2:$M$81,1),1)</f>
        <v>4 : 랭크1 PVP.매지션(여)</v>
      </c>
      <c r="AG805" s="161" t="str">
        <f ca="1">INDEX(동료가치!$I$82:$I$209,MATCH(동료가치!$AE805,동료가치!$M$82:$M$209,1),1)</f>
        <v>20 : 랭크2 PVP.로그(여)</v>
      </c>
    </row>
    <row r="806" spans="29:33" x14ac:dyDescent="0.2">
      <c r="AC806" s="4">
        <f t="shared" si="48"/>
        <v>805</v>
      </c>
      <c r="AD806" s="161">
        <f t="shared" ca="1" si="49"/>
        <v>0.35329427591660234</v>
      </c>
      <c r="AE806" s="161">
        <f t="shared" ca="1" si="50"/>
        <v>3533</v>
      </c>
      <c r="AF806" s="161" t="str">
        <f ca="1">INDEX(동료가치!$I$2:$I$81,MATCH(동료가치!AE806,동료가치!$M$2:$M$81,1),1)</f>
        <v>8 : 랭크1 PVP.아처(여)</v>
      </c>
      <c r="AG806" s="161" t="str">
        <f ca="1">INDEX(동료가치!$I$82:$I$209,MATCH(동료가치!$AE806,동료가치!$M$82:$M$209,1),1)</f>
        <v>115 : 랭크2 파견.홀그렌</v>
      </c>
    </row>
    <row r="807" spans="29:33" x14ac:dyDescent="0.2">
      <c r="AC807" s="4">
        <f t="shared" si="48"/>
        <v>806</v>
      </c>
      <c r="AD807" s="161">
        <f t="shared" ca="1" si="49"/>
        <v>0.9693266499241614</v>
      </c>
      <c r="AE807" s="161">
        <f t="shared" ca="1" si="50"/>
        <v>9694</v>
      </c>
      <c r="AF807" s="161" t="str">
        <f ca="1">INDEX(동료가치!$I$2:$I$81,MATCH(동료가치!AE807,동료가치!$M$2:$M$81,1),1)</f>
        <v>140 : 랭크3 파견.디포르테</v>
      </c>
      <c r="AG807" s="161" t="str">
        <f ca="1">INDEX(동료가치!$I$82:$I$209,MATCH(동료가치!$AE807,동료가치!$M$82:$M$209,1),1)</f>
        <v>52 : 랭크4 PVP.쉐도우체이서(여)</v>
      </c>
    </row>
    <row r="808" spans="29:33" x14ac:dyDescent="0.2">
      <c r="AC808" s="4">
        <f t="shared" si="48"/>
        <v>807</v>
      </c>
      <c r="AD808" s="161">
        <f t="shared" ca="1" si="49"/>
        <v>0.39150263782192141</v>
      </c>
      <c r="AE808" s="161">
        <f t="shared" ca="1" si="50"/>
        <v>3916</v>
      </c>
      <c r="AF808" s="161" t="str">
        <f ca="1">INDEX(동료가치!$I$2:$I$81,MATCH(동료가치!AE808,동료가치!$M$2:$M$81,1),1)</f>
        <v>101 : 랭크1 파견.엔타마</v>
      </c>
      <c r="AG808" s="161" t="str">
        <f ca="1">INDEX(동료가치!$I$82:$I$209,MATCH(동료가치!$AE808,동료가치!$M$82:$M$209,1),1)</f>
        <v>117 : 랭크2 파견.미드</v>
      </c>
    </row>
    <row r="809" spans="29:33" x14ac:dyDescent="0.2">
      <c r="AC809" s="4">
        <f t="shared" si="48"/>
        <v>808</v>
      </c>
      <c r="AD809" s="161">
        <f t="shared" ca="1" si="49"/>
        <v>2.1894067930452121E-2</v>
      </c>
      <c r="AE809" s="161">
        <f t="shared" ca="1" si="50"/>
        <v>219</v>
      </c>
      <c r="AF809" s="161" t="str">
        <f ca="1">INDEX(동료가치!$I$2:$I$81,MATCH(동료가치!AE809,동료가치!$M$2:$M$81,1),1)</f>
        <v>1 : 랭크1 PVP.소드맨(남)</v>
      </c>
      <c r="AG809" s="161" t="str">
        <f ca="1">INDEX(동료가치!$I$82:$I$209,MATCH(동료가치!$AE809,동료가치!$M$82:$M$209,1),1)</f>
        <v>10 : 랭크2 PVP.나이트(여)</v>
      </c>
    </row>
    <row r="810" spans="29:33" x14ac:dyDescent="0.2">
      <c r="AC810" s="4">
        <f t="shared" si="48"/>
        <v>809</v>
      </c>
      <c r="AD810" s="161">
        <f t="shared" ca="1" si="49"/>
        <v>0.35245627711879068</v>
      </c>
      <c r="AE810" s="161">
        <f t="shared" ca="1" si="50"/>
        <v>3525</v>
      </c>
      <c r="AF810" s="161" t="str">
        <f ca="1">INDEX(동료가치!$I$2:$I$81,MATCH(동료가치!AE810,동료가치!$M$2:$M$81,1),1)</f>
        <v>8 : 랭크1 PVP.아처(여)</v>
      </c>
      <c r="AG810" s="161" t="str">
        <f ca="1">INDEX(동료가치!$I$82:$I$209,MATCH(동료가치!$AE810,동료가치!$M$82:$M$209,1),1)</f>
        <v>115 : 랭크2 파견.홀그렌</v>
      </c>
    </row>
    <row r="811" spans="29:33" x14ac:dyDescent="0.2">
      <c r="AC811" s="4">
        <f t="shared" si="48"/>
        <v>810</v>
      </c>
      <c r="AD811" s="161">
        <f t="shared" ca="1" si="49"/>
        <v>0.52142403234412471</v>
      </c>
      <c r="AE811" s="161">
        <f t="shared" ca="1" si="50"/>
        <v>5215</v>
      </c>
      <c r="AF811" s="161" t="str">
        <f ca="1">INDEX(동료가치!$I$2:$I$81,MATCH(동료가치!AE811,동료가치!$M$2:$M$81,1),1)</f>
        <v>104 : 랭크1 파견.스텔로</v>
      </c>
      <c r="AG811" s="161" t="str">
        <f ca="1">INDEX(동료가치!$I$82:$I$209,MATCH(동료가치!$AE811,동료가치!$M$82:$M$209,1),1)</f>
        <v>26 : 랭크3 PVP.로드나이트(여)</v>
      </c>
    </row>
    <row r="812" spans="29:33" x14ac:dyDescent="0.2">
      <c r="AC812" s="4">
        <f t="shared" si="48"/>
        <v>811</v>
      </c>
      <c r="AD812" s="161">
        <f t="shared" ca="1" si="49"/>
        <v>0.22528577583133325</v>
      </c>
      <c r="AE812" s="161">
        <f t="shared" ca="1" si="50"/>
        <v>2253</v>
      </c>
      <c r="AF812" s="161" t="str">
        <f ca="1">INDEX(동료가치!$I$2:$I$81,MATCH(동료가치!AE812,동료가치!$M$2:$M$81,1),1)</f>
        <v>5 : 랭크1 PVP.씨프(남)</v>
      </c>
      <c r="AG812" s="161" t="str">
        <f ca="1">INDEX(동료가치!$I$82:$I$209,MATCH(동료가치!$AE812,동료가치!$M$82:$M$209,1),1)</f>
        <v>23 : 랭크2 PVP.댄서(남)</v>
      </c>
    </row>
    <row r="813" spans="29:33" x14ac:dyDescent="0.2">
      <c r="AC813" s="4">
        <f t="shared" si="48"/>
        <v>812</v>
      </c>
      <c r="AD813" s="161">
        <f t="shared" ca="1" si="49"/>
        <v>0.5873444457791589</v>
      </c>
      <c r="AE813" s="161">
        <f t="shared" ca="1" si="50"/>
        <v>5874</v>
      </c>
      <c r="AF813" s="161" t="str">
        <f ca="1">INDEX(동료가치!$I$2:$I$81,MATCH(동료가치!AE813,동료가치!$M$2:$M$81,1),1)</f>
        <v>105 : 랭크1 파견.냥쿤</v>
      </c>
      <c r="AG813" s="161" t="str">
        <f ca="1">INDEX(동료가치!$I$82:$I$209,MATCH(동료가치!$AE813,동료가치!$M$82:$M$209,1),1)</f>
        <v>30 : 랭크3 PVP.하이위저드(여)</v>
      </c>
    </row>
    <row r="814" spans="29:33" x14ac:dyDescent="0.2">
      <c r="AC814" s="4">
        <f t="shared" si="48"/>
        <v>813</v>
      </c>
      <c r="AD814" s="161">
        <f t="shared" ca="1" si="49"/>
        <v>0.94969307016464521</v>
      </c>
      <c r="AE814" s="161">
        <f t="shared" ca="1" si="50"/>
        <v>9497</v>
      </c>
      <c r="AF814" s="161" t="str">
        <f ca="1">INDEX(동료가치!$I$2:$I$81,MATCH(동료가치!AE814,동료가치!$M$2:$M$81,1),1)</f>
        <v>137 : 랭크3 파견.비닛</v>
      </c>
      <c r="AG814" s="161" t="str">
        <f ca="1">INDEX(동료가치!$I$82:$I$209,MATCH(동료가치!$AE814,동료가치!$M$82:$M$209,1),1)</f>
        <v>139 : 랭크3 파견.테일링</v>
      </c>
    </row>
    <row r="815" spans="29:33" x14ac:dyDescent="0.2">
      <c r="AC815" s="4">
        <f t="shared" si="48"/>
        <v>814</v>
      </c>
      <c r="AD815" s="161">
        <f t="shared" ca="1" si="49"/>
        <v>0.50243230219423929</v>
      </c>
      <c r="AE815" s="161">
        <f t="shared" ca="1" si="50"/>
        <v>5025</v>
      </c>
      <c r="AF815" s="161" t="str">
        <f ca="1">INDEX(동료가치!$I$2:$I$81,MATCH(동료가치!AE815,동료가치!$M$2:$M$81,1),1)</f>
        <v>103 : 랭크1 파견.진도</v>
      </c>
      <c r="AG815" s="161" t="str">
        <f ca="1">INDEX(동료가치!$I$82:$I$209,MATCH(동료가치!$AE815,동료가치!$M$82:$M$209,1),1)</f>
        <v>124 : 랭크2 파견.네마</v>
      </c>
    </row>
    <row r="816" spans="29:33" x14ac:dyDescent="0.2">
      <c r="AC816" s="4">
        <f t="shared" si="48"/>
        <v>815</v>
      </c>
      <c r="AD816" s="161">
        <f t="shared" ca="1" si="49"/>
        <v>0.22132756240642293</v>
      </c>
      <c r="AE816" s="161">
        <f t="shared" ca="1" si="50"/>
        <v>2214</v>
      </c>
      <c r="AF816" s="161" t="str">
        <f ca="1">INDEX(동료가치!$I$2:$I$81,MATCH(동료가치!AE816,동료가치!$M$2:$M$81,1),1)</f>
        <v>5 : 랭크1 PVP.씨프(남)</v>
      </c>
      <c r="AG816" s="161" t="str">
        <f ca="1">INDEX(동료가치!$I$82:$I$209,MATCH(동료가치!$AE816,동료가치!$M$82:$M$209,1),1)</f>
        <v>22 : 랭크2 PVP.헌터(여)</v>
      </c>
    </row>
    <row r="817" spans="29:33" x14ac:dyDescent="0.2">
      <c r="AC817" s="4">
        <f t="shared" si="48"/>
        <v>816</v>
      </c>
      <c r="AD817" s="161">
        <f t="shared" ca="1" si="49"/>
        <v>0.3851129834586664</v>
      </c>
      <c r="AE817" s="161">
        <f t="shared" ca="1" si="50"/>
        <v>3852</v>
      </c>
      <c r="AF817" s="161" t="str">
        <f ca="1">INDEX(동료가치!$I$2:$I$81,MATCH(동료가치!AE817,동료가치!$M$2:$M$81,1),1)</f>
        <v>101 : 랭크1 파견.엔타마</v>
      </c>
      <c r="AG817" s="161" t="str">
        <f ca="1">INDEX(동료가치!$I$82:$I$209,MATCH(동료가치!$AE817,동료가치!$M$82:$M$209,1),1)</f>
        <v>117 : 랭크2 파견.미드</v>
      </c>
    </row>
    <row r="818" spans="29:33" x14ac:dyDescent="0.2">
      <c r="AC818" s="4">
        <f t="shared" si="48"/>
        <v>817</v>
      </c>
      <c r="AD818" s="161">
        <f t="shared" ca="1" si="49"/>
        <v>0.46566537219992732</v>
      </c>
      <c r="AE818" s="161">
        <f t="shared" ca="1" si="50"/>
        <v>4657</v>
      </c>
      <c r="AF818" s="161" t="str">
        <f ca="1">INDEX(동료가치!$I$2:$I$81,MATCH(동료가치!AE818,동료가치!$M$2:$M$81,1),1)</f>
        <v>102 : 랭크1 파견.세레</v>
      </c>
      <c r="AG818" s="161" t="str">
        <f ca="1">INDEX(동료가치!$I$82:$I$209,MATCH(동료가치!$AE818,동료가치!$M$82:$M$209,1),1)</f>
        <v>122 : 랭크2 파견.엘리</v>
      </c>
    </row>
    <row r="819" spans="29:33" x14ac:dyDescent="0.2">
      <c r="AC819" s="4">
        <f t="shared" si="48"/>
        <v>818</v>
      </c>
      <c r="AD819" s="161">
        <f t="shared" ca="1" si="49"/>
        <v>0.73347975949288813</v>
      </c>
      <c r="AE819" s="161">
        <f t="shared" ca="1" si="50"/>
        <v>7335</v>
      </c>
      <c r="AF819" s="161" t="str">
        <f ca="1">INDEX(동료가치!$I$2:$I$81,MATCH(동료가치!AE819,동료가치!$M$2:$M$81,1),1)</f>
        <v>12 : 랭크2 PVP.크루세이더(여)</v>
      </c>
      <c r="AG819" s="161" t="str">
        <f ca="1">INDEX(동료가치!$I$82:$I$209,MATCH(동료가치!$AE819,동료가치!$M$82:$M$209,1),1)</f>
        <v>40 : 랭크3 PVP.클로운(여)</v>
      </c>
    </row>
    <row r="820" spans="29:33" x14ac:dyDescent="0.2">
      <c r="AC820" s="4">
        <f t="shared" si="48"/>
        <v>819</v>
      </c>
      <c r="AD820" s="161">
        <f t="shared" ca="1" si="49"/>
        <v>0.55634990319756028</v>
      </c>
      <c r="AE820" s="161">
        <f t="shared" ca="1" si="50"/>
        <v>5564</v>
      </c>
      <c r="AF820" s="161" t="str">
        <f ca="1">INDEX(동료가치!$I$2:$I$81,MATCH(동료가치!AE820,동료가치!$M$2:$M$81,1),1)</f>
        <v>104 : 랭크1 파견.스텔로</v>
      </c>
      <c r="AG820" s="161" t="str">
        <f ca="1">INDEX(동료가치!$I$82:$I$209,MATCH(동료가치!$AE820,동료가치!$M$82:$M$209,1),1)</f>
        <v>28 : 랭크3 PVP.팔라딘(여)</v>
      </c>
    </row>
    <row r="821" spans="29:33" x14ac:dyDescent="0.2">
      <c r="AC821" s="4">
        <f t="shared" si="48"/>
        <v>820</v>
      </c>
      <c r="AD821" s="161">
        <f t="shared" ca="1" si="49"/>
        <v>0.72935708522731246</v>
      </c>
      <c r="AE821" s="161">
        <f t="shared" ca="1" si="50"/>
        <v>7294</v>
      </c>
      <c r="AF821" s="161" t="str">
        <f ca="1">INDEX(동료가치!$I$2:$I$81,MATCH(동료가치!AE821,동료가치!$M$2:$M$81,1),1)</f>
        <v>12 : 랭크2 PVP.크루세이더(여)</v>
      </c>
      <c r="AG821" s="161" t="str">
        <f ca="1">INDEX(동료가치!$I$82:$I$209,MATCH(동료가치!$AE821,동료가치!$M$82:$M$209,1),1)</f>
        <v>40 : 랭크3 PVP.클로운(여)</v>
      </c>
    </row>
    <row r="822" spans="29:33" x14ac:dyDescent="0.2">
      <c r="AC822" s="4">
        <f t="shared" si="48"/>
        <v>821</v>
      </c>
      <c r="AD822" s="161">
        <f t="shared" ca="1" si="49"/>
        <v>4.6480703518349986E-2</v>
      </c>
      <c r="AE822" s="161">
        <f t="shared" ca="1" si="50"/>
        <v>465</v>
      </c>
      <c r="AF822" s="161" t="str">
        <f ca="1">INDEX(동료가치!$I$2:$I$81,MATCH(동료가치!AE822,동료가치!$M$2:$M$81,1),1)</f>
        <v>1 : 랭크1 PVP.소드맨(남)</v>
      </c>
      <c r="AG822" s="161" t="str">
        <f ca="1">INDEX(동료가치!$I$82:$I$209,MATCH(동료가치!$AE822,동료가치!$M$82:$M$209,1),1)</f>
        <v>11 : 랭크2 PVP.크루세이더(남)</v>
      </c>
    </row>
    <row r="823" spans="29:33" x14ac:dyDescent="0.2">
      <c r="AC823" s="4">
        <f t="shared" si="48"/>
        <v>822</v>
      </c>
      <c r="AD823" s="161">
        <f t="shared" ca="1" si="49"/>
        <v>0.80166347540646943</v>
      </c>
      <c r="AE823" s="161">
        <f t="shared" ca="1" si="50"/>
        <v>8017</v>
      </c>
      <c r="AF823" s="161" t="str">
        <f ca="1">INDEX(동료가치!$I$2:$I$81,MATCH(동료가치!AE823,동료가치!$M$2:$M$81,1),1)</f>
        <v>23 : 랭크2 PVP.댄서(남)</v>
      </c>
      <c r="AG823" s="161" t="str">
        <f ca="1">INDEX(동료가치!$I$82:$I$209,MATCH(동료가치!$AE823,동료가치!$M$82:$M$209,1),1)</f>
        <v>129 : 랭크3 파견.시키나</v>
      </c>
    </row>
    <row r="824" spans="29:33" x14ac:dyDescent="0.2">
      <c r="AC824" s="4">
        <f t="shared" si="48"/>
        <v>823</v>
      </c>
      <c r="AD824" s="161">
        <f t="shared" ca="1" si="49"/>
        <v>0.22726642770389593</v>
      </c>
      <c r="AE824" s="161">
        <f t="shared" ca="1" si="50"/>
        <v>2273</v>
      </c>
      <c r="AF824" s="161" t="str">
        <f ca="1">INDEX(동료가치!$I$2:$I$81,MATCH(동료가치!AE824,동료가치!$M$2:$M$81,1),1)</f>
        <v>5 : 랭크1 PVP.씨프(남)</v>
      </c>
      <c r="AG824" s="161" t="str">
        <f ca="1">INDEX(동료가치!$I$82:$I$209,MATCH(동료가치!$AE824,동료가치!$M$82:$M$209,1),1)</f>
        <v>23 : 랭크2 PVP.댄서(남)</v>
      </c>
    </row>
    <row r="825" spans="29:33" x14ac:dyDescent="0.2">
      <c r="AC825" s="4">
        <f t="shared" si="48"/>
        <v>824</v>
      </c>
      <c r="AD825" s="161">
        <f t="shared" ca="1" si="49"/>
        <v>2.5344200288719976E-2</v>
      </c>
      <c r="AE825" s="161">
        <f t="shared" ca="1" si="50"/>
        <v>254</v>
      </c>
      <c r="AF825" s="161" t="str">
        <f ca="1">INDEX(동료가치!$I$2:$I$81,MATCH(동료가치!AE825,동료가치!$M$2:$M$81,1),1)</f>
        <v>1 : 랭크1 PVP.소드맨(남)</v>
      </c>
      <c r="AG825" s="161" t="str">
        <f ca="1">INDEX(동료가치!$I$82:$I$209,MATCH(동료가치!$AE825,동료가치!$M$82:$M$209,1),1)</f>
        <v>10 : 랭크2 PVP.나이트(여)</v>
      </c>
    </row>
    <row r="826" spans="29:33" x14ac:dyDescent="0.2">
      <c r="AC826" s="4">
        <f t="shared" si="48"/>
        <v>825</v>
      </c>
      <c r="AD826" s="161">
        <f t="shared" ca="1" si="49"/>
        <v>0.79408471482142307</v>
      </c>
      <c r="AE826" s="161">
        <f t="shared" ca="1" si="50"/>
        <v>7941</v>
      </c>
      <c r="AF826" s="161" t="str">
        <f ca="1">INDEX(동료가치!$I$2:$I$81,MATCH(동료가치!AE826,동료가치!$M$2:$M$81,1),1)</f>
        <v>22 : 랭크2 PVP.헌터(여)</v>
      </c>
      <c r="AG826" s="161" t="str">
        <f ca="1">INDEX(동료가치!$I$82:$I$209,MATCH(동료가치!$AE826,동료가치!$M$82:$M$209,1),1)</f>
        <v>128 : 랭크3 파견.본바스</v>
      </c>
    </row>
    <row r="827" spans="29:33" x14ac:dyDescent="0.2">
      <c r="AC827" s="4">
        <f t="shared" si="48"/>
        <v>826</v>
      </c>
      <c r="AD827" s="161">
        <f t="shared" ca="1" si="49"/>
        <v>0.49755289164657956</v>
      </c>
      <c r="AE827" s="161">
        <f t="shared" ca="1" si="50"/>
        <v>4976</v>
      </c>
      <c r="AF827" s="161" t="str">
        <f ca="1">INDEX(동료가치!$I$2:$I$81,MATCH(동료가치!AE827,동료가치!$M$2:$M$81,1),1)</f>
        <v>103 : 랭크1 파견.진도</v>
      </c>
      <c r="AG827" s="161" t="str">
        <f ca="1">INDEX(동료가치!$I$82:$I$209,MATCH(동료가치!$AE827,동료가치!$M$82:$M$209,1),1)</f>
        <v>124 : 랭크2 파견.네마</v>
      </c>
    </row>
    <row r="828" spans="29:33" x14ac:dyDescent="0.2">
      <c r="AC828" s="4">
        <f t="shared" si="48"/>
        <v>827</v>
      </c>
      <c r="AD828" s="161">
        <f t="shared" ca="1" si="49"/>
        <v>7.4314365002648874E-2</v>
      </c>
      <c r="AE828" s="161">
        <f t="shared" ca="1" si="50"/>
        <v>744</v>
      </c>
      <c r="AF828" s="161" t="str">
        <f ca="1">INDEX(동료가치!$I$2:$I$81,MATCH(동료가치!AE828,동료가치!$M$2:$M$81,1),1)</f>
        <v>2 : 랭크1 PVP.소드맨(여)</v>
      </c>
      <c r="AG828" s="161" t="str">
        <f ca="1">INDEX(동료가치!$I$82:$I$209,MATCH(동료가치!$AE828,동료가치!$M$82:$M$209,1),1)</f>
        <v>13 : 랭크2 PVP.위저드(남)</v>
      </c>
    </row>
    <row r="829" spans="29:33" x14ac:dyDescent="0.2">
      <c r="AC829" s="4">
        <f t="shared" si="48"/>
        <v>828</v>
      </c>
      <c r="AD829" s="161">
        <f t="shared" ca="1" si="49"/>
        <v>0.43326220753659728</v>
      </c>
      <c r="AE829" s="161">
        <f t="shared" ca="1" si="50"/>
        <v>4333</v>
      </c>
      <c r="AF829" s="161" t="str">
        <f ca="1">INDEX(동료가치!$I$2:$I$81,MATCH(동료가치!AE829,동료가치!$M$2:$M$81,1),1)</f>
        <v>102 : 랭크1 파견.세레</v>
      </c>
      <c r="AG829" s="161" t="str">
        <f ca="1">INDEX(동료가치!$I$82:$I$209,MATCH(동료가치!$AE829,동료가치!$M$82:$M$209,1),1)</f>
        <v>120 : 랭크2 파견.마쿠</v>
      </c>
    </row>
    <row r="830" spans="29:33" x14ac:dyDescent="0.2">
      <c r="AC830" s="4">
        <f t="shared" si="48"/>
        <v>829</v>
      </c>
      <c r="AD830" s="161">
        <f t="shared" ca="1" si="49"/>
        <v>0.61204006204912498</v>
      </c>
      <c r="AE830" s="161">
        <f t="shared" ca="1" si="50"/>
        <v>6121</v>
      </c>
      <c r="AF830" s="161" t="str">
        <f ca="1">INDEX(동료가치!$I$2:$I$81,MATCH(동료가치!AE830,동료가치!$M$2:$M$81,1),1)</f>
        <v>106 : 랭크1 파견.마요마요</v>
      </c>
      <c r="AG830" s="161" t="str">
        <f ca="1">INDEX(동료가치!$I$82:$I$209,MATCH(동료가치!$AE830,동료가치!$M$82:$M$209,1),1)</f>
        <v>32 : 랭크3 PVP.프로페서(여)</v>
      </c>
    </row>
    <row r="831" spans="29:33" x14ac:dyDescent="0.2">
      <c r="AC831" s="4">
        <f t="shared" si="48"/>
        <v>830</v>
      </c>
      <c r="AD831" s="161">
        <f t="shared" ca="1" si="49"/>
        <v>0.11545693275299296</v>
      </c>
      <c r="AE831" s="161">
        <f t="shared" ca="1" si="50"/>
        <v>1155</v>
      </c>
      <c r="AF831" s="161" t="str">
        <f ca="1">INDEX(동료가치!$I$2:$I$81,MATCH(동료가치!AE831,동료가치!$M$2:$M$81,1),1)</f>
        <v>3 : 랭크1 PVP.매지션(남)</v>
      </c>
      <c r="AG831" s="161" t="str">
        <f ca="1">INDEX(동료가치!$I$82:$I$209,MATCH(동료가치!$AE831,동료가치!$M$82:$M$209,1),1)</f>
        <v>16 : 랭크2 PVP.세이지(여)</v>
      </c>
    </row>
    <row r="832" spans="29:33" x14ac:dyDescent="0.2">
      <c r="AC832" s="4">
        <f t="shared" si="48"/>
        <v>831</v>
      </c>
      <c r="AD832" s="161">
        <f t="shared" ca="1" si="49"/>
        <v>0.1419958047587484</v>
      </c>
      <c r="AE832" s="161">
        <f t="shared" ca="1" si="50"/>
        <v>1420</v>
      </c>
      <c r="AF832" s="161" t="str">
        <f ca="1">INDEX(동료가치!$I$2:$I$81,MATCH(동료가치!AE832,동료가치!$M$2:$M$81,1),1)</f>
        <v>4 : 랭크1 PVP.매지션(여)</v>
      </c>
      <c r="AG832" s="161" t="str">
        <f ca="1">INDEX(동료가치!$I$82:$I$209,MATCH(동료가치!$AE832,동료가치!$M$82:$M$209,1),1)</f>
        <v>17 : 랭크2 PVP.어쌔신(남)</v>
      </c>
    </row>
    <row r="833" spans="29:33" x14ac:dyDescent="0.2">
      <c r="AC833" s="4">
        <f t="shared" si="48"/>
        <v>832</v>
      </c>
      <c r="AD833" s="161">
        <f t="shared" ca="1" si="49"/>
        <v>0.85724934516030515</v>
      </c>
      <c r="AE833" s="161">
        <f t="shared" ca="1" si="50"/>
        <v>8573</v>
      </c>
      <c r="AF833" s="161" t="str">
        <f ca="1">INDEX(동료가치!$I$2:$I$81,MATCH(동료가치!AE833,동료가치!$M$2:$M$81,1),1)</f>
        <v>116 : 랭크2 파견.파라</v>
      </c>
      <c r="AG833" s="161" t="str">
        <f ca="1">INDEX(동료가치!$I$82:$I$209,MATCH(동료가치!$AE833,동료가치!$M$82:$M$209,1),1)</f>
        <v>132 : 랭크3 파견.산타클로스</v>
      </c>
    </row>
    <row r="834" spans="29:33" x14ac:dyDescent="0.2">
      <c r="AC834" s="4">
        <f t="shared" si="48"/>
        <v>833</v>
      </c>
      <c r="AD834" s="161">
        <f t="shared" ca="1" si="49"/>
        <v>0.4218594907947848</v>
      </c>
      <c r="AE834" s="161">
        <f t="shared" ca="1" si="50"/>
        <v>4219</v>
      </c>
      <c r="AF834" s="161" t="str">
        <f ca="1">INDEX(동료가치!$I$2:$I$81,MATCH(동료가치!AE834,동료가치!$M$2:$M$81,1),1)</f>
        <v>102 : 랭크1 파견.세레</v>
      </c>
      <c r="AG834" s="161" t="str">
        <f ca="1">INDEX(동료가치!$I$82:$I$209,MATCH(동료가치!$AE834,동료가치!$M$82:$M$209,1),1)</f>
        <v>119 : 랭크2 파견.벤카이스틴</v>
      </c>
    </row>
    <row r="835" spans="29:33" x14ac:dyDescent="0.2">
      <c r="AC835" s="4">
        <f t="shared" ref="AC835:AC898" si="51">ROW()-1</f>
        <v>834</v>
      </c>
      <c r="AD835" s="161">
        <f t="shared" ref="AD835:AD898" ca="1" si="52">RAND()</f>
        <v>0.3587126360060644</v>
      </c>
      <c r="AE835" s="161">
        <f t="shared" ref="AE835:AE898" ca="1" si="53">ROUNDUP($AD835*10000,)</f>
        <v>3588</v>
      </c>
      <c r="AF835" s="161" t="str">
        <f ca="1">INDEX(동료가치!$I$2:$I$81,MATCH(동료가치!AE835,동료가치!$M$2:$M$81,1),1)</f>
        <v>8 : 랭크1 PVP.아처(여)</v>
      </c>
      <c r="AG835" s="161" t="str">
        <f ca="1">INDEX(동료가치!$I$82:$I$209,MATCH(동료가치!$AE835,동료가치!$M$82:$M$209,1),1)</f>
        <v>115 : 랭크2 파견.홀그렌</v>
      </c>
    </row>
    <row r="836" spans="29:33" x14ac:dyDescent="0.2">
      <c r="AC836" s="4">
        <f t="shared" si="51"/>
        <v>835</v>
      </c>
      <c r="AD836" s="161">
        <f t="shared" ca="1" si="52"/>
        <v>0.56713010128663388</v>
      </c>
      <c r="AE836" s="161">
        <f t="shared" ca="1" si="53"/>
        <v>5672</v>
      </c>
      <c r="AF836" s="161" t="str">
        <f ca="1">INDEX(동료가치!$I$2:$I$81,MATCH(동료가치!AE836,동료가치!$M$2:$M$81,1),1)</f>
        <v>105 : 랭크1 파견.냥쿤</v>
      </c>
      <c r="AG836" s="161" t="str">
        <f ca="1">INDEX(동료가치!$I$82:$I$209,MATCH(동료가치!$AE836,동료가치!$M$82:$M$209,1),1)</f>
        <v>29 : 랭크3 PVP.하이위저드(남)</v>
      </c>
    </row>
    <row r="837" spans="29:33" x14ac:dyDescent="0.2">
      <c r="AC837" s="4">
        <f t="shared" si="51"/>
        <v>836</v>
      </c>
      <c r="AD837" s="161">
        <f t="shared" ca="1" si="52"/>
        <v>0.42450030309937026</v>
      </c>
      <c r="AE837" s="161">
        <f t="shared" ca="1" si="53"/>
        <v>4246</v>
      </c>
      <c r="AF837" s="161" t="str">
        <f ca="1">INDEX(동료가치!$I$2:$I$81,MATCH(동료가치!AE837,동료가치!$M$2:$M$81,1),1)</f>
        <v>102 : 랭크1 파견.세레</v>
      </c>
      <c r="AG837" s="161" t="str">
        <f ca="1">INDEX(동료가치!$I$82:$I$209,MATCH(동료가치!$AE837,동료가치!$M$82:$M$209,1),1)</f>
        <v>119 : 랭크2 파견.벤카이스틴</v>
      </c>
    </row>
    <row r="838" spans="29:33" x14ac:dyDescent="0.2">
      <c r="AC838" s="4">
        <f t="shared" si="51"/>
        <v>837</v>
      </c>
      <c r="AD838" s="161">
        <f t="shared" ca="1" si="52"/>
        <v>0.97619762757872441</v>
      </c>
      <c r="AE838" s="161">
        <f t="shared" ca="1" si="53"/>
        <v>9762</v>
      </c>
      <c r="AF838" s="161" t="str">
        <f ca="1">INDEX(동료가치!$I$2:$I$81,MATCH(동료가치!AE838,동료가치!$M$2:$M$81,1),1)</f>
        <v>140 : 랭크3 파견.디포르테</v>
      </c>
      <c r="AG838" s="161" t="str">
        <f ca="1">INDEX(동료가치!$I$82:$I$209,MATCH(동료가치!$AE838,동료가치!$M$82:$M$209,1),1)</f>
        <v>148 : 랭크4 파견.루나인</v>
      </c>
    </row>
    <row r="839" spans="29:33" x14ac:dyDescent="0.2">
      <c r="AC839" s="4">
        <f t="shared" si="51"/>
        <v>838</v>
      </c>
      <c r="AD839" s="161">
        <f t="shared" ca="1" si="52"/>
        <v>0.54122687035523642</v>
      </c>
      <c r="AE839" s="161">
        <f t="shared" ca="1" si="53"/>
        <v>5413</v>
      </c>
      <c r="AF839" s="161" t="str">
        <f ca="1">INDEX(동료가치!$I$2:$I$81,MATCH(동료가치!AE839,동료가치!$M$2:$M$81,1),1)</f>
        <v>104 : 랭크1 파견.스텔로</v>
      </c>
      <c r="AG839" s="161" t="str">
        <f ca="1">INDEX(동료가치!$I$82:$I$209,MATCH(동료가치!$AE839,동료가치!$M$82:$M$209,1),1)</f>
        <v>27 : 랭크3 PVP.팔라딘(남)</v>
      </c>
    </row>
    <row r="840" spans="29:33" x14ac:dyDescent="0.2">
      <c r="AC840" s="4">
        <f t="shared" si="51"/>
        <v>839</v>
      </c>
      <c r="AD840" s="161">
        <f t="shared" ca="1" si="52"/>
        <v>0.91446194237749334</v>
      </c>
      <c r="AE840" s="161">
        <f t="shared" ca="1" si="53"/>
        <v>9145</v>
      </c>
      <c r="AF840" s="161" t="str">
        <f ca="1">INDEX(동료가치!$I$2:$I$81,MATCH(동료가치!AE840,동료가치!$M$2:$M$81,1),1)</f>
        <v>31 : 랭크3 PVP.프로페서(남)</v>
      </c>
      <c r="AG840" s="161" t="str">
        <f ca="1">INDEX(동료가치!$I$82:$I$209,MATCH(동료가치!$AE840,동료가치!$M$82:$M$209,1),1)</f>
        <v>136 : 랭크3 파견.글라리스</v>
      </c>
    </row>
    <row r="841" spans="29:33" x14ac:dyDescent="0.2">
      <c r="AC841" s="4">
        <f t="shared" si="51"/>
        <v>840</v>
      </c>
      <c r="AD841" s="161">
        <f t="shared" ca="1" si="52"/>
        <v>0.84435703057651035</v>
      </c>
      <c r="AE841" s="161">
        <f t="shared" ca="1" si="53"/>
        <v>8444</v>
      </c>
      <c r="AF841" s="161" t="str">
        <f ca="1">INDEX(동료가치!$I$2:$I$81,MATCH(동료가치!AE841,동료가치!$M$2:$M$81,1),1)</f>
        <v>114 : 랭크2 파견.존다</v>
      </c>
      <c r="AG841" s="161" t="str">
        <f ca="1">INDEX(동료가치!$I$82:$I$209,MATCH(동료가치!$AE841,동료가치!$M$82:$M$209,1),1)</f>
        <v>132 : 랭크3 파견.산타클로스</v>
      </c>
    </row>
    <row r="842" spans="29:33" x14ac:dyDescent="0.2">
      <c r="AC842" s="4">
        <f t="shared" si="51"/>
        <v>841</v>
      </c>
      <c r="AD842" s="161">
        <f t="shared" ca="1" si="52"/>
        <v>0.86556019435638443</v>
      </c>
      <c r="AE842" s="161">
        <f t="shared" ca="1" si="53"/>
        <v>8656</v>
      </c>
      <c r="AF842" s="161" t="str">
        <f ca="1">INDEX(동료가치!$I$2:$I$81,MATCH(동료가치!AE842,동료가치!$M$2:$M$81,1),1)</f>
        <v>118 : 랭크2 파견.룬</v>
      </c>
      <c r="AG842" s="161" t="str">
        <f ca="1">INDEX(동료가치!$I$82:$I$209,MATCH(동료가치!$AE842,동료가치!$M$82:$M$209,1),1)</f>
        <v>133 : 랭크3 파견.펠록</v>
      </c>
    </row>
    <row r="843" spans="29:33" x14ac:dyDescent="0.2">
      <c r="AC843" s="4">
        <f t="shared" si="51"/>
        <v>842</v>
      </c>
      <c r="AD843" s="161">
        <f t="shared" ca="1" si="52"/>
        <v>0.82048026884043579</v>
      </c>
      <c r="AE843" s="161">
        <f t="shared" ca="1" si="53"/>
        <v>8205</v>
      </c>
      <c r="AF843" s="161" t="str">
        <f ca="1">INDEX(동료가치!$I$2:$I$81,MATCH(동료가치!AE843,동료가치!$M$2:$M$81,1),1)</f>
        <v>110 : 랭크2 파견.프로블럼</v>
      </c>
      <c r="AG843" s="161" t="str">
        <f ca="1">INDEX(동료가치!$I$82:$I$209,MATCH(동료가치!$AE843,동료가치!$M$82:$M$209,1),1)</f>
        <v>130 : 랭크3 파견.이레이소</v>
      </c>
    </row>
    <row r="844" spans="29:33" x14ac:dyDescent="0.2">
      <c r="AC844" s="4">
        <f t="shared" si="51"/>
        <v>843</v>
      </c>
      <c r="AD844" s="161">
        <f t="shared" ca="1" si="52"/>
        <v>0.77587983853679499</v>
      </c>
      <c r="AE844" s="161">
        <f t="shared" ca="1" si="53"/>
        <v>7759</v>
      </c>
      <c r="AF844" s="161" t="str">
        <f ca="1">INDEX(동료가치!$I$2:$I$81,MATCH(동료가치!AE844,동료가치!$M$2:$M$81,1),1)</f>
        <v>19 : 랭크2 PVP.로그(남)</v>
      </c>
      <c r="AG844" s="161" t="str">
        <f ca="1">INDEX(동료가치!$I$82:$I$209,MATCH(동료가치!$AE844,동료가치!$M$82:$M$209,1),1)</f>
        <v>127 : 랭크3 파견.루이제</v>
      </c>
    </row>
    <row r="845" spans="29:33" x14ac:dyDescent="0.2">
      <c r="AC845" s="4">
        <f t="shared" si="51"/>
        <v>844</v>
      </c>
      <c r="AD845" s="161">
        <f t="shared" ca="1" si="52"/>
        <v>0.59957417582854367</v>
      </c>
      <c r="AE845" s="161">
        <f t="shared" ca="1" si="53"/>
        <v>5996</v>
      </c>
      <c r="AF845" s="161" t="str">
        <f ca="1">INDEX(동료가치!$I$2:$I$81,MATCH(동료가치!AE845,동료가치!$M$2:$M$81,1),1)</f>
        <v>105 : 랭크1 파견.냥쿤</v>
      </c>
      <c r="AG845" s="161" t="str">
        <f ca="1">INDEX(동료가치!$I$82:$I$209,MATCH(동료가치!$AE845,동료가치!$M$82:$M$209,1),1)</f>
        <v>31 : 랭크3 PVP.프로페서(남)</v>
      </c>
    </row>
    <row r="846" spans="29:33" x14ac:dyDescent="0.2">
      <c r="AC846" s="4">
        <f t="shared" si="51"/>
        <v>845</v>
      </c>
      <c r="AD846" s="161">
        <f t="shared" ca="1" si="52"/>
        <v>0.5844092739282637</v>
      </c>
      <c r="AE846" s="161">
        <f t="shared" ca="1" si="53"/>
        <v>5845</v>
      </c>
      <c r="AF846" s="161" t="str">
        <f ca="1">INDEX(동료가치!$I$2:$I$81,MATCH(동료가치!AE846,동료가치!$M$2:$M$81,1),1)</f>
        <v>105 : 랭크1 파견.냥쿤</v>
      </c>
      <c r="AG846" s="161" t="str">
        <f ca="1">INDEX(동료가치!$I$82:$I$209,MATCH(동료가치!$AE846,동료가치!$M$82:$M$209,1),1)</f>
        <v>30 : 랭크3 PVP.하이위저드(여)</v>
      </c>
    </row>
    <row r="847" spans="29:33" x14ac:dyDescent="0.2">
      <c r="AC847" s="4">
        <f t="shared" si="51"/>
        <v>846</v>
      </c>
      <c r="AD847" s="161">
        <f t="shared" ca="1" si="52"/>
        <v>0.49766876410911198</v>
      </c>
      <c r="AE847" s="161">
        <f t="shared" ca="1" si="53"/>
        <v>4977</v>
      </c>
      <c r="AF847" s="161" t="str">
        <f ca="1">INDEX(동료가치!$I$2:$I$81,MATCH(동료가치!AE847,동료가치!$M$2:$M$81,1),1)</f>
        <v>103 : 랭크1 파견.진도</v>
      </c>
      <c r="AG847" s="161" t="str">
        <f ca="1">INDEX(동료가치!$I$82:$I$209,MATCH(동료가치!$AE847,동료가치!$M$82:$M$209,1),1)</f>
        <v>124 : 랭크2 파견.네마</v>
      </c>
    </row>
    <row r="848" spans="29:33" x14ac:dyDescent="0.2">
      <c r="AC848" s="4">
        <f t="shared" si="51"/>
        <v>847</v>
      </c>
      <c r="AD848" s="161">
        <f t="shared" ca="1" si="52"/>
        <v>0.92786353227121554</v>
      </c>
      <c r="AE848" s="161">
        <f t="shared" ca="1" si="53"/>
        <v>9279</v>
      </c>
      <c r="AF848" s="161" t="str">
        <f ca="1">INDEX(동료가치!$I$2:$I$81,MATCH(동료가치!AE848,동료가치!$M$2:$M$81,1),1)</f>
        <v>39 : 랭크3 PVP.클로운(남)</v>
      </c>
      <c r="AG848" s="161" t="str">
        <f ca="1">INDEX(동료가치!$I$82:$I$209,MATCH(동료가치!$AE848,동료가치!$M$82:$M$209,1),1)</f>
        <v>137 : 랭크3 파견.비닛</v>
      </c>
    </row>
    <row r="849" spans="29:33" x14ac:dyDescent="0.2">
      <c r="AC849" s="4">
        <f t="shared" si="51"/>
        <v>848</v>
      </c>
      <c r="AD849" s="161">
        <f t="shared" ca="1" si="52"/>
        <v>0.46677657664724204</v>
      </c>
      <c r="AE849" s="161">
        <f t="shared" ca="1" si="53"/>
        <v>4668</v>
      </c>
      <c r="AF849" s="161" t="str">
        <f ca="1">INDEX(동료가치!$I$2:$I$81,MATCH(동료가치!AE849,동료가치!$M$2:$M$81,1),1)</f>
        <v>102 : 랭크1 파견.세레</v>
      </c>
      <c r="AG849" s="161" t="str">
        <f ca="1">INDEX(동료가치!$I$82:$I$209,MATCH(동료가치!$AE849,동료가치!$M$82:$M$209,1),1)</f>
        <v>122 : 랭크2 파견.엘리</v>
      </c>
    </row>
    <row r="850" spans="29:33" x14ac:dyDescent="0.2">
      <c r="AC850" s="4">
        <f t="shared" si="51"/>
        <v>849</v>
      </c>
      <c r="AD850" s="161">
        <f t="shared" ca="1" si="52"/>
        <v>0.8198718628867131</v>
      </c>
      <c r="AE850" s="161">
        <f t="shared" ca="1" si="53"/>
        <v>8199</v>
      </c>
      <c r="AF850" s="161" t="str">
        <f ca="1">INDEX(동료가치!$I$2:$I$81,MATCH(동료가치!AE850,동료가치!$M$2:$M$81,1),1)</f>
        <v>110 : 랭크2 파견.프로블럼</v>
      </c>
      <c r="AG850" s="161" t="str">
        <f ca="1">INDEX(동료가치!$I$82:$I$209,MATCH(동료가치!$AE850,동료가치!$M$82:$M$209,1),1)</f>
        <v>130 : 랭크3 파견.이레이소</v>
      </c>
    </row>
    <row r="851" spans="29:33" x14ac:dyDescent="0.2">
      <c r="AC851" s="4">
        <f t="shared" si="51"/>
        <v>850</v>
      </c>
      <c r="AD851" s="161">
        <f t="shared" ca="1" si="52"/>
        <v>0.95212465865544704</v>
      </c>
      <c r="AE851" s="161">
        <f t="shared" ca="1" si="53"/>
        <v>9522</v>
      </c>
      <c r="AF851" s="161" t="str">
        <f ca="1">INDEX(동료가치!$I$2:$I$81,MATCH(동료가치!AE851,동료가치!$M$2:$M$81,1),1)</f>
        <v>139 : 랭크3 파견.테일링</v>
      </c>
      <c r="AG851" s="161" t="str">
        <f ca="1">INDEX(동료가치!$I$82:$I$209,MATCH(동료가치!$AE851,동료가치!$M$82:$M$209,1),1)</f>
        <v>139 : 랭크3 파견.테일링</v>
      </c>
    </row>
    <row r="852" spans="29:33" x14ac:dyDescent="0.2">
      <c r="AC852" s="4">
        <f t="shared" si="51"/>
        <v>851</v>
      </c>
      <c r="AD852" s="161">
        <f t="shared" ca="1" si="52"/>
        <v>0.22668850826051878</v>
      </c>
      <c r="AE852" s="161">
        <f t="shared" ca="1" si="53"/>
        <v>2267</v>
      </c>
      <c r="AF852" s="161" t="str">
        <f ca="1">INDEX(동료가치!$I$2:$I$81,MATCH(동료가치!AE852,동료가치!$M$2:$M$81,1),1)</f>
        <v>5 : 랭크1 PVP.씨프(남)</v>
      </c>
      <c r="AG852" s="161" t="str">
        <f ca="1">INDEX(동료가치!$I$82:$I$209,MATCH(동료가치!$AE852,동료가치!$M$82:$M$209,1),1)</f>
        <v>23 : 랭크2 PVP.댄서(남)</v>
      </c>
    </row>
    <row r="853" spans="29:33" x14ac:dyDescent="0.2">
      <c r="AC853" s="4">
        <f t="shared" si="51"/>
        <v>852</v>
      </c>
      <c r="AD853" s="161">
        <f t="shared" ca="1" si="52"/>
        <v>0.29931190716054357</v>
      </c>
      <c r="AE853" s="161">
        <f t="shared" ca="1" si="53"/>
        <v>2994</v>
      </c>
      <c r="AF853" s="161" t="str">
        <f ca="1">INDEX(동료가치!$I$2:$I$81,MATCH(동료가치!AE853,동료가치!$M$2:$M$81,1),1)</f>
        <v>7 : 랭크1 PVP.아처(남)</v>
      </c>
      <c r="AG853" s="161" t="str">
        <f ca="1">INDEX(동료가치!$I$82:$I$209,MATCH(동료가치!$AE853,동료가치!$M$82:$M$209,1),1)</f>
        <v>111 : 랭크2 파견.미스티</v>
      </c>
    </row>
    <row r="854" spans="29:33" x14ac:dyDescent="0.2">
      <c r="AC854" s="4">
        <f t="shared" si="51"/>
        <v>853</v>
      </c>
      <c r="AD854" s="161">
        <f t="shared" ca="1" si="52"/>
        <v>0.39740914124861026</v>
      </c>
      <c r="AE854" s="161">
        <f t="shared" ca="1" si="53"/>
        <v>3975</v>
      </c>
      <c r="AF854" s="161" t="str">
        <f ca="1">INDEX(동료가치!$I$2:$I$81,MATCH(동료가치!AE854,동료가치!$M$2:$M$81,1),1)</f>
        <v>101 : 랭크1 파견.엔타마</v>
      </c>
      <c r="AG854" s="161" t="str">
        <f ca="1">INDEX(동료가치!$I$82:$I$209,MATCH(동료가치!$AE854,동료가치!$M$82:$M$209,1),1)</f>
        <v>118 : 랭크2 파견.룬</v>
      </c>
    </row>
    <row r="855" spans="29:33" x14ac:dyDescent="0.2">
      <c r="AC855" s="4">
        <f t="shared" si="51"/>
        <v>854</v>
      </c>
      <c r="AD855" s="161">
        <f t="shared" ca="1" si="52"/>
        <v>0.12836117677986603</v>
      </c>
      <c r="AE855" s="161">
        <f t="shared" ca="1" si="53"/>
        <v>1284</v>
      </c>
      <c r="AF855" s="161" t="str">
        <f ca="1">INDEX(동료가치!$I$2:$I$81,MATCH(동료가치!AE855,동료가치!$M$2:$M$81,1),1)</f>
        <v>3 : 랭크1 PVP.매지션(남)</v>
      </c>
      <c r="AG855" s="161" t="str">
        <f ca="1">INDEX(동료가치!$I$82:$I$209,MATCH(동료가치!$AE855,동료가치!$M$82:$M$209,1),1)</f>
        <v>17 : 랭크2 PVP.어쌔신(남)</v>
      </c>
    </row>
    <row r="856" spans="29:33" x14ac:dyDescent="0.2">
      <c r="AC856" s="4">
        <f t="shared" si="51"/>
        <v>855</v>
      </c>
      <c r="AD856" s="161">
        <f t="shared" ca="1" si="52"/>
        <v>0.37585364385223752</v>
      </c>
      <c r="AE856" s="161">
        <f t="shared" ca="1" si="53"/>
        <v>3759</v>
      </c>
      <c r="AF856" s="161" t="str">
        <f ca="1">INDEX(동료가치!$I$2:$I$81,MATCH(동료가치!AE856,동료가치!$M$2:$M$81,1),1)</f>
        <v>101 : 랭크1 파견.엔타마</v>
      </c>
      <c r="AG856" s="161" t="str">
        <f ca="1">INDEX(동료가치!$I$82:$I$209,MATCH(동료가치!$AE856,동료가치!$M$82:$M$209,1),1)</f>
        <v>116 : 랭크2 파견.파라</v>
      </c>
    </row>
    <row r="857" spans="29:33" x14ac:dyDescent="0.2">
      <c r="AC857" s="4">
        <f t="shared" si="51"/>
        <v>856</v>
      </c>
      <c r="AD857" s="161">
        <f t="shared" ca="1" si="52"/>
        <v>0.95986585332783669</v>
      </c>
      <c r="AE857" s="161">
        <f t="shared" ca="1" si="53"/>
        <v>9599</v>
      </c>
      <c r="AF857" s="161" t="str">
        <f ca="1">INDEX(동료가치!$I$2:$I$81,MATCH(동료가치!AE857,동료가치!$M$2:$M$81,1),1)</f>
        <v>140 : 랭크3 파견.디포르테</v>
      </c>
      <c r="AG857" s="161" t="str">
        <f ca="1">INDEX(동료가치!$I$82:$I$209,MATCH(동료가치!$AE857,동료가치!$M$82:$M$209,1),1)</f>
        <v>139 : 랭크3 파견.테일링</v>
      </c>
    </row>
    <row r="858" spans="29:33" x14ac:dyDescent="0.2">
      <c r="AC858" s="4">
        <f t="shared" si="51"/>
        <v>857</v>
      </c>
      <c r="AD858" s="161">
        <f t="shared" ca="1" si="52"/>
        <v>0.86840842446309741</v>
      </c>
      <c r="AE858" s="161">
        <f t="shared" ca="1" si="53"/>
        <v>8685</v>
      </c>
      <c r="AF858" s="161" t="str">
        <f ca="1">INDEX(동료가치!$I$2:$I$81,MATCH(동료가치!AE858,동료가치!$M$2:$M$81,1),1)</f>
        <v>118 : 랭크2 파견.룬</v>
      </c>
      <c r="AG858" s="161" t="str">
        <f ca="1">INDEX(동료가치!$I$82:$I$209,MATCH(동료가치!$AE858,동료가치!$M$82:$M$209,1),1)</f>
        <v>133 : 랭크3 파견.펠록</v>
      </c>
    </row>
    <row r="859" spans="29:33" x14ac:dyDescent="0.2">
      <c r="AC859" s="4">
        <f t="shared" si="51"/>
        <v>858</v>
      </c>
      <c r="AD859" s="161">
        <f t="shared" ca="1" si="52"/>
        <v>0.95764802779061919</v>
      </c>
      <c r="AE859" s="161">
        <f t="shared" ca="1" si="53"/>
        <v>9577</v>
      </c>
      <c r="AF859" s="161" t="str">
        <f ca="1">INDEX(동료가치!$I$2:$I$81,MATCH(동료가치!AE859,동료가치!$M$2:$M$81,1),1)</f>
        <v>140 : 랭크3 파견.디포르테</v>
      </c>
      <c r="AG859" s="161" t="str">
        <f ca="1">INDEX(동료가치!$I$82:$I$209,MATCH(동료가치!$AE859,동료가치!$M$82:$M$209,1),1)</f>
        <v>139 : 랭크3 파견.테일링</v>
      </c>
    </row>
    <row r="860" spans="29:33" x14ac:dyDescent="0.2">
      <c r="AC860" s="4">
        <f t="shared" si="51"/>
        <v>859</v>
      </c>
      <c r="AD860" s="161">
        <f t="shared" ca="1" si="52"/>
        <v>0.1482265342790654</v>
      </c>
      <c r="AE860" s="161">
        <f t="shared" ca="1" si="53"/>
        <v>1483</v>
      </c>
      <c r="AF860" s="161" t="str">
        <f ca="1">INDEX(동료가치!$I$2:$I$81,MATCH(동료가치!AE860,동료가치!$M$2:$M$81,1),1)</f>
        <v>4 : 랭크1 PVP.매지션(여)</v>
      </c>
      <c r="AG860" s="161" t="str">
        <f ca="1">INDEX(동료가치!$I$82:$I$209,MATCH(동료가치!$AE860,동료가치!$M$82:$M$209,1),1)</f>
        <v>18 : 랭크2 PVP.어쌔신(여)</v>
      </c>
    </row>
    <row r="861" spans="29:33" x14ac:dyDescent="0.2">
      <c r="AC861" s="4">
        <f t="shared" si="51"/>
        <v>860</v>
      </c>
      <c r="AD861" s="161">
        <f t="shared" ca="1" si="52"/>
        <v>0.50130997269476596</v>
      </c>
      <c r="AE861" s="161">
        <f t="shared" ca="1" si="53"/>
        <v>5014</v>
      </c>
      <c r="AF861" s="161" t="str">
        <f ca="1">INDEX(동료가치!$I$2:$I$81,MATCH(동료가치!AE861,동료가치!$M$2:$M$81,1),1)</f>
        <v>103 : 랭크1 파견.진도</v>
      </c>
      <c r="AG861" s="161" t="str">
        <f ca="1">INDEX(동료가치!$I$82:$I$209,MATCH(동료가치!$AE861,동료가치!$M$82:$M$209,1),1)</f>
        <v>124 : 랭크2 파견.네마</v>
      </c>
    </row>
    <row r="862" spans="29:33" x14ac:dyDescent="0.2">
      <c r="AC862" s="4">
        <f t="shared" si="51"/>
        <v>861</v>
      </c>
      <c r="AD862" s="161">
        <f t="shared" ca="1" si="52"/>
        <v>0.17122148450726871</v>
      </c>
      <c r="AE862" s="161">
        <f t="shared" ca="1" si="53"/>
        <v>1713</v>
      </c>
      <c r="AF862" s="161" t="str">
        <f ca="1">INDEX(동료가치!$I$2:$I$81,MATCH(동료가치!AE862,동료가치!$M$2:$M$81,1),1)</f>
        <v>4 : 랭크1 PVP.매지션(여)</v>
      </c>
      <c r="AG862" s="161" t="str">
        <f ca="1">INDEX(동료가치!$I$82:$I$209,MATCH(동료가치!$AE862,동료가치!$M$82:$M$209,1),1)</f>
        <v>19 : 랭크2 PVP.로그(남)</v>
      </c>
    </row>
    <row r="863" spans="29:33" x14ac:dyDescent="0.2">
      <c r="AC863" s="4">
        <f t="shared" si="51"/>
        <v>862</v>
      </c>
      <c r="AD863" s="161">
        <f t="shared" ca="1" si="52"/>
        <v>0.87564533981819637</v>
      </c>
      <c r="AE863" s="161">
        <f t="shared" ca="1" si="53"/>
        <v>8757</v>
      </c>
      <c r="AF863" s="161" t="str">
        <f ca="1">INDEX(동료가치!$I$2:$I$81,MATCH(동료가치!AE863,동료가치!$M$2:$M$81,1),1)</f>
        <v>119 : 랭크2 파견.벤카이스틴</v>
      </c>
      <c r="AG863" s="161" t="str">
        <f ca="1">INDEX(동료가치!$I$82:$I$209,MATCH(동료가치!$AE863,동료가치!$M$82:$M$209,1),1)</f>
        <v>134 : 랭크3 파견.시키</v>
      </c>
    </row>
    <row r="864" spans="29:33" x14ac:dyDescent="0.2">
      <c r="AC864" s="4">
        <f t="shared" si="51"/>
        <v>863</v>
      </c>
      <c r="AD864" s="161">
        <f t="shared" ca="1" si="52"/>
        <v>0.50587189714845382</v>
      </c>
      <c r="AE864" s="161">
        <f t="shared" ca="1" si="53"/>
        <v>5059</v>
      </c>
      <c r="AF864" s="161" t="str">
        <f ca="1">INDEX(동료가치!$I$2:$I$81,MATCH(동료가치!AE864,동료가치!$M$2:$M$81,1),1)</f>
        <v>103 : 랭크1 파견.진도</v>
      </c>
      <c r="AG864" s="161" t="str">
        <f ca="1">INDEX(동료가치!$I$82:$I$209,MATCH(동료가치!$AE864,동료가치!$M$82:$M$209,1),1)</f>
        <v>124 : 랭크2 파견.네마</v>
      </c>
    </row>
    <row r="865" spans="29:33" x14ac:dyDescent="0.2">
      <c r="AC865" s="4">
        <f t="shared" si="51"/>
        <v>864</v>
      </c>
      <c r="AD865" s="161">
        <f t="shared" ca="1" si="52"/>
        <v>0.65763783342850501</v>
      </c>
      <c r="AE865" s="161">
        <f t="shared" ca="1" si="53"/>
        <v>6577</v>
      </c>
      <c r="AF865" s="161" t="str">
        <f ca="1">INDEX(동료가치!$I$2:$I$81,MATCH(동료가치!AE865,동료가치!$M$2:$M$81,1),1)</f>
        <v>107 : 랭크1 파견.아제냐</v>
      </c>
      <c r="AG865" s="161" t="str">
        <f ca="1">INDEX(동료가치!$I$82:$I$209,MATCH(동료가치!$AE865,동료가치!$M$82:$M$209,1),1)</f>
        <v>35 : 랭크3 PVP.스토커(남)</v>
      </c>
    </row>
    <row r="866" spans="29:33" x14ac:dyDescent="0.2">
      <c r="AC866" s="4">
        <f t="shared" si="51"/>
        <v>865</v>
      </c>
      <c r="AD866" s="161">
        <f t="shared" ca="1" si="52"/>
        <v>0.70925371867168741</v>
      </c>
      <c r="AE866" s="161">
        <f t="shared" ca="1" si="53"/>
        <v>7093</v>
      </c>
      <c r="AF866" s="161" t="str">
        <f ca="1">INDEX(동료가치!$I$2:$I$81,MATCH(동료가치!AE866,동료가치!$M$2:$M$81,1),1)</f>
        <v>108 : 랭크1 파견.론카</v>
      </c>
      <c r="AG866" s="161" t="str">
        <f ca="1">INDEX(동료가치!$I$82:$I$209,MATCH(동료가치!$AE866,동료가치!$M$82:$M$209,1),1)</f>
        <v>38 : 랭크3 PVP.스나이퍼(여)</v>
      </c>
    </row>
    <row r="867" spans="29:33" x14ac:dyDescent="0.2">
      <c r="AC867" s="4">
        <f t="shared" si="51"/>
        <v>866</v>
      </c>
      <c r="AD867" s="161">
        <f t="shared" ca="1" si="52"/>
        <v>0.91210285730877405</v>
      </c>
      <c r="AE867" s="161">
        <f t="shared" ca="1" si="53"/>
        <v>9122</v>
      </c>
      <c r="AF867" s="161" t="str">
        <f ca="1">INDEX(동료가치!$I$2:$I$81,MATCH(동료가치!AE867,동료가치!$M$2:$M$81,1),1)</f>
        <v>29 : 랭크3 PVP.하이위저드(남)</v>
      </c>
      <c r="AG867" s="161" t="str">
        <f ca="1">INDEX(동료가치!$I$82:$I$209,MATCH(동료가치!$AE867,동료가치!$M$82:$M$209,1),1)</f>
        <v>136 : 랭크3 파견.글라리스</v>
      </c>
    </row>
    <row r="868" spans="29:33" x14ac:dyDescent="0.2">
      <c r="AC868" s="4">
        <f t="shared" si="51"/>
        <v>867</v>
      </c>
      <c r="AD868" s="161">
        <f t="shared" ca="1" si="52"/>
        <v>0.57196246081482294</v>
      </c>
      <c r="AE868" s="161">
        <f t="shared" ca="1" si="53"/>
        <v>5720</v>
      </c>
      <c r="AF868" s="161" t="str">
        <f ca="1">INDEX(동료가치!$I$2:$I$81,MATCH(동료가치!AE868,동료가치!$M$2:$M$81,1),1)</f>
        <v>105 : 랭크1 파견.냥쿤</v>
      </c>
      <c r="AG868" s="161" t="str">
        <f ca="1">INDEX(동료가치!$I$82:$I$209,MATCH(동료가치!$AE868,동료가치!$M$82:$M$209,1),1)</f>
        <v>29 : 랭크3 PVP.하이위저드(남)</v>
      </c>
    </row>
    <row r="869" spans="29:33" x14ac:dyDescent="0.2">
      <c r="AC869" s="4">
        <f t="shared" si="51"/>
        <v>868</v>
      </c>
      <c r="AD869" s="161">
        <f t="shared" ca="1" si="52"/>
        <v>0.36903580135498248</v>
      </c>
      <c r="AE869" s="161">
        <f t="shared" ca="1" si="53"/>
        <v>3691</v>
      </c>
      <c r="AF869" s="161" t="str">
        <f ca="1">INDEX(동료가치!$I$2:$I$81,MATCH(동료가치!AE869,동료가치!$M$2:$M$81,1),1)</f>
        <v>8 : 랭크1 PVP.아처(여)</v>
      </c>
      <c r="AG869" s="161" t="str">
        <f ca="1">INDEX(동료가치!$I$82:$I$209,MATCH(동료가치!$AE869,동료가치!$M$82:$M$209,1),1)</f>
        <v>116 : 랭크2 파견.파라</v>
      </c>
    </row>
    <row r="870" spans="29:33" x14ac:dyDescent="0.2">
      <c r="AC870" s="4">
        <f t="shared" si="51"/>
        <v>869</v>
      </c>
      <c r="AD870" s="161">
        <f t="shared" ca="1" si="52"/>
        <v>0.64203808437415466</v>
      </c>
      <c r="AE870" s="161">
        <f t="shared" ca="1" si="53"/>
        <v>6421</v>
      </c>
      <c r="AF870" s="161" t="str">
        <f ca="1">INDEX(동료가치!$I$2:$I$81,MATCH(동료가치!AE870,동료가치!$M$2:$M$81,1),1)</f>
        <v>106 : 랭크1 파견.마요마요</v>
      </c>
      <c r="AG870" s="161" t="str">
        <f ca="1">INDEX(동료가치!$I$82:$I$209,MATCH(동료가치!$AE870,동료가치!$M$82:$M$209,1),1)</f>
        <v>34 : 랭크3 PVP.어쌔신크로스(여)</v>
      </c>
    </row>
    <row r="871" spans="29:33" x14ac:dyDescent="0.2">
      <c r="AC871" s="4">
        <f t="shared" si="51"/>
        <v>870</v>
      </c>
      <c r="AD871" s="161">
        <f t="shared" ca="1" si="52"/>
        <v>0.71633405961534091</v>
      </c>
      <c r="AE871" s="161">
        <f t="shared" ca="1" si="53"/>
        <v>7164</v>
      </c>
      <c r="AF871" s="161" t="str">
        <f ca="1">INDEX(동료가치!$I$2:$I$81,MATCH(동료가치!AE871,동료가치!$M$2:$M$81,1),1)</f>
        <v>10 : 랭크2 PVP.나이트(여)</v>
      </c>
      <c r="AG871" s="161" t="str">
        <f ca="1">INDEX(동료가치!$I$82:$I$209,MATCH(동료가치!$AE871,동료가치!$M$82:$M$209,1),1)</f>
        <v>39 : 랭크3 PVP.클로운(남)</v>
      </c>
    </row>
    <row r="872" spans="29:33" x14ac:dyDescent="0.2">
      <c r="AC872" s="4">
        <f t="shared" si="51"/>
        <v>871</v>
      </c>
      <c r="AD872" s="161">
        <f t="shared" ca="1" si="52"/>
        <v>0.66423915480431939</v>
      </c>
      <c r="AE872" s="161">
        <f t="shared" ca="1" si="53"/>
        <v>6643</v>
      </c>
      <c r="AF872" s="161" t="str">
        <f ca="1">INDEX(동료가치!$I$2:$I$81,MATCH(동료가치!AE872,동료가치!$M$2:$M$81,1),1)</f>
        <v>107 : 랭크1 파견.아제냐</v>
      </c>
      <c r="AG872" s="161" t="str">
        <f ca="1">INDEX(동료가치!$I$82:$I$209,MATCH(동료가치!$AE872,동료가치!$M$82:$M$209,1),1)</f>
        <v>35 : 랭크3 PVP.스토커(남)</v>
      </c>
    </row>
    <row r="873" spans="29:33" x14ac:dyDescent="0.2">
      <c r="AC873" s="4">
        <f t="shared" si="51"/>
        <v>872</v>
      </c>
      <c r="AD873" s="161">
        <f t="shared" ca="1" si="52"/>
        <v>0.41766430139244393</v>
      </c>
      <c r="AE873" s="161">
        <f t="shared" ca="1" si="53"/>
        <v>4177</v>
      </c>
      <c r="AF873" s="161" t="str">
        <f ca="1">INDEX(동료가치!$I$2:$I$81,MATCH(동료가치!AE873,동료가치!$M$2:$M$81,1),1)</f>
        <v>101 : 랭크1 파견.엔타마</v>
      </c>
      <c r="AG873" s="161" t="str">
        <f ca="1">INDEX(동료가치!$I$82:$I$209,MATCH(동료가치!$AE873,동료가치!$M$82:$M$209,1),1)</f>
        <v>119 : 랭크2 파견.벤카이스틴</v>
      </c>
    </row>
    <row r="874" spans="29:33" x14ac:dyDescent="0.2">
      <c r="AC874" s="4">
        <f t="shared" si="51"/>
        <v>873</v>
      </c>
      <c r="AD874" s="161">
        <f t="shared" ca="1" si="52"/>
        <v>0.96024509090459231</v>
      </c>
      <c r="AE874" s="161">
        <f t="shared" ca="1" si="53"/>
        <v>9603</v>
      </c>
      <c r="AF874" s="161" t="str">
        <f ca="1">INDEX(동료가치!$I$2:$I$81,MATCH(동료가치!AE874,동료가치!$M$2:$M$81,1),1)</f>
        <v>140 : 랭크3 파견.디포르테</v>
      </c>
      <c r="AG874" s="161" t="str">
        <f ca="1">INDEX(동료가치!$I$82:$I$209,MATCH(동료가치!$AE874,동료가치!$M$82:$M$209,1),1)</f>
        <v>139 : 랭크3 파견.테일링</v>
      </c>
    </row>
    <row r="875" spans="29:33" x14ac:dyDescent="0.2">
      <c r="AC875" s="4">
        <f t="shared" si="51"/>
        <v>874</v>
      </c>
      <c r="AD875" s="161">
        <f t="shared" ca="1" si="52"/>
        <v>0.48548978098567241</v>
      </c>
      <c r="AE875" s="161">
        <f t="shared" ca="1" si="53"/>
        <v>4855</v>
      </c>
      <c r="AF875" s="161" t="str">
        <f ca="1">INDEX(동료가치!$I$2:$I$81,MATCH(동료가치!AE875,동료가치!$M$2:$M$81,1),1)</f>
        <v>103 : 랭크1 파견.진도</v>
      </c>
      <c r="AG875" s="161" t="str">
        <f ca="1">INDEX(동료가치!$I$82:$I$209,MATCH(동료가치!$AE875,동료가치!$M$82:$M$209,1),1)</f>
        <v>123 : 랭크2 파견.파노</v>
      </c>
    </row>
    <row r="876" spans="29:33" x14ac:dyDescent="0.2">
      <c r="AC876" s="4">
        <f t="shared" si="51"/>
        <v>875</v>
      </c>
      <c r="AD876" s="161">
        <f t="shared" ca="1" si="52"/>
        <v>0.24841143561124979</v>
      </c>
      <c r="AE876" s="161">
        <f t="shared" ca="1" si="53"/>
        <v>2485</v>
      </c>
      <c r="AF876" s="161" t="str">
        <f ca="1">INDEX(동료가치!$I$2:$I$81,MATCH(동료가치!AE876,동료가치!$M$2:$M$81,1),1)</f>
        <v>6 : 랭크1 PVP.씨프(여)</v>
      </c>
      <c r="AG876" s="161" t="str">
        <f ca="1">INDEX(동료가치!$I$82:$I$209,MATCH(동료가치!$AE876,동료가치!$M$82:$M$209,1),1)</f>
        <v>24 : 랭크2 PVP.댄서(여)</v>
      </c>
    </row>
    <row r="877" spans="29:33" x14ac:dyDescent="0.2">
      <c r="AC877" s="4">
        <f t="shared" si="51"/>
        <v>876</v>
      </c>
      <c r="AD877" s="161">
        <f t="shared" ca="1" si="52"/>
        <v>0.73016511531827089</v>
      </c>
      <c r="AE877" s="161">
        <f t="shared" ca="1" si="53"/>
        <v>7302</v>
      </c>
      <c r="AF877" s="161" t="str">
        <f ca="1">INDEX(동료가치!$I$2:$I$81,MATCH(동료가치!AE877,동료가치!$M$2:$M$81,1),1)</f>
        <v>12 : 랭크2 PVP.크루세이더(여)</v>
      </c>
      <c r="AG877" s="161" t="str">
        <f ca="1">INDEX(동료가치!$I$82:$I$209,MATCH(동료가치!$AE877,동료가치!$M$82:$M$209,1),1)</f>
        <v>40 : 랭크3 PVP.클로운(여)</v>
      </c>
    </row>
    <row r="878" spans="29:33" x14ac:dyDescent="0.2">
      <c r="AC878" s="4">
        <f t="shared" si="51"/>
        <v>877</v>
      </c>
      <c r="AD878" s="161">
        <f t="shared" ca="1" si="52"/>
        <v>0.56130551788628269</v>
      </c>
      <c r="AE878" s="161">
        <f t="shared" ca="1" si="53"/>
        <v>5614</v>
      </c>
      <c r="AF878" s="161" t="str">
        <f ca="1">INDEX(동료가치!$I$2:$I$81,MATCH(동료가치!AE878,동료가치!$M$2:$M$81,1),1)</f>
        <v>104 : 랭크1 파견.스텔로</v>
      </c>
      <c r="AG878" s="161" t="str">
        <f ca="1">INDEX(동료가치!$I$82:$I$209,MATCH(동료가치!$AE878,동료가치!$M$82:$M$209,1),1)</f>
        <v>28 : 랭크3 PVP.팔라딘(여)</v>
      </c>
    </row>
    <row r="879" spans="29:33" x14ac:dyDescent="0.2">
      <c r="AC879" s="4">
        <f t="shared" si="51"/>
        <v>878</v>
      </c>
      <c r="AD879" s="161">
        <f t="shared" ca="1" si="52"/>
        <v>0.43955449770822275</v>
      </c>
      <c r="AE879" s="161">
        <f t="shared" ca="1" si="53"/>
        <v>4396</v>
      </c>
      <c r="AF879" s="161" t="str">
        <f ca="1">INDEX(동료가치!$I$2:$I$81,MATCH(동료가치!AE879,동료가치!$M$2:$M$81,1),1)</f>
        <v>102 : 랭크1 파견.세레</v>
      </c>
      <c r="AG879" s="161" t="str">
        <f ca="1">INDEX(동료가치!$I$82:$I$209,MATCH(동료가치!$AE879,동료가치!$M$82:$M$209,1),1)</f>
        <v>120 : 랭크2 파견.마쿠</v>
      </c>
    </row>
    <row r="880" spans="29:33" x14ac:dyDescent="0.2">
      <c r="AC880" s="4">
        <f t="shared" si="51"/>
        <v>879</v>
      </c>
      <c r="AD880" s="161">
        <f t="shared" ca="1" si="52"/>
        <v>0.10328763303192934</v>
      </c>
      <c r="AE880" s="161">
        <f t="shared" ca="1" si="53"/>
        <v>1033</v>
      </c>
      <c r="AF880" s="161" t="str">
        <f ca="1">INDEX(동료가치!$I$2:$I$81,MATCH(동료가치!AE880,동료가치!$M$2:$M$81,1),1)</f>
        <v>3 : 랭크1 PVP.매지션(남)</v>
      </c>
      <c r="AG880" s="161" t="str">
        <f ca="1">INDEX(동료가치!$I$82:$I$209,MATCH(동료가치!$AE880,동료가치!$M$82:$M$209,1),1)</f>
        <v>15 : 랭크2 PVP.세이지(남)</v>
      </c>
    </row>
    <row r="881" spans="29:33" x14ac:dyDescent="0.2">
      <c r="AC881" s="4">
        <f t="shared" si="51"/>
        <v>880</v>
      </c>
      <c r="AD881" s="161">
        <f t="shared" ca="1" si="52"/>
        <v>0.9031773933183822</v>
      </c>
      <c r="AE881" s="161">
        <f t="shared" ca="1" si="53"/>
        <v>9032</v>
      </c>
      <c r="AF881" s="161" t="str">
        <f ca="1">INDEX(동료가치!$I$2:$I$81,MATCH(동료가치!AE881,동료가치!$M$2:$M$81,1),1)</f>
        <v>124 : 랭크2 파견.네마</v>
      </c>
      <c r="AG881" s="161" t="str">
        <f ca="1">INDEX(동료가치!$I$82:$I$209,MATCH(동료가치!$AE881,동료가치!$M$82:$M$209,1),1)</f>
        <v>136 : 랭크3 파견.글라리스</v>
      </c>
    </row>
    <row r="882" spans="29:33" x14ac:dyDescent="0.2">
      <c r="AC882" s="4">
        <f t="shared" si="51"/>
        <v>881</v>
      </c>
      <c r="AD882" s="161">
        <f t="shared" ca="1" si="52"/>
        <v>0.7681289265021527</v>
      </c>
      <c r="AE882" s="161">
        <f t="shared" ca="1" si="53"/>
        <v>7682</v>
      </c>
      <c r="AF882" s="161" t="str">
        <f ca="1">INDEX(동료가치!$I$2:$I$81,MATCH(동료가치!AE882,동료가치!$M$2:$M$81,1),1)</f>
        <v>18 : 랭크2 PVP.어쌔신(여)</v>
      </c>
      <c r="AG882" s="161" t="str">
        <f ca="1">INDEX(동료가치!$I$82:$I$209,MATCH(동료가치!$AE882,동료가치!$M$82:$M$209,1),1)</f>
        <v>126 : 랭크3 파견.고로</v>
      </c>
    </row>
    <row r="883" spans="29:33" x14ac:dyDescent="0.2">
      <c r="AC883" s="4">
        <f t="shared" si="51"/>
        <v>882</v>
      </c>
      <c r="AD883" s="161">
        <f t="shared" ca="1" si="52"/>
        <v>0.65272093441773138</v>
      </c>
      <c r="AE883" s="161">
        <f t="shared" ca="1" si="53"/>
        <v>6528</v>
      </c>
      <c r="AF883" s="161" t="str">
        <f ca="1">INDEX(동료가치!$I$2:$I$81,MATCH(동료가치!AE883,동료가치!$M$2:$M$81,1),1)</f>
        <v>106 : 랭크1 파견.마요마요</v>
      </c>
      <c r="AG883" s="161" t="str">
        <f ca="1">INDEX(동료가치!$I$82:$I$209,MATCH(동료가치!$AE883,동료가치!$M$82:$M$209,1),1)</f>
        <v>34 : 랭크3 PVP.어쌔신크로스(여)</v>
      </c>
    </row>
    <row r="884" spans="29:33" x14ac:dyDescent="0.2">
      <c r="AC884" s="4">
        <f t="shared" si="51"/>
        <v>883</v>
      </c>
      <c r="AD884" s="161">
        <f t="shared" ca="1" si="52"/>
        <v>0.29683955522964045</v>
      </c>
      <c r="AE884" s="161">
        <f t="shared" ca="1" si="53"/>
        <v>2969</v>
      </c>
      <c r="AF884" s="161" t="str">
        <f ca="1">INDEX(동료가치!$I$2:$I$81,MATCH(동료가치!AE884,동료가치!$M$2:$M$81,1),1)</f>
        <v>7 : 랭크1 PVP.아처(남)</v>
      </c>
      <c r="AG884" s="161" t="str">
        <f ca="1">INDEX(동료가치!$I$82:$I$209,MATCH(동료가치!$AE884,동료가치!$M$82:$M$209,1),1)</f>
        <v>111 : 랭크2 파견.미스티</v>
      </c>
    </row>
    <row r="885" spans="29:33" x14ac:dyDescent="0.2">
      <c r="AC885" s="4">
        <f t="shared" si="51"/>
        <v>884</v>
      </c>
      <c r="AD885" s="161">
        <f t="shared" ca="1" si="52"/>
        <v>0.4570682367363883</v>
      </c>
      <c r="AE885" s="161">
        <f t="shared" ca="1" si="53"/>
        <v>4571</v>
      </c>
      <c r="AF885" s="161" t="str">
        <f ca="1">INDEX(동료가치!$I$2:$I$81,MATCH(동료가치!AE885,동료가치!$M$2:$M$81,1),1)</f>
        <v>102 : 랭크1 파견.세레</v>
      </c>
      <c r="AG885" s="161" t="str">
        <f ca="1">INDEX(동료가치!$I$82:$I$209,MATCH(동료가치!$AE885,동료가치!$M$82:$M$209,1),1)</f>
        <v>121 : 랭크2 파견.다이거츠</v>
      </c>
    </row>
    <row r="886" spans="29:33" x14ac:dyDescent="0.2">
      <c r="AC886" s="4">
        <f t="shared" si="51"/>
        <v>885</v>
      </c>
      <c r="AD886" s="161">
        <f t="shared" ca="1" si="52"/>
        <v>0.45729160629533494</v>
      </c>
      <c r="AE886" s="161">
        <f t="shared" ca="1" si="53"/>
        <v>4573</v>
      </c>
      <c r="AF886" s="161" t="str">
        <f ca="1">INDEX(동료가치!$I$2:$I$81,MATCH(동료가치!AE886,동료가치!$M$2:$M$81,1),1)</f>
        <v>102 : 랭크1 파견.세레</v>
      </c>
      <c r="AG886" s="161" t="str">
        <f ca="1">INDEX(동료가치!$I$82:$I$209,MATCH(동료가치!$AE886,동료가치!$M$82:$M$209,1),1)</f>
        <v>121 : 랭크2 파견.다이거츠</v>
      </c>
    </row>
    <row r="887" spans="29:33" x14ac:dyDescent="0.2">
      <c r="AC887" s="4">
        <f t="shared" si="51"/>
        <v>886</v>
      </c>
      <c r="AD887" s="161">
        <f t="shared" ca="1" si="52"/>
        <v>0.38714166711042708</v>
      </c>
      <c r="AE887" s="161">
        <f t="shared" ca="1" si="53"/>
        <v>3872</v>
      </c>
      <c r="AF887" s="161" t="str">
        <f ca="1">INDEX(동료가치!$I$2:$I$81,MATCH(동료가치!AE887,동료가치!$M$2:$M$81,1),1)</f>
        <v>101 : 랭크1 파견.엔타마</v>
      </c>
      <c r="AG887" s="161" t="str">
        <f ca="1">INDEX(동료가치!$I$82:$I$209,MATCH(동료가치!$AE887,동료가치!$M$82:$M$209,1),1)</f>
        <v>117 : 랭크2 파견.미드</v>
      </c>
    </row>
    <row r="888" spans="29:33" x14ac:dyDescent="0.2">
      <c r="AC888" s="4">
        <f t="shared" si="51"/>
        <v>887</v>
      </c>
      <c r="AD888" s="161">
        <f t="shared" ca="1" si="52"/>
        <v>0.85932965789586435</v>
      </c>
      <c r="AE888" s="161">
        <f t="shared" ca="1" si="53"/>
        <v>8594</v>
      </c>
      <c r="AF888" s="161" t="str">
        <f ca="1">INDEX(동료가치!$I$2:$I$81,MATCH(동료가치!AE888,동료가치!$M$2:$M$81,1),1)</f>
        <v>117 : 랭크2 파견.미드</v>
      </c>
      <c r="AG888" s="161" t="str">
        <f ca="1">INDEX(동료가치!$I$82:$I$209,MATCH(동료가치!$AE888,동료가치!$M$82:$M$209,1),1)</f>
        <v>133 : 랭크3 파견.펠록</v>
      </c>
    </row>
    <row r="889" spans="29:33" x14ac:dyDescent="0.2">
      <c r="AC889" s="4">
        <f t="shared" si="51"/>
        <v>888</v>
      </c>
      <c r="AD889" s="161">
        <f t="shared" ca="1" si="52"/>
        <v>0.91560122307414404</v>
      </c>
      <c r="AE889" s="161">
        <f t="shared" ca="1" si="53"/>
        <v>9157</v>
      </c>
      <c r="AF889" s="161" t="str">
        <f ca="1">INDEX(동료가치!$I$2:$I$81,MATCH(동료가치!AE889,동료가치!$M$2:$M$81,1),1)</f>
        <v>31 : 랭크3 PVP.프로페서(남)</v>
      </c>
      <c r="AG889" s="161" t="str">
        <f ca="1">INDEX(동료가치!$I$82:$I$209,MATCH(동료가치!$AE889,동료가치!$M$82:$M$209,1),1)</f>
        <v>136 : 랭크3 파견.글라리스</v>
      </c>
    </row>
    <row r="890" spans="29:33" x14ac:dyDescent="0.2">
      <c r="AC890" s="4">
        <f t="shared" si="51"/>
        <v>889</v>
      </c>
      <c r="AD890" s="161">
        <f t="shared" ca="1" si="52"/>
        <v>0.16240180279708616</v>
      </c>
      <c r="AE890" s="161">
        <f t="shared" ca="1" si="53"/>
        <v>1625</v>
      </c>
      <c r="AF890" s="161" t="str">
        <f ca="1">INDEX(동료가치!$I$2:$I$81,MATCH(동료가치!AE890,동료가치!$M$2:$M$81,1),1)</f>
        <v>4 : 랭크1 PVP.매지션(여)</v>
      </c>
      <c r="AG890" s="161" t="str">
        <f ca="1">INDEX(동료가치!$I$82:$I$209,MATCH(동료가치!$AE890,동료가치!$M$82:$M$209,1),1)</f>
        <v>19 : 랭크2 PVP.로그(남)</v>
      </c>
    </row>
    <row r="891" spans="29:33" x14ac:dyDescent="0.2">
      <c r="AC891" s="4">
        <f t="shared" si="51"/>
        <v>890</v>
      </c>
      <c r="AD891" s="161">
        <f t="shared" ca="1" si="52"/>
        <v>1.5183395210142114E-3</v>
      </c>
      <c r="AE891" s="161">
        <f t="shared" ca="1" si="53"/>
        <v>16</v>
      </c>
      <c r="AF891" s="161" t="str">
        <f ca="1">INDEX(동료가치!$I$2:$I$81,MATCH(동료가치!AE891,동료가치!$M$2:$M$81,1),1)</f>
        <v>1 : 랭크1 PVP.소드맨(남)</v>
      </c>
      <c r="AG891" s="161" t="str">
        <f ca="1">INDEX(동료가치!$I$82:$I$209,MATCH(동료가치!$AE891,동료가치!$M$82:$M$209,1),1)</f>
        <v>9 : 랭크2 PVP.나이트(남)</v>
      </c>
    </row>
    <row r="892" spans="29:33" x14ac:dyDescent="0.2">
      <c r="AC892" s="4">
        <f t="shared" si="51"/>
        <v>891</v>
      </c>
      <c r="AD892" s="161">
        <f t="shared" ca="1" si="52"/>
        <v>0.96365197554994353</v>
      </c>
      <c r="AE892" s="161">
        <f t="shared" ca="1" si="53"/>
        <v>9637</v>
      </c>
      <c r="AF892" s="161" t="str">
        <f ca="1">INDEX(동료가치!$I$2:$I$81,MATCH(동료가치!AE892,동료가치!$M$2:$M$81,1),1)</f>
        <v>140 : 랭크3 파견.디포르테</v>
      </c>
      <c r="AG892" s="161" t="str">
        <f ca="1">INDEX(동료가치!$I$82:$I$209,MATCH(동료가치!$AE892,동료가치!$M$82:$M$209,1),1)</f>
        <v>43 : 랭크4 PVP.로얄가드(남)</v>
      </c>
    </row>
    <row r="893" spans="29:33" x14ac:dyDescent="0.2">
      <c r="AC893" s="4">
        <f t="shared" si="51"/>
        <v>892</v>
      </c>
      <c r="AD893" s="161">
        <f t="shared" ca="1" si="52"/>
        <v>0.89685019725599346</v>
      </c>
      <c r="AE893" s="161">
        <f t="shared" ca="1" si="53"/>
        <v>8969</v>
      </c>
      <c r="AF893" s="161" t="str">
        <f ca="1">INDEX(동료가치!$I$2:$I$81,MATCH(동료가치!AE893,동료가치!$M$2:$M$81,1),1)</f>
        <v>123 : 랭크2 파견.파노</v>
      </c>
      <c r="AG893" s="161" t="str">
        <f ca="1">INDEX(동료가치!$I$82:$I$209,MATCH(동료가치!$AE893,동료가치!$M$82:$M$209,1),1)</f>
        <v>135 : 랭크3 파견.더블류</v>
      </c>
    </row>
    <row r="894" spans="29:33" x14ac:dyDescent="0.2">
      <c r="AC894" s="4">
        <f t="shared" si="51"/>
        <v>893</v>
      </c>
      <c r="AD894" s="161">
        <f t="shared" ca="1" si="52"/>
        <v>0.30579140386397208</v>
      </c>
      <c r="AE894" s="161">
        <f t="shared" ca="1" si="53"/>
        <v>3058</v>
      </c>
      <c r="AF894" s="161" t="str">
        <f ca="1">INDEX(동료가치!$I$2:$I$81,MATCH(동료가치!AE894,동료가치!$M$2:$M$81,1),1)</f>
        <v>7 : 랭크1 PVP.아처(남)</v>
      </c>
      <c r="AG894" s="161" t="str">
        <f ca="1">INDEX(동료가치!$I$82:$I$209,MATCH(동료가치!$AE894,동료가치!$M$82:$M$209,1),1)</f>
        <v>112 : 랭크2 파견.이세나</v>
      </c>
    </row>
    <row r="895" spans="29:33" x14ac:dyDescent="0.2">
      <c r="AC895" s="4">
        <f t="shared" si="51"/>
        <v>894</v>
      </c>
      <c r="AD895" s="161">
        <f t="shared" ca="1" si="52"/>
        <v>0.44297368925942382</v>
      </c>
      <c r="AE895" s="161">
        <f t="shared" ca="1" si="53"/>
        <v>4430</v>
      </c>
      <c r="AF895" s="161" t="str">
        <f ca="1">INDEX(동료가치!$I$2:$I$81,MATCH(동료가치!AE895,동료가치!$M$2:$M$81,1),1)</f>
        <v>102 : 랭크1 파견.세레</v>
      </c>
      <c r="AG895" s="161" t="str">
        <f ca="1">INDEX(동료가치!$I$82:$I$209,MATCH(동료가치!$AE895,동료가치!$M$82:$M$209,1),1)</f>
        <v>120 : 랭크2 파견.마쿠</v>
      </c>
    </row>
    <row r="896" spans="29:33" x14ac:dyDescent="0.2">
      <c r="AC896" s="4">
        <f t="shared" si="51"/>
        <v>895</v>
      </c>
      <c r="AD896" s="161">
        <f t="shared" ca="1" si="52"/>
        <v>0.53817996599894535</v>
      </c>
      <c r="AE896" s="161">
        <f t="shared" ca="1" si="53"/>
        <v>5382</v>
      </c>
      <c r="AF896" s="161" t="str">
        <f ca="1">INDEX(동료가치!$I$2:$I$81,MATCH(동료가치!AE896,동료가치!$M$2:$M$81,1),1)</f>
        <v>104 : 랭크1 파견.스텔로</v>
      </c>
      <c r="AG896" s="161" t="str">
        <f ca="1">INDEX(동료가치!$I$82:$I$209,MATCH(동료가치!$AE896,동료가치!$M$82:$M$209,1),1)</f>
        <v>27 : 랭크3 PVP.팔라딘(남)</v>
      </c>
    </row>
    <row r="897" spans="29:33" x14ac:dyDescent="0.2">
      <c r="AC897" s="4">
        <f t="shared" si="51"/>
        <v>896</v>
      </c>
      <c r="AD897" s="161">
        <f t="shared" ca="1" si="52"/>
        <v>0.49431056993372791</v>
      </c>
      <c r="AE897" s="161">
        <f t="shared" ca="1" si="53"/>
        <v>4944</v>
      </c>
      <c r="AF897" s="161" t="str">
        <f ca="1">INDEX(동료가치!$I$2:$I$81,MATCH(동료가치!AE897,동료가치!$M$2:$M$81,1),1)</f>
        <v>103 : 랭크1 파견.진도</v>
      </c>
      <c r="AG897" s="161" t="str">
        <f ca="1">INDEX(동료가치!$I$82:$I$209,MATCH(동료가치!$AE897,동료가치!$M$82:$M$209,1),1)</f>
        <v>124 : 랭크2 파견.네마</v>
      </c>
    </row>
    <row r="898" spans="29:33" x14ac:dyDescent="0.2">
      <c r="AC898" s="4">
        <f t="shared" si="51"/>
        <v>897</v>
      </c>
      <c r="AD898" s="161">
        <f t="shared" ca="1" si="52"/>
        <v>0.47715891331050864</v>
      </c>
      <c r="AE898" s="161">
        <f t="shared" ca="1" si="53"/>
        <v>4772</v>
      </c>
      <c r="AF898" s="161" t="str">
        <f ca="1">INDEX(동료가치!$I$2:$I$81,MATCH(동료가치!AE898,동료가치!$M$2:$M$81,1),1)</f>
        <v>103 : 랭크1 파견.진도</v>
      </c>
      <c r="AG898" s="161" t="str">
        <f ca="1">INDEX(동료가치!$I$82:$I$209,MATCH(동료가치!$AE898,동료가치!$M$82:$M$209,1),1)</f>
        <v>123 : 랭크2 파견.파노</v>
      </c>
    </row>
    <row r="899" spans="29:33" x14ac:dyDescent="0.2">
      <c r="AC899" s="4">
        <f t="shared" ref="AC899:AC962" si="54">ROW()-1</f>
        <v>898</v>
      </c>
      <c r="AD899" s="161">
        <f t="shared" ref="AD899:AD962" ca="1" si="55">RAND()</f>
        <v>0.74939191397744964</v>
      </c>
      <c r="AE899" s="161">
        <f t="shared" ref="AE899:AE962" ca="1" si="56">ROUNDUP($AD899*10000,)</f>
        <v>7494</v>
      </c>
      <c r="AF899" s="161" t="str">
        <f ca="1">INDEX(동료가치!$I$2:$I$81,MATCH(동료가치!AE899,동료가치!$M$2:$M$81,1),1)</f>
        <v>15 : 랭크2 PVP.세이지(남)</v>
      </c>
      <c r="AG899" s="161" t="str">
        <f ca="1">INDEX(동료가치!$I$82:$I$209,MATCH(동료가치!$AE899,동료가치!$M$82:$M$209,1),1)</f>
        <v>125 : 랭크3 파견.발키리</v>
      </c>
    </row>
    <row r="900" spans="29:33" x14ac:dyDescent="0.2">
      <c r="AC900" s="4">
        <f t="shared" si="54"/>
        <v>899</v>
      </c>
      <c r="AD900" s="161">
        <f t="shared" ca="1" si="55"/>
        <v>0.61015916118621372</v>
      </c>
      <c r="AE900" s="161">
        <f t="shared" ca="1" si="56"/>
        <v>6102</v>
      </c>
      <c r="AF900" s="161" t="str">
        <f ca="1">INDEX(동료가치!$I$2:$I$81,MATCH(동료가치!AE900,동료가치!$M$2:$M$81,1),1)</f>
        <v>106 : 랭크1 파견.마요마요</v>
      </c>
      <c r="AG900" s="161" t="str">
        <f ca="1">INDEX(동료가치!$I$82:$I$209,MATCH(동료가치!$AE900,동료가치!$M$82:$M$209,1),1)</f>
        <v>32 : 랭크3 PVP.프로페서(여)</v>
      </c>
    </row>
    <row r="901" spans="29:33" x14ac:dyDescent="0.2">
      <c r="AC901" s="4">
        <f t="shared" si="54"/>
        <v>900</v>
      </c>
      <c r="AD901" s="161">
        <f t="shared" ca="1" si="55"/>
        <v>0.84287495173470539</v>
      </c>
      <c r="AE901" s="161">
        <f t="shared" ca="1" si="56"/>
        <v>8429</v>
      </c>
      <c r="AF901" s="161" t="str">
        <f ca="1">INDEX(동료가치!$I$2:$I$81,MATCH(동료가치!AE901,동료가치!$M$2:$M$81,1),1)</f>
        <v>114 : 랭크2 파견.존다</v>
      </c>
      <c r="AG901" s="161" t="str">
        <f ca="1">INDEX(동료가치!$I$82:$I$209,MATCH(동료가치!$AE901,동료가치!$M$82:$M$209,1),1)</f>
        <v>131 : 랭크3 파견.스노토</v>
      </c>
    </row>
    <row r="902" spans="29:33" x14ac:dyDescent="0.2">
      <c r="AC902" s="4">
        <f t="shared" si="54"/>
        <v>901</v>
      </c>
      <c r="AD902" s="161">
        <f t="shared" ca="1" si="55"/>
        <v>0.77087241071507928</v>
      </c>
      <c r="AE902" s="161">
        <f t="shared" ca="1" si="56"/>
        <v>7709</v>
      </c>
      <c r="AF902" s="161" t="str">
        <f ca="1">INDEX(동료가치!$I$2:$I$81,MATCH(동료가치!AE902,동료가치!$M$2:$M$81,1),1)</f>
        <v>18 : 랭크2 PVP.어쌔신(여)</v>
      </c>
      <c r="AG902" s="161" t="str">
        <f ca="1">INDEX(동료가치!$I$82:$I$209,MATCH(동료가치!$AE902,동료가치!$M$82:$M$209,1),1)</f>
        <v>127 : 랭크3 파견.루이제</v>
      </c>
    </row>
    <row r="903" spans="29:33" x14ac:dyDescent="0.2">
      <c r="AC903" s="4">
        <f t="shared" si="54"/>
        <v>902</v>
      </c>
      <c r="AD903" s="161">
        <f t="shared" ca="1" si="55"/>
        <v>0.66422245766218657</v>
      </c>
      <c r="AE903" s="161">
        <f t="shared" ca="1" si="56"/>
        <v>6643</v>
      </c>
      <c r="AF903" s="161" t="str">
        <f ca="1">INDEX(동료가치!$I$2:$I$81,MATCH(동료가치!AE903,동료가치!$M$2:$M$81,1),1)</f>
        <v>107 : 랭크1 파견.아제냐</v>
      </c>
      <c r="AG903" s="161" t="str">
        <f ca="1">INDEX(동료가치!$I$82:$I$209,MATCH(동료가치!$AE903,동료가치!$M$82:$M$209,1),1)</f>
        <v>35 : 랭크3 PVP.스토커(남)</v>
      </c>
    </row>
    <row r="904" spans="29:33" x14ac:dyDescent="0.2">
      <c r="AC904" s="4">
        <f t="shared" si="54"/>
        <v>903</v>
      </c>
      <c r="AD904" s="161">
        <f t="shared" ca="1" si="55"/>
        <v>0.33461387626761308</v>
      </c>
      <c r="AE904" s="161">
        <f t="shared" ca="1" si="56"/>
        <v>3347</v>
      </c>
      <c r="AF904" s="161" t="str">
        <f ca="1">INDEX(동료가치!$I$2:$I$81,MATCH(동료가치!AE904,동료가치!$M$2:$M$81,1),1)</f>
        <v>8 : 랭크1 PVP.아처(여)</v>
      </c>
      <c r="AG904" s="161" t="str">
        <f ca="1">INDEX(동료가치!$I$82:$I$209,MATCH(동료가치!$AE904,동료가치!$M$82:$M$209,1),1)</f>
        <v>114 : 랭크2 파견.존다</v>
      </c>
    </row>
    <row r="905" spans="29:33" x14ac:dyDescent="0.2">
      <c r="AC905" s="4">
        <f t="shared" si="54"/>
        <v>904</v>
      </c>
      <c r="AD905" s="161">
        <f t="shared" ca="1" si="55"/>
        <v>0.25044173670115399</v>
      </c>
      <c r="AE905" s="161">
        <f t="shared" ca="1" si="56"/>
        <v>2505</v>
      </c>
      <c r="AF905" s="161" t="str">
        <f ca="1">INDEX(동료가치!$I$2:$I$81,MATCH(동료가치!AE905,동료가치!$M$2:$M$81,1),1)</f>
        <v>6 : 랭크1 PVP.씨프(여)</v>
      </c>
      <c r="AG905" s="161" t="str">
        <f ca="1">INDEX(동료가치!$I$82:$I$209,MATCH(동료가치!$AE905,동료가치!$M$82:$M$209,1),1)</f>
        <v>24 : 랭크2 PVP.댄서(여)</v>
      </c>
    </row>
    <row r="906" spans="29:33" x14ac:dyDescent="0.2">
      <c r="AC906" s="4">
        <f t="shared" si="54"/>
        <v>905</v>
      </c>
      <c r="AD906" s="161">
        <f t="shared" ca="1" si="55"/>
        <v>0.75606342482395106</v>
      </c>
      <c r="AE906" s="161">
        <f t="shared" ca="1" si="56"/>
        <v>7561</v>
      </c>
      <c r="AF906" s="161" t="str">
        <f ca="1">INDEX(동료가치!$I$2:$I$81,MATCH(동료가치!AE906,동료가치!$M$2:$M$81,1),1)</f>
        <v>16 : 랭크2 PVP.세이지(여)</v>
      </c>
      <c r="AG906" s="161" t="str">
        <f ca="1">INDEX(동료가치!$I$82:$I$209,MATCH(동료가치!$AE906,동료가치!$M$82:$M$209,1),1)</f>
        <v>126 : 랭크3 파견.고로</v>
      </c>
    </row>
    <row r="907" spans="29:33" x14ac:dyDescent="0.2">
      <c r="AC907" s="4">
        <f t="shared" si="54"/>
        <v>906</v>
      </c>
      <c r="AD907" s="161">
        <f t="shared" ca="1" si="55"/>
        <v>0.54871338412884929</v>
      </c>
      <c r="AE907" s="161">
        <f t="shared" ca="1" si="56"/>
        <v>5488</v>
      </c>
      <c r="AF907" s="161" t="str">
        <f ca="1">INDEX(동료가치!$I$2:$I$81,MATCH(동료가치!AE907,동료가치!$M$2:$M$81,1),1)</f>
        <v>104 : 랭크1 파견.스텔로</v>
      </c>
      <c r="AG907" s="161" t="str">
        <f ca="1">INDEX(동료가치!$I$82:$I$209,MATCH(동료가치!$AE907,동료가치!$M$82:$M$209,1),1)</f>
        <v>27 : 랭크3 PVP.팔라딘(남)</v>
      </c>
    </row>
    <row r="908" spans="29:33" x14ac:dyDescent="0.2">
      <c r="AC908" s="4">
        <f t="shared" si="54"/>
        <v>907</v>
      </c>
      <c r="AD908" s="161">
        <f t="shared" ca="1" si="55"/>
        <v>0.685807732867175</v>
      </c>
      <c r="AE908" s="161">
        <f t="shared" ca="1" si="56"/>
        <v>6859</v>
      </c>
      <c r="AF908" s="161" t="str">
        <f ca="1">INDEX(동료가치!$I$2:$I$81,MATCH(동료가치!AE908,동료가치!$M$2:$M$81,1),1)</f>
        <v>107 : 랭크1 파견.아제냐</v>
      </c>
      <c r="AG908" s="161" t="str">
        <f ca="1">INDEX(동료가치!$I$82:$I$209,MATCH(동료가치!$AE908,동료가치!$M$82:$M$209,1),1)</f>
        <v>37 : 랭크3 PVP.스나이퍼(남)</v>
      </c>
    </row>
    <row r="909" spans="29:33" x14ac:dyDescent="0.2">
      <c r="AC909" s="4">
        <f t="shared" si="54"/>
        <v>908</v>
      </c>
      <c r="AD909" s="161">
        <f t="shared" ca="1" si="55"/>
        <v>0.70905023544380164</v>
      </c>
      <c r="AE909" s="161">
        <f t="shared" ca="1" si="56"/>
        <v>7091</v>
      </c>
      <c r="AF909" s="161" t="str">
        <f ca="1">INDEX(동료가치!$I$2:$I$81,MATCH(동료가치!AE909,동료가치!$M$2:$M$81,1),1)</f>
        <v>108 : 랭크1 파견.론카</v>
      </c>
      <c r="AG909" s="161" t="str">
        <f ca="1">INDEX(동료가치!$I$82:$I$209,MATCH(동료가치!$AE909,동료가치!$M$82:$M$209,1),1)</f>
        <v>38 : 랭크3 PVP.스나이퍼(여)</v>
      </c>
    </row>
    <row r="910" spans="29:33" x14ac:dyDescent="0.2">
      <c r="AC910" s="4">
        <f t="shared" si="54"/>
        <v>909</v>
      </c>
      <c r="AD910" s="161">
        <f t="shared" ca="1" si="55"/>
        <v>0.18230221105220801</v>
      </c>
      <c r="AE910" s="161">
        <f t="shared" ca="1" si="56"/>
        <v>1824</v>
      </c>
      <c r="AF910" s="161" t="str">
        <f ca="1">INDEX(동료가치!$I$2:$I$81,MATCH(동료가치!AE910,동료가치!$M$2:$M$81,1),1)</f>
        <v>4 : 랭크1 PVP.매지션(여)</v>
      </c>
      <c r="AG910" s="161" t="str">
        <f ca="1">INDEX(동료가치!$I$82:$I$209,MATCH(동료가치!$AE910,동료가치!$M$82:$M$209,1),1)</f>
        <v>20 : 랭크2 PVP.로그(여)</v>
      </c>
    </row>
    <row r="911" spans="29:33" x14ac:dyDescent="0.2">
      <c r="AC911" s="4">
        <f t="shared" si="54"/>
        <v>910</v>
      </c>
      <c r="AD911" s="161">
        <f t="shared" ca="1" si="55"/>
        <v>4.4123916887864545E-2</v>
      </c>
      <c r="AE911" s="161">
        <f t="shared" ca="1" si="56"/>
        <v>442</v>
      </c>
      <c r="AF911" s="161" t="str">
        <f ca="1">INDEX(동료가치!$I$2:$I$81,MATCH(동료가치!AE911,동료가치!$M$2:$M$81,1),1)</f>
        <v>1 : 랭크1 PVP.소드맨(남)</v>
      </c>
      <c r="AG911" s="161" t="str">
        <f ca="1">INDEX(동료가치!$I$82:$I$209,MATCH(동료가치!$AE911,동료가치!$M$82:$M$209,1),1)</f>
        <v>11 : 랭크2 PVP.크루세이더(남)</v>
      </c>
    </row>
    <row r="912" spans="29:33" x14ac:dyDescent="0.2">
      <c r="AC912" s="4">
        <f t="shared" si="54"/>
        <v>911</v>
      </c>
      <c r="AD912" s="161">
        <f t="shared" ca="1" si="55"/>
        <v>0.35166186384568676</v>
      </c>
      <c r="AE912" s="161">
        <f t="shared" ca="1" si="56"/>
        <v>3517</v>
      </c>
      <c r="AF912" s="161" t="str">
        <f ca="1">INDEX(동료가치!$I$2:$I$81,MATCH(동료가치!AE912,동료가치!$M$2:$M$81,1),1)</f>
        <v>8 : 랭크1 PVP.아처(여)</v>
      </c>
      <c r="AG912" s="161" t="str">
        <f ca="1">INDEX(동료가치!$I$82:$I$209,MATCH(동료가치!$AE912,동료가치!$M$82:$M$209,1),1)</f>
        <v>115 : 랭크2 파견.홀그렌</v>
      </c>
    </row>
    <row r="913" spans="29:33" x14ac:dyDescent="0.2">
      <c r="AC913" s="4">
        <f t="shared" si="54"/>
        <v>912</v>
      </c>
      <c r="AD913" s="161">
        <f t="shared" ca="1" si="55"/>
        <v>0.42206346986904797</v>
      </c>
      <c r="AE913" s="161">
        <f t="shared" ca="1" si="56"/>
        <v>4221</v>
      </c>
      <c r="AF913" s="161" t="str">
        <f ca="1">INDEX(동료가치!$I$2:$I$81,MATCH(동료가치!AE913,동료가치!$M$2:$M$81,1),1)</f>
        <v>102 : 랭크1 파견.세레</v>
      </c>
      <c r="AG913" s="161" t="str">
        <f ca="1">INDEX(동료가치!$I$82:$I$209,MATCH(동료가치!$AE913,동료가치!$M$82:$M$209,1),1)</f>
        <v>119 : 랭크2 파견.벤카이스틴</v>
      </c>
    </row>
    <row r="914" spans="29:33" x14ac:dyDescent="0.2">
      <c r="AC914" s="4">
        <f t="shared" si="54"/>
        <v>913</v>
      </c>
      <c r="AD914" s="161">
        <f t="shared" ca="1" si="55"/>
        <v>0.78057164117945588</v>
      </c>
      <c r="AE914" s="161">
        <f t="shared" ca="1" si="56"/>
        <v>7806</v>
      </c>
      <c r="AF914" s="161" t="str">
        <f ca="1">INDEX(동료가치!$I$2:$I$81,MATCH(동료가치!AE914,동료가치!$M$2:$M$81,1),1)</f>
        <v>20 : 랭크2 PVP.로그(여)</v>
      </c>
      <c r="AG914" s="161" t="str">
        <f ca="1">INDEX(동료가치!$I$82:$I$209,MATCH(동료가치!$AE914,동료가치!$M$82:$M$209,1),1)</f>
        <v>127 : 랭크3 파견.루이제</v>
      </c>
    </row>
    <row r="915" spans="29:33" x14ac:dyDescent="0.2">
      <c r="AC915" s="4">
        <f t="shared" si="54"/>
        <v>914</v>
      </c>
      <c r="AD915" s="161">
        <f t="shared" ca="1" si="55"/>
        <v>0.92861183314515727</v>
      </c>
      <c r="AE915" s="161">
        <f t="shared" ca="1" si="56"/>
        <v>9287</v>
      </c>
      <c r="AF915" s="161" t="str">
        <f ca="1">INDEX(동료가치!$I$2:$I$81,MATCH(동료가치!AE915,동료가치!$M$2:$M$81,1),1)</f>
        <v>40 : 랭크3 PVP.클로운(여)</v>
      </c>
      <c r="AG915" s="161" t="str">
        <f ca="1">INDEX(동료가치!$I$82:$I$209,MATCH(동료가치!$AE915,동료가치!$M$82:$M$209,1),1)</f>
        <v>137 : 랭크3 파견.비닛</v>
      </c>
    </row>
    <row r="916" spans="29:33" x14ac:dyDescent="0.2">
      <c r="AC916" s="4">
        <f t="shared" si="54"/>
        <v>915</v>
      </c>
      <c r="AD916" s="161">
        <f t="shared" ca="1" si="55"/>
        <v>0.56363067269876621</v>
      </c>
      <c r="AE916" s="161">
        <f t="shared" ca="1" si="56"/>
        <v>5637</v>
      </c>
      <c r="AF916" s="161" t="str">
        <f ca="1">INDEX(동료가치!$I$2:$I$81,MATCH(동료가치!AE916,동료가치!$M$2:$M$81,1),1)</f>
        <v>105 : 랭크1 파견.냥쿤</v>
      </c>
      <c r="AG916" s="161" t="str">
        <f ca="1">INDEX(동료가치!$I$82:$I$209,MATCH(동료가치!$AE916,동료가치!$M$82:$M$209,1),1)</f>
        <v>28 : 랭크3 PVP.팔라딘(여)</v>
      </c>
    </row>
    <row r="917" spans="29:33" x14ac:dyDescent="0.2">
      <c r="AC917" s="4">
        <f t="shared" si="54"/>
        <v>916</v>
      </c>
      <c r="AD917" s="161">
        <f t="shared" ca="1" si="55"/>
        <v>8.2974081824923163E-2</v>
      </c>
      <c r="AE917" s="161">
        <f t="shared" ca="1" si="56"/>
        <v>830</v>
      </c>
      <c r="AF917" s="161" t="str">
        <f ca="1">INDEX(동료가치!$I$2:$I$81,MATCH(동료가치!AE917,동료가치!$M$2:$M$81,1),1)</f>
        <v>2 : 랭크1 PVP.소드맨(여)</v>
      </c>
      <c r="AG917" s="161" t="str">
        <f ca="1">INDEX(동료가치!$I$82:$I$209,MATCH(동료가치!$AE917,동료가치!$M$82:$M$209,1),1)</f>
        <v>14 : 랭크2 PVP.위저드(여)</v>
      </c>
    </row>
    <row r="918" spans="29:33" x14ac:dyDescent="0.2">
      <c r="AC918" s="4">
        <f t="shared" si="54"/>
        <v>917</v>
      </c>
      <c r="AD918" s="161">
        <f t="shared" ca="1" si="55"/>
        <v>0.77723086470682756</v>
      </c>
      <c r="AE918" s="161">
        <f t="shared" ca="1" si="56"/>
        <v>7773</v>
      </c>
      <c r="AF918" s="161" t="str">
        <f ca="1">INDEX(동료가치!$I$2:$I$81,MATCH(동료가치!AE918,동료가치!$M$2:$M$81,1),1)</f>
        <v>19 : 랭크2 PVP.로그(남)</v>
      </c>
      <c r="AG918" s="161" t="str">
        <f ca="1">INDEX(동료가치!$I$82:$I$209,MATCH(동료가치!$AE918,동료가치!$M$82:$M$209,1),1)</f>
        <v>127 : 랭크3 파견.루이제</v>
      </c>
    </row>
    <row r="919" spans="29:33" x14ac:dyDescent="0.2">
      <c r="AC919" s="4">
        <f t="shared" si="54"/>
        <v>918</v>
      </c>
      <c r="AD919" s="161">
        <f t="shared" ca="1" si="55"/>
        <v>8.7824184502724556E-2</v>
      </c>
      <c r="AE919" s="161">
        <f t="shared" ca="1" si="56"/>
        <v>879</v>
      </c>
      <c r="AF919" s="161" t="str">
        <f ca="1">INDEX(동료가치!$I$2:$I$81,MATCH(동료가치!AE919,동료가치!$M$2:$M$81,1),1)</f>
        <v>2 : 랭크1 PVP.소드맨(여)</v>
      </c>
      <c r="AG919" s="161" t="str">
        <f ca="1">INDEX(동료가치!$I$82:$I$209,MATCH(동료가치!$AE919,동료가치!$M$82:$M$209,1),1)</f>
        <v>14 : 랭크2 PVP.위저드(여)</v>
      </c>
    </row>
    <row r="920" spans="29:33" x14ac:dyDescent="0.2">
      <c r="AC920" s="4">
        <f t="shared" si="54"/>
        <v>919</v>
      </c>
      <c r="AD920" s="161">
        <f t="shared" ca="1" si="55"/>
        <v>0.88871149141236427</v>
      </c>
      <c r="AE920" s="161">
        <f t="shared" ca="1" si="56"/>
        <v>8888</v>
      </c>
      <c r="AF920" s="161" t="str">
        <f ca="1">INDEX(동료가치!$I$2:$I$81,MATCH(동료가치!AE920,동료가치!$M$2:$M$81,1),1)</f>
        <v>121 : 랭크2 파견.다이거츠</v>
      </c>
      <c r="AG920" s="161" t="str">
        <f ca="1">INDEX(동료가치!$I$82:$I$209,MATCH(동료가치!$AE920,동료가치!$M$82:$M$209,1),1)</f>
        <v>135 : 랭크3 파견.더블류</v>
      </c>
    </row>
    <row r="921" spans="29:33" x14ac:dyDescent="0.2">
      <c r="AC921" s="4">
        <f t="shared" si="54"/>
        <v>920</v>
      </c>
      <c r="AD921" s="161">
        <f t="shared" ca="1" si="55"/>
        <v>0.18146256934646443</v>
      </c>
      <c r="AE921" s="161">
        <f t="shared" ca="1" si="56"/>
        <v>1815</v>
      </c>
      <c r="AF921" s="161" t="str">
        <f ca="1">INDEX(동료가치!$I$2:$I$81,MATCH(동료가치!AE921,동료가치!$M$2:$M$81,1),1)</f>
        <v>4 : 랭크1 PVP.매지션(여)</v>
      </c>
      <c r="AG921" s="161" t="str">
        <f ca="1">INDEX(동료가치!$I$82:$I$209,MATCH(동료가치!$AE921,동료가치!$M$82:$M$209,1),1)</f>
        <v>20 : 랭크2 PVP.로그(여)</v>
      </c>
    </row>
    <row r="922" spans="29:33" x14ac:dyDescent="0.2">
      <c r="AC922" s="4">
        <f t="shared" si="54"/>
        <v>921</v>
      </c>
      <c r="AD922" s="161">
        <f t="shared" ca="1" si="55"/>
        <v>0.36774262779696243</v>
      </c>
      <c r="AE922" s="161">
        <f t="shared" ca="1" si="56"/>
        <v>3678</v>
      </c>
      <c r="AF922" s="161" t="str">
        <f ca="1">INDEX(동료가치!$I$2:$I$81,MATCH(동료가치!AE922,동료가치!$M$2:$M$81,1),1)</f>
        <v>8 : 랭크1 PVP.아처(여)</v>
      </c>
      <c r="AG922" s="161" t="str">
        <f ca="1">INDEX(동료가치!$I$82:$I$209,MATCH(동료가치!$AE922,동료가치!$M$82:$M$209,1),1)</f>
        <v>116 : 랭크2 파견.파라</v>
      </c>
    </row>
    <row r="923" spans="29:33" x14ac:dyDescent="0.2">
      <c r="AC923" s="4">
        <f t="shared" si="54"/>
        <v>922</v>
      </c>
      <c r="AD923" s="161">
        <f t="shared" ca="1" si="55"/>
        <v>0.92038374802390188</v>
      </c>
      <c r="AE923" s="161">
        <f t="shared" ca="1" si="56"/>
        <v>9204</v>
      </c>
      <c r="AF923" s="161" t="str">
        <f ca="1">INDEX(동료가치!$I$2:$I$81,MATCH(동료가치!AE923,동료가치!$M$2:$M$81,1),1)</f>
        <v>34 : 랭크3 PVP.어쌔신크로스(여)</v>
      </c>
      <c r="AG923" s="161" t="str">
        <f ca="1">INDEX(동료가치!$I$82:$I$209,MATCH(동료가치!$AE923,동료가치!$M$82:$M$209,1),1)</f>
        <v>137 : 랭크3 파견.비닛</v>
      </c>
    </row>
    <row r="924" spans="29:33" x14ac:dyDescent="0.2">
      <c r="AC924" s="4">
        <f t="shared" si="54"/>
        <v>923</v>
      </c>
      <c r="AD924" s="161">
        <f t="shared" ca="1" si="55"/>
        <v>0.81202656312612798</v>
      </c>
      <c r="AE924" s="161">
        <f t="shared" ca="1" si="56"/>
        <v>8121</v>
      </c>
      <c r="AF924" s="161" t="str">
        <f ca="1">INDEX(동료가치!$I$2:$I$81,MATCH(동료가치!AE924,동료가치!$M$2:$M$81,1),1)</f>
        <v>109 : 랭크2 파견.글로리아</v>
      </c>
      <c r="AG924" s="161" t="str">
        <f ca="1">INDEX(동료가치!$I$82:$I$209,MATCH(동료가치!$AE924,동료가치!$M$82:$M$209,1),1)</f>
        <v>129 : 랭크3 파견.시키나</v>
      </c>
    </row>
    <row r="925" spans="29:33" x14ac:dyDescent="0.2">
      <c r="AC925" s="4">
        <f t="shared" si="54"/>
        <v>924</v>
      </c>
      <c r="AD925" s="161">
        <f t="shared" ca="1" si="55"/>
        <v>0.84654331984181974</v>
      </c>
      <c r="AE925" s="161">
        <f t="shared" ca="1" si="56"/>
        <v>8466</v>
      </c>
      <c r="AF925" s="161" t="str">
        <f ca="1">INDEX(동료가치!$I$2:$I$81,MATCH(동료가치!AE925,동료가치!$M$2:$M$81,1),1)</f>
        <v>115 : 랭크2 파견.홀그렌</v>
      </c>
      <c r="AG925" s="161" t="str">
        <f ca="1">INDEX(동료가치!$I$82:$I$209,MATCH(동료가치!$AE925,동료가치!$M$82:$M$209,1),1)</f>
        <v>132 : 랭크3 파견.산타클로스</v>
      </c>
    </row>
    <row r="926" spans="29:33" x14ac:dyDescent="0.2">
      <c r="AC926" s="4">
        <f t="shared" si="54"/>
        <v>925</v>
      </c>
      <c r="AD926" s="161">
        <f t="shared" ca="1" si="55"/>
        <v>0.20587094981101894</v>
      </c>
      <c r="AE926" s="161">
        <f t="shared" ca="1" si="56"/>
        <v>2059</v>
      </c>
      <c r="AF926" s="161" t="str">
        <f ca="1">INDEX(동료가치!$I$2:$I$81,MATCH(동료가치!AE926,동료가치!$M$2:$M$81,1),1)</f>
        <v>5 : 랭크1 PVP.씨프(남)</v>
      </c>
      <c r="AG926" s="161" t="str">
        <f ca="1">INDEX(동료가치!$I$82:$I$209,MATCH(동료가치!$AE926,동료가치!$M$82:$M$209,1),1)</f>
        <v>21 : 랭크2 PVP.헌터(남)</v>
      </c>
    </row>
    <row r="927" spans="29:33" x14ac:dyDescent="0.2">
      <c r="AC927" s="4">
        <f t="shared" si="54"/>
        <v>926</v>
      </c>
      <c r="AD927" s="161">
        <f t="shared" ca="1" si="55"/>
        <v>0.66420850801472076</v>
      </c>
      <c r="AE927" s="161">
        <f t="shared" ca="1" si="56"/>
        <v>6643</v>
      </c>
      <c r="AF927" s="161" t="str">
        <f ca="1">INDEX(동료가치!$I$2:$I$81,MATCH(동료가치!AE927,동료가치!$M$2:$M$81,1),1)</f>
        <v>107 : 랭크1 파견.아제냐</v>
      </c>
      <c r="AG927" s="161" t="str">
        <f ca="1">INDEX(동료가치!$I$82:$I$209,MATCH(동료가치!$AE927,동료가치!$M$82:$M$209,1),1)</f>
        <v>35 : 랭크3 PVP.스토커(남)</v>
      </c>
    </row>
    <row r="928" spans="29:33" x14ac:dyDescent="0.2">
      <c r="AC928" s="4">
        <f t="shared" si="54"/>
        <v>927</v>
      </c>
      <c r="AD928" s="161">
        <f t="shared" ca="1" si="55"/>
        <v>0.46084157584090502</v>
      </c>
      <c r="AE928" s="161">
        <f t="shared" ca="1" si="56"/>
        <v>4609</v>
      </c>
      <c r="AF928" s="161" t="str">
        <f ca="1">INDEX(동료가치!$I$2:$I$81,MATCH(동료가치!AE928,동료가치!$M$2:$M$81,1),1)</f>
        <v>102 : 랭크1 파견.세레</v>
      </c>
      <c r="AG928" s="161" t="str">
        <f ca="1">INDEX(동료가치!$I$82:$I$209,MATCH(동료가치!$AE928,동료가치!$M$82:$M$209,1),1)</f>
        <v>122 : 랭크2 파견.엘리</v>
      </c>
    </row>
    <row r="929" spans="29:33" x14ac:dyDescent="0.2">
      <c r="AC929" s="4">
        <f t="shared" si="54"/>
        <v>928</v>
      </c>
      <c r="AD929" s="161">
        <f t="shared" ca="1" si="55"/>
        <v>0.51704070876009545</v>
      </c>
      <c r="AE929" s="161">
        <f t="shared" ca="1" si="56"/>
        <v>5171</v>
      </c>
      <c r="AF929" s="161" t="str">
        <f ca="1">INDEX(동료가치!$I$2:$I$81,MATCH(동료가치!AE929,동료가치!$M$2:$M$81,1),1)</f>
        <v>104 : 랭크1 파견.스텔로</v>
      </c>
      <c r="AG929" s="161" t="str">
        <f ca="1">INDEX(동료가치!$I$82:$I$209,MATCH(동료가치!$AE929,동료가치!$M$82:$M$209,1),1)</f>
        <v>25 : 랭크3 PVP.로드나이트(남)</v>
      </c>
    </row>
    <row r="930" spans="29:33" x14ac:dyDescent="0.2">
      <c r="AC930" s="4">
        <f t="shared" si="54"/>
        <v>929</v>
      </c>
      <c r="AD930" s="161">
        <f t="shared" ca="1" si="55"/>
        <v>0.99147573623264385</v>
      </c>
      <c r="AE930" s="161">
        <f t="shared" ca="1" si="56"/>
        <v>9915</v>
      </c>
      <c r="AF930" s="161" t="str">
        <f ca="1">INDEX(동료가치!$I$2:$I$81,MATCH(동료가치!AE930,동료가치!$M$2:$M$81,1),1)</f>
        <v>140 : 랭크3 파견.디포르테</v>
      </c>
      <c r="AG930" s="161" t="str">
        <f ca="1">INDEX(동료가치!$I$82:$I$209,MATCH(동료가치!$AE930,동료가치!$M$82:$M$209,1),1)</f>
        <v>172 : 랭크5 파견.뉴오즈</v>
      </c>
    </row>
    <row r="931" spans="29:33" x14ac:dyDescent="0.2">
      <c r="AC931" s="4">
        <f t="shared" si="54"/>
        <v>930</v>
      </c>
      <c r="AD931" s="161">
        <f t="shared" ca="1" si="55"/>
        <v>0.24173045536031879</v>
      </c>
      <c r="AE931" s="161">
        <f t="shared" ca="1" si="56"/>
        <v>2418</v>
      </c>
      <c r="AF931" s="161" t="str">
        <f ca="1">INDEX(동료가치!$I$2:$I$81,MATCH(동료가치!AE931,동료가치!$M$2:$M$81,1),1)</f>
        <v>6 : 랭크1 PVP.씨프(여)</v>
      </c>
      <c r="AG931" s="161" t="str">
        <f ca="1">INDEX(동료가치!$I$82:$I$209,MATCH(동료가치!$AE931,동료가치!$M$82:$M$209,1),1)</f>
        <v>24 : 랭크2 PVP.댄서(여)</v>
      </c>
    </row>
    <row r="932" spans="29:33" x14ac:dyDescent="0.2">
      <c r="AC932" s="4">
        <f t="shared" si="54"/>
        <v>931</v>
      </c>
      <c r="AD932" s="161">
        <f t="shared" ca="1" si="55"/>
        <v>0.33950448604325834</v>
      </c>
      <c r="AE932" s="161">
        <f t="shared" ca="1" si="56"/>
        <v>3396</v>
      </c>
      <c r="AF932" s="161" t="str">
        <f ca="1">INDEX(동료가치!$I$2:$I$81,MATCH(동료가치!AE932,동료가치!$M$2:$M$81,1),1)</f>
        <v>8 : 랭크1 PVP.아처(여)</v>
      </c>
      <c r="AG932" s="161" t="str">
        <f ca="1">INDEX(동료가치!$I$82:$I$209,MATCH(동료가치!$AE932,동료가치!$M$82:$M$209,1),1)</f>
        <v>114 : 랭크2 파견.존다</v>
      </c>
    </row>
    <row r="933" spans="29:33" x14ac:dyDescent="0.2">
      <c r="AC933" s="4">
        <f t="shared" si="54"/>
        <v>932</v>
      </c>
      <c r="AD933" s="161">
        <f t="shared" ca="1" si="55"/>
        <v>0.60114204005783956</v>
      </c>
      <c r="AE933" s="161">
        <f t="shared" ca="1" si="56"/>
        <v>6012</v>
      </c>
      <c r="AF933" s="161" t="str">
        <f ca="1">INDEX(동료가치!$I$2:$I$81,MATCH(동료가치!AE933,동료가치!$M$2:$M$81,1),1)</f>
        <v>105 : 랭크1 파견.냥쿤</v>
      </c>
      <c r="AG933" s="161" t="str">
        <f ca="1">INDEX(동료가치!$I$82:$I$209,MATCH(동료가치!$AE933,동료가치!$M$82:$M$209,1),1)</f>
        <v>31 : 랭크3 PVP.프로페서(남)</v>
      </c>
    </row>
    <row r="934" spans="29:33" x14ac:dyDescent="0.2">
      <c r="AC934" s="4">
        <f t="shared" si="54"/>
        <v>933</v>
      </c>
      <c r="AD934" s="161">
        <f t="shared" ca="1" si="55"/>
        <v>0.84503403908679298</v>
      </c>
      <c r="AE934" s="161">
        <f t="shared" ca="1" si="56"/>
        <v>8451</v>
      </c>
      <c r="AF934" s="161" t="str">
        <f ca="1">INDEX(동료가치!$I$2:$I$81,MATCH(동료가치!AE934,동료가치!$M$2:$M$81,1),1)</f>
        <v>114 : 랭크2 파견.존다</v>
      </c>
      <c r="AG934" s="161" t="str">
        <f ca="1">INDEX(동료가치!$I$82:$I$209,MATCH(동료가치!$AE934,동료가치!$M$82:$M$209,1),1)</f>
        <v>132 : 랭크3 파견.산타클로스</v>
      </c>
    </row>
    <row r="935" spans="29:33" x14ac:dyDescent="0.2">
      <c r="AC935" s="4">
        <f t="shared" si="54"/>
        <v>934</v>
      </c>
      <c r="AD935" s="161">
        <f t="shared" ca="1" si="55"/>
        <v>0.31124334455819358</v>
      </c>
      <c r="AE935" s="161">
        <f t="shared" ca="1" si="56"/>
        <v>3113</v>
      </c>
      <c r="AF935" s="161" t="str">
        <f ca="1">INDEX(동료가치!$I$2:$I$81,MATCH(동료가치!AE935,동료가치!$M$2:$M$81,1),1)</f>
        <v>7 : 랭크1 PVP.아처(남)</v>
      </c>
      <c r="AG935" s="161" t="str">
        <f ca="1">INDEX(동료가치!$I$82:$I$209,MATCH(동료가치!$AE935,동료가치!$M$82:$M$209,1),1)</f>
        <v>112 : 랭크2 파견.이세나</v>
      </c>
    </row>
    <row r="936" spans="29:33" x14ac:dyDescent="0.2">
      <c r="AC936" s="4">
        <f t="shared" si="54"/>
        <v>935</v>
      </c>
      <c r="AD936" s="161">
        <f t="shared" ca="1" si="55"/>
        <v>0.1978138797081489</v>
      </c>
      <c r="AE936" s="161">
        <f t="shared" ca="1" si="56"/>
        <v>1979</v>
      </c>
      <c r="AF936" s="161" t="str">
        <f ca="1">INDEX(동료가치!$I$2:$I$81,MATCH(동료가치!AE936,동료가치!$M$2:$M$81,1),1)</f>
        <v>5 : 랭크1 PVP.씨프(남)</v>
      </c>
      <c r="AG936" s="161" t="str">
        <f ca="1">INDEX(동료가치!$I$82:$I$209,MATCH(동료가치!$AE936,동료가치!$M$82:$M$209,1),1)</f>
        <v>21 : 랭크2 PVP.헌터(남)</v>
      </c>
    </row>
    <row r="937" spans="29:33" x14ac:dyDescent="0.2">
      <c r="AC937" s="4">
        <f t="shared" si="54"/>
        <v>936</v>
      </c>
      <c r="AD937" s="161">
        <f t="shared" ca="1" si="55"/>
        <v>0.67845237265927494</v>
      </c>
      <c r="AE937" s="161">
        <f t="shared" ca="1" si="56"/>
        <v>6785</v>
      </c>
      <c r="AF937" s="161" t="str">
        <f ca="1">INDEX(동료가치!$I$2:$I$81,MATCH(동료가치!AE937,동료가치!$M$2:$M$81,1),1)</f>
        <v>107 : 랭크1 파견.아제냐</v>
      </c>
      <c r="AG937" s="161" t="str">
        <f ca="1">INDEX(동료가치!$I$82:$I$209,MATCH(동료가치!$AE937,동료가치!$M$82:$M$209,1),1)</f>
        <v>36 : 랭크3 PVP.스토커(여)</v>
      </c>
    </row>
    <row r="938" spans="29:33" x14ac:dyDescent="0.2">
      <c r="AC938" s="4">
        <f t="shared" si="54"/>
        <v>937</v>
      </c>
      <c r="AD938" s="161">
        <f t="shared" ca="1" si="55"/>
        <v>0.76153189563653667</v>
      </c>
      <c r="AE938" s="161">
        <f t="shared" ca="1" si="56"/>
        <v>7616</v>
      </c>
      <c r="AF938" s="161" t="str">
        <f ca="1">INDEX(동료가치!$I$2:$I$81,MATCH(동료가치!AE938,동료가치!$M$2:$M$81,1),1)</f>
        <v>17 : 랭크2 PVP.어쌔신(남)</v>
      </c>
      <c r="AG938" s="161" t="str">
        <f ca="1">INDEX(동료가치!$I$82:$I$209,MATCH(동료가치!$AE938,동료가치!$M$82:$M$209,1),1)</f>
        <v>126 : 랭크3 파견.고로</v>
      </c>
    </row>
    <row r="939" spans="29:33" x14ac:dyDescent="0.2">
      <c r="AC939" s="4">
        <f t="shared" si="54"/>
        <v>938</v>
      </c>
      <c r="AD939" s="161">
        <f t="shared" ca="1" si="55"/>
        <v>0.83861080825352152</v>
      </c>
      <c r="AE939" s="161">
        <f t="shared" ca="1" si="56"/>
        <v>8387</v>
      </c>
      <c r="AF939" s="161" t="str">
        <f ca="1">INDEX(동료가치!$I$2:$I$81,MATCH(동료가치!AE939,동료가치!$M$2:$M$81,1),1)</f>
        <v>113 : 랭크2 파견.김렛</v>
      </c>
      <c r="AG939" s="161" t="str">
        <f ca="1">INDEX(동료가치!$I$82:$I$209,MATCH(동료가치!$AE939,동료가치!$M$82:$M$209,1),1)</f>
        <v>131 : 랭크3 파견.스노토</v>
      </c>
    </row>
    <row r="940" spans="29:33" x14ac:dyDescent="0.2">
      <c r="AC940" s="4">
        <f t="shared" si="54"/>
        <v>939</v>
      </c>
      <c r="AD940" s="161">
        <f t="shared" ca="1" si="55"/>
        <v>0.91755566386316056</v>
      </c>
      <c r="AE940" s="161">
        <f t="shared" ca="1" si="56"/>
        <v>9176</v>
      </c>
      <c r="AF940" s="161" t="str">
        <f ca="1">INDEX(동료가치!$I$2:$I$81,MATCH(동료가치!AE940,동료가치!$M$2:$M$81,1),1)</f>
        <v>33 : 랭크3 PVP.어쌔신크로스(남)</v>
      </c>
      <c r="AG940" s="161" t="str">
        <f ca="1">INDEX(동료가치!$I$82:$I$209,MATCH(동료가치!$AE940,동료가치!$M$82:$M$209,1),1)</f>
        <v>137 : 랭크3 파견.비닛</v>
      </c>
    </row>
    <row r="941" spans="29:33" x14ac:dyDescent="0.2">
      <c r="AC941" s="4">
        <f t="shared" si="54"/>
        <v>940</v>
      </c>
      <c r="AD941" s="161">
        <f t="shared" ca="1" si="55"/>
        <v>0.19761942746409789</v>
      </c>
      <c r="AE941" s="161">
        <f t="shared" ca="1" si="56"/>
        <v>1977</v>
      </c>
      <c r="AF941" s="161" t="str">
        <f ca="1">INDEX(동료가치!$I$2:$I$81,MATCH(동료가치!AE941,동료가치!$M$2:$M$81,1),1)</f>
        <v>5 : 랭크1 PVP.씨프(남)</v>
      </c>
      <c r="AG941" s="161" t="str">
        <f ca="1">INDEX(동료가치!$I$82:$I$209,MATCH(동료가치!$AE941,동료가치!$M$82:$M$209,1),1)</f>
        <v>21 : 랭크2 PVP.헌터(남)</v>
      </c>
    </row>
    <row r="942" spans="29:33" x14ac:dyDescent="0.2">
      <c r="AC942" s="4">
        <f t="shared" si="54"/>
        <v>941</v>
      </c>
      <c r="AD942" s="161">
        <f t="shared" ca="1" si="55"/>
        <v>0.19690472755672261</v>
      </c>
      <c r="AE942" s="161">
        <f t="shared" ca="1" si="56"/>
        <v>1970</v>
      </c>
      <c r="AF942" s="161" t="str">
        <f ca="1">INDEX(동료가치!$I$2:$I$81,MATCH(동료가치!AE942,동료가치!$M$2:$M$81,1),1)</f>
        <v>5 : 랭크1 PVP.씨프(남)</v>
      </c>
      <c r="AG942" s="161" t="str">
        <f ca="1">INDEX(동료가치!$I$82:$I$209,MATCH(동료가치!$AE942,동료가치!$M$82:$M$209,1),1)</f>
        <v>21 : 랭크2 PVP.헌터(남)</v>
      </c>
    </row>
    <row r="943" spans="29:33" x14ac:dyDescent="0.2">
      <c r="AC943" s="4">
        <f t="shared" si="54"/>
        <v>942</v>
      </c>
      <c r="AD943" s="161">
        <f t="shared" ca="1" si="55"/>
        <v>0.5532624654273347</v>
      </c>
      <c r="AE943" s="161">
        <f t="shared" ca="1" si="56"/>
        <v>5533</v>
      </c>
      <c r="AF943" s="161" t="str">
        <f ca="1">INDEX(동료가치!$I$2:$I$81,MATCH(동료가치!AE943,동료가치!$M$2:$M$81,1),1)</f>
        <v>104 : 랭크1 파견.스텔로</v>
      </c>
      <c r="AG943" s="161" t="str">
        <f ca="1">INDEX(동료가치!$I$82:$I$209,MATCH(동료가치!$AE943,동료가치!$M$82:$M$209,1),1)</f>
        <v>28 : 랭크3 PVP.팔라딘(여)</v>
      </c>
    </row>
    <row r="944" spans="29:33" x14ac:dyDescent="0.2">
      <c r="AC944" s="4">
        <f t="shared" si="54"/>
        <v>943</v>
      </c>
      <c r="AD944" s="161">
        <f t="shared" ca="1" si="55"/>
        <v>0.78667295541470494</v>
      </c>
      <c r="AE944" s="161">
        <f t="shared" ca="1" si="56"/>
        <v>7867</v>
      </c>
      <c r="AF944" s="161" t="str">
        <f ca="1">INDEX(동료가치!$I$2:$I$81,MATCH(동료가치!AE944,동료가치!$M$2:$M$81,1),1)</f>
        <v>21 : 랭크2 PVP.헌터(남)</v>
      </c>
      <c r="AG944" s="161" t="str">
        <f ca="1">INDEX(동료가치!$I$82:$I$209,MATCH(동료가치!$AE944,동료가치!$M$82:$M$209,1),1)</f>
        <v>128 : 랭크3 파견.본바스</v>
      </c>
    </row>
    <row r="945" spans="29:33" x14ac:dyDescent="0.2">
      <c r="AC945" s="4">
        <f t="shared" si="54"/>
        <v>944</v>
      </c>
      <c r="AD945" s="161">
        <f t="shared" ca="1" si="55"/>
        <v>0.57542773063176977</v>
      </c>
      <c r="AE945" s="161">
        <f t="shared" ca="1" si="56"/>
        <v>5755</v>
      </c>
      <c r="AF945" s="161" t="str">
        <f ca="1">INDEX(동료가치!$I$2:$I$81,MATCH(동료가치!AE945,동료가치!$M$2:$M$81,1),1)</f>
        <v>105 : 랭크1 파견.냥쿤</v>
      </c>
      <c r="AG945" s="161" t="str">
        <f ca="1">INDEX(동료가치!$I$82:$I$209,MATCH(동료가치!$AE945,동료가치!$M$82:$M$209,1),1)</f>
        <v>29 : 랭크3 PVP.하이위저드(남)</v>
      </c>
    </row>
    <row r="946" spans="29:33" x14ac:dyDescent="0.2">
      <c r="AC946" s="4">
        <f t="shared" si="54"/>
        <v>945</v>
      </c>
      <c r="AD946" s="161">
        <f t="shared" ca="1" si="55"/>
        <v>0.96478854656074853</v>
      </c>
      <c r="AE946" s="161">
        <f t="shared" ca="1" si="56"/>
        <v>9648</v>
      </c>
      <c r="AF946" s="161" t="str">
        <f ca="1">INDEX(동료가치!$I$2:$I$81,MATCH(동료가치!AE946,동료가치!$M$2:$M$81,1),1)</f>
        <v>140 : 랭크3 파견.디포르테</v>
      </c>
      <c r="AG946" s="161" t="str">
        <f ca="1">INDEX(동료가치!$I$82:$I$209,MATCH(동료가치!$AE946,동료가치!$M$82:$M$209,1),1)</f>
        <v>45 : 랭크4 PVP.워록(남)</v>
      </c>
    </row>
    <row r="947" spans="29:33" x14ac:dyDescent="0.2">
      <c r="AC947" s="4">
        <f t="shared" si="54"/>
        <v>946</v>
      </c>
      <c r="AD947" s="161">
        <f t="shared" ca="1" si="55"/>
        <v>0.28218736685967416</v>
      </c>
      <c r="AE947" s="161">
        <f t="shared" ca="1" si="56"/>
        <v>2822</v>
      </c>
      <c r="AF947" s="161" t="str">
        <f ca="1">INDEX(동료가치!$I$2:$I$81,MATCH(동료가치!AE947,동료가치!$M$2:$M$81,1),1)</f>
        <v>7 : 랭크1 PVP.아처(남)</v>
      </c>
      <c r="AG947" s="161" t="str">
        <f ca="1">INDEX(동료가치!$I$82:$I$209,MATCH(동료가치!$AE947,동료가치!$M$82:$M$209,1),1)</f>
        <v>110 : 랭크2 파견.프로블럼</v>
      </c>
    </row>
    <row r="948" spans="29:33" x14ac:dyDescent="0.2">
      <c r="AC948" s="4">
        <f t="shared" si="54"/>
        <v>947</v>
      </c>
      <c r="AD948" s="161">
        <f t="shared" ca="1" si="55"/>
        <v>0.11051816830578653</v>
      </c>
      <c r="AE948" s="161">
        <f t="shared" ca="1" si="56"/>
        <v>1106</v>
      </c>
      <c r="AF948" s="161" t="str">
        <f ca="1">INDEX(동료가치!$I$2:$I$81,MATCH(동료가치!AE948,동료가치!$M$2:$M$81,1),1)</f>
        <v>3 : 랭크1 PVP.매지션(남)</v>
      </c>
      <c r="AG948" s="161" t="str">
        <f ca="1">INDEX(동료가치!$I$82:$I$209,MATCH(동료가치!$AE948,동료가치!$M$82:$M$209,1),1)</f>
        <v>15 : 랭크2 PVP.세이지(남)</v>
      </c>
    </row>
    <row r="949" spans="29:33" x14ac:dyDescent="0.2">
      <c r="AC949" s="4">
        <f t="shared" si="54"/>
        <v>948</v>
      </c>
      <c r="AD949" s="161">
        <f t="shared" ca="1" si="55"/>
        <v>0.77765050549199832</v>
      </c>
      <c r="AE949" s="161">
        <f t="shared" ca="1" si="56"/>
        <v>7777</v>
      </c>
      <c r="AF949" s="161" t="str">
        <f ca="1">INDEX(동료가치!$I$2:$I$81,MATCH(동료가치!AE949,동료가치!$M$2:$M$81,1),1)</f>
        <v>19 : 랭크2 PVP.로그(남)</v>
      </c>
      <c r="AG949" s="161" t="str">
        <f ca="1">INDEX(동료가치!$I$82:$I$209,MATCH(동료가치!$AE949,동료가치!$M$82:$M$209,1),1)</f>
        <v>127 : 랭크3 파견.루이제</v>
      </c>
    </row>
    <row r="950" spans="29:33" x14ac:dyDescent="0.2">
      <c r="AC950" s="4">
        <f t="shared" si="54"/>
        <v>949</v>
      </c>
      <c r="AD950" s="161">
        <f t="shared" ca="1" si="55"/>
        <v>0.16336206366483796</v>
      </c>
      <c r="AE950" s="161">
        <f t="shared" ca="1" si="56"/>
        <v>1634</v>
      </c>
      <c r="AF950" s="161" t="str">
        <f ca="1">INDEX(동료가치!$I$2:$I$81,MATCH(동료가치!AE950,동료가치!$M$2:$M$81,1),1)</f>
        <v>4 : 랭크1 PVP.매지션(여)</v>
      </c>
      <c r="AG950" s="161" t="str">
        <f ca="1">INDEX(동료가치!$I$82:$I$209,MATCH(동료가치!$AE950,동료가치!$M$82:$M$209,1),1)</f>
        <v>19 : 랭크2 PVP.로그(남)</v>
      </c>
    </row>
    <row r="951" spans="29:33" x14ac:dyDescent="0.2">
      <c r="AC951" s="4">
        <f t="shared" si="54"/>
        <v>950</v>
      </c>
      <c r="AD951" s="161">
        <f t="shared" ca="1" si="55"/>
        <v>0.28911261835670743</v>
      </c>
      <c r="AE951" s="161">
        <f t="shared" ca="1" si="56"/>
        <v>2892</v>
      </c>
      <c r="AF951" s="161" t="str">
        <f ca="1">INDEX(동료가치!$I$2:$I$81,MATCH(동료가치!AE951,동료가치!$M$2:$M$81,1),1)</f>
        <v>7 : 랭크1 PVP.아처(남)</v>
      </c>
      <c r="AG951" s="161" t="str">
        <f ca="1">INDEX(동료가치!$I$82:$I$209,MATCH(동료가치!$AE951,동료가치!$M$82:$M$209,1),1)</f>
        <v>111 : 랭크2 파견.미스티</v>
      </c>
    </row>
    <row r="952" spans="29:33" x14ac:dyDescent="0.2">
      <c r="AC952" s="4">
        <f t="shared" si="54"/>
        <v>951</v>
      </c>
      <c r="AD952" s="161">
        <f t="shared" ca="1" si="55"/>
        <v>8.7177874618151074E-2</v>
      </c>
      <c r="AE952" s="161">
        <f t="shared" ca="1" si="56"/>
        <v>872</v>
      </c>
      <c r="AF952" s="161" t="str">
        <f ca="1">INDEX(동료가치!$I$2:$I$81,MATCH(동료가치!AE952,동료가치!$M$2:$M$81,1),1)</f>
        <v>2 : 랭크1 PVP.소드맨(여)</v>
      </c>
      <c r="AG952" s="161" t="str">
        <f ca="1">INDEX(동료가치!$I$82:$I$209,MATCH(동료가치!$AE952,동료가치!$M$82:$M$209,1),1)</f>
        <v>14 : 랭크2 PVP.위저드(여)</v>
      </c>
    </row>
    <row r="953" spans="29:33" x14ac:dyDescent="0.2">
      <c r="AC953" s="4">
        <f t="shared" si="54"/>
        <v>952</v>
      </c>
      <c r="AD953" s="161">
        <f t="shared" ca="1" si="55"/>
        <v>0.31930443243800988</v>
      </c>
      <c r="AE953" s="161">
        <f t="shared" ca="1" si="56"/>
        <v>3194</v>
      </c>
      <c r="AF953" s="161" t="str">
        <f ca="1">INDEX(동료가치!$I$2:$I$81,MATCH(동료가치!AE953,동료가치!$M$2:$M$81,1),1)</f>
        <v>7 : 랭크1 PVP.아처(남)</v>
      </c>
      <c r="AG953" s="161" t="str">
        <f ca="1">INDEX(동료가치!$I$82:$I$209,MATCH(동료가치!$AE953,동료가치!$M$82:$M$209,1),1)</f>
        <v>113 : 랭크2 파견.김렛</v>
      </c>
    </row>
    <row r="954" spans="29:33" x14ac:dyDescent="0.2">
      <c r="AC954" s="4">
        <f t="shared" si="54"/>
        <v>953</v>
      </c>
      <c r="AD954" s="161">
        <f t="shared" ca="1" si="55"/>
        <v>0.31658069643808162</v>
      </c>
      <c r="AE954" s="161">
        <f t="shared" ca="1" si="56"/>
        <v>3166</v>
      </c>
      <c r="AF954" s="161" t="str">
        <f ca="1">INDEX(동료가치!$I$2:$I$81,MATCH(동료가치!AE954,동료가치!$M$2:$M$81,1),1)</f>
        <v>7 : 랭크1 PVP.아처(남)</v>
      </c>
      <c r="AG954" s="161" t="str">
        <f ca="1">INDEX(동료가치!$I$82:$I$209,MATCH(동료가치!$AE954,동료가치!$M$82:$M$209,1),1)</f>
        <v>112 : 랭크2 파견.이세나</v>
      </c>
    </row>
    <row r="955" spans="29:33" x14ac:dyDescent="0.2">
      <c r="AC955" s="4">
        <f t="shared" si="54"/>
        <v>954</v>
      </c>
      <c r="AD955" s="161">
        <f t="shared" ca="1" si="55"/>
        <v>7.0280323537074696E-2</v>
      </c>
      <c r="AE955" s="161">
        <f t="shared" ca="1" si="56"/>
        <v>703</v>
      </c>
      <c r="AF955" s="161" t="str">
        <f ca="1">INDEX(동료가치!$I$2:$I$81,MATCH(동료가치!AE955,동료가치!$M$2:$M$81,1),1)</f>
        <v>2 : 랭크1 PVP.소드맨(여)</v>
      </c>
      <c r="AG955" s="161" t="str">
        <f ca="1">INDEX(동료가치!$I$82:$I$209,MATCH(동료가치!$AE955,동료가치!$M$82:$M$209,1),1)</f>
        <v>13 : 랭크2 PVP.위저드(남)</v>
      </c>
    </row>
    <row r="956" spans="29:33" x14ac:dyDescent="0.2">
      <c r="AC956" s="4">
        <f t="shared" si="54"/>
        <v>955</v>
      </c>
      <c r="AD956" s="161">
        <f t="shared" ca="1" si="55"/>
        <v>1.0883581995601244E-2</v>
      </c>
      <c r="AE956" s="161">
        <f t="shared" ca="1" si="56"/>
        <v>109</v>
      </c>
      <c r="AF956" s="161" t="str">
        <f ca="1">INDEX(동료가치!$I$2:$I$81,MATCH(동료가치!AE956,동료가치!$M$2:$M$81,1),1)</f>
        <v>1 : 랭크1 PVP.소드맨(남)</v>
      </c>
      <c r="AG956" s="161" t="str">
        <f ca="1">INDEX(동료가치!$I$82:$I$209,MATCH(동료가치!$AE956,동료가치!$M$82:$M$209,1),1)</f>
        <v>9 : 랭크2 PVP.나이트(남)</v>
      </c>
    </row>
    <row r="957" spans="29:33" x14ac:dyDescent="0.2">
      <c r="AC957" s="4">
        <f t="shared" si="54"/>
        <v>956</v>
      </c>
      <c r="AD957" s="161">
        <f t="shared" ca="1" si="55"/>
        <v>0.5163013985621554</v>
      </c>
      <c r="AE957" s="161">
        <f t="shared" ca="1" si="56"/>
        <v>5164</v>
      </c>
      <c r="AF957" s="161" t="str">
        <f ca="1">INDEX(동료가치!$I$2:$I$81,MATCH(동료가치!AE957,동료가치!$M$2:$M$81,1),1)</f>
        <v>104 : 랭크1 파견.스텔로</v>
      </c>
      <c r="AG957" s="161" t="str">
        <f ca="1">INDEX(동료가치!$I$82:$I$209,MATCH(동료가치!$AE957,동료가치!$M$82:$M$209,1),1)</f>
        <v>25 : 랭크3 PVP.로드나이트(남)</v>
      </c>
    </row>
    <row r="958" spans="29:33" x14ac:dyDescent="0.2">
      <c r="AC958" s="4">
        <f t="shared" si="54"/>
        <v>957</v>
      </c>
      <c r="AD958" s="161">
        <f t="shared" ca="1" si="55"/>
        <v>0.1884259349428471</v>
      </c>
      <c r="AE958" s="161">
        <f t="shared" ca="1" si="56"/>
        <v>1885</v>
      </c>
      <c r="AF958" s="161" t="str">
        <f ca="1">INDEX(동료가치!$I$2:$I$81,MATCH(동료가치!AE958,동료가치!$M$2:$M$81,1),1)</f>
        <v>5 : 랭크1 PVP.씨프(남)</v>
      </c>
      <c r="AG958" s="161" t="str">
        <f ca="1">INDEX(동료가치!$I$82:$I$209,MATCH(동료가치!$AE958,동료가치!$M$82:$M$209,1),1)</f>
        <v>20 : 랭크2 PVP.로그(여)</v>
      </c>
    </row>
    <row r="959" spans="29:33" x14ac:dyDescent="0.2">
      <c r="AC959" s="4">
        <f t="shared" si="54"/>
        <v>958</v>
      </c>
      <c r="AD959" s="161">
        <f t="shared" ca="1" si="55"/>
        <v>0.5162016333216255</v>
      </c>
      <c r="AE959" s="161">
        <f t="shared" ca="1" si="56"/>
        <v>5163</v>
      </c>
      <c r="AF959" s="161" t="str">
        <f ca="1">INDEX(동료가치!$I$2:$I$81,MATCH(동료가치!AE959,동료가치!$M$2:$M$81,1),1)</f>
        <v>104 : 랭크1 파견.스텔로</v>
      </c>
      <c r="AG959" s="161" t="str">
        <f ca="1">INDEX(동료가치!$I$82:$I$209,MATCH(동료가치!$AE959,동료가치!$M$82:$M$209,1),1)</f>
        <v>25 : 랭크3 PVP.로드나이트(남)</v>
      </c>
    </row>
    <row r="960" spans="29:33" x14ac:dyDescent="0.2">
      <c r="AC960" s="4">
        <f t="shared" si="54"/>
        <v>959</v>
      </c>
      <c r="AD960" s="161">
        <f t="shared" ca="1" si="55"/>
        <v>0.10508577244154427</v>
      </c>
      <c r="AE960" s="161">
        <f t="shared" ca="1" si="56"/>
        <v>1051</v>
      </c>
      <c r="AF960" s="161" t="str">
        <f ca="1">INDEX(동료가치!$I$2:$I$81,MATCH(동료가치!AE960,동료가치!$M$2:$M$81,1),1)</f>
        <v>3 : 랭크1 PVP.매지션(남)</v>
      </c>
      <c r="AG960" s="161" t="str">
        <f ca="1">INDEX(동료가치!$I$82:$I$209,MATCH(동료가치!$AE960,동료가치!$M$82:$M$209,1),1)</f>
        <v>15 : 랭크2 PVP.세이지(남)</v>
      </c>
    </row>
    <row r="961" spans="29:33" x14ac:dyDescent="0.2">
      <c r="AC961" s="4">
        <f t="shared" si="54"/>
        <v>960</v>
      </c>
      <c r="AD961" s="161">
        <f t="shared" ca="1" si="55"/>
        <v>0.76183558425144937</v>
      </c>
      <c r="AE961" s="161">
        <f t="shared" ca="1" si="56"/>
        <v>7619</v>
      </c>
      <c r="AF961" s="161" t="str">
        <f ca="1">INDEX(동료가치!$I$2:$I$81,MATCH(동료가치!AE961,동료가치!$M$2:$M$81,1),1)</f>
        <v>17 : 랭크2 PVP.어쌔신(남)</v>
      </c>
      <c r="AG961" s="161" t="str">
        <f ca="1">INDEX(동료가치!$I$82:$I$209,MATCH(동료가치!$AE961,동료가치!$M$82:$M$209,1),1)</f>
        <v>126 : 랭크3 파견.고로</v>
      </c>
    </row>
    <row r="962" spans="29:33" x14ac:dyDescent="0.2">
      <c r="AC962" s="4">
        <f t="shared" si="54"/>
        <v>961</v>
      </c>
      <c r="AD962" s="161">
        <f t="shared" ca="1" si="55"/>
        <v>0.69426177659649901</v>
      </c>
      <c r="AE962" s="161">
        <f t="shared" ca="1" si="56"/>
        <v>6943</v>
      </c>
      <c r="AF962" s="161" t="str">
        <f ca="1">INDEX(동료가치!$I$2:$I$81,MATCH(동료가치!AE962,동료가치!$M$2:$M$81,1),1)</f>
        <v>107 : 랭크1 파견.아제냐</v>
      </c>
      <c r="AG962" s="161" t="str">
        <f ca="1">INDEX(동료가치!$I$82:$I$209,MATCH(동료가치!$AE962,동료가치!$M$82:$M$209,1),1)</f>
        <v>37 : 랭크3 PVP.스나이퍼(남)</v>
      </c>
    </row>
    <row r="963" spans="29:33" x14ac:dyDescent="0.2">
      <c r="AC963" s="4">
        <f t="shared" ref="AC963:AC1001" si="57">ROW()-1</f>
        <v>962</v>
      </c>
      <c r="AD963" s="161">
        <f t="shared" ref="AD963:AD1001" ca="1" si="58">RAND()</f>
        <v>0.39425561132851994</v>
      </c>
      <c r="AE963" s="161">
        <f t="shared" ref="AE963:AE1001" ca="1" si="59">ROUNDUP($AD963*10000,)</f>
        <v>3943</v>
      </c>
      <c r="AF963" s="161" t="str">
        <f ca="1">INDEX(동료가치!$I$2:$I$81,MATCH(동료가치!AE963,동료가치!$M$2:$M$81,1),1)</f>
        <v>101 : 랭크1 파견.엔타마</v>
      </c>
      <c r="AG963" s="161" t="str">
        <f ca="1">INDEX(동료가치!$I$82:$I$209,MATCH(동료가치!$AE963,동료가치!$M$82:$M$209,1),1)</f>
        <v>117 : 랭크2 파견.미드</v>
      </c>
    </row>
    <row r="964" spans="29:33" x14ac:dyDescent="0.2">
      <c r="AC964" s="4">
        <f t="shared" si="57"/>
        <v>963</v>
      </c>
      <c r="AD964" s="161">
        <f t="shared" ca="1" si="58"/>
        <v>0.43704834400321224</v>
      </c>
      <c r="AE964" s="161">
        <f t="shared" ca="1" si="59"/>
        <v>4371</v>
      </c>
      <c r="AF964" s="161" t="str">
        <f ca="1">INDEX(동료가치!$I$2:$I$81,MATCH(동료가치!AE964,동료가치!$M$2:$M$81,1),1)</f>
        <v>102 : 랭크1 파견.세레</v>
      </c>
      <c r="AG964" s="161" t="str">
        <f ca="1">INDEX(동료가치!$I$82:$I$209,MATCH(동료가치!$AE964,동료가치!$M$82:$M$209,1),1)</f>
        <v>120 : 랭크2 파견.마쿠</v>
      </c>
    </row>
    <row r="965" spans="29:33" x14ac:dyDescent="0.2">
      <c r="AC965" s="4">
        <f t="shared" si="57"/>
        <v>964</v>
      </c>
      <c r="AD965" s="161">
        <f t="shared" ca="1" si="58"/>
        <v>0.14634658975667358</v>
      </c>
      <c r="AE965" s="161">
        <f t="shared" ca="1" si="59"/>
        <v>1464</v>
      </c>
      <c r="AF965" s="161" t="str">
        <f ca="1">INDEX(동료가치!$I$2:$I$81,MATCH(동료가치!AE965,동료가치!$M$2:$M$81,1),1)</f>
        <v>4 : 랭크1 PVP.매지션(여)</v>
      </c>
      <c r="AG965" s="161" t="str">
        <f ca="1">INDEX(동료가치!$I$82:$I$209,MATCH(동료가치!$AE965,동료가치!$M$82:$M$209,1),1)</f>
        <v>18 : 랭크2 PVP.어쌔신(여)</v>
      </c>
    </row>
    <row r="966" spans="29:33" x14ac:dyDescent="0.2">
      <c r="AC966" s="4">
        <f t="shared" si="57"/>
        <v>965</v>
      </c>
      <c r="AD966" s="161">
        <f t="shared" ca="1" si="58"/>
        <v>0.11494348934473142</v>
      </c>
      <c r="AE966" s="161">
        <f t="shared" ca="1" si="59"/>
        <v>1150</v>
      </c>
      <c r="AF966" s="161" t="str">
        <f ca="1">INDEX(동료가치!$I$2:$I$81,MATCH(동료가치!AE966,동료가치!$M$2:$M$81,1),1)</f>
        <v>3 : 랭크1 PVP.매지션(남)</v>
      </c>
      <c r="AG966" s="161" t="str">
        <f ca="1">INDEX(동료가치!$I$82:$I$209,MATCH(동료가치!$AE966,동료가치!$M$82:$M$209,1),1)</f>
        <v>16 : 랭크2 PVP.세이지(여)</v>
      </c>
    </row>
    <row r="967" spans="29:33" x14ac:dyDescent="0.2">
      <c r="AC967" s="4">
        <f t="shared" si="57"/>
        <v>966</v>
      </c>
      <c r="AD967" s="161">
        <f t="shared" ca="1" si="58"/>
        <v>0.64019284390554443</v>
      </c>
      <c r="AE967" s="161">
        <f t="shared" ca="1" si="59"/>
        <v>6402</v>
      </c>
      <c r="AF967" s="161" t="str">
        <f ca="1">INDEX(동료가치!$I$2:$I$81,MATCH(동료가치!AE967,동료가치!$M$2:$M$81,1),1)</f>
        <v>106 : 랭크1 파견.마요마요</v>
      </c>
      <c r="AG967" s="161" t="str">
        <f ca="1">INDEX(동료가치!$I$82:$I$209,MATCH(동료가치!$AE967,동료가치!$M$82:$M$209,1),1)</f>
        <v>34 : 랭크3 PVP.어쌔신크로스(여)</v>
      </c>
    </row>
    <row r="968" spans="29:33" x14ac:dyDescent="0.2">
      <c r="AC968" s="4">
        <f t="shared" si="57"/>
        <v>967</v>
      </c>
      <c r="AD968" s="161">
        <f t="shared" ca="1" si="58"/>
        <v>0.80709053900494498</v>
      </c>
      <c r="AE968" s="161">
        <f t="shared" ca="1" si="59"/>
        <v>8071</v>
      </c>
      <c r="AF968" s="161" t="str">
        <f ca="1">INDEX(동료가치!$I$2:$I$81,MATCH(동료가치!AE968,동료가치!$M$2:$M$81,1),1)</f>
        <v>24 : 랭크2 PVP.댄서(여)</v>
      </c>
      <c r="AG968" s="161" t="str">
        <f ca="1">INDEX(동료가치!$I$82:$I$209,MATCH(동료가치!$AE968,동료가치!$M$82:$M$209,1),1)</f>
        <v>129 : 랭크3 파견.시키나</v>
      </c>
    </row>
    <row r="969" spans="29:33" x14ac:dyDescent="0.2">
      <c r="AC969" s="4">
        <f t="shared" si="57"/>
        <v>968</v>
      </c>
      <c r="AD969" s="161">
        <f t="shared" ca="1" si="58"/>
        <v>0.71147675078010397</v>
      </c>
      <c r="AE969" s="161">
        <f t="shared" ca="1" si="59"/>
        <v>7115</v>
      </c>
      <c r="AF969" s="161" t="str">
        <f ca="1">INDEX(동료가치!$I$2:$I$81,MATCH(동료가치!AE969,동료가치!$M$2:$M$81,1),1)</f>
        <v>9 : 랭크2 PVP.나이트(남)</v>
      </c>
      <c r="AG969" s="161" t="str">
        <f ca="1">INDEX(동료가치!$I$82:$I$209,MATCH(동료가치!$AE969,동료가치!$M$82:$M$209,1),1)</f>
        <v>38 : 랭크3 PVP.스나이퍼(여)</v>
      </c>
    </row>
    <row r="970" spans="29:33" x14ac:dyDescent="0.2">
      <c r="AC970" s="4">
        <f t="shared" si="57"/>
        <v>969</v>
      </c>
      <c r="AD970" s="161">
        <f t="shared" ca="1" si="58"/>
        <v>0.30481092985310976</v>
      </c>
      <c r="AE970" s="161">
        <f t="shared" ca="1" si="59"/>
        <v>3049</v>
      </c>
      <c r="AF970" s="161" t="str">
        <f ca="1">INDEX(동료가치!$I$2:$I$81,MATCH(동료가치!AE970,동료가치!$M$2:$M$81,1),1)</f>
        <v>7 : 랭크1 PVP.아처(남)</v>
      </c>
      <c r="AG970" s="161" t="str">
        <f ca="1">INDEX(동료가치!$I$82:$I$209,MATCH(동료가치!$AE970,동료가치!$M$82:$M$209,1),1)</f>
        <v>112 : 랭크2 파견.이세나</v>
      </c>
    </row>
    <row r="971" spans="29:33" x14ac:dyDescent="0.2">
      <c r="AC971" s="4">
        <f t="shared" si="57"/>
        <v>970</v>
      </c>
      <c r="AD971" s="161">
        <f t="shared" ca="1" si="58"/>
        <v>0.45570164868288665</v>
      </c>
      <c r="AE971" s="161">
        <f t="shared" ca="1" si="59"/>
        <v>4558</v>
      </c>
      <c r="AF971" s="161" t="str">
        <f ca="1">INDEX(동료가치!$I$2:$I$81,MATCH(동료가치!AE971,동료가치!$M$2:$M$81,1),1)</f>
        <v>102 : 랭크1 파견.세레</v>
      </c>
      <c r="AG971" s="161" t="str">
        <f ca="1">INDEX(동료가치!$I$82:$I$209,MATCH(동료가치!$AE971,동료가치!$M$82:$M$209,1),1)</f>
        <v>121 : 랭크2 파견.다이거츠</v>
      </c>
    </row>
    <row r="972" spans="29:33" x14ac:dyDescent="0.2">
      <c r="AC972" s="4">
        <f t="shared" si="57"/>
        <v>971</v>
      </c>
      <c r="AD972" s="161">
        <f t="shared" ca="1" si="58"/>
        <v>0.60188066295143627</v>
      </c>
      <c r="AE972" s="161">
        <f t="shared" ca="1" si="59"/>
        <v>6019</v>
      </c>
      <c r="AF972" s="161" t="str">
        <f ca="1">INDEX(동료가치!$I$2:$I$81,MATCH(동료가치!AE972,동료가치!$M$2:$M$81,1),1)</f>
        <v>105 : 랭크1 파견.냥쿤</v>
      </c>
      <c r="AG972" s="161" t="str">
        <f ca="1">INDEX(동료가치!$I$82:$I$209,MATCH(동료가치!$AE972,동료가치!$M$82:$M$209,1),1)</f>
        <v>31 : 랭크3 PVP.프로페서(남)</v>
      </c>
    </row>
    <row r="973" spans="29:33" x14ac:dyDescent="0.2">
      <c r="AC973" s="4">
        <f t="shared" si="57"/>
        <v>972</v>
      </c>
      <c r="AD973" s="161">
        <f t="shared" ca="1" si="58"/>
        <v>0.98642990602180136</v>
      </c>
      <c r="AE973" s="161">
        <f t="shared" ca="1" si="59"/>
        <v>9865</v>
      </c>
      <c r="AF973" s="161" t="str">
        <f ca="1">INDEX(동료가치!$I$2:$I$81,MATCH(동료가치!AE973,동료가치!$M$2:$M$81,1),1)</f>
        <v>140 : 랭크3 파견.디포르테</v>
      </c>
      <c r="AG973" s="161" t="str">
        <f ca="1">INDEX(동료가치!$I$82:$I$209,MATCH(동료가치!$AE973,동료가치!$M$82:$M$209,1),1)</f>
        <v>172 : 랭크5 파견.뉴오즈</v>
      </c>
    </row>
    <row r="974" spans="29:33" x14ac:dyDescent="0.2">
      <c r="AC974" s="4">
        <f t="shared" si="57"/>
        <v>973</v>
      </c>
      <c r="AD974" s="161">
        <f t="shared" ca="1" si="58"/>
        <v>0.95115321946960119</v>
      </c>
      <c r="AE974" s="161">
        <f t="shared" ca="1" si="59"/>
        <v>9512</v>
      </c>
      <c r="AF974" s="161" t="str">
        <f ca="1">INDEX(동료가치!$I$2:$I$81,MATCH(동료가치!AE974,동료가치!$M$2:$M$81,1),1)</f>
        <v>138 : 랭크3 파견.소린</v>
      </c>
      <c r="AG974" s="161" t="str">
        <f ca="1">INDEX(동료가치!$I$82:$I$209,MATCH(동료가치!$AE974,동료가치!$M$82:$M$209,1),1)</f>
        <v>139 : 랭크3 파견.테일링</v>
      </c>
    </row>
    <row r="975" spans="29:33" x14ac:dyDescent="0.2">
      <c r="AC975" s="4">
        <f t="shared" si="57"/>
        <v>974</v>
      </c>
      <c r="AD975" s="161">
        <f t="shared" ca="1" si="58"/>
        <v>0.24937618245677895</v>
      </c>
      <c r="AE975" s="161">
        <f t="shared" ca="1" si="59"/>
        <v>2494</v>
      </c>
      <c r="AF975" s="161" t="str">
        <f ca="1">INDEX(동료가치!$I$2:$I$81,MATCH(동료가치!AE975,동료가치!$M$2:$M$81,1),1)</f>
        <v>6 : 랭크1 PVP.씨프(여)</v>
      </c>
      <c r="AG975" s="161" t="str">
        <f ca="1">INDEX(동료가치!$I$82:$I$209,MATCH(동료가치!$AE975,동료가치!$M$82:$M$209,1),1)</f>
        <v>24 : 랭크2 PVP.댄서(여)</v>
      </c>
    </row>
    <row r="976" spans="29:33" x14ac:dyDescent="0.2">
      <c r="AC976" s="4">
        <f t="shared" si="57"/>
        <v>975</v>
      </c>
      <c r="AD976" s="161">
        <f t="shared" ca="1" si="58"/>
        <v>0.79172464784197139</v>
      </c>
      <c r="AE976" s="161">
        <f t="shared" ca="1" si="59"/>
        <v>7918</v>
      </c>
      <c r="AF976" s="161" t="str">
        <f ca="1">INDEX(동료가치!$I$2:$I$81,MATCH(동료가치!AE976,동료가치!$M$2:$M$81,1),1)</f>
        <v>22 : 랭크2 PVP.헌터(여)</v>
      </c>
      <c r="AG976" s="161" t="str">
        <f ca="1">INDEX(동료가치!$I$82:$I$209,MATCH(동료가치!$AE976,동료가치!$M$82:$M$209,1),1)</f>
        <v>128 : 랭크3 파견.본바스</v>
      </c>
    </row>
    <row r="977" spans="29:33" x14ac:dyDescent="0.2">
      <c r="AC977" s="4">
        <f t="shared" si="57"/>
        <v>976</v>
      </c>
      <c r="AD977" s="161">
        <f t="shared" ca="1" si="58"/>
        <v>0.9963599751107185</v>
      </c>
      <c r="AE977" s="161">
        <f t="shared" ca="1" si="59"/>
        <v>9964</v>
      </c>
      <c r="AF977" s="161" t="str">
        <f ca="1">INDEX(동료가치!$I$2:$I$81,MATCH(동료가치!AE977,동료가치!$M$2:$M$81,1),1)</f>
        <v>140 : 랭크3 파견.디포르테</v>
      </c>
      <c r="AG977" s="161" t="str">
        <f ca="1">INDEX(동료가치!$I$82:$I$209,MATCH(동료가치!$AE977,동료가치!$M$82:$M$209,1),1)</f>
        <v>172 : 랭크5 파견.뉴오즈</v>
      </c>
    </row>
    <row r="978" spans="29:33" x14ac:dyDescent="0.2">
      <c r="AC978" s="4">
        <f t="shared" si="57"/>
        <v>977</v>
      </c>
      <c r="AD978" s="161">
        <f t="shared" ca="1" si="58"/>
        <v>0.96592074206324163</v>
      </c>
      <c r="AE978" s="161">
        <f t="shared" ca="1" si="59"/>
        <v>9660</v>
      </c>
      <c r="AF978" s="161" t="str">
        <f ca="1">INDEX(동료가치!$I$2:$I$81,MATCH(동료가치!AE978,동료가치!$M$2:$M$81,1),1)</f>
        <v>140 : 랭크3 파견.디포르테</v>
      </c>
      <c r="AG978" s="161" t="str">
        <f ca="1">INDEX(동료가치!$I$82:$I$209,MATCH(동료가치!$AE978,동료가치!$M$82:$M$209,1),1)</f>
        <v>47 : 랭크4 PVP.소서러(남)</v>
      </c>
    </row>
    <row r="979" spans="29:33" x14ac:dyDescent="0.2">
      <c r="AC979" s="4">
        <f t="shared" si="57"/>
        <v>978</v>
      </c>
      <c r="AD979" s="161">
        <f t="shared" ca="1" si="58"/>
        <v>0.94870864539155675</v>
      </c>
      <c r="AE979" s="161">
        <f t="shared" ca="1" si="59"/>
        <v>9488</v>
      </c>
      <c r="AF979" s="161" t="str">
        <f ca="1">INDEX(동료가치!$I$2:$I$81,MATCH(동료가치!AE979,동료가치!$M$2:$M$81,1),1)</f>
        <v>137 : 랭크3 파견.비닛</v>
      </c>
      <c r="AG979" s="161" t="str">
        <f ca="1">INDEX(동료가치!$I$82:$I$209,MATCH(동료가치!$AE979,동료가치!$M$82:$M$209,1),1)</f>
        <v>139 : 랭크3 파견.테일링</v>
      </c>
    </row>
    <row r="980" spans="29:33" x14ac:dyDescent="0.2">
      <c r="AC980" s="4">
        <f t="shared" si="57"/>
        <v>979</v>
      </c>
      <c r="AD980" s="161">
        <f t="shared" ca="1" si="58"/>
        <v>0.8315443305035779</v>
      </c>
      <c r="AE980" s="161">
        <f t="shared" ca="1" si="59"/>
        <v>8316</v>
      </c>
      <c r="AF980" s="161" t="str">
        <f ca="1">INDEX(동료가치!$I$2:$I$81,MATCH(동료가치!AE980,동료가치!$M$2:$M$81,1),1)</f>
        <v>112 : 랭크2 파견.이세나</v>
      </c>
      <c r="AG980" s="161" t="str">
        <f ca="1">INDEX(동료가치!$I$82:$I$209,MATCH(동료가치!$AE980,동료가치!$M$82:$M$209,1),1)</f>
        <v>131 : 랭크3 파견.스노토</v>
      </c>
    </row>
    <row r="981" spans="29:33" x14ac:dyDescent="0.2">
      <c r="AC981" s="4">
        <f t="shared" si="57"/>
        <v>980</v>
      </c>
      <c r="AD981" s="161">
        <f t="shared" ca="1" si="58"/>
        <v>0.79534181396973824</v>
      </c>
      <c r="AE981" s="161">
        <f t="shared" ca="1" si="59"/>
        <v>7954</v>
      </c>
      <c r="AF981" s="161" t="str">
        <f ca="1">INDEX(동료가치!$I$2:$I$81,MATCH(동료가치!AE981,동료가치!$M$2:$M$81,1),1)</f>
        <v>22 : 랭크2 PVP.헌터(여)</v>
      </c>
      <c r="AG981" s="161" t="str">
        <f ca="1">INDEX(동료가치!$I$82:$I$209,MATCH(동료가치!$AE981,동료가치!$M$82:$M$209,1),1)</f>
        <v>128 : 랭크3 파견.본바스</v>
      </c>
    </row>
    <row r="982" spans="29:33" x14ac:dyDescent="0.2">
      <c r="AC982" s="4">
        <f t="shared" si="57"/>
        <v>981</v>
      </c>
      <c r="AD982" s="161">
        <f t="shared" ca="1" si="58"/>
        <v>5.4127752976911303E-3</v>
      </c>
      <c r="AE982" s="161">
        <f t="shared" ca="1" si="59"/>
        <v>55</v>
      </c>
      <c r="AF982" s="161" t="str">
        <f ca="1">INDEX(동료가치!$I$2:$I$81,MATCH(동료가치!AE982,동료가치!$M$2:$M$81,1),1)</f>
        <v>1 : 랭크1 PVP.소드맨(남)</v>
      </c>
      <c r="AG982" s="161" t="str">
        <f ca="1">INDEX(동료가치!$I$82:$I$209,MATCH(동료가치!$AE982,동료가치!$M$82:$M$209,1),1)</f>
        <v>9 : 랭크2 PVP.나이트(남)</v>
      </c>
    </row>
    <row r="983" spans="29:33" x14ac:dyDescent="0.2">
      <c r="AC983" s="4">
        <f t="shared" si="57"/>
        <v>982</v>
      </c>
      <c r="AD983" s="161">
        <f t="shared" ca="1" si="58"/>
        <v>0.22026605497691309</v>
      </c>
      <c r="AE983" s="161">
        <f t="shared" ca="1" si="59"/>
        <v>2203</v>
      </c>
      <c r="AF983" s="161" t="str">
        <f ca="1">INDEX(동료가치!$I$2:$I$81,MATCH(동료가치!AE983,동료가치!$M$2:$M$81,1),1)</f>
        <v>5 : 랭크1 PVP.씨프(남)</v>
      </c>
      <c r="AG983" s="161" t="str">
        <f ca="1">INDEX(동료가치!$I$82:$I$209,MATCH(동료가치!$AE983,동료가치!$M$82:$M$209,1),1)</f>
        <v>22 : 랭크2 PVP.헌터(여)</v>
      </c>
    </row>
    <row r="984" spans="29:33" x14ac:dyDescent="0.2">
      <c r="AC984" s="4">
        <f t="shared" si="57"/>
        <v>983</v>
      </c>
      <c r="AD984" s="161">
        <f t="shared" ca="1" si="58"/>
        <v>0.53318633131097426</v>
      </c>
      <c r="AE984" s="161">
        <f t="shared" ca="1" si="59"/>
        <v>5332</v>
      </c>
      <c r="AF984" s="161" t="str">
        <f ca="1">INDEX(동료가치!$I$2:$I$81,MATCH(동료가치!AE984,동료가치!$M$2:$M$81,1),1)</f>
        <v>104 : 랭크1 파견.스텔로</v>
      </c>
      <c r="AG984" s="161" t="str">
        <f ca="1">INDEX(동료가치!$I$82:$I$209,MATCH(동료가치!$AE984,동료가치!$M$82:$M$209,1),1)</f>
        <v>26 : 랭크3 PVP.로드나이트(여)</v>
      </c>
    </row>
    <row r="985" spans="29:33" x14ac:dyDescent="0.2">
      <c r="AC985" s="4">
        <f t="shared" si="57"/>
        <v>984</v>
      </c>
      <c r="AD985" s="161">
        <f t="shared" ca="1" si="58"/>
        <v>1.4390960468301239E-3</v>
      </c>
      <c r="AE985" s="161">
        <f t="shared" ca="1" si="59"/>
        <v>15</v>
      </c>
      <c r="AF985" s="161" t="str">
        <f ca="1">INDEX(동료가치!$I$2:$I$81,MATCH(동료가치!AE985,동료가치!$M$2:$M$81,1),1)</f>
        <v>1 : 랭크1 PVP.소드맨(남)</v>
      </c>
      <c r="AG985" s="161" t="str">
        <f ca="1">INDEX(동료가치!$I$82:$I$209,MATCH(동료가치!$AE985,동료가치!$M$82:$M$209,1),1)</f>
        <v>9 : 랭크2 PVP.나이트(남)</v>
      </c>
    </row>
    <row r="986" spans="29:33" x14ac:dyDescent="0.2">
      <c r="AC986" s="4">
        <f t="shared" si="57"/>
        <v>985</v>
      </c>
      <c r="AD986" s="161">
        <f t="shared" ca="1" si="58"/>
        <v>0.8141674127946702</v>
      </c>
      <c r="AE986" s="161">
        <f t="shared" ca="1" si="59"/>
        <v>8142</v>
      </c>
      <c r="AF986" s="161" t="str">
        <f ca="1">INDEX(동료가치!$I$2:$I$81,MATCH(동료가치!AE986,동료가치!$M$2:$M$81,1),1)</f>
        <v>109 : 랭크2 파견.글로리아</v>
      </c>
      <c r="AG986" s="161" t="str">
        <f ca="1">INDEX(동료가치!$I$82:$I$209,MATCH(동료가치!$AE986,동료가치!$M$82:$M$209,1),1)</f>
        <v>129 : 랭크3 파견.시키나</v>
      </c>
    </row>
    <row r="987" spans="29:33" x14ac:dyDescent="0.2">
      <c r="AC987" s="4">
        <f t="shared" si="57"/>
        <v>986</v>
      </c>
      <c r="AD987" s="161">
        <f t="shared" ca="1" si="58"/>
        <v>0.42601084639987286</v>
      </c>
      <c r="AE987" s="161">
        <f t="shared" ca="1" si="59"/>
        <v>4261</v>
      </c>
      <c r="AF987" s="161" t="str">
        <f ca="1">INDEX(동료가치!$I$2:$I$81,MATCH(동료가치!AE987,동료가치!$M$2:$M$81,1),1)</f>
        <v>102 : 랭크1 파견.세레</v>
      </c>
      <c r="AG987" s="161" t="str">
        <f ca="1">INDEX(동료가치!$I$82:$I$209,MATCH(동료가치!$AE987,동료가치!$M$82:$M$209,1),1)</f>
        <v>119 : 랭크2 파견.벤카이스틴</v>
      </c>
    </row>
    <row r="988" spans="29:33" x14ac:dyDescent="0.2">
      <c r="AC988" s="4">
        <f t="shared" si="57"/>
        <v>987</v>
      </c>
      <c r="AD988" s="161">
        <f t="shared" ca="1" si="58"/>
        <v>0.9683805806829292</v>
      </c>
      <c r="AE988" s="161">
        <f t="shared" ca="1" si="59"/>
        <v>9684</v>
      </c>
      <c r="AF988" s="161" t="str">
        <f ca="1">INDEX(동료가치!$I$2:$I$81,MATCH(동료가치!AE988,동료가치!$M$2:$M$81,1),1)</f>
        <v>140 : 랭크3 파견.디포르테</v>
      </c>
      <c r="AG988" s="161" t="str">
        <f ca="1">INDEX(동료가치!$I$82:$I$209,MATCH(동료가치!$AE988,동료가치!$M$82:$M$209,1),1)</f>
        <v>51 : 랭크4 PVP.쉐도우체이서(남)</v>
      </c>
    </row>
    <row r="989" spans="29:33" x14ac:dyDescent="0.2">
      <c r="AC989" s="4">
        <f t="shared" si="57"/>
        <v>988</v>
      </c>
      <c r="AD989" s="161">
        <f t="shared" ca="1" si="58"/>
        <v>0.95423794301154197</v>
      </c>
      <c r="AE989" s="161">
        <f t="shared" ca="1" si="59"/>
        <v>9543</v>
      </c>
      <c r="AF989" s="161" t="str">
        <f ca="1">INDEX(동료가치!$I$2:$I$81,MATCH(동료가치!AE989,동료가치!$M$2:$M$81,1),1)</f>
        <v>140 : 랭크3 파견.디포르테</v>
      </c>
      <c r="AG989" s="161" t="str">
        <f ca="1">INDEX(동료가치!$I$82:$I$209,MATCH(동료가치!$AE989,동료가치!$M$82:$M$209,1),1)</f>
        <v>139 : 랭크3 파견.테일링</v>
      </c>
    </row>
    <row r="990" spans="29:33" x14ac:dyDescent="0.2">
      <c r="AC990" s="4">
        <f t="shared" si="57"/>
        <v>989</v>
      </c>
      <c r="AD990" s="161">
        <f t="shared" ca="1" si="58"/>
        <v>0.31281105965057132</v>
      </c>
      <c r="AE990" s="161">
        <f t="shared" ca="1" si="59"/>
        <v>3129</v>
      </c>
      <c r="AF990" s="161" t="str">
        <f ca="1">INDEX(동료가치!$I$2:$I$81,MATCH(동료가치!AE990,동료가치!$M$2:$M$81,1),1)</f>
        <v>7 : 랭크1 PVP.아처(남)</v>
      </c>
      <c r="AG990" s="161" t="str">
        <f ca="1">INDEX(동료가치!$I$82:$I$209,MATCH(동료가치!$AE990,동료가치!$M$82:$M$209,1),1)</f>
        <v>112 : 랭크2 파견.이세나</v>
      </c>
    </row>
    <row r="991" spans="29:33" x14ac:dyDescent="0.2">
      <c r="AC991" s="4">
        <f t="shared" si="57"/>
        <v>990</v>
      </c>
      <c r="AD991" s="161">
        <f t="shared" ca="1" si="58"/>
        <v>0.96627301906155827</v>
      </c>
      <c r="AE991" s="161">
        <f t="shared" ca="1" si="59"/>
        <v>9663</v>
      </c>
      <c r="AF991" s="161" t="str">
        <f ca="1">INDEX(동료가치!$I$2:$I$81,MATCH(동료가치!AE991,동료가치!$M$2:$M$81,1),1)</f>
        <v>140 : 랭크3 파견.디포르테</v>
      </c>
      <c r="AG991" s="161" t="str">
        <f ca="1">INDEX(동료가치!$I$82:$I$209,MATCH(동료가치!$AE991,동료가치!$M$82:$M$209,1),1)</f>
        <v>47 : 랭크4 PVP.소서러(남)</v>
      </c>
    </row>
    <row r="992" spans="29:33" x14ac:dyDescent="0.2">
      <c r="AC992" s="4">
        <f t="shared" si="57"/>
        <v>991</v>
      </c>
      <c r="AD992" s="161">
        <f t="shared" ca="1" si="58"/>
        <v>0.69956969743818198</v>
      </c>
      <c r="AE992" s="161">
        <f t="shared" ca="1" si="59"/>
        <v>6996</v>
      </c>
      <c r="AF992" s="161" t="str">
        <f ca="1">INDEX(동료가치!$I$2:$I$81,MATCH(동료가치!AE992,동료가치!$M$2:$M$81,1),1)</f>
        <v>107 : 랭크1 파견.아제냐</v>
      </c>
      <c r="AG992" s="161" t="str">
        <f ca="1">INDEX(동료가치!$I$82:$I$209,MATCH(동료가치!$AE992,동료가치!$M$82:$M$209,1),1)</f>
        <v>38 : 랭크3 PVP.스나이퍼(여)</v>
      </c>
    </row>
    <row r="993" spans="29:33" x14ac:dyDescent="0.2">
      <c r="AC993" s="4">
        <f t="shared" si="57"/>
        <v>992</v>
      </c>
      <c r="AD993" s="161">
        <f t="shared" ca="1" si="58"/>
        <v>0.62497828199786643</v>
      </c>
      <c r="AE993" s="161">
        <f t="shared" ca="1" si="59"/>
        <v>6250</v>
      </c>
      <c r="AF993" s="161" t="str">
        <f ca="1">INDEX(동료가치!$I$2:$I$81,MATCH(동료가치!AE993,동료가치!$M$2:$M$81,1),1)</f>
        <v>106 : 랭크1 파견.마요마요</v>
      </c>
      <c r="AG993" s="161" t="str">
        <f ca="1">INDEX(동료가치!$I$82:$I$209,MATCH(동료가치!$AE993,동료가치!$M$82:$M$209,1),1)</f>
        <v>33 : 랭크3 PVP.어쌔신크로스(남)</v>
      </c>
    </row>
    <row r="994" spans="29:33" x14ac:dyDescent="0.2">
      <c r="AC994" s="4">
        <f t="shared" si="57"/>
        <v>993</v>
      </c>
      <c r="AD994" s="161">
        <f t="shared" ca="1" si="58"/>
        <v>0.97985146709027382</v>
      </c>
      <c r="AE994" s="161">
        <f t="shared" ca="1" si="59"/>
        <v>9799</v>
      </c>
      <c r="AF994" s="161" t="str">
        <f ca="1">INDEX(동료가치!$I$2:$I$81,MATCH(동료가치!AE994,동료가치!$M$2:$M$81,1),1)</f>
        <v>140 : 랭크3 파견.디포르테</v>
      </c>
      <c r="AG994" s="161" t="str">
        <f ca="1">INDEX(동료가치!$I$82:$I$209,MATCH(동료가치!$AE994,동료가치!$M$82:$M$209,1),1)</f>
        <v>154 : 랭크4 파견.로테르트</v>
      </c>
    </row>
    <row r="995" spans="29:33" x14ac:dyDescent="0.2">
      <c r="AC995" s="4">
        <f t="shared" si="57"/>
        <v>994</v>
      </c>
      <c r="AD995" s="161">
        <f t="shared" ca="1" si="58"/>
        <v>0.27876930958810442</v>
      </c>
      <c r="AE995" s="161">
        <f t="shared" ca="1" si="59"/>
        <v>2788</v>
      </c>
      <c r="AF995" s="161" t="str">
        <f ca="1">INDEX(동료가치!$I$2:$I$81,MATCH(동료가치!AE995,동료가치!$M$2:$M$81,1),1)</f>
        <v>6 : 랭크1 PVP.씨프(여)</v>
      </c>
      <c r="AG995" s="161" t="str">
        <f ca="1">INDEX(동료가치!$I$82:$I$209,MATCH(동료가치!$AE995,동료가치!$M$82:$M$209,1),1)</f>
        <v>110 : 랭크2 파견.프로블럼</v>
      </c>
    </row>
    <row r="996" spans="29:33" x14ac:dyDescent="0.2">
      <c r="AC996" s="4">
        <f t="shared" si="57"/>
        <v>995</v>
      </c>
      <c r="AD996" s="161">
        <f t="shared" ca="1" si="58"/>
        <v>0.43925699387458395</v>
      </c>
      <c r="AE996" s="161">
        <f t="shared" ca="1" si="59"/>
        <v>4393</v>
      </c>
      <c r="AF996" s="161" t="str">
        <f ca="1">INDEX(동료가치!$I$2:$I$81,MATCH(동료가치!AE996,동료가치!$M$2:$M$81,1),1)</f>
        <v>102 : 랭크1 파견.세레</v>
      </c>
      <c r="AG996" s="161" t="str">
        <f ca="1">INDEX(동료가치!$I$82:$I$209,MATCH(동료가치!$AE996,동료가치!$M$82:$M$209,1),1)</f>
        <v>120 : 랭크2 파견.마쿠</v>
      </c>
    </row>
    <row r="997" spans="29:33" x14ac:dyDescent="0.2">
      <c r="AC997" s="4">
        <f t="shared" si="57"/>
        <v>996</v>
      </c>
      <c r="AD997" s="161">
        <f t="shared" ca="1" si="58"/>
        <v>0.30792041697226569</v>
      </c>
      <c r="AE997" s="161">
        <f t="shared" ca="1" si="59"/>
        <v>3080</v>
      </c>
      <c r="AF997" s="161" t="str">
        <f ca="1">INDEX(동료가치!$I$2:$I$81,MATCH(동료가치!AE997,동료가치!$M$2:$M$81,1),1)</f>
        <v>7 : 랭크1 PVP.아처(남)</v>
      </c>
      <c r="AG997" s="161" t="str">
        <f ca="1">INDEX(동료가치!$I$82:$I$209,MATCH(동료가치!$AE997,동료가치!$M$82:$M$209,1),1)</f>
        <v>112 : 랭크2 파견.이세나</v>
      </c>
    </row>
    <row r="998" spans="29:33" x14ac:dyDescent="0.2">
      <c r="AC998" s="4">
        <f t="shared" si="57"/>
        <v>997</v>
      </c>
      <c r="AD998" s="161">
        <f t="shared" ca="1" si="58"/>
        <v>0.86527432728952192</v>
      </c>
      <c r="AE998" s="161">
        <f t="shared" ca="1" si="59"/>
        <v>8653</v>
      </c>
      <c r="AF998" s="161" t="str">
        <f ca="1">INDEX(동료가치!$I$2:$I$81,MATCH(동료가치!AE998,동료가치!$M$2:$M$81,1),1)</f>
        <v>117 : 랭크2 파견.미드</v>
      </c>
      <c r="AG998" s="161" t="str">
        <f ca="1">INDEX(동료가치!$I$82:$I$209,MATCH(동료가치!$AE998,동료가치!$M$82:$M$209,1),1)</f>
        <v>133 : 랭크3 파견.펠록</v>
      </c>
    </row>
    <row r="999" spans="29:33" x14ac:dyDescent="0.2">
      <c r="AC999" s="4">
        <f t="shared" si="57"/>
        <v>998</v>
      </c>
      <c r="AD999" s="161">
        <f t="shared" ca="1" si="58"/>
        <v>0.30272662277729689</v>
      </c>
      <c r="AE999" s="161">
        <f t="shared" ca="1" si="59"/>
        <v>3028</v>
      </c>
      <c r="AF999" s="161" t="str">
        <f ca="1">INDEX(동료가치!$I$2:$I$81,MATCH(동료가치!AE999,동료가치!$M$2:$M$81,1),1)</f>
        <v>7 : 랭크1 PVP.아처(남)</v>
      </c>
      <c r="AG999" s="161" t="str">
        <f ca="1">INDEX(동료가치!$I$82:$I$209,MATCH(동료가치!$AE999,동료가치!$M$82:$M$209,1),1)</f>
        <v>112 : 랭크2 파견.이세나</v>
      </c>
    </row>
    <row r="1000" spans="29:33" x14ac:dyDescent="0.2">
      <c r="AC1000" s="4">
        <f t="shared" si="57"/>
        <v>999</v>
      </c>
      <c r="AD1000" s="161">
        <f t="shared" ca="1" si="58"/>
        <v>0.23974015135724669</v>
      </c>
      <c r="AE1000" s="161">
        <f t="shared" ca="1" si="59"/>
        <v>2398</v>
      </c>
      <c r="AF1000" s="161" t="str">
        <f ca="1">INDEX(동료가치!$I$2:$I$81,MATCH(동료가치!AE1000,동료가치!$M$2:$M$81,1),1)</f>
        <v>6 : 랭크1 PVP.씨프(여)</v>
      </c>
      <c r="AG1000" s="161" t="str">
        <f ca="1">INDEX(동료가치!$I$82:$I$209,MATCH(동료가치!$AE1000,동료가치!$M$82:$M$209,1),1)</f>
        <v>24 : 랭크2 PVP.댄서(여)</v>
      </c>
    </row>
    <row r="1001" spans="29:33" x14ac:dyDescent="0.2">
      <c r="AC1001" s="4">
        <f t="shared" si="57"/>
        <v>1000</v>
      </c>
      <c r="AD1001" s="161">
        <f t="shared" ca="1" si="58"/>
        <v>0.70860917641170218</v>
      </c>
      <c r="AE1001" s="161">
        <f t="shared" ca="1" si="59"/>
        <v>7087</v>
      </c>
      <c r="AF1001" s="161" t="str">
        <f ca="1">INDEX(동료가치!$I$2:$I$81,MATCH(동료가치!AE1001,동료가치!$M$2:$M$81,1),1)</f>
        <v>108 : 랭크1 파견.론카</v>
      </c>
      <c r="AG1001" s="161" t="str">
        <f ca="1">INDEX(동료가치!$I$82:$I$209,MATCH(동료가치!$AE1001,동료가치!$M$82:$M$209,1),1)</f>
        <v>38 : 랭크3 PVP.스나이퍼(여)</v>
      </c>
    </row>
    <row r="1002" spans="29:33" x14ac:dyDescent="0.2">
      <c r="AD1002" s="160"/>
      <c r="AE1002" s="160"/>
      <c r="AF1002" s="160"/>
      <c r="AG1002" s="160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3292-9F09-4D0D-A67B-B9D4F6ED96AD}">
  <sheetPr codeName="Sheet20"/>
  <dimension ref="A2:C500"/>
  <sheetViews>
    <sheetView workbookViewId="0">
      <selection activeCell="F33" sqref="F33"/>
    </sheetView>
  </sheetViews>
  <sheetFormatPr defaultRowHeight="11.25" x14ac:dyDescent="0.2"/>
  <cols>
    <col min="1" max="2" width="9" style="159"/>
    <col min="3" max="3" width="22.5" style="159" bestFit="1" customWidth="1"/>
    <col min="4" max="16384" width="9" style="159"/>
  </cols>
  <sheetData>
    <row r="2" spans="1:3" x14ac:dyDescent="0.2">
      <c r="A2" s="159">
        <f t="shared" ref="A2:A65" ca="1" si="0">RAND()</f>
        <v>0.84846462417105872</v>
      </c>
      <c r="B2" s="159">
        <f t="shared" ref="B2:B65" ca="1" si="1">ROUNDUP(A2*10000,)</f>
        <v>8485</v>
      </c>
      <c r="C2" s="159" t="str">
        <f ca="1">INDEX(동료가치!$I$2:$I$81,MATCH(Sheet2!B2,동료가치!$F$2:$F$81,1),1)</f>
        <v>140 : 랭크3 파견.디포르테</v>
      </c>
    </row>
    <row r="3" spans="1:3" x14ac:dyDescent="0.2">
      <c r="A3" s="159">
        <f t="shared" ca="1" si="0"/>
        <v>1.6779595161926286E-2</v>
      </c>
      <c r="B3" s="159">
        <f t="shared" ca="1" si="1"/>
        <v>168</v>
      </c>
      <c r="C3" s="159" t="str">
        <f ca="1">INDEX(동료가치!$I$2:$I$81,MATCH(Sheet2!B3,동료가치!$F$2:$F$81,1),1)</f>
        <v>140 : 랭크3 파견.디포르테</v>
      </c>
    </row>
    <row r="4" spans="1:3" x14ac:dyDescent="0.2">
      <c r="A4" s="159">
        <f t="shared" ca="1" si="0"/>
        <v>0.69892613616527155</v>
      </c>
      <c r="B4" s="159">
        <f t="shared" ca="1" si="1"/>
        <v>6990</v>
      </c>
      <c r="C4" s="159" t="str">
        <f ca="1">INDEX(동료가치!$I$2:$I$81,MATCH(Sheet2!B4,동료가치!$F$2:$F$81,1),1)</f>
        <v>140 : 랭크3 파견.디포르테</v>
      </c>
    </row>
    <row r="5" spans="1:3" x14ac:dyDescent="0.2">
      <c r="A5" s="159">
        <f t="shared" ca="1" si="0"/>
        <v>0.7046587236604599</v>
      </c>
      <c r="B5" s="159">
        <f t="shared" ca="1" si="1"/>
        <v>7047</v>
      </c>
      <c r="C5" s="159" t="str">
        <f ca="1">INDEX(동료가치!$I$2:$I$81,MATCH(Sheet2!B5,동료가치!$F$2:$F$81,1),1)</f>
        <v>140 : 랭크3 파견.디포르테</v>
      </c>
    </row>
    <row r="6" spans="1:3" x14ac:dyDescent="0.2">
      <c r="A6" s="159">
        <f t="shared" ca="1" si="0"/>
        <v>0.70122749292133935</v>
      </c>
      <c r="B6" s="159">
        <f t="shared" ca="1" si="1"/>
        <v>7013</v>
      </c>
      <c r="C6" s="159" t="str">
        <f ca="1">INDEX(동료가치!$I$2:$I$81,MATCH(Sheet2!B6,동료가치!$F$2:$F$81,1),1)</f>
        <v>140 : 랭크3 파견.디포르테</v>
      </c>
    </row>
    <row r="7" spans="1:3" x14ac:dyDescent="0.2">
      <c r="A7" s="159">
        <f t="shared" ca="1" si="0"/>
        <v>0.50862260467644393</v>
      </c>
      <c r="B7" s="159">
        <f t="shared" ca="1" si="1"/>
        <v>5087</v>
      </c>
      <c r="C7" s="159" t="str">
        <f ca="1">INDEX(동료가치!$I$2:$I$81,MATCH(Sheet2!B7,동료가치!$F$2:$F$81,1),1)</f>
        <v>140 : 랭크3 파견.디포르테</v>
      </c>
    </row>
    <row r="8" spans="1:3" x14ac:dyDescent="0.2">
      <c r="A8" s="159">
        <f t="shared" ca="1" si="0"/>
        <v>0.48513778102449767</v>
      </c>
      <c r="B8" s="159">
        <f t="shared" ca="1" si="1"/>
        <v>4852</v>
      </c>
      <c r="C8" s="159" t="str">
        <f ca="1">INDEX(동료가치!$I$2:$I$81,MATCH(Sheet2!B8,동료가치!$F$2:$F$81,1),1)</f>
        <v>140 : 랭크3 파견.디포르테</v>
      </c>
    </row>
    <row r="9" spans="1:3" x14ac:dyDescent="0.2">
      <c r="A9" s="159">
        <f t="shared" ca="1" si="0"/>
        <v>0.99828476358474028</v>
      </c>
      <c r="B9" s="159">
        <f t="shared" ca="1" si="1"/>
        <v>9983</v>
      </c>
      <c r="C9" s="159" t="str">
        <f ca="1">INDEX(동료가치!$I$2:$I$81,MATCH(Sheet2!B9,동료가치!$F$2:$F$81,1),1)</f>
        <v>140 : 랭크3 파견.디포르테</v>
      </c>
    </row>
    <row r="10" spans="1:3" x14ac:dyDescent="0.2">
      <c r="A10" s="159">
        <f t="shared" ca="1" si="0"/>
        <v>0.49402175442127894</v>
      </c>
      <c r="B10" s="159">
        <f t="shared" ca="1" si="1"/>
        <v>4941</v>
      </c>
      <c r="C10" s="159" t="str">
        <f ca="1">INDEX(동료가치!$I$2:$I$81,MATCH(Sheet2!B10,동료가치!$F$2:$F$81,1),1)</f>
        <v>140 : 랭크3 파견.디포르테</v>
      </c>
    </row>
    <row r="11" spans="1:3" x14ac:dyDescent="0.2">
      <c r="A11" s="159">
        <f t="shared" ca="1" si="0"/>
        <v>0.16109249554905292</v>
      </c>
      <c r="B11" s="159">
        <f t="shared" ca="1" si="1"/>
        <v>1611</v>
      </c>
      <c r="C11" s="159" t="str">
        <f ca="1">INDEX(동료가치!$I$2:$I$81,MATCH(Sheet2!B11,동료가치!$F$2:$F$81,1),1)</f>
        <v>140 : 랭크3 파견.디포르테</v>
      </c>
    </row>
    <row r="12" spans="1:3" x14ac:dyDescent="0.2">
      <c r="A12" s="159">
        <f t="shared" ca="1" si="0"/>
        <v>0.18430588208219245</v>
      </c>
      <c r="B12" s="159">
        <f t="shared" ca="1" si="1"/>
        <v>1844</v>
      </c>
      <c r="C12" s="159" t="str">
        <f ca="1">INDEX(동료가치!$I$2:$I$81,MATCH(Sheet2!B12,동료가치!$F$2:$F$81,1),1)</f>
        <v>140 : 랭크3 파견.디포르테</v>
      </c>
    </row>
    <row r="13" spans="1:3" x14ac:dyDescent="0.2">
      <c r="A13" s="159">
        <f t="shared" ca="1" si="0"/>
        <v>0.37450586904935501</v>
      </c>
      <c r="B13" s="159">
        <f t="shared" ca="1" si="1"/>
        <v>3746</v>
      </c>
      <c r="C13" s="159" t="str">
        <f ca="1">INDEX(동료가치!$I$2:$I$81,MATCH(Sheet2!B13,동료가치!$F$2:$F$81,1),1)</f>
        <v>140 : 랭크3 파견.디포르테</v>
      </c>
    </row>
    <row r="14" spans="1:3" x14ac:dyDescent="0.2">
      <c r="A14" s="159">
        <f t="shared" ca="1" si="0"/>
        <v>0.17140218512932537</v>
      </c>
      <c r="B14" s="159">
        <f t="shared" ca="1" si="1"/>
        <v>1715</v>
      </c>
      <c r="C14" s="159" t="str">
        <f ca="1">INDEX(동료가치!$I$2:$I$81,MATCH(Sheet2!B14,동료가치!$F$2:$F$81,1),1)</f>
        <v>140 : 랭크3 파견.디포르테</v>
      </c>
    </row>
    <row r="15" spans="1:3" x14ac:dyDescent="0.2">
      <c r="A15" s="159">
        <f t="shared" ca="1" si="0"/>
        <v>0.9230546013528359</v>
      </c>
      <c r="B15" s="159">
        <f t="shared" ca="1" si="1"/>
        <v>9231</v>
      </c>
      <c r="C15" s="159" t="str">
        <f ca="1">INDEX(동료가치!$I$2:$I$81,MATCH(Sheet2!B15,동료가치!$F$2:$F$81,1),1)</f>
        <v>140 : 랭크3 파견.디포르테</v>
      </c>
    </row>
    <row r="16" spans="1:3" x14ac:dyDescent="0.2">
      <c r="A16" s="159">
        <f t="shared" ca="1" si="0"/>
        <v>0.55432890934322765</v>
      </c>
      <c r="B16" s="159">
        <f t="shared" ca="1" si="1"/>
        <v>5544</v>
      </c>
      <c r="C16" s="159" t="str">
        <f ca="1">INDEX(동료가치!$I$2:$I$81,MATCH(Sheet2!B16,동료가치!$F$2:$F$81,1),1)</f>
        <v>140 : 랭크3 파견.디포르테</v>
      </c>
    </row>
    <row r="17" spans="1:3" x14ac:dyDescent="0.2">
      <c r="A17" s="159">
        <f t="shared" ca="1" si="0"/>
        <v>0.2990652691559621</v>
      </c>
      <c r="B17" s="159">
        <f t="shared" ca="1" si="1"/>
        <v>2991</v>
      </c>
      <c r="C17" s="159" t="str">
        <f ca="1">INDEX(동료가치!$I$2:$I$81,MATCH(Sheet2!B17,동료가치!$F$2:$F$81,1),1)</f>
        <v>140 : 랭크3 파견.디포르테</v>
      </c>
    </row>
    <row r="18" spans="1:3" x14ac:dyDescent="0.2">
      <c r="A18" s="159">
        <f t="shared" ca="1" si="0"/>
        <v>0.77764176122300255</v>
      </c>
      <c r="B18" s="159">
        <f t="shared" ca="1" si="1"/>
        <v>7777</v>
      </c>
      <c r="C18" s="159" t="str">
        <f ca="1">INDEX(동료가치!$I$2:$I$81,MATCH(Sheet2!B18,동료가치!$F$2:$F$81,1),1)</f>
        <v>140 : 랭크3 파견.디포르테</v>
      </c>
    </row>
    <row r="19" spans="1:3" x14ac:dyDescent="0.2">
      <c r="A19" s="159">
        <f t="shared" ca="1" si="0"/>
        <v>0.63570625678678694</v>
      </c>
      <c r="B19" s="159">
        <f t="shared" ca="1" si="1"/>
        <v>6358</v>
      </c>
      <c r="C19" s="159" t="str">
        <f ca="1">INDEX(동료가치!$I$2:$I$81,MATCH(Sheet2!B19,동료가치!$F$2:$F$81,1),1)</f>
        <v>140 : 랭크3 파견.디포르테</v>
      </c>
    </row>
    <row r="20" spans="1:3" x14ac:dyDescent="0.2">
      <c r="A20" s="159">
        <f t="shared" ca="1" si="0"/>
        <v>0.16120976777980789</v>
      </c>
      <c r="B20" s="159">
        <f t="shared" ca="1" si="1"/>
        <v>1613</v>
      </c>
      <c r="C20" s="159" t="str">
        <f ca="1">INDEX(동료가치!$I$2:$I$81,MATCH(Sheet2!B20,동료가치!$F$2:$F$81,1),1)</f>
        <v>140 : 랭크3 파견.디포르테</v>
      </c>
    </row>
    <row r="21" spans="1:3" x14ac:dyDescent="0.2">
      <c r="A21" s="159">
        <f t="shared" ca="1" si="0"/>
        <v>0.69380273931245606</v>
      </c>
      <c r="B21" s="159">
        <f t="shared" ca="1" si="1"/>
        <v>6939</v>
      </c>
      <c r="C21" s="159" t="str">
        <f ca="1">INDEX(동료가치!$I$2:$I$81,MATCH(Sheet2!B21,동료가치!$F$2:$F$81,1),1)</f>
        <v>140 : 랭크3 파견.디포르테</v>
      </c>
    </row>
    <row r="22" spans="1:3" x14ac:dyDescent="0.2">
      <c r="A22" s="159">
        <f t="shared" ca="1" si="0"/>
        <v>0.43180893267191911</v>
      </c>
      <c r="B22" s="159">
        <f t="shared" ca="1" si="1"/>
        <v>4319</v>
      </c>
      <c r="C22" s="159" t="str">
        <f ca="1">INDEX(동료가치!$I$2:$I$81,MATCH(Sheet2!B22,동료가치!$F$2:$F$81,1),1)</f>
        <v>140 : 랭크3 파견.디포르테</v>
      </c>
    </row>
    <row r="23" spans="1:3" x14ac:dyDescent="0.2">
      <c r="A23" s="159">
        <f t="shared" ca="1" si="0"/>
        <v>0.62493958703242924</v>
      </c>
      <c r="B23" s="159">
        <f t="shared" ca="1" si="1"/>
        <v>6250</v>
      </c>
      <c r="C23" s="159" t="str">
        <f ca="1">INDEX(동료가치!$I$2:$I$81,MATCH(Sheet2!B23,동료가치!$F$2:$F$81,1),1)</f>
        <v>140 : 랭크3 파견.디포르테</v>
      </c>
    </row>
    <row r="24" spans="1:3" x14ac:dyDescent="0.2">
      <c r="A24" s="159">
        <f t="shared" ca="1" si="0"/>
        <v>0.82148779676523365</v>
      </c>
      <c r="B24" s="159">
        <f t="shared" ca="1" si="1"/>
        <v>8215</v>
      </c>
      <c r="C24" s="159" t="str">
        <f ca="1">INDEX(동료가치!$I$2:$I$81,MATCH(Sheet2!B24,동료가치!$F$2:$F$81,1),1)</f>
        <v>140 : 랭크3 파견.디포르테</v>
      </c>
    </row>
    <row r="25" spans="1:3" x14ac:dyDescent="0.2">
      <c r="A25" s="159">
        <f t="shared" ca="1" si="0"/>
        <v>0.14977538235583487</v>
      </c>
      <c r="B25" s="159">
        <f t="shared" ca="1" si="1"/>
        <v>1498</v>
      </c>
      <c r="C25" s="159" t="str">
        <f ca="1">INDEX(동료가치!$I$2:$I$81,MATCH(Sheet2!B25,동료가치!$F$2:$F$81,1),1)</f>
        <v>140 : 랭크3 파견.디포르테</v>
      </c>
    </row>
    <row r="26" spans="1:3" x14ac:dyDescent="0.2">
      <c r="A26" s="159">
        <f t="shared" ca="1" si="0"/>
        <v>0.83774531221385562</v>
      </c>
      <c r="B26" s="159">
        <f t="shared" ca="1" si="1"/>
        <v>8378</v>
      </c>
      <c r="C26" s="159" t="str">
        <f ca="1">INDEX(동료가치!$I$2:$I$81,MATCH(Sheet2!B26,동료가치!$F$2:$F$81,1),1)</f>
        <v>140 : 랭크3 파견.디포르테</v>
      </c>
    </row>
    <row r="27" spans="1:3" x14ac:dyDescent="0.2">
      <c r="A27" s="159">
        <f t="shared" ca="1" si="0"/>
        <v>3.7606447714226832E-2</v>
      </c>
      <c r="B27" s="159">
        <f t="shared" ca="1" si="1"/>
        <v>377</v>
      </c>
      <c r="C27" s="159" t="str">
        <f ca="1">INDEX(동료가치!$I$2:$I$81,MATCH(Sheet2!B27,동료가치!$F$2:$F$81,1),1)</f>
        <v>140 : 랭크3 파견.디포르테</v>
      </c>
    </row>
    <row r="28" spans="1:3" x14ac:dyDescent="0.2">
      <c r="A28" s="159">
        <f t="shared" ca="1" si="0"/>
        <v>0.21514621533303091</v>
      </c>
      <c r="B28" s="159">
        <f t="shared" ca="1" si="1"/>
        <v>2152</v>
      </c>
      <c r="C28" s="159" t="str">
        <f ca="1">INDEX(동료가치!$I$2:$I$81,MATCH(Sheet2!B28,동료가치!$F$2:$F$81,1),1)</f>
        <v>140 : 랭크3 파견.디포르테</v>
      </c>
    </row>
    <row r="29" spans="1:3" x14ac:dyDescent="0.2">
      <c r="A29" s="159">
        <f t="shared" ca="1" si="0"/>
        <v>0.44698404615665477</v>
      </c>
      <c r="B29" s="159">
        <f t="shared" ca="1" si="1"/>
        <v>4470</v>
      </c>
      <c r="C29" s="159" t="str">
        <f ca="1">INDEX(동료가치!$I$2:$I$81,MATCH(Sheet2!B29,동료가치!$F$2:$F$81,1),1)</f>
        <v>140 : 랭크3 파견.디포르테</v>
      </c>
    </row>
    <row r="30" spans="1:3" x14ac:dyDescent="0.2">
      <c r="A30" s="159">
        <f t="shared" ca="1" si="0"/>
        <v>8.4022147211259002E-2</v>
      </c>
      <c r="B30" s="159">
        <f t="shared" ca="1" si="1"/>
        <v>841</v>
      </c>
      <c r="C30" s="159" t="str">
        <f ca="1">INDEX(동료가치!$I$2:$I$81,MATCH(Sheet2!B30,동료가치!$F$2:$F$81,1),1)</f>
        <v>140 : 랭크3 파견.디포르테</v>
      </c>
    </row>
    <row r="31" spans="1:3" x14ac:dyDescent="0.2">
      <c r="A31" s="159">
        <f t="shared" ca="1" si="0"/>
        <v>0.71766391861571122</v>
      </c>
      <c r="B31" s="159">
        <f t="shared" ca="1" si="1"/>
        <v>7177</v>
      </c>
      <c r="C31" s="159" t="str">
        <f ca="1">INDEX(동료가치!$I$2:$I$81,MATCH(Sheet2!B31,동료가치!$F$2:$F$81,1),1)</f>
        <v>140 : 랭크3 파견.디포르테</v>
      </c>
    </row>
    <row r="32" spans="1:3" x14ac:dyDescent="0.2">
      <c r="A32" s="159">
        <f t="shared" ca="1" si="0"/>
        <v>0.86091879683816686</v>
      </c>
      <c r="B32" s="159">
        <f t="shared" ca="1" si="1"/>
        <v>8610</v>
      </c>
      <c r="C32" s="159" t="str">
        <f ca="1">INDEX(동료가치!$I$2:$I$81,MATCH(Sheet2!B32,동료가치!$F$2:$F$81,1),1)</f>
        <v>140 : 랭크3 파견.디포르테</v>
      </c>
    </row>
    <row r="33" spans="1:3" x14ac:dyDescent="0.2">
      <c r="A33" s="159">
        <f t="shared" ca="1" si="0"/>
        <v>0.71917739977447981</v>
      </c>
      <c r="B33" s="159">
        <f t="shared" ca="1" si="1"/>
        <v>7192</v>
      </c>
      <c r="C33" s="159" t="str">
        <f ca="1">INDEX(동료가치!$I$2:$I$81,MATCH(Sheet2!B33,동료가치!$F$2:$F$81,1),1)</f>
        <v>140 : 랭크3 파견.디포르테</v>
      </c>
    </row>
    <row r="34" spans="1:3" x14ac:dyDescent="0.2">
      <c r="A34" s="159">
        <f t="shared" ca="1" si="0"/>
        <v>0.91388224960282138</v>
      </c>
      <c r="B34" s="159">
        <f t="shared" ca="1" si="1"/>
        <v>9139</v>
      </c>
      <c r="C34" s="159" t="str">
        <f ca="1">INDEX(동료가치!$I$2:$I$81,MATCH(Sheet2!B34,동료가치!$F$2:$F$81,1),1)</f>
        <v>140 : 랭크3 파견.디포르테</v>
      </c>
    </row>
    <row r="35" spans="1:3" x14ac:dyDescent="0.2">
      <c r="A35" s="159">
        <f t="shared" ca="1" si="0"/>
        <v>0.15093155216102438</v>
      </c>
      <c r="B35" s="159">
        <f t="shared" ca="1" si="1"/>
        <v>1510</v>
      </c>
      <c r="C35" s="159" t="str">
        <f ca="1">INDEX(동료가치!$I$2:$I$81,MATCH(Sheet2!B35,동료가치!$F$2:$F$81,1),1)</f>
        <v>140 : 랭크3 파견.디포르테</v>
      </c>
    </row>
    <row r="36" spans="1:3" x14ac:dyDescent="0.2">
      <c r="A36" s="159">
        <f t="shared" ca="1" si="0"/>
        <v>0.73215351882826252</v>
      </c>
      <c r="B36" s="159">
        <f t="shared" ca="1" si="1"/>
        <v>7322</v>
      </c>
      <c r="C36" s="159" t="str">
        <f ca="1">INDEX(동료가치!$I$2:$I$81,MATCH(Sheet2!B36,동료가치!$F$2:$F$81,1),1)</f>
        <v>140 : 랭크3 파견.디포르테</v>
      </c>
    </row>
    <row r="37" spans="1:3" x14ac:dyDescent="0.2">
      <c r="A37" s="159">
        <f t="shared" ca="1" si="0"/>
        <v>2.9433124447669434E-2</v>
      </c>
      <c r="B37" s="159">
        <f t="shared" ca="1" si="1"/>
        <v>295</v>
      </c>
      <c r="C37" s="159" t="str">
        <f ca="1">INDEX(동료가치!$I$2:$I$81,MATCH(Sheet2!B37,동료가치!$F$2:$F$81,1),1)</f>
        <v>140 : 랭크3 파견.디포르테</v>
      </c>
    </row>
    <row r="38" spans="1:3" x14ac:dyDescent="0.2">
      <c r="A38" s="159">
        <f t="shared" ca="1" si="0"/>
        <v>3.7385998338689164E-2</v>
      </c>
      <c r="B38" s="159">
        <f t="shared" ca="1" si="1"/>
        <v>374</v>
      </c>
      <c r="C38" s="159" t="str">
        <f ca="1">INDEX(동료가치!$I$2:$I$81,MATCH(Sheet2!B38,동료가치!$F$2:$F$81,1),1)</f>
        <v>140 : 랭크3 파견.디포르테</v>
      </c>
    </row>
    <row r="39" spans="1:3" x14ac:dyDescent="0.2">
      <c r="A39" s="159">
        <f t="shared" ca="1" si="0"/>
        <v>0.21654009491064186</v>
      </c>
      <c r="B39" s="159">
        <f t="shared" ca="1" si="1"/>
        <v>2166</v>
      </c>
      <c r="C39" s="159" t="str">
        <f ca="1">INDEX(동료가치!$I$2:$I$81,MATCH(Sheet2!B39,동료가치!$F$2:$F$81,1),1)</f>
        <v>140 : 랭크3 파견.디포르테</v>
      </c>
    </row>
    <row r="40" spans="1:3" x14ac:dyDescent="0.2">
      <c r="A40" s="159">
        <f t="shared" ca="1" si="0"/>
        <v>0.7886441020774857</v>
      </c>
      <c r="B40" s="159">
        <f t="shared" ca="1" si="1"/>
        <v>7887</v>
      </c>
      <c r="C40" s="159" t="str">
        <f ca="1">INDEX(동료가치!$I$2:$I$81,MATCH(Sheet2!B40,동료가치!$F$2:$F$81,1),1)</f>
        <v>140 : 랭크3 파견.디포르테</v>
      </c>
    </row>
    <row r="41" spans="1:3" x14ac:dyDescent="0.2">
      <c r="A41" s="159">
        <f t="shared" ca="1" si="0"/>
        <v>4.6522804175421428E-2</v>
      </c>
      <c r="B41" s="159">
        <f t="shared" ca="1" si="1"/>
        <v>466</v>
      </c>
      <c r="C41" s="159" t="str">
        <f ca="1">INDEX(동료가치!$I$2:$I$81,MATCH(Sheet2!B41,동료가치!$F$2:$F$81,1),1)</f>
        <v>140 : 랭크3 파견.디포르테</v>
      </c>
    </row>
    <row r="42" spans="1:3" x14ac:dyDescent="0.2">
      <c r="A42" s="159">
        <f t="shared" ca="1" si="0"/>
        <v>0.45393884679168361</v>
      </c>
      <c r="B42" s="159">
        <f t="shared" ca="1" si="1"/>
        <v>4540</v>
      </c>
      <c r="C42" s="159" t="str">
        <f ca="1">INDEX(동료가치!$I$2:$I$81,MATCH(Sheet2!B42,동료가치!$F$2:$F$81,1),1)</f>
        <v>140 : 랭크3 파견.디포르테</v>
      </c>
    </row>
    <row r="43" spans="1:3" x14ac:dyDescent="0.2">
      <c r="A43" s="159">
        <f t="shared" ca="1" si="0"/>
        <v>0.89359190090326945</v>
      </c>
      <c r="B43" s="159">
        <f t="shared" ca="1" si="1"/>
        <v>8936</v>
      </c>
      <c r="C43" s="159" t="str">
        <f ca="1">INDEX(동료가치!$I$2:$I$81,MATCH(Sheet2!B43,동료가치!$F$2:$F$81,1),1)</f>
        <v>140 : 랭크3 파견.디포르테</v>
      </c>
    </row>
    <row r="44" spans="1:3" x14ac:dyDescent="0.2">
      <c r="A44" s="159">
        <f t="shared" ca="1" si="0"/>
        <v>0.74739605052189961</v>
      </c>
      <c r="B44" s="159">
        <f t="shared" ca="1" si="1"/>
        <v>7474</v>
      </c>
      <c r="C44" s="159" t="str">
        <f ca="1">INDEX(동료가치!$I$2:$I$81,MATCH(Sheet2!B44,동료가치!$F$2:$F$81,1),1)</f>
        <v>140 : 랭크3 파견.디포르테</v>
      </c>
    </row>
    <row r="45" spans="1:3" x14ac:dyDescent="0.2">
      <c r="A45" s="159">
        <f t="shared" ca="1" si="0"/>
        <v>0.72099533988351416</v>
      </c>
      <c r="B45" s="159">
        <f t="shared" ca="1" si="1"/>
        <v>7210</v>
      </c>
      <c r="C45" s="159" t="str">
        <f ca="1">INDEX(동료가치!$I$2:$I$81,MATCH(Sheet2!B45,동료가치!$F$2:$F$81,1),1)</f>
        <v>140 : 랭크3 파견.디포르테</v>
      </c>
    </row>
    <row r="46" spans="1:3" x14ac:dyDescent="0.2">
      <c r="A46" s="159">
        <f t="shared" ca="1" si="0"/>
        <v>0.56786655594133162</v>
      </c>
      <c r="B46" s="159">
        <f t="shared" ca="1" si="1"/>
        <v>5679</v>
      </c>
      <c r="C46" s="159" t="str">
        <f ca="1">INDEX(동료가치!$I$2:$I$81,MATCH(Sheet2!B46,동료가치!$F$2:$F$81,1),1)</f>
        <v>140 : 랭크3 파견.디포르테</v>
      </c>
    </row>
    <row r="47" spans="1:3" x14ac:dyDescent="0.2">
      <c r="A47" s="159">
        <f t="shared" ca="1" si="0"/>
        <v>0.12146201894956588</v>
      </c>
      <c r="B47" s="159">
        <f t="shared" ca="1" si="1"/>
        <v>1215</v>
      </c>
      <c r="C47" s="159" t="str">
        <f ca="1">INDEX(동료가치!$I$2:$I$81,MATCH(Sheet2!B47,동료가치!$F$2:$F$81,1),1)</f>
        <v>140 : 랭크3 파견.디포르테</v>
      </c>
    </row>
    <row r="48" spans="1:3" x14ac:dyDescent="0.2">
      <c r="A48" s="159">
        <f t="shared" ca="1" si="0"/>
        <v>0.70928845708440857</v>
      </c>
      <c r="B48" s="159">
        <f t="shared" ca="1" si="1"/>
        <v>7093</v>
      </c>
      <c r="C48" s="159" t="str">
        <f ca="1">INDEX(동료가치!$I$2:$I$81,MATCH(Sheet2!B48,동료가치!$F$2:$F$81,1),1)</f>
        <v>140 : 랭크3 파견.디포르테</v>
      </c>
    </row>
    <row r="49" spans="1:3" x14ac:dyDescent="0.2">
      <c r="A49" s="159">
        <f t="shared" ca="1" si="0"/>
        <v>8.6243664316462465E-2</v>
      </c>
      <c r="B49" s="159">
        <f t="shared" ca="1" si="1"/>
        <v>863</v>
      </c>
      <c r="C49" s="159" t="str">
        <f ca="1">INDEX(동료가치!$I$2:$I$81,MATCH(Sheet2!B49,동료가치!$F$2:$F$81,1),1)</f>
        <v>140 : 랭크3 파견.디포르테</v>
      </c>
    </row>
    <row r="50" spans="1:3" x14ac:dyDescent="0.2">
      <c r="A50" s="159">
        <f t="shared" ca="1" si="0"/>
        <v>0.97774624506019092</v>
      </c>
      <c r="B50" s="159">
        <f t="shared" ca="1" si="1"/>
        <v>9778</v>
      </c>
      <c r="C50" s="159" t="str">
        <f ca="1">INDEX(동료가치!$I$2:$I$81,MATCH(Sheet2!B50,동료가치!$F$2:$F$81,1),1)</f>
        <v>140 : 랭크3 파견.디포르테</v>
      </c>
    </row>
    <row r="51" spans="1:3" x14ac:dyDescent="0.2">
      <c r="A51" s="159">
        <f t="shared" ca="1" si="0"/>
        <v>0.8414482100576306</v>
      </c>
      <c r="B51" s="159">
        <f t="shared" ca="1" si="1"/>
        <v>8415</v>
      </c>
      <c r="C51" s="159" t="str">
        <f ca="1">INDEX(동료가치!$I$2:$I$81,MATCH(Sheet2!B51,동료가치!$F$2:$F$81,1),1)</f>
        <v>140 : 랭크3 파견.디포르테</v>
      </c>
    </row>
    <row r="52" spans="1:3" x14ac:dyDescent="0.2">
      <c r="A52" s="159">
        <f t="shared" ca="1" si="0"/>
        <v>1.7585743361145156E-2</v>
      </c>
      <c r="B52" s="159">
        <f t="shared" ca="1" si="1"/>
        <v>176</v>
      </c>
      <c r="C52" s="159" t="str">
        <f ca="1">INDEX(동료가치!$I$2:$I$81,MATCH(Sheet2!B52,동료가치!$F$2:$F$81,1),1)</f>
        <v>140 : 랭크3 파견.디포르테</v>
      </c>
    </row>
    <row r="53" spans="1:3" x14ac:dyDescent="0.2">
      <c r="A53" s="159">
        <f t="shared" ca="1" si="0"/>
        <v>4.222940233554151E-2</v>
      </c>
      <c r="B53" s="159">
        <f t="shared" ca="1" si="1"/>
        <v>423</v>
      </c>
      <c r="C53" s="159" t="str">
        <f ca="1">INDEX(동료가치!$I$2:$I$81,MATCH(Sheet2!B53,동료가치!$F$2:$F$81,1),1)</f>
        <v>140 : 랭크3 파견.디포르테</v>
      </c>
    </row>
    <row r="54" spans="1:3" x14ac:dyDescent="0.2">
      <c r="A54" s="159">
        <f t="shared" ca="1" si="0"/>
        <v>0.57223327217654296</v>
      </c>
      <c r="B54" s="159">
        <f t="shared" ca="1" si="1"/>
        <v>5723</v>
      </c>
      <c r="C54" s="159" t="str">
        <f ca="1">INDEX(동료가치!$I$2:$I$81,MATCH(Sheet2!B54,동료가치!$F$2:$F$81,1),1)</f>
        <v>140 : 랭크3 파견.디포르테</v>
      </c>
    </row>
    <row r="55" spans="1:3" x14ac:dyDescent="0.2">
      <c r="A55" s="159">
        <f t="shared" ca="1" si="0"/>
        <v>0.29328443299057139</v>
      </c>
      <c r="B55" s="159">
        <f t="shared" ca="1" si="1"/>
        <v>2933</v>
      </c>
      <c r="C55" s="159" t="str">
        <f ca="1">INDEX(동료가치!$I$2:$I$81,MATCH(Sheet2!B55,동료가치!$F$2:$F$81,1),1)</f>
        <v>140 : 랭크3 파견.디포르테</v>
      </c>
    </row>
    <row r="56" spans="1:3" x14ac:dyDescent="0.2">
      <c r="A56" s="159">
        <f t="shared" ca="1" si="0"/>
        <v>0.16438583798355078</v>
      </c>
      <c r="B56" s="159">
        <f t="shared" ca="1" si="1"/>
        <v>1644</v>
      </c>
      <c r="C56" s="159" t="str">
        <f ca="1">INDEX(동료가치!$I$2:$I$81,MATCH(Sheet2!B56,동료가치!$F$2:$F$81,1),1)</f>
        <v>140 : 랭크3 파견.디포르테</v>
      </c>
    </row>
    <row r="57" spans="1:3" x14ac:dyDescent="0.2">
      <c r="A57" s="159">
        <f t="shared" ca="1" si="0"/>
        <v>0.92017018193902911</v>
      </c>
      <c r="B57" s="159">
        <f t="shared" ca="1" si="1"/>
        <v>9202</v>
      </c>
      <c r="C57" s="159" t="str">
        <f ca="1">INDEX(동료가치!$I$2:$I$81,MATCH(Sheet2!B57,동료가치!$F$2:$F$81,1),1)</f>
        <v>140 : 랭크3 파견.디포르테</v>
      </c>
    </row>
    <row r="58" spans="1:3" x14ac:dyDescent="0.2">
      <c r="A58" s="159">
        <f t="shared" ca="1" si="0"/>
        <v>0.16342029700342653</v>
      </c>
      <c r="B58" s="159">
        <f t="shared" ca="1" si="1"/>
        <v>1635</v>
      </c>
      <c r="C58" s="159" t="str">
        <f ca="1">INDEX(동료가치!$I$2:$I$81,MATCH(Sheet2!B58,동료가치!$F$2:$F$81,1),1)</f>
        <v>140 : 랭크3 파견.디포르테</v>
      </c>
    </row>
    <row r="59" spans="1:3" x14ac:dyDescent="0.2">
      <c r="A59" s="159">
        <f t="shared" ca="1" si="0"/>
        <v>0.79897842299490407</v>
      </c>
      <c r="B59" s="159">
        <f t="shared" ca="1" si="1"/>
        <v>7990</v>
      </c>
      <c r="C59" s="159" t="str">
        <f ca="1">INDEX(동료가치!$I$2:$I$81,MATCH(Sheet2!B59,동료가치!$F$2:$F$81,1),1)</f>
        <v>140 : 랭크3 파견.디포르테</v>
      </c>
    </row>
    <row r="60" spans="1:3" x14ac:dyDescent="0.2">
      <c r="A60" s="159">
        <f t="shared" ca="1" si="0"/>
        <v>0.65324362691531057</v>
      </c>
      <c r="B60" s="159">
        <f t="shared" ca="1" si="1"/>
        <v>6533</v>
      </c>
      <c r="C60" s="159" t="str">
        <f ca="1">INDEX(동료가치!$I$2:$I$81,MATCH(Sheet2!B60,동료가치!$F$2:$F$81,1),1)</f>
        <v>140 : 랭크3 파견.디포르테</v>
      </c>
    </row>
    <row r="61" spans="1:3" x14ac:dyDescent="0.2">
      <c r="A61" s="159">
        <f t="shared" ca="1" si="0"/>
        <v>0.2378100402984954</v>
      </c>
      <c r="B61" s="159">
        <f t="shared" ca="1" si="1"/>
        <v>2379</v>
      </c>
      <c r="C61" s="159" t="str">
        <f ca="1">INDEX(동료가치!$I$2:$I$81,MATCH(Sheet2!B61,동료가치!$F$2:$F$81,1),1)</f>
        <v>140 : 랭크3 파견.디포르테</v>
      </c>
    </row>
    <row r="62" spans="1:3" x14ac:dyDescent="0.2">
      <c r="A62" s="159">
        <f t="shared" ca="1" si="0"/>
        <v>0.19528889760023638</v>
      </c>
      <c r="B62" s="159">
        <f t="shared" ca="1" si="1"/>
        <v>1953</v>
      </c>
      <c r="C62" s="159" t="str">
        <f ca="1">INDEX(동료가치!$I$2:$I$81,MATCH(Sheet2!B62,동료가치!$F$2:$F$81,1),1)</f>
        <v>140 : 랭크3 파견.디포르테</v>
      </c>
    </row>
    <row r="63" spans="1:3" x14ac:dyDescent="0.2">
      <c r="A63" s="159">
        <f t="shared" ca="1" si="0"/>
        <v>0.17425773923972776</v>
      </c>
      <c r="B63" s="159">
        <f t="shared" ca="1" si="1"/>
        <v>1743</v>
      </c>
      <c r="C63" s="159" t="str">
        <f ca="1">INDEX(동료가치!$I$2:$I$81,MATCH(Sheet2!B63,동료가치!$F$2:$F$81,1),1)</f>
        <v>140 : 랭크3 파견.디포르테</v>
      </c>
    </row>
    <row r="64" spans="1:3" x14ac:dyDescent="0.2">
      <c r="A64" s="159">
        <f t="shared" ca="1" si="0"/>
        <v>0.73550328868548365</v>
      </c>
      <c r="B64" s="159">
        <f t="shared" ca="1" si="1"/>
        <v>7356</v>
      </c>
      <c r="C64" s="159" t="str">
        <f ca="1">INDEX(동료가치!$I$2:$I$81,MATCH(Sheet2!B64,동료가치!$F$2:$F$81,1),1)</f>
        <v>140 : 랭크3 파견.디포르테</v>
      </c>
    </row>
    <row r="65" spans="1:3" x14ac:dyDescent="0.2">
      <c r="A65" s="159">
        <f t="shared" ca="1" si="0"/>
        <v>3.0711736589473793E-2</v>
      </c>
      <c r="B65" s="159">
        <f t="shared" ca="1" si="1"/>
        <v>308</v>
      </c>
      <c r="C65" s="159" t="str">
        <f ca="1">INDEX(동료가치!$I$2:$I$81,MATCH(Sheet2!B65,동료가치!$F$2:$F$81,1),1)</f>
        <v>140 : 랭크3 파견.디포르테</v>
      </c>
    </row>
    <row r="66" spans="1:3" x14ac:dyDescent="0.2">
      <c r="A66" s="159">
        <f t="shared" ref="A66:A129" ca="1" si="2">RAND()</f>
        <v>0.92791260164139078</v>
      </c>
      <c r="B66" s="159">
        <f t="shared" ref="B66:B129" ca="1" si="3">ROUNDUP(A66*10000,)</f>
        <v>9280</v>
      </c>
      <c r="C66" s="159" t="str">
        <f ca="1">INDEX(동료가치!$I$2:$I$81,MATCH(Sheet2!B66,동료가치!$F$2:$F$81,1),1)</f>
        <v>140 : 랭크3 파견.디포르테</v>
      </c>
    </row>
    <row r="67" spans="1:3" x14ac:dyDescent="0.2">
      <c r="A67" s="159">
        <f t="shared" ca="1" si="2"/>
        <v>0.5044648375611025</v>
      </c>
      <c r="B67" s="159">
        <f t="shared" ca="1" si="3"/>
        <v>5045</v>
      </c>
      <c r="C67" s="159" t="str">
        <f ca="1">INDEX(동료가치!$I$2:$I$81,MATCH(Sheet2!B67,동료가치!$F$2:$F$81,1),1)</f>
        <v>140 : 랭크3 파견.디포르테</v>
      </c>
    </row>
    <row r="68" spans="1:3" x14ac:dyDescent="0.2">
      <c r="A68" s="159">
        <f t="shared" ca="1" si="2"/>
        <v>0.65770664968972725</v>
      </c>
      <c r="B68" s="159">
        <f t="shared" ca="1" si="3"/>
        <v>6578</v>
      </c>
      <c r="C68" s="159" t="str">
        <f ca="1">INDEX(동료가치!$I$2:$I$81,MATCH(Sheet2!B68,동료가치!$F$2:$F$81,1),1)</f>
        <v>140 : 랭크3 파견.디포르테</v>
      </c>
    </row>
    <row r="69" spans="1:3" x14ac:dyDescent="0.2">
      <c r="A69" s="159">
        <f t="shared" ca="1" si="2"/>
        <v>0.61599851261735172</v>
      </c>
      <c r="B69" s="159">
        <f t="shared" ca="1" si="3"/>
        <v>6160</v>
      </c>
      <c r="C69" s="159" t="str">
        <f ca="1">INDEX(동료가치!$I$2:$I$81,MATCH(Sheet2!B69,동료가치!$F$2:$F$81,1),1)</f>
        <v>140 : 랭크3 파견.디포르테</v>
      </c>
    </row>
    <row r="70" spans="1:3" x14ac:dyDescent="0.2">
      <c r="A70" s="159">
        <f t="shared" ca="1" si="2"/>
        <v>0.20799425154765805</v>
      </c>
      <c r="B70" s="159">
        <f t="shared" ca="1" si="3"/>
        <v>2080</v>
      </c>
      <c r="C70" s="159" t="str">
        <f ca="1">INDEX(동료가치!$I$2:$I$81,MATCH(Sheet2!B70,동료가치!$F$2:$F$81,1),1)</f>
        <v>140 : 랭크3 파견.디포르테</v>
      </c>
    </row>
    <row r="71" spans="1:3" x14ac:dyDescent="0.2">
      <c r="A71" s="159">
        <f t="shared" ca="1" si="2"/>
        <v>0.55785207551475724</v>
      </c>
      <c r="B71" s="159">
        <f t="shared" ca="1" si="3"/>
        <v>5579</v>
      </c>
      <c r="C71" s="159" t="str">
        <f ca="1">INDEX(동료가치!$I$2:$I$81,MATCH(Sheet2!B71,동료가치!$F$2:$F$81,1),1)</f>
        <v>140 : 랭크3 파견.디포르테</v>
      </c>
    </row>
    <row r="72" spans="1:3" x14ac:dyDescent="0.2">
      <c r="A72" s="159">
        <f t="shared" ca="1" si="2"/>
        <v>0.7952349389037594</v>
      </c>
      <c r="B72" s="159">
        <f t="shared" ca="1" si="3"/>
        <v>7953</v>
      </c>
      <c r="C72" s="159" t="str">
        <f ca="1">INDEX(동료가치!$I$2:$I$81,MATCH(Sheet2!B72,동료가치!$F$2:$F$81,1),1)</f>
        <v>140 : 랭크3 파견.디포르테</v>
      </c>
    </row>
    <row r="73" spans="1:3" x14ac:dyDescent="0.2">
      <c r="A73" s="159">
        <f t="shared" ca="1" si="2"/>
        <v>0.55851050301780114</v>
      </c>
      <c r="B73" s="159">
        <f t="shared" ca="1" si="3"/>
        <v>5586</v>
      </c>
      <c r="C73" s="159" t="str">
        <f ca="1">INDEX(동료가치!$I$2:$I$81,MATCH(Sheet2!B73,동료가치!$F$2:$F$81,1),1)</f>
        <v>140 : 랭크3 파견.디포르테</v>
      </c>
    </row>
    <row r="74" spans="1:3" x14ac:dyDescent="0.2">
      <c r="A74" s="159">
        <f t="shared" ca="1" si="2"/>
        <v>8.5819266918506609E-2</v>
      </c>
      <c r="B74" s="159">
        <f t="shared" ca="1" si="3"/>
        <v>859</v>
      </c>
      <c r="C74" s="159" t="str">
        <f ca="1">INDEX(동료가치!$I$2:$I$81,MATCH(Sheet2!B74,동료가치!$F$2:$F$81,1),1)</f>
        <v>140 : 랭크3 파견.디포르테</v>
      </c>
    </row>
    <row r="75" spans="1:3" x14ac:dyDescent="0.2">
      <c r="A75" s="159">
        <f t="shared" ca="1" si="2"/>
        <v>0.66616438095365194</v>
      </c>
      <c r="B75" s="159">
        <f t="shared" ca="1" si="3"/>
        <v>6662</v>
      </c>
      <c r="C75" s="159" t="str">
        <f ca="1">INDEX(동료가치!$I$2:$I$81,MATCH(Sheet2!B75,동료가치!$F$2:$F$81,1),1)</f>
        <v>140 : 랭크3 파견.디포르테</v>
      </c>
    </row>
    <row r="76" spans="1:3" x14ac:dyDescent="0.2">
      <c r="A76" s="159">
        <f t="shared" ca="1" si="2"/>
        <v>0.84875176266857888</v>
      </c>
      <c r="B76" s="159">
        <f t="shared" ca="1" si="3"/>
        <v>8488</v>
      </c>
      <c r="C76" s="159" t="str">
        <f ca="1">INDEX(동료가치!$I$2:$I$81,MATCH(Sheet2!B76,동료가치!$F$2:$F$81,1),1)</f>
        <v>140 : 랭크3 파견.디포르테</v>
      </c>
    </row>
    <row r="77" spans="1:3" x14ac:dyDescent="0.2">
      <c r="A77" s="159">
        <f t="shared" ca="1" si="2"/>
        <v>0.72818118358456074</v>
      </c>
      <c r="B77" s="159">
        <f t="shared" ca="1" si="3"/>
        <v>7282</v>
      </c>
      <c r="C77" s="159" t="str">
        <f ca="1">INDEX(동료가치!$I$2:$I$81,MATCH(Sheet2!B77,동료가치!$F$2:$F$81,1),1)</f>
        <v>140 : 랭크3 파견.디포르테</v>
      </c>
    </row>
    <row r="78" spans="1:3" x14ac:dyDescent="0.2">
      <c r="A78" s="159">
        <f t="shared" ca="1" si="2"/>
        <v>0.40255460953331579</v>
      </c>
      <c r="B78" s="159">
        <f t="shared" ca="1" si="3"/>
        <v>4026</v>
      </c>
      <c r="C78" s="159" t="str">
        <f ca="1">INDEX(동료가치!$I$2:$I$81,MATCH(Sheet2!B78,동료가치!$F$2:$F$81,1),1)</f>
        <v>140 : 랭크3 파견.디포르테</v>
      </c>
    </row>
    <row r="79" spans="1:3" x14ac:dyDescent="0.2">
      <c r="A79" s="159">
        <f t="shared" ca="1" si="2"/>
        <v>0.68070518344476527</v>
      </c>
      <c r="B79" s="159">
        <f t="shared" ca="1" si="3"/>
        <v>6808</v>
      </c>
      <c r="C79" s="159" t="str">
        <f ca="1">INDEX(동료가치!$I$2:$I$81,MATCH(Sheet2!B79,동료가치!$F$2:$F$81,1),1)</f>
        <v>140 : 랭크3 파견.디포르테</v>
      </c>
    </row>
    <row r="80" spans="1:3" x14ac:dyDescent="0.2">
      <c r="A80" s="159">
        <f t="shared" ca="1" si="2"/>
        <v>0.6469691527340673</v>
      </c>
      <c r="B80" s="159">
        <f t="shared" ca="1" si="3"/>
        <v>6470</v>
      </c>
      <c r="C80" s="159" t="str">
        <f ca="1">INDEX(동료가치!$I$2:$I$81,MATCH(Sheet2!B80,동료가치!$F$2:$F$81,1),1)</f>
        <v>140 : 랭크3 파견.디포르테</v>
      </c>
    </row>
    <row r="81" spans="1:3" x14ac:dyDescent="0.2">
      <c r="A81" s="159">
        <f t="shared" ca="1" si="2"/>
        <v>2.3436623419548885E-2</v>
      </c>
      <c r="B81" s="159">
        <f t="shared" ca="1" si="3"/>
        <v>235</v>
      </c>
      <c r="C81" s="159" t="str">
        <f ca="1">INDEX(동료가치!$I$2:$I$81,MATCH(Sheet2!B81,동료가치!$F$2:$F$81,1),1)</f>
        <v>140 : 랭크3 파견.디포르테</v>
      </c>
    </row>
    <row r="82" spans="1:3" x14ac:dyDescent="0.2">
      <c r="A82" s="159">
        <f t="shared" ca="1" si="2"/>
        <v>1.3705677014204776E-2</v>
      </c>
      <c r="B82" s="159">
        <f t="shared" ca="1" si="3"/>
        <v>138</v>
      </c>
      <c r="C82" s="159" t="str">
        <f ca="1">INDEX(동료가치!$I$2:$I$81,MATCH(Sheet2!B82,동료가치!$F$2:$F$81,1),1)</f>
        <v>140 : 랭크3 파견.디포르테</v>
      </c>
    </row>
    <row r="83" spans="1:3" x14ac:dyDescent="0.2">
      <c r="A83" s="159">
        <f t="shared" ca="1" si="2"/>
        <v>0.51406509259506161</v>
      </c>
      <c r="B83" s="159">
        <f t="shared" ca="1" si="3"/>
        <v>5141</v>
      </c>
      <c r="C83" s="159" t="str">
        <f ca="1">INDEX(동료가치!$I$2:$I$81,MATCH(Sheet2!B83,동료가치!$F$2:$F$81,1),1)</f>
        <v>140 : 랭크3 파견.디포르테</v>
      </c>
    </row>
    <row r="84" spans="1:3" x14ac:dyDescent="0.2">
      <c r="A84" s="159">
        <f t="shared" ca="1" si="2"/>
        <v>6.3926246585731761E-2</v>
      </c>
      <c r="B84" s="159">
        <f t="shared" ca="1" si="3"/>
        <v>640</v>
      </c>
      <c r="C84" s="159" t="str">
        <f ca="1">INDEX(동료가치!$I$2:$I$81,MATCH(Sheet2!B84,동료가치!$F$2:$F$81,1),1)</f>
        <v>140 : 랭크3 파견.디포르테</v>
      </c>
    </row>
    <row r="85" spans="1:3" x14ac:dyDescent="0.2">
      <c r="A85" s="159">
        <f t="shared" ca="1" si="2"/>
        <v>0.57425684583493153</v>
      </c>
      <c r="B85" s="159">
        <f t="shared" ca="1" si="3"/>
        <v>5743</v>
      </c>
      <c r="C85" s="159" t="str">
        <f ca="1">INDEX(동료가치!$I$2:$I$81,MATCH(Sheet2!B85,동료가치!$F$2:$F$81,1),1)</f>
        <v>140 : 랭크3 파견.디포르테</v>
      </c>
    </row>
    <row r="86" spans="1:3" x14ac:dyDescent="0.2">
      <c r="A86" s="159">
        <f t="shared" ca="1" si="2"/>
        <v>0.74705547191340405</v>
      </c>
      <c r="B86" s="159">
        <f t="shared" ca="1" si="3"/>
        <v>7471</v>
      </c>
      <c r="C86" s="159" t="str">
        <f ca="1">INDEX(동료가치!$I$2:$I$81,MATCH(Sheet2!B86,동료가치!$F$2:$F$81,1),1)</f>
        <v>140 : 랭크3 파견.디포르테</v>
      </c>
    </row>
    <row r="87" spans="1:3" x14ac:dyDescent="0.2">
      <c r="A87" s="159">
        <f t="shared" ca="1" si="2"/>
        <v>0.53645220085266687</v>
      </c>
      <c r="B87" s="159">
        <f t="shared" ca="1" si="3"/>
        <v>5365</v>
      </c>
      <c r="C87" s="159" t="str">
        <f ca="1">INDEX(동료가치!$I$2:$I$81,MATCH(Sheet2!B87,동료가치!$F$2:$F$81,1),1)</f>
        <v>140 : 랭크3 파견.디포르테</v>
      </c>
    </row>
    <row r="88" spans="1:3" x14ac:dyDescent="0.2">
      <c r="A88" s="159">
        <f t="shared" ca="1" si="2"/>
        <v>0.28837137222374021</v>
      </c>
      <c r="B88" s="159">
        <f t="shared" ca="1" si="3"/>
        <v>2884</v>
      </c>
      <c r="C88" s="159" t="str">
        <f ca="1">INDEX(동료가치!$I$2:$I$81,MATCH(Sheet2!B88,동료가치!$F$2:$F$81,1),1)</f>
        <v>140 : 랭크3 파견.디포르테</v>
      </c>
    </row>
    <row r="89" spans="1:3" x14ac:dyDescent="0.2">
      <c r="A89" s="159">
        <f t="shared" ca="1" si="2"/>
        <v>3.1556831371710059E-2</v>
      </c>
      <c r="B89" s="159">
        <f t="shared" ca="1" si="3"/>
        <v>316</v>
      </c>
      <c r="C89" s="159" t="str">
        <f ca="1">INDEX(동료가치!$I$2:$I$81,MATCH(Sheet2!B89,동료가치!$F$2:$F$81,1),1)</f>
        <v>140 : 랭크3 파견.디포르테</v>
      </c>
    </row>
    <row r="90" spans="1:3" x14ac:dyDescent="0.2">
      <c r="A90" s="159">
        <f t="shared" ca="1" si="2"/>
        <v>0.97722835201073954</v>
      </c>
      <c r="B90" s="159">
        <f t="shared" ca="1" si="3"/>
        <v>9773</v>
      </c>
      <c r="C90" s="159" t="str">
        <f ca="1">INDEX(동료가치!$I$2:$I$81,MATCH(Sheet2!B90,동료가치!$F$2:$F$81,1),1)</f>
        <v>140 : 랭크3 파견.디포르테</v>
      </c>
    </row>
    <row r="91" spans="1:3" x14ac:dyDescent="0.2">
      <c r="A91" s="159">
        <f t="shared" ca="1" si="2"/>
        <v>0.35562318946701343</v>
      </c>
      <c r="B91" s="159">
        <f t="shared" ca="1" si="3"/>
        <v>3557</v>
      </c>
      <c r="C91" s="159" t="str">
        <f ca="1">INDEX(동료가치!$I$2:$I$81,MATCH(Sheet2!B91,동료가치!$F$2:$F$81,1),1)</f>
        <v>140 : 랭크3 파견.디포르테</v>
      </c>
    </row>
    <row r="92" spans="1:3" x14ac:dyDescent="0.2">
      <c r="A92" s="159">
        <f t="shared" ca="1" si="2"/>
        <v>0.13690206390930593</v>
      </c>
      <c r="B92" s="159">
        <f t="shared" ca="1" si="3"/>
        <v>1370</v>
      </c>
      <c r="C92" s="159" t="str">
        <f ca="1">INDEX(동료가치!$I$2:$I$81,MATCH(Sheet2!B92,동료가치!$F$2:$F$81,1),1)</f>
        <v>140 : 랭크3 파견.디포르테</v>
      </c>
    </row>
    <row r="93" spans="1:3" x14ac:dyDescent="0.2">
      <c r="A93" s="159">
        <f t="shared" ca="1" si="2"/>
        <v>0.21280692459270634</v>
      </c>
      <c r="B93" s="159">
        <f t="shared" ca="1" si="3"/>
        <v>2129</v>
      </c>
      <c r="C93" s="159" t="str">
        <f ca="1">INDEX(동료가치!$I$2:$I$81,MATCH(Sheet2!B93,동료가치!$F$2:$F$81,1),1)</f>
        <v>140 : 랭크3 파견.디포르테</v>
      </c>
    </row>
    <row r="94" spans="1:3" x14ac:dyDescent="0.2">
      <c r="A94" s="159">
        <f t="shared" ca="1" si="2"/>
        <v>0.54621742571737608</v>
      </c>
      <c r="B94" s="159">
        <f t="shared" ca="1" si="3"/>
        <v>5463</v>
      </c>
      <c r="C94" s="159" t="str">
        <f ca="1">INDEX(동료가치!$I$2:$I$81,MATCH(Sheet2!B94,동료가치!$F$2:$F$81,1),1)</f>
        <v>140 : 랭크3 파견.디포르테</v>
      </c>
    </row>
    <row r="95" spans="1:3" x14ac:dyDescent="0.2">
      <c r="A95" s="159">
        <f t="shared" ca="1" si="2"/>
        <v>0.37979057493122381</v>
      </c>
      <c r="B95" s="159">
        <f t="shared" ca="1" si="3"/>
        <v>3798</v>
      </c>
      <c r="C95" s="159" t="str">
        <f ca="1">INDEX(동료가치!$I$2:$I$81,MATCH(Sheet2!B95,동료가치!$F$2:$F$81,1),1)</f>
        <v>140 : 랭크3 파견.디포르테</v>
      </c>
    </row>
    <row r="96" spans="1:3" x14ac:dyDescent="0.2">
      <c r="A96" s="159">
        <f t="shared" ca="1" si="2"/>
        <v>0.27849390393018203</v>
      </c>
      <c r="B96" s="159">
        <f t="shared" ca="1" si="3"/>
        <v>2785</v>
      </c>
      <c r="C96" s="159" t="str">
        <f ca="1">INDEX(동료가치!$I$2:$I$81,MATCH(Sheet2!B96,동료가치!$F$2:$F$81,1),1)</f>
        <v>140 : 랭크3 파견.디포르테</v>
      </c>
    </row>
    <row r="97" spans="1:3" x14ac:dyDescent="0.2">
      <c r="A97" s="159">
        <f t="shared" ca="1" si="2"/>
        <v>0.8008851780106111</v>
      </c>
      <c r="B97" s="159">
        <f t="shared" ca="1" si="3"/>
        <v>8009</v>
      </c>
      <c r="C97" s="159" t="str">
        <f ca="1">INDEX(동료가치!$I$2:$I$81,MATCH(Sheet2!B97,동료가치!$F$2:$F$81,1),1)</f>
        <v>140 : 랭크3 파견.디포르테</v>
      </c>
    </row>
    <row r="98" spans="1:3" x14ac:dyDescent="0.2">
      <c r="A98" s="159">
        <f t="shared" ca="1" si="2"/>
        <v>0.39837509289969797</v>
      </c>
      <c r="B98" s="159">
        <f t="shared" ca="1" si="3"/>
        <v>3984</v>
      </c>
      <c r="C98" s="159" t="str">
        <f ca="1">INDEX(동료가치!$I$2:$I$81,MATCH(Sheet2!B98,동료가치!$F$2:$F$81,1),1)</f>
        <v>140 : 랭크3 파견.디포르테</v>
      </c>
    </row>
    <row r="99" spans="1:3" x14ac:dyDescent="0.2">
      <c r="A99" s="159">
        <f t="shared" ca="1" si="2"/>
        <v>0.26221472612820773</v>
      </c>
      <c r="B99" s="159">
        <f t="shared" ca="1" si="3"/>
        <v>2623</v>
      </c>
      <c r="C99" s="159" t="str">
        <f ca="1">INDEX(동료가치!$I$2:$I$81,MATCH(Sheet2!B99,동료가치!$F$2:$F$81,1),1)</f>
        <v>140 : 랭크3 파견.디포르테</v>
      </c>
    </row>
    <row r="100" spans="1:3" x14ac:dyDescent="0.2">
      <c r="A100" s="159">
        <f t="shared" ca="1" si="2"/>
        <v>0.69579870317872139</v>
      </c>
      <c r="B100" s="159">
        <f t="shared" ca="1" si="3"/>
        <v>6958</v>
      </c>
      <c r="C100" s="159" t="str">
        <f ca="1">INDEX(동료가치!$I$2:$I$81,MATCH(Sheet2!B100,동료가치!$F$2:$F$81,1),1)</f>
        <v>140 : 랭크3 파견.디포르테</v>
      </c>
    </row>
    <row r="101" spans="1:3" x14ac:dyDescent="0.2">
      <c r="A101" s="159">
        <f t="shared" ca="1" si="2"/>
        <v>4.7607211849941433E-2</v>
      </c>
      <c r="B101" s="159">
        <f t="shared" ca="1" si="3"/>
        <v>477</v>
      </c>
      <c r="C101" s="159" t="str">
        <f ca="1">INDEX(동료가치!$I$2:$I$81,MATCH(Sheet2!B101,동료가치!$F$2:$F$81,1),1)</f>
        <v>140 : 랭크3 파견.디포르테</v>
      </c>
    </row>
    <row r="102" spans="1:3" x14ac:dyDescent="0.2">
      <c r="A102" s="159">
        <f t="shared" ca="1" si="2"/>
        <v>2.7010959859601891E-2</v>
      </c>
      <c r="B102" s="159">
        <f t="shared" ca="1" si="3"/>
        <v>271</v>
      </c>
      <c r="C102" s="159" t="str">
        <f ca="1">INDEX(동료가치!$I$2:$I$81,MATCH(Sheet2!B102,동료가치!$F$2:$F$81,1),1)</f>
        <v>140 : 랭크3 파견.디포르테</v>
      </c>
    </row>
    <row r="103" spans="1:3" x14ac:dyDescent="0.2">
      <c r="A103" s="159">
        <f t="shared" ca="1" si="2"/>
        <v>8.1057670447702179E-2</v>
      </c>
      <c r="B103" s="159">
        <f t="shared" ca="1" si="3"/>
        <v>811</v>
      </c>
      <c r="C103" s="159" t="str">
        <f ca="1">INDEX(동료가치!$I$2:$I$81,MATCH(Sheet2!B103,동료가치!$F$2:$F$81,1),1)</f>
        <v>140 : 랭크3 파견.디포르테</v>
      </c>
    </row>
    <row r="104" spans="1:3" x14ac:dyDescent="0.2">
      <c r="A104" s="159">
        <f t="shared" ca="1" si="2"/>
        <v>8.890721809398594E-2</v>
      </c>
      <c r="B104" s="159">
        <f t="shared" ca="1" si="3"/>
        <v>890</v>
      </c>
      <c r="C104" s="159" t="str">
        <f ca="1">INDEX(동료가치!$I$2:$I$81,MATCH(Sheet2!B104,동료가치!$F$2:$F$81,1),1)</f>
        <v>140 : 랭크3 파견.디포르테</v>
      </c>
    </row>
    <row r="105" spans="1:3" x14ac:dyDescent="0.2">
      <c r="A105" s="159">
        <f t="shared" ca="1" si="2"/>
        <v>0.27702106539968674</v>
      </c>
      <c r="B105" s="159">
        <f t="shared" ca="1" si="3"/>
        <v>2771</v>
      </c>
      <c r="C105" s="159" t="str">
        <f ca="1">INDEX(동료가치!$I$2:$I$81,MATCH(Sheet2!B105,동료가치!$F$2:$F$81,1),1)</f>
        <v>140 : 랭크3 파견.디포르테</v>
      </c>
    </row>
    <row r="106" spans="1:3" x14ac:dyDescent="0.2">
      <c r="A106" s="159">
        <f t="shared" ca="1" si="2"/>
        <v>9.3575643358502436E-2</v>
      </c>
      <c r="B106" s="159">
        <f t="shared" ca="1" si="3"/>
        <v>936</v>
      </c>
      <c r="C106" s="159" t="str">
        <f ca="1">INDEX(동료가치!$I$2:$I$81,MATCH(Sheet2!B106,동료가치!$F$2:$F$81,1),1)</f>
        <v>140 : 랭크3 파견.디포르테</v>
      </c>
    </row>
    <row r="107" spans="1:3" x14ac:dyDescent="0.2">
      <c r="A107" s="159">
        <f t="shared" ca="1" si="2"/>
        <v>0.20285516772010015</v>
      </c>
      <c r="B107" s="159">
        <f t="shared" ca="1" si="3"/>
        <v>2029</v>
      </c>
      <c r="C107" s="159" t="str">
        <f ca="1">INDEX(동료가치!$I$2:$I$81,MATCH(Sheet2!B107,동료가치!$F$2:$F$81,1),1)</f>
        <v>140 : 랭크3 파견.디포르테</v>
      </c>
    </row>
    <row r="108" spans="1:3" x14ac:dyDescent="0.2">
      <c r="A108" s="159">
        <f t="shared" ca="1" si="2"/>
        <v>0.93063141192288901</v>
      </c>
      <c r="B108" s="159">
        <f t="shared" ca="1" si="3"/>
        <v>9307</v>
      </c>
      <c r="C108" s="159" t="str">
        <f ca="1">INDEX(동료가치!$I$2:$I$81,MATCH(Sheet2!B108,동료가치!$F$2:$F$81,1),1)</f>
        <v>140 : 랭크3 파견.디포르테</v>
      </c>
    </row>
    <row r="109" spans="1:3" x14ac:dyDescent="0.2">
      <c r="A109" s="159">
        <f t="shared" ca="1" si="2"/>
        <v>0.8017865431451654</v>
      </c>
      <c r="B109" s="159">
        <f t="shared" ca="1" si="3"/>
        <v>8018</v>
      </c>
      <c r="C109" s="159" t="str">
        <f ca="1">INDEX(동료가치!$I$2:$I$81,MATCH(Sheet2!B109,동료가치!$F$2:$F$81,1),1)</f>
        <v>140 : 랭크3 파견.디포르테</v>
      </c>
    </row>
    <row r="110" spans="1:3" x14ac:dyDescent="0.2">
      <c r="A110" s="159">
        <f t="shared" ca="1" si="2"/>
        <v>0.87973531812380723</v>
      </c>
      <c r="B110" s="159">
        <f t="shared" ca="1" si="3"/>
        <v>8798</v>
      </c>
      <c r="C110" s="159" t="str">
        <f ca="1">INDEX(동료가치!$I$2:$I$81,MATCH(Sheet2!B110,동료가치!$F$2:$F$81,1),1)</f>
        <v>140 : 랭크3 파견.디포르테</v>
      </c>
    </row>
    <row r="111" spans="1:3" x14ac:dyDescent="0.2">
      <c r="A111" s="159">
        <f t="shared" ca="1" si="2"/>
        <v>0.4001250137210095</v>
      </c>
      <c r="B111" s="159">
        <f t="shared" ca="1" si="3"/>
        <v>4002</v>
      </c>
      <c r="C111" s="159" t="str">
        <f ca="1">INDEX(동료가치!$I$2:$I$81,MATCH(Sheet2!B111,동료가치!$F$2:$F$81,1),1)</f>
        <v>140 : 랭크3 파견.디포르테</v>
      </c>
    </row>
    <row r="112" spans="1:3" x14ac:dyDescent="0.2">
      <c r="A112" s="159">
        <f t="shared" ca="1" si="2"/>
        <v>7.2363120276527026E-2</v>
      </c>
      <c r="B112" s="159">
        <f t="shared" ca="1" si="3"/>
        <v>724</v>
      </c>
      <c r="C112" s="159" t="str">
        <f ca="1">INDEX(동료가치!$I$2:$I$81,MATCH(Sheet2!B112,동료가치!$F$2:$F$81,1),1)</f>
        <v>140 : 랭크3 파견.디포르테</v>
      </c>
    </row>
    <row r="113" spans="1:3" x14ac:dyDescent="0.2">
      <c r="A113" s="159">
        <f t="shared" ca="1" si="2"/>
        <v>0.16505849383777416</v>
      </c>
      <c r="B113" s="159">
        <f t="shared" ca="1" si="3"/>
        <v>1651</v>
      </c>
      <c r="C113" s="159" t="str">
        <f ca="1">INDEX(동료가치!$I$2:$I$81,MATCH(Sheet2!B113,동료가치!$F$2:$F$81,1),1)</f>
        <v>140 : 랭크3 파견.디포르테</v>
      </c>
    </row>
    <row r="114" spans="1:3" x14ac:dyDescent="0.2">
      <c r="A114" s="159">
        <f t="shared" ca="1" si="2"/>
        <v>0.54381802414013858</v>
      </c>
      <c r="B114" s="159">
        <f t="shared" ca="1" si="3"/>
        <v>5439</v>
      </c>
      <c r="C114" s="159" t="str">
        <f ca="1">INDEX(동료가치!$I$2:$I$81,MATCH(Sheet2!B114,동료가치!$F$2:$F$81,1),1)</f>
        <v>140 : 랭크3 파견.디포르테</v>
      </c>
    </row>
    <row r="115" spans="1:3" x14ac:dyDescent="0.2">
      <c r="A115" s="159">
        <f t="shared" ca="1" si="2"/>
        <v>0.39683501180002512</v>
      </c>
      <c r="B115" s="159">
        <f t="shared" ca="1" si="3"/>
        <v>3969</v>
      </c>
      <c r="C115" s="159" t="str">
        <f ca="1">INDEX(동료가치!$I$2:$I$81,MATCH(Sheet2!B115,동료가치!$F$2:$F$81,1),1)</f>
        <v>140 : 랭크3 파견.디포르테</v>
      </c>
    </row>
    <row r="116" spans="1:3" x14ac:dyDescent="0.2">
      <c r="A116" s="159">
        <f t="shared" ca="1" si="2"/>
        <v>0.92941091120460184</v>
      </c>
      <c r="B116" s="159">
        <f t="shared" ca="1" si="3"/>
        <v>9295</v>
      </c>
      <c r="C116" s="159" t="str">
        <f ca="1">INDEX(동료가치!$I$2:$I$81,MATCH(Sheet2!B116,동료가치!$F$2:$F$81,1),1)</f>
        <v>140 : 랭크3 파견.디포르테</v>
      </c>
    </row>
    <row r="117" spans="1:3" x14ac:dyDescent="0.2">
      <c r="A117" s="159">
        <f t="shared" ca="1" si="2"/>
        <v>0.78135801219359435</v>
      </c>
      <c r="B117" s="159">
        <f t="shared" ca="1" si="3"/>
        <v>7814</v>
      </c>
      <c r="C117" s="159" t="str">
        <f ca="1">INDEX(동료가치!$I$2:$I$81,MATCH(Sheet2!B117,동료가치!$F$2:$F$81,1),1)</f>
        <v>140 : 랭크3 파견.디포르테</v>
      </c>
    </row>
    <row r="118" spans="1:3" x14ac:dyDescent="0.2">
      <c r="A118" s="159">
        <f t="shared" ca="1" si="2"/>
        <v>0.59007825655401158</v>
      </c>
      <c r="B118" s="159">
        <f t="shared" ca="1" si="3"/>
        <v>5901</v>
      </c>
      <c r="C118" s="159" t="str">
        <f ca="1">INDEX(동료가치!$I$2:$I$81,MATCH(Sheet2!B118,동료가치!$F$2:$F$81,1),1)</f>
        <v>140 : 랭크3 파견.디포르테</v>
      </c>
    </row>
    <row r="119" spans="1:3" x14ac:dyDescent="0.2">
      <c r="A119" s="159">
        <f t="shared" ca="1" si="2"/>
        <v>0.19715325243360571</v>
      </c>
      <c r="B119" s="159">
        <f t="shared" ca="1" si="3"/>
        <v>1972</v>
      </c>
      <c r="C119" s="159" t="str">
        <f ca="1">INDEX(동료가치!$I$2:$I$81,MATCH(Sheet2!B119,동료가치!$F$2:$F$81,1),1)</f>
        <v>140 : 랭크3 파견.디포르테</v>
      </c>
    </row>
    <row r="120" spans="1:3" x14ac:dyDescent="0.2">
      <c r="A120" s="159">
        <f t="shared" ca="1" si="2"/>
        <v>0.59835351055413155</v>
      </c>
      <c r="B120" s="159">
        <f t="shared" ca="1" si="3"/>
        <v>5984</v>
      </c>
      <c r="C120" s="159" t="str">
        <f ca="1">INDEX(동료가치!$I$2:$I$81,MATCH(Sheet2!B120,동료가치!$F$2:$F$81,1),1)</f>
        <v>140 : 랭크3 파견.디포르테</v>
      </c>
    </row>
    <row r="121" spans="1:3" x14ac:dyDescent="0.2">
      <c r="A121" s="159">
        <f t="shared" ca="1" si="2"/>
        <v>0.15272423042758532</v>
      </c>
      <c r="B121" s="159">
        <f t="shared" ca="1" si="3"/>
        <v>1528</v>
      </c>
      <c r="C121" s="159" t="str">
        <f ca="1">INDEX(동료가치!$I$2:$I$81,MATCH(Sheet2!B121,동료가치!$F$2:$F$81,1),1)</f>
        <v>140 : 랭크3 파견.디포르테</v>
      </c>
    </row>
    <row r="122" spans="1:3" x14ac:dyDescent="0.2">
      <c r="A122" s="159">
        <f t="shared" ca="1" si="2"/>
        <v>0.26112710023938845</v>
      </c>
      <c r="B122" s="159">
        <f t="shared" ca="1" si="3"/>
        <v>2612</v>
      </c>
      <c r="C122" s="159" t="str">
        <f ca="1">INDEX(동료가치!$I$2:$I$81,MATCH(Sheet2!B122,동료가치!$F$2:$F$81,1),1)</f>
        <v>140 : 랭크3 파견.디포르테</v>
      </c>
    </row>
    <row r="123" spans="1:3" x14ac:dyDescent="0.2">
      <c r="A123" s="159">
        <f t="shared" ca="1" si="2"/>
        <v>0.26131989390192634</v>
      </c>
      <c r="B123" s="159">
        <f t="shared" ca="1" si="3"/>
        <v>2614</v>
      </c>
      <c r="C123" s="159" t="str">
        <f ca="1">INDEX(동료가치!$I$2:$I$81,MATCH(Sheet2!B123,동료가치!$F$2:$F$81,1),1)</f>
        <v>140 : 랭크3 파견.디포르테</v>
      </c>
    </row>
    <row r="124" spans="1:3" x14ac:dyDescent="0.2">
      <c r="A124" s="159">
        <f t="shared" ca="1" si="2"/>
        <v>6.7282129601381579E-2</v>
      </c>
      <c r="B124" s="159">
        <f t="shared" ca="1" si="3"/>
        <v>673</v>
      </c>
      <c r="C124" s="159" t="str">
        <f ca="1">INDEX(동료가치!$I$2:$I$81,MATCH(Sheet2!B124,동료가치!$F$2:$F$81,1),1)</f>
        <v>140 : 랭크3 파견.디포르테</v>
      </c>
    </row>
    <row r="125" spans="1:3" x14ac:dyDescent="0.2">
      <c r="A125" s="159">
        <f t="shared" ca="1" si="2"/>
        <v>0.67231614594895805</v>
      </c>
      <c r="B125" s="159">
        <f t="shared" ca="1" si="3"/>
        <v>6724</v>
      </c>
      <c r="C125" s="159" t="str">
        <f ca="1">INDEX(동료가치!$I$2:$I$81,MATCH(Sheet2!B125,동료가치!$F$2:$F$81,1),1)</f>
        <v>140 : 랭크3 파견.디포르테</v>
      </c>
    </row>
    <row r="126" spans="1:3" x14ac:dyDescent="0.2">
      <c r="A126" s="159">
        <f t="shared" ca="1" si="2"/>
        <v>0.88115820799143341</v>
      </c>
      <c r="B126" s="159">
        <f t="shared" ca="1" si="3"/>
        <v>8812</v>
      </c>
      <c r="C126" s="159" t="str">
        <f ca="1">INDEX(동료가치!$I$2:$I$81,MATCH(Sheet2!B126,동료가치!$F$2:$F$81,1),1)</f>
        <v>140 : 랭크3 파견.디포르테</v>
      </c>
    </row>
    <row r="127" spans="1:3" x14ac:dyDescent="0.2">
      <c r="A127" s="159">
        <f t="shared" ca="1" si="2"/>
        <v>0.53508312377983169</v>
      </c>
      <c r="B127" s="159">
        <f t="shared" ca="1" si="3"/>
        <v>5351</v>
      </c>
      <c r="C127" s="159" t="str">
        <f ca="1">INDEX(동료가치!$I$2:$I$81,MATCH(Sheet2!B127,동료가치!$F$2:$F$81,1),1)</f>
        <v>140 : 랭크3 파견.디포르테</v>
      </c>
    </row>
    <row r="128" spans="1:3" x14ac:dyDescent="0.2">
      <c r="A128" s="159">
        <f t="shared" ca="1" si="2"/>
        <v>0.44822118670053923</v>
      </c>
      <c r="B128" s="159">
        <f t="shared" ca="1" si="3"/>
        <v>4483</v>
      </c>
      <c r="C128" s="159" t="str">
        <f ca="1">INDEX(동료가치!$I$2:$I$81,MATCH(Sheet2!B128,동료가치!$F$2:$F$81,1),1)</f>
        <v>140 : 랭크3 파견.디포르테</v>
      </c>
    </row>
    <row r="129" spans="1:3" x14ac:dyDescent="0.2">
      <c r="A129" s="159">
        <f t="shared" ca="1" si="2"/>
        <v>0.82700663421277698</v>
      </c>
      <c r="B129" s="159">
        <f t="shared" ca="1" si="3"/>
        <v>8271</v>
      </c>
      <c r="C129" s="159" t="str">
        <f ca="1">INDEX(동료가치!$I$2:$I$81,MATCH(Sheet2!B129,동료가치!$F$2:$F$81,1),1)</f>
        <v>140 : 랭크3 파견.디포르테</v>
      </c>
    </row>
    <row r="130" spans="1:3" x14ac:dyDescent="0.2">
      <c r="A130" s="159">
        <f t="shared" ref="A130:A193" ca="1" si="4">RAND()</f>
        <v>0.56753372602555674</v>
      </c>
      <c r="B130" s="159">
        <f t="shared" ref="B130:B193" ca="1" si="5">ROUNDUP(A130*10000,)</f>
        <v>5676</v>
      </c>
      <c r="C130" s="159" t="str">
        <f ca="1">INDEX(동료가치!$I$2:$I$81,MATCH(Sheet2!B130,동료가치!$F$2:$F$81,1),1)</f>
        <v>140 : 랭크3 파견.디포르테</v>
      </c>
    </row>
    <row r="131" spans="1:3" x14ac:dyDescent="0.2">
      <c r="A131" s="159">
        <f t="shared" ca="1" si="4"/>
        <v>0.18157259120074098</v>
      </c>
      <c r="B131" s="159">
        <f t="shared" ca="1" si="5"/>
        <v>1816</v>
      </c>
      <c r="C131" s="159" t="str">
        <f ca="1">INDEX(동료가치!$I$2:$I$81,MATCH(Sheet2!B131,동료가치!$F$2:$F$81,1),1)</f>
        <v>140 : 랭크3 파견.디포르테</v>
      </c>
    </row>
    <row r="132" spans="1:3" x14ac:dyDescent="0.2">
      <c r="A132" s="159">
        <f t="shared" ca="1" si="4"/>
        <v>0.8118238436921148</v>
      </c>
      <c r="B132" s="159">
        <f t="shared" ca="1" si="5"/>
        <v>8119</v>
      </c>
      <c r="C132" s="159" t="str">
        <f ca="1">INDEX(동료가치!$I$2:$I$81,MATCH(Sheet2!B132,동료가치!$F$2:$F$81,1),1)</f>
        <v>140 : 랭크3 파견.디포르테</v>
      </c>
    </row>
    <row r="133" spans="1:3" x14ac:dyDescent="0.2">
      <c r="A133" s="159">
        <f t="shared" ca="1" si="4"/>
        <v>0.35589378551001916</v>
      </c>
      <c r="B133" s="159">
        <f t="shared" ca="1" si="5"/>
        <v>3559</v>
      </c>
      <c r="C133" s="159" t="str">
        <f ca="1">INDEX(동료가치!$I$2:$I$81,MATCH(Sheet2!B133,동료가치!$F$2:$F$81,1),1)</f>
        <v>140 : 랭크3 파견.디포르테</v>
      </c>
    </row>
    <row r="134" spans="1:3" x14ac:dyDescent="0.2">
      <c r="A134" s="159">
        <f t="shared" ca="1" si="4"/>
        <v>0.90655676184130107</v>
      </c>
      <c r="B134" s="159">
        <f t="shared" ca="1" si="5"/>
        <v>9066</v>
      </c>
      <c r="C134" s="159" t="str">
        <f ca="1">INDEX(동료가치!$I$2:$I$81,MATCH(Sheet2!B134,동료가치!$F$2:$F$81,1),1)</f>
        <v>140 : 랭크3 파견.디포르테</v>
      </c>
    </row>
    <row r="135" spans="1:3" x14ac:dyDescent="0.2">
      <c r="A135" s="159">
        <f t="shared" ca="1" si="4"/>
        <v>0.18588806589971529</v>
      </c>
      <c r="B135" s="159">
        <f t="shared" ca="1" si="5"/>
        <v>1859</v>
      </c>
      <c r="C135" s="159" t="str">
        <f ca="1">INDEX(동료가치!$I$2:$I$81,MATCH(Sheet2!B135,동료가치!$F$2:$F$81,1),1)</f>
        <v>140 : 랭크3 파견.디포르테</v>
      </c>
    </row>
    <row r="136" spans="1:3" x14ac:dyDescent="0.2">
      <c r="A136" s="159">
        <f t="shared" ca="1" si="4"/>
        <v>0.67250390413893901</v>
      </c>
      <c r="B136" s="159">
        <f t="shared" ca="1" si="5"/>
        <v>6726</v>
      </c>
      <c r="C136" s="159" t="str">
        <f ca="1">INDEX(동료가치!$I$2:$I$81,MATCH(Sheet2!B136,동료가치!$F$2:$F$81,1),1)</f>
        <v>140 : 랭크3 파견.디포르테</v>
      </c>
    </row>
    <row r="137" spans="1:3" x14ac:dyDescent="0.2">
      <c r="A137" s="159">
        <f t="shared" ca="1" si="4"/>
        <v>0.69249872446509397</v>
      </c>
      <c r="B137" s="159">
        <f t="shared" ca="1" si="5"/>
        <v>6925</v>
      </c>
      <c r="C137" s="159" t="str">
        <f ca="1">INDEX(동료가치!$I$2:$I$81,MATCH(Sheet2!B137,동료가치!$F$2:$F$81,1),1)</f>
        <v>140 : 랭크3 파견.디포르테</v>
      </c>
    </row>
    <row r="138" spans="1:3" x14ac:dyDescent="0.2">
      <c r="A138" s="159">
        <f t="shared" ca="1" si="4"/>
        <v>0.99687474912754981</v>
      </c>
      <c r="B138" s="159">
        <f t="shared" ca="1" si="5"/>
        <v>9969</v>
      </c>
      <c r="C138" s="159" t="str">
        <f ca="1">INDEX(동료가치!$I$2:$I$81,MATCH(Sheet2!B138,동료가치!$F$2:$F$81,1),1)</f>
        <v>140 : 랭크3 파견.디포르테</v>
      </c>
    </row>
    <row r="139" spans="1:3" x14ac:dyDescent="0.2">
      <c r="A139" s="159">
        <f t="shared" ca="1" si="4"/>
        <v>0.25955166509631511</v>
      </c>
      <c r="B139" s="159">
        <f t="shared" ca="1" si="5"/>
        <v>2596</v>
      </c>
      <c r="C139" s="159" t="str">
        <f ca="1">INDEX(동료가치!$I$2:$I$81,MATCH(Sheet2!B139,동료가치!$F$2:$F$81,1),1)</f>
        <v>140 : 랭크3 파견.디포르테</v>
      </c>
    </row>
    <row r="140" spans="1:3" x14ac:dyDescent="0.2">
      <c r="A140" s="159">
        <f t="shared" ca="1" si="4"/>
        <v>0.98816887529507413</v>
      </c>
      <c r="B140" s="159">
        <f t="shared" ca="1" si="5"/>
        <v>9882</v>
      </c>
      <c r="C140" s="159" t="str">
        <f ca="1">INDEX(동료가치!$I$2:$I$81,MATCH(Sheet2!B140,동료가치!$F$2:$F$81,1),1)</f>
        <v>140 : 랭크3 파견.디포르테</v>
      </c>
    </row>
    <row r="141" spans="1:3" x14ac:dyDescent="0.2">
      <c r="A141" s="159">
        <f t="shared" ca="1" si="4"/>
        <v>0.2638507663447166</v>
      </c>
      <c r="B141" s="159">
        <f t="shared" ca="1" si="5"/>
        <v>2639</v>
      </c>
      <c r="C141" s="159" t="str">
        <f ca="1">INDEX(동료가치!$I$2:$I$81,MATCH(Sheet2!B141,동료가치!$F$2:$F$81,1),1)</f>
        <v>140 : 랭크3 파견.디포르테</v>
      </c>
    </row>
    <row r="142" spans="1:3" x14ac:dyDescent="0.2">
      <c r="A142" s="159">
        <f t="shared" ca="1" si="4"/>
        <v>5.0955621163115472E-2</v>
      </c>
      <c r="B142" s="159">
        <f t="shared" ca="1" si="5"/>
        <v>510</v>
      </c>
      <c r="C142" s="159" t="str">
        <f ca="1">INDEX(동료가치!$I$2:$I$81,MATCH(Sheet2!B142,동료가치!$F$2:$F$81,1),1)</f>
        <v>140 : 랭크3 파견.디포르테</v>
      </c>
    </row>
    <row r="143" spans="1:3" x14ac:dyDescent="0.2">
      <c r="A143" s="159">
        <f t="shared" ca="1" si="4"/>
        <v>0.60036624633413138</v>
      </c>
      <c r="B143" s="159">
        <f t="shared" ca="1" si="5"/>
        <v>6004</v>
      </c>
      <c r="C143" s="159" t="str">
        <f ca="1">INDEX(동료가치!$I$2:$I$81,MATCH(Sheet2!B143,동료가치!$F$2:$F$81,1),1)</f>
        <v>140 : 랭크3 파견.디포르테</v>
      </c>
    </row>
    <row r="144" spans="1:3" x14ac:dyDescent="0.2">
      <c r="A144" s="159">
        <f t="shared" ca="1" si="4"/>
        <v>5.1931657864877301E-2</v>
      </c>
      <c r="B144" s="159">
        <f t="shared" ca="1" si="5"/>
        <v>520</v>
      </c>
      <c r="C144" s="159" t="str">
        <f ca="1">INDEX(동료가치!$I$2:$I$81,MATCH(Sheet2!B144,동료가치!$F$2:$F$81,1),1)</f>
        <v>140 : 랭크3 파견.디포르테</v>
      </c>
    </row>
    <row r="145" spans="1:3" x14ac:dyDescent="0.2">
      <c r="A145" s="159">
        <f t="shared" ca="1" si="4"/>
        <v>0.15157721616403974</v>
      </c>
      <c r="B145" s="159">
        <f t="shared" ca="1" si="5"/>
        <v>1516</v>
      </c>
      <c r="C145" s="159" t="str">
        <f ca="1">INDEX(동료가치!$I$2:$I$81,MATCH(Sheet2!B145,동료가치!$F$2:$F$81,1),1)</f>
        <v>140 : 랭크3 파견.디포르테</v>
      </c>
    </row>
    <row r="146" spans="1:3" x14ac:dyDescent="0.2">
      <c r="A146" s="159">
        <f t="shared" ca="1" si="4"/>
        <v>0.96653614777338359</v>
      </c>
      <c r="B146" s="159">
        <f t="shared" ca="1" si="5"/>
        <v>9666</v>
      </c>
      <c r="C146" s="159" t="str">
        <f ca="1">INDEX(동료가치!$I$2:$I$81,MATCH(Sheet2!B146,동료가치!$F$2:$F$81,1),1)</f>
        <v>140 : 랭크3 파견.디포르테</v>
      </c>
    </row>
    <row r="147" spans="1:3" x14ac:dyDescent="0.2">
      <c r="A147" s="159">
        <f t="shared" ca="1" si="4"/>
        <v>0.70742121874893071</v>
      </c>
      <c r="B147" s="159">
        <f t="shared" ca="1" si="5"/>
        <v>7075</v>
      </c>
      <c r="C147" s="159" t="str">
        <f ca="1">INDEX(동료가치!$I$2:$I$81,MATCH(Sheet2!B147,동료가치!$F$2:$F$81,1),1)</f>
        <v>140 : 랭크3 파견.디포르테</v>
      </c>
    </row>
    <row r="148" spans="1:3" x14ac:dyDescent="0.2">
      <c r="A148" s="159">
        <f t="shared" ca="1" si="4"/>
        <v>0.19312758594036383</v>
      </c>
      <c r="B148" s="159">
        <f t="shared" ca="1" si="5"/>
        <v>1932</v>
      </c>
      <c r="C148" s="159" t="str">
        <f ca="1">INDEX(동료가치!$I$2:$I$81,MATCH(Sheet2!B148,동료가치!$F$2:$F$81,1),1)</f>
        <v>140 : 랭크3 파견.디포르테</v>
      </c>
    </row>
    <row r="149" spans="1:3" x14ac:dyDescent="0.2">
      <c r="A149" s="159">
        <f t="shared" ca="1" si="4"/>
        <v>0.53650545812185391</v>
      </c>
      <c r="B149" s="159">
        <f t="shared" ca="1" si="5"/>
        <v>5366</v>
      </c>
      <c r="C149" s="159" t="str">
        <f ca="1">INDEX(동료가치!$I$2:$I$81,MATCH(Sheet2!B149,동료가치!$F$2:$F$81,1),1)</f>
        <v>140 : 랭크3 파견.디포르테</v>
      </c>
    </row>
    <row r="150" spans="1:3" x14ac:dyDescent="0.2">
      <c r="A150" s="159">
        <f t="shared" ca="1" si="4"/>
        <v>0.47779657263762254</v>
      </c>
      <c r="B150" s="159">
        <f t="shared" ca="1" si="5"/>
        <v>4778</v>
      </c>
      <c r="C150" s="159" t="str">
        <f ca="1">INDEX(동료가치!$I$2:$I$81,MATCH(Sheet2!B150,동료가치!$F$2:$F$81,1),1)</f>
        <v>140 : 랭크3 파견.디포르테</v>
      </c>
    </row>
    <row r="151" spans="1:3" x14ac:dyDescent="0.2">
      <c r="A151" s="159">
        <f t="shared" ca="1" si="4"/>
        <v>0.32112462223795002</v>
      </c>
      <c r="B151" s="159">
        <f t="shared" ca="1" si="5"/>
        <v>3212</v>
      </c>
      <c r="C151" s="159" t="str">
        <f ca="1">INDEX(동료가치!$I$2:$I$81,MATCH(Sheet2!B151,동료가치!$F$2:$F$81,1),1)</f>
        <v>140 : 랭크3 파견.디포르테</v>
      </c>
    </row>
    <row r="152" spans="1:3" x14ac:dyDescent="0.2">
      <c r="A152" s="159">
        <f t="shared" ca="1" si="4"/>
        <v>0.29520215653072401</v>
      </c>
      <c r="B152" s="159">
        <f t="shared" ca="1" si="5"/>
        <v>2953</v>
      </c>
      <c r="C152" s="159" t="str">
        <f ca="1">INDEX(동료가치!$I$2:$I$81,MATCH(Sheet2!B152,동료가치!$F$2:$F$81,1),1)</f>
        <v>140 : 랭크3 파견.디포르테</v>
      </c>
    </row>
    <row r="153" spans="1:3" x14ac:dyDescent="0.2">
      <c r="A153" s="159">
        <f t="shared" ca="1" si="4"/>
        <v>0.37338499888312604</v>
      </c>
      <c r="B153" s="159">
        <f t="shared" ca="1" si="5"/>
        <v>3734</v>
      </c>
      <c r="C153" s="159" t="str">
        <f ca="1">INDEX(동료가치!$I$2:$I$81,MATCH(Sheet2!B153,동료가치!$F$2:$F$81,1),1)</f>
        <v>140 : 랭크3 파견.디포르테</v>
      </c>
    </row>
    <row r="154" spans="1:3" x14ac:dyDescent="0.2">
      <c r="A154" s="159">
        <f t="shared" ca="1" si="4"/>
        <v>0.58768464214225835</v>
      </c>
      <c r="B154" s="159">
        <f t="shared" ca="1" si="5"/>
        <v>5877</v>
      </c>
      <c r="C154" s="159" t="str">
        <f ca="1">INDEX(동료가치!$I$2:$I$81,MATCH(Sheet2!B154,동료가치!$F$2:$F$81,1),1)</f>
        <v>140 : 랭크3 파견.디포르테</v>
      </c>
    </row>
    <row r="155" spans="1:3" x14ac:dyDescent="0.2">
      <c r="A155" s="159">
        <f t="shared" ca="1" si="4"/>
        <v>0.68416802352744899</v>
      </c>
      <c r="B155" s="159">
        <f t="shared" ca="1" si="5"/>
        <v>6842</v>
      </c>
      <c r="C155" s="159" t="str">
        <f ca="1">INDEX(동료가치!$I$2:$I$81,MATCH(Sheet2!B155,동료가치!$F$2:$F$81,1),1)</f>
        <v>140 : 랭크3 파견.디포르테</v>
      </c>
    </row>
    <row r="156" spans="1:3" x14ac:dyDescent="0.2">
      <c r="A156" s="159">
        <f t="shared" ca="1" si="4"/>
        <v>0.22984020422011742</v>
      </c>
      <c r="B156" s="159">
        <f t="shared" ca="1" si="5"/>
        <v>2299</v>
      </c>
      <c r="C156" s="159" t="str">
        <f ca="1">INDEX(동료가치!$I$2:$I$81,MATCH(Sheet2!B156,동료가치!$F$2:$F$81,1),1)</f>
        <v>140 : 랭크3 파견.디포르테</v>
      </c>
    </row>
    <row r="157" spans="1:3" x14ac:dyDescent="0.2">
      <c r="A157" s="159">
        <f t="shared" ca="1" si="4"/>
        <v>0.74344762908348649</v>
      </c>
      <c r="B157" s="159">
        <f t="shared" ca="1" si="5"/>
        <v>7435</v>
      </c>
      <c r="C157" s="159" t="str">
        <f ca="1">INDEX(동료가치!$I$2:$I$81,MATCH(Sheet2!B157,동료가치!$F$2:$F$81,1),1)</f>
        <v>140 : 랭크3 파견.디포르테</v>
      </c>
    </row>
    <row r="158" spans="1:3" x14ac:dyDescent="0.2">
      <c r="A158" s="159">
        <f t="shared" ca="1" si="4"/>
        <v>0.55352921880197159</v>
      </c>
      <c r="B158" s="159">
        <f t="shared" ca="1" si="5"/>
        <v>5536</v>
      </c>
      <c r="C158" s="159" t="str">
        <f ca="1">INDEX(동료가치!$I$2:$I$81,MATCH(Sheet2!B158,동료가치!$F$2:$F$81,1),1)</f>
        <v>140 : 랭크3 파견.디포르테</v>
      </c>
    </row>
    <row r="159" spans="1:3" x14ac:dyDescent="0.2">
      <c r="A159" s="159">
        <f t="shared" ca="1" si="4"/>
        <v>0.50539026595872805</v>
      </c>
      <c r="B159" s="159">
        <f t="shared" ca="1" si="5"/>
        <v>5054</v>
      </c>
      <c r="C159" s="159" t="str">
        <f ca="1">INDEX(동료가치!$I$2:$I$81,MATCH(Sheet2!B159,동료가치!$F$2:$F$81,1),1)</f>
        <v>140 : 랭크3 파견.디포르테</v>
      </c>
    </row>
    <row r="160" spans="1:3" x14ac:dyDescent="0.2">
      <c r="A160" s="159">
        <f t="shared" ca="1" si="4"/>
        <v>6.7907086842252662E-3</v>
      </c>
      <c r="B160" s="159">
        <f t="shared" ca="1" si="5"/>
        <v>68</v>
      </c>
      <c r="C160" s="159" t="str">
        <f ca="1">INDEX(동료가치!$I$2:$I$81,MATCH(Sheet2!B160,동료가치!$F$2:$F$81,1),1)</f>
        <v>140 : 랭크3 파견.디포르테</v>
      </c>
    </row>
    <row r="161" spans="1:3" x14ac:dyDescent="0.2">
      <c r="A161" s="159">
        <f t="shared" ca="1" si="4"/>
        <v>0.36114202405392171</v>
      </c>
      <c r="B161" s="159">
        <f t="shared" ca="1" si="5"/>
        <v>3612</v>
      </c>
      <c r="C161" s="159" t="str">
        <f ca="1">INDEX(동료가치!$I$2:$I$81,MATCH(Sheet2!B161,동료가치!$F$2:$F$81,1),1)</f>
        <v>140 : 랭크3 파견.디포르테</v>
      </c>
    </row>
    <row r="162" spans="1:3" x14ac:dyDescent="0.2">
      <c r="A162" s="159">
        <f t="shared" ca="1" si="4"/>
        <v>0.21854679086910644</v>
      </c>
      <c r="B162" s="159">
        <f t="shared" ca="1" si="5"/>
        <v>2186</v>
      </c>
      <c r="C162" s="159" t="str">
        <f ca="1">INDEX(동료가치!$I$2:$I$81,MATCH(Sheet2!B162,동료가치!$F$2:$F$81,1),1)</f>
        <v>140 : 랭크3 파견.디포르테</v>
      </c>
    </row>
    <row r="163" spans="1:3" x14ac:dyDescent="0.2">
      <c r="A163" s="159">
        <f t="shared" ca="1" si="4"/>
        <v>0.10775947970150757</v>
      </c>
      <c r="B163" s="159">
        <f t="shared" ca="1" si="5"/>
        <v>1078</v>
      </c>
      <c r="C163" s="159" t="str">
        <f ca="1">INDEX(동료가치!$I$2:$I$81,MATCH(Sheet2!B163,동료가치!$F$2:$F$81,1),1)</f>
        <v>140 : 랭크3 파견.디포르테</v>
      </c>
    </row>
    <row r="164" spans="1:3" x14ac:dyDescent="0.2">
      <c r="A164" s="159">
        <f t="shared" ca="1" si="4"/>
        <v>0.67946169445771754</v>
      </c>
      <c r="B164" s="159">
        <f t="shared" ca="1" si="5"/>
        <v>6795</v>
      </c>
      <c r="C164" s="159" t="str">
        <f ca="1">INDEX(동료가치!$I$2:$I$81,MATCH(Sheet2!B164,동료가치!$F$2:$F$81,1),1)</f>
        <v>140 : 랭크3 파견.디포르테</v>
      </c>
    </row>
    <row r="165" spans="1:3" x14ac:dyDescent="0.2">
      <c r="A165" s="159">
        <f t="shared" ca="1" si="4"/>
        <v>0.79131207252667179</v>
      </c>
      <c r="B165" s="159">
        <f t="shared" ca="1" si="5"/>
        <v>7914</v>
      </c>
      <c r="C165" s="159" t="str">
        <f ca="1">INDEX(동료가치!$I$2:$I$81,MATCH(Sheet2!B165,동료가치!$F$2:$F$81,1),1)</f>
        <v>140 : 랭크3 파견.디포르테</v>
      </c>
    </row>
    <row r="166" spans="1:3" x14ac:dyDescent="0.2">
      <c r="A166" s="159">
        <f t="shared" ca="1" si="4"/>
        <v>0.82287384167110145</v>
      </c>
      <c r="B166" s="159">
        <f t="shared" ca="1" si="5"/>
        <v>8229</v>
      </c>
      <c r="C166" s="159" t="str">
        <f ca="1">INDEX(동료가치!$I$2:$I$81,MATCH(Sheet2!B166,동료가치!$F$2:$F$81,1),1)</f>
        <v>140 : 랭크3 파견.디포르테</v>
      </c>
    </row>
    <row r="167" spans="1:3" x14ac:dyDescent="0.2">
      <c r="A167" s="159">
        <f t="shared" ca="1" si="4"/>
        <v>8.3458633751367639E-3</v>
      </c>
      <c r="B167" s="159">
        <f t="shared" ca="1" si="5"/>
        <v>84</v>
      </c>
      <c r="C167" s="159" t="str">
        <f ca="1">INDEX(동료가치!$I$2:$I$81,MATCH(Sheet2!B167,동료가치!$F$2:$F$81,1),1)</f>
        <v>140 : 랭크3 파견.디포르테</v>
      </c>
    </row>
    <row r="168" spans="1:3" x14ac:dyDescent="0.2">
      <c r="A168" s="159">
        <f t="shared" ca="1" si="4"/>
        <v>0.8915271335956213</v>
      </c>
      <c r="B168" s="159">
        <f t="shared" ca="1" si="5"/>
        <v>8916</v>
      </c>
      <c r="C168" s="159" t="str">
        <f ca="1">INDEX(동료가치!$I$2:$I$81,MATCH(Sheet2!B168,동료가치!$F$2:$F$81,1),1)</f>
        <v>140 : 랭크3 파견.디포르테</v>
      </c>
    </row>
    <row r="169" spans="1:3" x14ac:dyDescent="0.2">
      <c r="A169" s="159">
        <f t="shared" ca="1" si="4"/>
        <v>0.23933462067382205</v>
      </c>
      <c r="B169" s="159">
        <f t="shared" ca="1" si="5"/>
        <v>2394</v>
      </c>
      <c r="C169" s="159" t="str">
        <f ca="1">INDEX(동료가치!$I$2:$I$81,MATCH(Sheet2!B169,동료가치!$F$2:$F$81,1),1)</f>
        <v>140 : 랭크3 파견.디포르테</v>
      </c>
    </row>
    <row r="170" spans="1:3" x14ac:dyDescent="0.2">
      <c r="A170" s="159">
        <f t="shared" ca="1" si="4"/>
        <v>0.74534812796215466</v>
      </c>
      <c r="B170" s="159">
        <f t="shared" ca="1" si="5"/>
        <v>7454</v>
      </c>
      <c r="C170" s="159" t="str">
        <f ca="1">INDEX(동료가치!$I$2:$I$81,MATCH(Sheet2!B170,동료가치!$F$2:$F$81,1),1)</f>
        <v>140 : 랭크3 파견.디포르테</v>
      </c>
    </row>
    <row r="171" spans="1:3" x14ac:dyDescent="0.2">
      <c r="A171" s="159">
        <f t="shared" ca="1" si="4"/>
        <v>0.36525532623319545</v>
      </c>
      <c r="B171" s="159">
        <f t="shared" ca="1" si="5"/>
        <v>3653</v>
      </c>
      <c r="C171" s="159" t="str">
        <f ca="1">INDEX(동료가치!$I$2:$I$81,MATCH(Sheet2!B171,동료가치!$F$2:$F$81,1),1)</f>
        <v>140 : 랭크3 파견.디포르테</v>
      </c>
    </row>
    <row r="172" spans="1:3" x14ac:dyDescent="0.2">
      <c r="A172" s="159">
        <f t="shared" ca="1" si="4"/>
        <v>0.25704296291391027</v>
      </c>
      <c r="B172" s="159">
        <f t="shared" ca="1" si="5"/>
        <v>2571</v>
      </c>
      <c r="C172" s="159" t="str">
        <f ca="1">INDEX(동료가치!$I$2:$I$81,MATCH(Sheet2!B172,동료가치!$F$2:$F$81,1),1)</f>
        <v>140 : 랭크3 파견.디포르테</v>
      </c>
    </row>
    <row r="173" spans="1:3" x14ac:dyDescent="0.2">
      <c r="A173" s="159">
        <f t="shared" ca="1" si="4"/>
        <v>0.6093703445622467</v>
      </c>
      <c r="B173" s="159">
        <f t="shared" ca="1" si="5"/>
        <v>6094</v>
      </c>
      <c r="C173" s="159" t="str">
        <f ca="1">INDEX(동료가치!$I$2:$I$81,MATCH(Sheet2!B173,동료가치!$F$2:$F$81,1),1)</f>
        <v>140 : 랭크3 파견.디포르테</v>
      </c>
    </row>
    <row r="174" spans="1:3" x14ac:dyDescent="0.2">
      <c r="A174" s="159">
        <f t="shared" ca="1" si="4"/>
        <v>0.82966463342335861</v>
      </c>
      <c r="B174" s="159">
        <f t="shared" ca="1" si="5"/>
        <v>8297</v>
      </c>
      <c r="C174" s="159" t="str">
        <f ca="1">INDEX(동료가치!$I$2:$I$81,MATCH(Sheet2!B174,동료가치!$F$2:$F$81,1),1)</f>
        <v>140 : 랭크3 파견.디포르테</v>
      </c>
    </row>
    <row r="175" spans="1:3" x14ac:dyDescent="0.2">
      <c r="A175" s="159">
        <f t="shared" ca="1" si="4"/>
        <v>0.8086715340248789</v>
      </c>
      <c r="B175" s="159">
        <f t="shared" ca="1" si="5"/>
        <v>8087</v>
      </c>
      <c r="C175" s="159" t="str">
        <f ca="1">INDEX(동료가치!$I$2:$I$81,MATCH(Sheet2!B175,동료가치!$F$2:$F$81,1),1)</f>
        <v>140 : 랭크3 파견.디포르테</v>
      </c>
    </row>
    <row r="176" spans="1:3" x14ac:dyDescent="0.2">
      <c r="A176" s="159">
        <f t="shared" ca="1" si="4"/>
        <v>1.1335490426293005E-3</v>
      </c>
      <c r="B176" s="159">
        <f t="shared" ca="1" si="5"/>
        <v>12</v>
      </c>
      <c r="C176" s="159" t="e">
        <f ca="1">INDEX(동료가치!$I$2:$I$81,MATCH(Sheet2!B176,동료가치!$F$2:$F$81,1),1)</f>
        <v>#N/A</v>
      </c>
    </row>
    <row r="177" spans="1:3" x14ac:dyDescent="0.2">
      <c r="A177" s="159">
        <f t="shared" ca="1" si="4"/>
        <v>9.6010088066801003E-2</v>
      </c>
      <c r="B177" s="159">
        <f t="shared" ca="1" si="5"/>
        <v>961</v>
      </c>
      <c r="C177" s="159" t="str">
        <f ca="1">INDEX(동료가치!$I$2:$I$81,MATCH(Sheet2!B177,동료가치!$F$2:$F$81,1),1)</f>
        <v>140 : 랭크3 파견.디포르테</v>
      </c>
    </row>
    <row r="178" spans="1:3" x14ac:dyDescent="0.2">
      <c r="A178" s="159">
        <f t="shared" ca="1" si="4"/>
        <v>0.26907081176440284</v>
      </c>
      <c r="B178" s="159">
        <f t="shared" ca="1" si="5"/>
        <v>2691</v>
      </c>
      <c r="C178" s="159" t="str">
        <f ca="1">INDEX(동료가치!$I$2:$I$81,MATCH(Sheet2!B178,동료가치!$F$2:$F$81,1),1)</f>
        <v>140 : 랭크3 파견.디포르테</v>
      </c>
    </row>
    <row r="179" spans="1:3" x14ac:dyDescent="0.2">
      <c r="A179" s="159">
        <f t="shared" ca="1" si="4"/>
        <v>7.8157328469869558E-2</v>
      </c>
      <c r="B179" s="159">
        <f t="shared" ca="1" si="5"/>
        <v>782</v>
      </c>
      <c r="C179" s="159" t="str">
        <f ca="1">INDEX(동료가치!$I$2:$I$81,MATCH(Sheet2!B179,동료가치!$F$2:$F$81,1),1)</f>
        <v>140 : 랭크3 파견.디포르테</v>
      </c>
    </row>
    <row r="180" spans="1:3" x14ac:dyDescent="0.2">
      <c r="A180" s="159">
        <f t="shared" ca="1" si="4"/>
        <v>8.6543465478640225E-2</v>
      </c>
      <c r="B180" s="159">
        <f t="shared" ca="1" si="5"/>
        <v>866</v>
      </c>
      <c r="C180" s="159" t="str">
        <f ca="1">INDEX(동료가치!$I$2:$I$81,MATCH(Sheet2!B180,동료가치!$F$2:$F$81,1),1)</f>
        <v>140 : 랭크3 파견.디포르테</v>
      </c>
    </row>
    <row r="181" spans="1:3" x14ac:dyDescent="0.2">
      <c r="A181" s="159">
        <f t="shared" ca="1" si="4"/>
        <v>0.19726061505154469</v>
      </c>
      <c r="B181" s="159">
        <f t="shared" ca="1" si="5"/>
        <v>1973</v>
      </c>
      <c r="C181" s="159" t="str">
        <f ca="1">INDEX(동료가치!$I$2:$I$81,MATCH(Sheet2!B181,동료가치!$F$2:$F$81,1),1)</f>
        <v>140 : 랭크3 파견.디포르테</v>
      </c>
    </row>
    <row r="182" spans="1:3" x14ac:dyDescent="0.2">
      <c r="A182" s="159">
        <f t="shared" ca="1" si="4"/>
        <v>0.53736318061262522</v>
      </c>
      <c r="B182" s="159">
        <f t="shared" ca="1" si="5"/>
        <v>5374</v>
      </c>
      <c r="C182" s="159" t="str">
        <f ca="1">INDEX(동료가치!$I$2:$I$81,MATCH(Sheet2!B182,동료가치!$F$2:$F$81,1),1)</f>
        <v>140 : 랭크3 파견.디포르테</v>
      </c>
    </row>
    <row r="183" spans="1:3" x14ac:dyDescent="0.2">
      <c r="A183" s="159">
        <f t="shared" ca="1" si="4"/>
        <v>0.49761913956519188</v>
      </c>
      <c r="B183" s="159">
        <f t="shared" ca="1" si="5"/>
        <v>4977</v>
      </c>
      <c r="C183" s="159" t="str">
        <f ca="1">INDEX(동료가치!$I$2:$I$81,MATCH(Sheet2!B183,동료가치!$F$2:$F$81,1),1)</f>
        <v>140 : 랭크3 파견.디포르테</v>
      </c>
    </row>
    <row r="184" spans="1:3" x14ac:dyDescent="0.2">
      <c r="A184" s="159">
        <f t="shared" ca="1" si="4"/>
        <v>0.71369518636024687</v>
      </c>
      <c r="B184" s="159">
        <f t="shared" ca="1" si="5"/>
        <v>7137</v>
      </c>
      <c r="C184" s="159" t="str">
        <f ca="1">INDEX(동료가치!$I$2:$I$81,MATCH(Sheet2!B184,동료가치!$F$2:$F$81,1),1)</f>
        <v>140 : 랭크3 파견.디포르테</v>
      </c>
    </row>
    <row r="185" spans="1:3" x14ac:dyDescent="0.2">
      <c r="A185" s="159">
        <f t="shared" ca="1" si="4"/>
        <v>0.93914891009206269</v>
      </c>
      <c r="B185" s="159">
        <f t="shared" ca="1" si="5"/>
        <v>9392</v>
      </c>
      <c r="C185" s="159" t="str">
        <f ca="1">INDEX(동료가치!$I$2:$I$81,MATCH(Sheet2!B185,동료가치!$F$2:$F$81,1),1)</f>
        <v>140 : 랭크3 파견.디포르테</v>
      </c>
    </row>
    <row r="186" spans="1:3" x14ac:dyDescent="0.2">
      <c r="A186" s="159">
        <f t="shared" ca="1" si="4"/>
        <v>0.50019010845411083</v>
      </c>
      <c r="B186" s="159">
        <f t="shared" ca="1" si="5"/>
        <v>5002</v>
      </c>
      <c r="C186" s="159" t="str">
        <f ca="1">INDEX(동료가치!$I$2:$I$81,MATCH(Sheet2!B186,동료가치!$F$2:$F$81,1),1)</f>
        <v>140 : 랭크3 파견.디포르테</v>
      </c>
    </row>
    <row r="187" spans="1:3" x14ac:dyDescent="0.2">
      <c r="A187" s="159">
        <f t="shared" ca="1" si="4"/>
        <v>0.53208035630984607</v>
      </c>
      <c r="B187" s="159">
        <f t="shared" ca="1" si="5"/>
        <v>5321</v>
      </c>
      <c r="C187" s="159" t="str">
        <f ca="1">INDEX(동료가치!$I$2:$I$81,MATCH(Sheet2!B187,동료가치!$F$2:$F$81,1),1)</f>
        <v>140 : 랭크3 파견.디포르테</v>
      </c>
    </row>
    <row r="188" spans="1:3" x14ac:dyDescent="0.2">
      <c r="A188" s="159">
        <f t="shared" ca="1" si="4"/>
        <v>0.3608210161364992</v>
      </c>
      <c r="B188" s="159">
        <f t="shared" ca="1" si="5"/>
        <v>3609</v>
      </c>
      <c r="C188" s="159" t="str">
        <f ca="1">INDEX(동료가치!$I$2:$I$81,MATCH(Sheet2!B188,동료가치!$F$2:$F$81,1),1)</f>
        <v>140 : 랭크3 파견.디포르테</v>
      </c>
    </row>
    <row r="189" spans="1:3" x14ac:dyDescent="0.2">
      <c r="A189" s="159">
        <f t="shared" ca="1" si="4"/>
        <v>0.15438777437552542</v>
      </c>
      <c r="B189" s="159">
        <f t="shared" ca="1" si="5"/>
        <v>1544</v>
      </c>
      <c r="C189" s="159" t="str">
        <f ca="1">INDEX(동료가치!$I$2:$I$81,MATCH(Sheet2!B189,동료가치!$F$2:$F$81,1),1)</f>
        <v>140 : 랭크3 파견.디포르테</v>
      </c>
    </row>
    <row r="190" spans="1:3" x14ac:dyDescent="0.2">
      <c r="A190" s="159">
        <f t="shared" ca="1" si="4"/>
        <v>7.2407904569478765E-2</v>
      </c>
      <c r="B190" s="159">
        <f t="shared" ca="1" si="5"/>
        <v>725</v>
      </c>
      <c r="C190" s="159" t="str">
        <f ca="1">INDEX(동료가치!$I$2:$I$81,MATCH(Sheet2!B190,동료가치!$F$2:$F$81,1),1)</f>
        <v>140 : 랭크3 파견.디포르테</v>
      </c>
    </row>
    <row r="191" spans="1:3" x14ac:dyDescent="0.2">
      <c r="A191" s="159">
        <f t="shared" ca="1" si="4"/>
        <v>0.55995597236462957</v>
      </c>
      <c r="B191" s="159">
        <f t="shared" ca="1" si="5"/>
        <v>5600</v>
      </c>
      <c r="C191" s="159" t="str">
        <f ca="1">INDEX(동료가치!$I$2:$I$81,MATCH(Sheet2!B191,동료가치!$F$2:$F$81,1),1)</f>
        <v>140 : 랭크3 파견.디포르테</v>
      </c>
    </row>
    <row r="192" spans="1:3" x14ac:dyDescent="0.2">
      <c r="A192" s="159">
        <f t="shared" ca="1" si="4"/>
        <v>2.6288968209649988E-2</v>
      </c>
      <c r="B192" s="159">
        <f t="shared" ca="1" si="5"/>
        <v>263</v>
      </c>
      <c r="C192" s="159" t="str">
        <f ca="1">INDEX(동료가치!$I$2:$I$81,MATCH(Sheet2!B192,동료가치!$F$2:$F$81,1),1)</f>
        <v>140 : 랭크3 파견.디포르테</v>
      </c>
    </row>
    <row r="193" spans="1:3" x14ac:dyDescent="0.2">
      <c r="A193" s="159">
        <f t="shared" ca="1" si="4"/>
        <v>0.82389294003802538</v>
      </c>
      <c r="B193" s="159">
        <f t="shared" ca="1" si="5"/>
        <v>8239</v>
      </c>
      <c r="C193" s="159" t="str">
        <f ca="1">INDEX(동료가치!$I$2:$I$81,MATCH(Sheet2!B193,동료가치!$F$2:$F$81,1),1)</f>
        <v>140 : 랭크3 파견.디포르테</v>
      </c>
    </row>
    <row r="194" spans="1:3" x14ac:dyDescent="0.2">
      <c r="A194" s="159">
        <f t="shared" ref="A194:A257" ca="1" si="6">RAND()</f>
        <v>0.32316615113428981</v>
      </c>
      <c r="B194" s="159">
        <f t="shared" ref="B194:B257" ca="1" si="7">ROUNDUP(A194*10000,)</f>
        <v>3232</v>
      </c>
      <c r="C194" s="159" t="str">
        <f ca="1">INDEX(동료가치!$I$2:$I$81,MATCH(Sheet2!B194,동료가치!$F$2:$F$81,1),1)</f>
        <v>140 : 랭크3 파견.디포르테</v>
      </c>
    </row>
    <row r="195" spans="1:3" x14ac:dyDescent="0.2">
      <c r="A195" s="159">
        <f t="shared" ca="1" si="6"/>
        <v>2.4571920266420744E-2</v>
      </c>
      <c r="B195" s="159">
        <f t="shared" ca="1" si="7"/>
        <v>246</v>
      </c>
      <c r="C195" s="159" t="str">
        <f ca="1">INDEX(동료가치!$I$2:$I$81,MATCH(Sheet2!B195,동료가치!$F$2:$F$81,1),1)</f>
        <v>140 : 랭크3 파견.디포르테</v>
      </c>
    </row>
    <row r="196" spans="1:3" x14ac:dyDescent="0.2">
      <c r="A196" s="159">
        <f t="shared" ca="1" si="6"/>
        <v>6.1187441110298946E-2</v>
      </c>
      <c r="B196" s="159">
        <f t="shared" ca="1" si="7"/>
        <v>612</v>
      </c>
      <c r="C196" s="159" t="str">
        <f ca="1">INDEX(동료가치!$I$2:$I$81,MATCH(Sheet2!B196,동료가치!$F$2:$F$81,1),1)</f>
        <v>140 : 랭크3 파견.디포르테</v>
      </c>
    </row>
    <row r="197" spans="1:3" x14ac:dyDescent="0.2">
      <c r="A197" s="159">
        <f t="shared" ca="1" si="6"/>
        <v>0.5194153822923494</v>
      </c>
      <c r="B197" s="159">
        <f t="shared" ca="1" si="7"/>
        <v>5195</v>
      </c>
      <c r="C197" s="159" t="str">
        <f ca="1">INDEX(동료가치!$I$2:$I$81,MATCH(Sheet2!B197,동료가치!$F$2:$F$81,1),1)</f>
        <v>140 : 랭크3 파견.디포르테</v>
      </c>
    </row>
    <row r="198" spans="1:3" x14ac:dyDescent="0.2">
      <c r="A198" s="159">
        <f t="shared" ca="1" si="6"/>
        <v>0.14974021644516922</v>
      </c>
      <c r="B198" s="159">
        <f t="shared" ca="1" si="7"/>
        <v>1498</v>
      </c>
      <c r="C198" s="159" t="str">
        <f ca="1">INDEX(동료가치!$I$2:$I$81,MATCH(Sheet2!B198,동료가치!$F$2:$F$81,1),1)</f>
        <v>140 : 랭크3 파견.디포르테</v>
      </c>
    </row>
    <row r="199" spans="1:3" x14ac:dyDescent="0.2">
      <c r="A199" s="159">
        <f t="shared" ca="1" si="6"/>
        <v>3.4024811949698974E-2</v>
      </c>
      <c r="B199" s="159">
        <f t="shared" ca="1" si="7"/>
        <v>341</v>
      </c>
      <c r="C199" s="159" t="str">
        <f ca="1">INDEX(동료가치!$I$2:$I$81,MATCH(Sheet2!B199,동료가치!$F$2:$F$81,1),1)</f>
        <v>140 : 랭크3 파견.디포르테</v>
      </c>
    </row>
    <row r="200" spans="1:3" x14ac:dyDescent="0.2">
      <c r="A200" s="159">
        <f t="shared" ca="1" si="6"/>
        <v>0.55761446531731163</v>
      </c>
      <c r="B200" s="159">
        <f t="shared" ca="1" si="7"/>
        <v>5577</v>
      </c>
      <c r="C200" s="159" t="str">
        <f ca="1">INDEX(동료가치!$I$2:$I$81,MATCH(Sheet2!B200,동료가치!$F$2:$F$81,1),1)</f>
        <v>140 : 랭크3 파견.디포르테</v>
      </c>
    </row>
    <row r="201" spans="1:3" x14ac:dyDescent="0.2">
      <c r="A201" s="159">
        <f t="shared" ca="1" si="6"/>
        <v>0.47123406684846647</v>
      </c>
      <c r="B201" s="159">
        <f t="shared" ca="1" si="7"/>
        <v>4713</v>
      </c>
      <c r="C201" s="159" t="str">
        <f ca="1">INDEX(동료가치!$I$2:$I$81,MATCH(Sheet2!B201,동료가치!$F$2:$F$81,1),1)</f>
        <v>140 : 랭크3 파견.디포르테</v>
      </c>
    </row>
    <row r="202" spans="1:3" x14ac:dyDescent="0.2">
      <c r="A202" s="159">
        <f t="shared" ca="1" si="6"/>
        <v>0.23284192271726012</v>
      </c>
      <c r="B202" s="159">
        <f t="shared" ca="1" si="7"/>
        <v>2329</v>
      </c>
      <c r="C202" s="159" t="str">
        <f ca="1">INDEX(동료가치!$I$2:$I$81,MATCH(Sheet2!B202,동료가치!$F$2:$F$81,1),1)</f>
        <v>140 : 랭크3 파견.디포르테</v>
      </c>
    </row>
    <row r="203" spans="1:3" x14ac:dyDescent="0.2">
      <c r="A203" s="159">
        <f t="shared" ca="1" si="6"/>
        <v>0.29507893109499872</v>
      </c>
      <c r="B203" s="159">
        <f t="shared" ca="1" si="7"/>
        <v>2951</v>
      </c>
      <c r="C203" s="159" t="str">
        <f ca="1">INDEX(동료가치!$I$2:$I$81,MATCH(Sheet2!B203,동료가치!$F$2:$F$81,1),1)</f>
        <v>140 : 랭크3 파견.디포르테</v>
      </c>
    </row>
    <row r="204" spans="1:3" x14ac:dyDescent="0.2">
      <c r="A204" s="159">
        <f t="shared" ca="1" si="6"/>
        <v>0.31553500639229615</v>
      </c>
      <c r="B204" s="159">
        <f t="shared" ca="1" si="7"/>
        <v>3156</v>
      </c>
      <c r="C204" s="159" t="str">
        <f ca="1">INDEX(동료가치!$I$2:$I$81,MATCH(Sheet2!B204,동료가치!$F$2:$F$81,1),1)</f>
        <v>140 : 랭크3 파견.디포르테</v>
      </c>
    </row>
    <row r="205" spans="1:3" x14ac:dyDescent="0.2">
      <c r="A205" s="159">
        <f t="shared" ca="1" si="6"/>
        <v>0.53799274714593115</v>
      </c>
      <c r="B205" s="159">
        <f t="shared" ca="1" si="7"/>
        <v>5380</v>
      </c>
      <c r="C205" s="159" t="str">
        <f ca="1">INDEX(동료가치!$I$2:$I$81,MATCH(Sheet2!B205,동료가치!$F$2:$F$81,1),1)</f>
        <v>140 : 랭크3 파견.디포르테</v>
      </c>
    </row>
    <row r="206" spans="1:3" x14ac:dyDescent="0.2">
      <c r="A206" s="159">
        <f t="shared" ca="1" si="6"/>
        <v>0.81604316480695083</v>
      </c>
      <c r="B206" s="159">
        <f t="shared" ca="1" si="7"/>
        <v>8161</v>
      </c>
      <c r="C206" s="159" t="str">
        <f ca="1">INDEX(동료가치!$I$2:$I$81,MATCH(Sheet2!B206,동료가치!$F$2:$F$81,1),1)</f>
        <v>140 : 랭크3 파견.디포르테</v>
      </c>
    </row>
    <row r="207" spans="1:3" x14ac:dyDescent="0.2">
      <c r="A207" s="159">
        <f t="shared" ca="1" si="6"/>
        <v>0.84439854569013206</v>
      </c>
      <c r="B207" s="159">
        <f t="shared" ca="1" si="7"/>
        <v>8444</v>
      </c>
      <c r="C207" s="159" t="str">
        <f ca="1">INDEX(동료가치!$I$2:$I$81,MATCH(Sheet2!B207,동료가치!$F$2:$F$81,1),1)</f>
        <v>140 : 랭크3 파견.디포르테</v>
      </c>
    </row>
    <row r="208" spans="1:3" x14ac:dyDescent="0.2">
      <c r="A208" s="159">
        <f t="shared" ca="1" si="6"/>
        <v>0.73134807005377678</v>
      </c>
      <c r="B208" s="159">
        <f t="shared" ca="1" si="7"/>
        <v>7314</v>
      </c>
      <c r="C208" s="159" t="str">
        <f ca="1">INDEX(동료가치!$I$2:$I$81,MATCH(Sheet2!B208,동료가치!$F$2:$F$81,1),1)</f>
        <v>140 : 랭크3 파견.디포르테</v>
      </c>
    </row>
    <row r="209" spans="1:3" x14ac:dyDescent="0.2">
      <c r="A209" s="159">
        <f t="shared" ca="1" si="6"/>
        <v>0.94716333519797391</v>
      </c>
      <c r="B209" s="159">
        <f t="shared" ca="1" si="7"/>
        <v>9472</v>
      </c>
      <c r="C209" s="159" t="str">
        <f ca="1">INDEX(동료가치!$I$2:$I$81,MATCH(Sheet2!B209,동료가치!$F$2:$F$81,1),1)</f>
        <v>140 : 랭크3 파견.디포르테</v>
      </c>
    </row>
    <row r="210" spans="1:3" x14ac:dyDescent="0.2">
      <c r="A210" s="159">
        <f t="shared" ca="1" si="6"/>
        <v>0.2684946088498239</v>
      </c>
      <c r="B210" s="159">
        <f t="shared" ca="1" si="7"/>
        <v>2685</v>
      </c>
      <c r="C210" s="159" t="str">
        <f ca="1">INDEX(동료가치!$I$2:$I$81,MATCH(Sheet2!B210,동료가치!$F$2:$F$81,1),1)</f>
        <v>140 : 랭크3 파견.디포르테</v>
      </c>
    </row>
    <row r="211" spans="1:3" x14ac:dyDescent="0.2">
      <c r="A211" s="159">
        <f t="shared" ca="1" si="6"/>
        <v>9.2417973998974223E-2</v>
      </c>
      <c r="B211" s="159">
        <f t="shared" ca="1" si="7"/>
        <v>925</v>
      </c>
      <c r="C211" s="159" t="str">
        <f ca="1">INDEX(동료가치!$I$2:$I$81,MATCH(Sheet2!B211,동료가치!$F$2:$F$81,1),1)</f>
        <v>140 : 랭크3 파견.디포르테</v>
      </c>
    </row>
    <row r="212" spans="1:3" x14ac:dyDescent="0.2">
      <c r="A212" s="159">
        <f t="shared" ca="1" si="6"/>
        <v>0.62567613290324264</v>
      </c>
      <c r="B212" s="159">
        <f t="shared" ca="1" si="7"/>
        <v>6257</v>
      </c>
      <c r="C212" s="159" t="str">
        <f ca="1">INDEX(동료가치!$I$2:$I$81,MATCH(Sheet2!B212,동료가치!$F$2:$F$81,1),1)</f>
        <v>140 : 랭크3 파견.디포르테</v>
      </c>
    </row>
    <row r="213" spans="1:3" x14ac:dyDescent="0.2">
      <c r="A213" s="159">
        <f t="shared" ca="1" si="6"/>
        <v>0.26247964075007568</v>
      </c>
      <c r="B213" s="159">
        <f t="shared" ca="1" si="7"/>
        <v>2625</v>
      </c>
      <c r="C213" s="159" t="str">
        <f ca="1">INDEX(동료가치!$I$2:$I$81,MATCH(Sheet2!B213,동료가치!$F$2:$F$81,1),1)</f>
        <v>140 : 랭크3 파견.디포르테</v>
      </c>
    </row>
    <row r="214" spans="1:3" x14ac:dyDescent="0.2">
      <c r="A214" s="159">
        <f t="shared" ca="1" si="6"/>
        <v>0.54009371768634518</v>
      </c>
      <c r="B214" s="159">
        <f t="shared" ca="1" si="7"/>
        <v>5401</v>
      </c>
      <c r="C214" s="159" t="str">
        <f ca="1">INDEX(동료가치!$I$2:$I$81,MATCH(Sheet2!B214,동료가치!$F$2:$F$81,1),1)</f>
        <v>140 : 랭크3 파견.디포르테</v>
      </c>
    </row>
    <row r="215" spans="1:3" x14ac:dyDescent="0.2">
      <c r="A215" s="159">
        <f t="shared" ca="1" si="6"/>
        <v>0.78233328734800511</v>
      </c>
      <c r="B215" s="159">
        <f t="shared" ca="1" si="7"/>
        <v>7824</v>
      </c>
      <c r="C215" s="159" t="str">
        <f ca="1">INDEX(동료가치!$I$2:$I$81,MATCH(Sheet2!B215,동료가치!$F$2:$F$81,1),1)</f>
        <v>140 : 랭크3 파견.디포르테</v>
      </c>
    </row>
    <row r="216" spans="1:3" x14ac:dyDescent="0.2">
      <c r="A216" s="159">
        <f t="shared" ca="1" si="6"/>
        <v>0.5984111654057872</v>
      </c>
      <c r="B216" s="159">
        <f t="shared" ca="1" si="7"/>
        <v>5985</v>
      </c>
      <c r="C216" s="159" t="str">
        <f ca="1">INDEX(동료가치!$I$2:$I$81,MATCH(Sheet2!B216,동료가치!$F$2:$F$81,1),1)</f>
        <v>140 : 랭크3 파견.디포르테</v>
      </c>
    </row>
    <row r="217" spans="1:3" x14ac:dyDescent="0.2">
      <c r="A217" s="159">
        <f t="shared" ca="1" si="6"/>
        <v>0.47204522517281233</v>
      </c>
      <c r="B217" s="159">
        <f t="shared" ca="1" si="7"/>
        <v>4721</v>
      </c>
      <c r="C217" s="159" t="str">
        <f ca="1">INDEX(동료가치!$I$2:$I$81,MATCH(Sheet2!B217,동료가치!$F$2:$F$81,1),1)</f>
        <v>140 : 랭크3 파견.디포르테</v>
      </c>
    </row>
    <row r="218" spans="1:3" x14ac:dyDescent="0.2">
      <c r="A218" s="159">
        <f t="shared" ca="1" si="6"/>
        <v>0.57035099140025747</v>
      </c>
      <c r="B218" s="159">
        <f t="shared" ca="1" si="7"/>
        <v>5704</v>
      </c>
      <c r="C218" s="159" t="str">
        <f ca="1">INDEX(동료가치!$I$2:$I$81,MATCH(Sheet2!B218,동료가치!$F$2:$F$81,1),1)</f>
        <v>140 : 랭크3 파견.디포르테</v>
      </c>
    </row>
    <row r="219" spans="1:3" x14ac:dyDescent="0.2">
      <c r="A219" s="159">
        <f t="shared" ca="1" si="6"/>
        <v>0.28342020928218015</v>
      </c>
      <c r="B219" s="159">
        <f t="shared" ca="1" si="7"/>
        <v>2835</v>
      </c>
      <c r="C219" s="159" t="str">
        <f ca="1">INDEX(동료가치!$I$2:$I$81,MATCH(Sheet2!B219,동료가치!$F$2:$F$81,1),1)</f>
        <v>140 : 랭크3 파견.디포르테</v>
      </c>
    </row>
    <row r="220" spans="1:3" x14ac:dyDescent="0.2">
      <c r="A220" s="159">
        <f t="shared" ca="1" si="6"/>
        <v>0.26173456053200472</v>
      </c>
      <c r="B220" s="159">
        <f t="shared" ca="1" si="7"/>
        <v>2618</v>
      </c>
      <c r="C220" s="159" t="str">
        <f ca="1">INDEX(동료가치!$I$2:$I$81,MATCH(Sheet2!B220,동료가치!$F$2:$F$81,1),1)</f>
        <v>140 : 랭크3 파견.디포르테</v>
      </c>
    </row>
    <row r="221" spans="1:3" x14ac:dyDescent="0.2">
      <c r="A221" s="159">
        <f t="shared" ca="1" si="6"/>
        <v>4.1677928620719285E-2</v>
      </c>
      <c r="B221" s="159">
        <f t="shared" ca="1" si="7"/>
        <v>417</v>
      </c>
      <c r="C221" s="159" t="str">
        <f ca="1">INDEX(동료가치!$I$2:$I$81,MATCH(Sheet2!B221,동료가치!$F$2:$F$81,1),1)</f>
        <v>140 : 랭크3 파견.디포르테</v>
      </c>
    </row>
    <row r="222" spans="1:3" x14ac:dyDescent="0.2">
      <c r="A222" s="159">
        <f t="shared" ca="1" si="6"/>
        <v>0.12139297200340948</v>
      </c>
      <c r="B222" s="159">
        <f t="shared" ca="1" si="7"/>
        <v>1214</v>
      </c>
      <c r="C222" s="159" t="str">
        <f ca="1">INDEX(동료가치!$I$2:$I$81,MATCH(Sheet2!B222,동료가치!$F$2:$F$81,1),1)</f>
        <v>140 : 랭크3 파견.디포르테</v>
      </c>
    </row>
    <row r="223" spans="1:3" x14ac:dyDescent="0.2">
      <c r="A223" s="159">
        <f t="shared" ca="1" si="6"/>
        <v>0.98175336975564176</v>
      </c>
      <c r="B223" s="159">
        <f t="shared" ca="1" si="7"/>
        <v>9818</v>
      </c>
      <c r="C223" s="159" t="str">
        <f ca="1">INDEX(동료가치!$I$2:$I$81,MATCH(Sheet2!B223,동료가치!$F$2:$F$81,1),1)</f>
        <v>140 : 랭크3 파견.디포르테</v>
      </c>
    </row>
    <row r="224" spans="1:3" x14ac:dyDescent="0.2">
      <c r="A224" s="159">
        <f t="shared" ca="1" si="6"/>
        <v>0.73976000569002354</v>
      </c>
      <c r="B224" s="159">
        <f t="shared" ca="1" si="7"/>
        <v>7398</v>
      </c>
      <c r="C224" s="159" t="str">
        <f ca="1">INDEX(동료가치!$I$2:$I$81,MATCH(Sheet2!B224,동료가치!$F$2:$F$81,1),1)</f>
        <v>140 : 랭크3 파견.디포르테</v>
      </c>
    </row>
    <row r="225" spans="1:3" x14ac:dyDescent="0.2">
      <c r="A225" s="159">
        <f t="shared" ca="1" si="6"/>
        <v>0.85431515144709791</v>
      </c>
      <c r="B225" s="159">
        <f t="shared" ca="1" si="7"/>
        <v>8544</v>
      </c>
      <c r="C225" s="159" t="str">
        <f ca="1">INDEX(동료가치!$I$2:$I$81,MATCH(Sheet2!B225,동료가치!$F$2:$F$81,1),1)</f>
        <v>140 : 랭크3 파견.디포르테</v>
      </c>
    </row>
    <row r="226" spans="1:3" x14ac:dyDescent="0.2">
      <c r="A226" s="159">
        <f t="shared" ca="1" si="6"/>
        <v>0.70973035893887781</v>
      </c>
      <c r="B226" s="159">
        <f t="shared" ca="1" si="7"/>
        <v>7098</v>
      </c>
      <c r="C226" s="159" t="str">
        <f ca="1">INDEX(동료가치!$I$2:$I$81,MATCH(Sheet2!B226,동료가치!$F$2:$F$81,1),1)</f>
        <v>140 : 랭크3 파견.디포르테</v>
      </c>
    </row>
    <row r="227" spans="1:3" x14ac:dyDescent="0.2">
      <c r="A227" s="159">
        <f t="shared" ca="1" si="6"/>
        <v>0.93777355498496495</v>
      </c>
      <c r="B227" s="159">
        <f t="shared" ca="1" si="7"/>
        <v>9378</v>
      </c>
      <c r="C227" s="159" t="str">
        <f ca="1">INDEX(동료가치!$I$2:$I$81,MATCH(Sheet2!B227,동료가치!$F$2:$F$81,1),1)</f>
        <v>140 : 랭크3 파견.디포르테</v>
      </c>
    </row>
    <row r="228" spans="1:3" x14ac:dyDescent="0.2">
      <c r="A228" s="159">
        <f t="shared" ca="1" si="6"/>
        <v>0.29465175691689627</v>
      </c>
      <c r="B228" s="159">
        <f t="shared" ca="1" si="7"/>
        <v>2947</v>
      </c>
      <c r="C228" s="159" t="str">
        <f ca="1">INDEX(동료가치!$I$2:$I$81,MATCH(Sheet2!B228,동료가치!$F$2:$F$81,1),1)</f>
        <v>140 : 랭크3 파견.디포르테</v>
      </c>
    </row>
    <row r="229" spans="1:3" x14ac:dyDescent="0.2">
      <c r="A229" s="159">
        <f t="shared" ca="1" si="6"/>
        <v>0.84329400758370632</v>
      </c>
      <c r="B229" s="159">
        <f t="shared" ca="1" si="7"/>
        <v>8433</v>
      </c>
      <c r="C229" s="159" t="str">
        <f ca="1">INDEX(동료가치!$I$2:$I$81,MATCH(Sheet2!B229,동료가치!$F$2:$F$81,1),1)</f>
        <v>140 : 랭크3 파견.디포르테</v>
      </c>
    </row>
    <row r="230" spans="1:3" x14ac:dyDescent="0.2">
      <c r="A230" s="159">
        <f t="shared" ca="1" si="6"/>
        <v>0.21419715247442073</v>
      </c>
      <c r="B230" s="159">
        <f t="shared" ca="1" si="7"/>
        <v>2142</v>
      </c>
      <c r="C230" s="159" t="str">
        <f ca="1">INDEX(동료가치!$I$2:$I$81,MATCH(Sheet2!B230,동료가치!$F$2:$F$81,1),1)</f>
        <v>140 : 랭크3 파견.디포르테</v>
      </c>
    </row>
    <row r="231" spans="1:3" x14ac:dyDescent="0.2">
      <c r="A231" s="159">
        <f t="shared" ca="1" si="6"/>
        <v>0.90812333124672739</v>
      </c>
      <c r="B231" s="159">
        <f t="shared" ca="1" si="7"/>
        <v>9082</v>
      </c>
      <c r="C231" s="159" t="str">
        <f ca="1">INDEX(동료가치!$I$2:$I$81,MATCH(Sheet2!B231,동료가치!$F$2:$F$81,1),1)</f>
        <v>140 : 랭크3 파견.디포르테</v>
      </c>
    </row>
    <row r="232" spans="1:3" x14ac:dyDescent="0.2">
      <c r="A232" s="159">
        <f t="shared" ca="1" si="6"/>
        <v>0.38475452354023987</v>
      </c>
      <c r="B232" s="159">
        <f t="shared" ca="1" si="7"/>
        <v>3848</v>
      </c>
      <c r="C232" s="159" t="str">
        <f ca="1">INDEX(동료가치!$I$2:$I$81,MATCH(Sheet2!B232,동료가치!$F$2:$F$81,1),1)</f>
        <v>140 : 랭크3 파견.디포르테</v>
      </c>
    </row>
    <row r="233" spans="1:3" x14ac:dyDescent="0.2">
      <c r="A233" s="159">
        <f t="shared" ca="1" si="6"/>
        <v>0.66348798744663462</v>
      </c>
      <c r="B233" s="159">
        <f t="shared" ca="1" si="7"/>
        <v>6635</v>
      </c>
      <c r="C233" s="159" t="str">
        <f ca="1">INDEX(동료가치!$I$2:$I$81,MATCH(Sheet2!B233,동료가치!$F$2:$F$81,1),1)</f>
        <v>140 : 랭크3 파견.디포르테</v>
      </c>
    </row>
    <row r="234" spans="1:3" x14ac:dyDescent="0.2">
      <c r="A234" s="159">
        <f t="shared" ca="1" si="6"/>
        <v>0.71899041363431093</v>
      </c>
      <c r="B234" s="159">
        <f t="shared" ca="1" si="7"/>
        <v>7190</v>
      </c>
      <c r="C234" s="159" t="str">
        <f ca="1">INDEX(동료가치!$I$2:$I$81,MATCH(Sheet2!B234,동료가치!$F$2:$F$81,1),1)</f>
        <v>140 : 랭크3 파견.디포르테</v>
      </c>
    </row>
    <row r="235" spans="1:3" x14ac:dyDescent="0.2">
      <c r="A235" s="159">
        <f t="shared" ca="1" si="6"/>
        <v>0.49645204170827062</v>
      </c>
      <c r="B235" s="159">
        <f t="shared" ca="1" si="7"/>
        <v>4965</v>
      </c>
      <c r="C235" s="159" t="str">
        <f ca="1">INDEX(동료가치!$I$2:$I$81,MATCH(Sheet2!B235,동료가치!$F$2:$F$81,1),1)</f>
        <v>140 : 랭크3 파견.디포르테</v>
      </c>
    </row>
    <row r="236" spans="1:3" x14ac:dyDescent="0.2">
      <c r="A236" s="159">
        <f t="shared" ca="1" si="6"/>
        <v>0.2217843397157182</v>
      </c>
      <c r="B236" s="159">
        <f t="shared" ca="1" si="7"/>
        <v>2218</v>
      </c>
      <c r="C236" s="159" t="str">
        <f ca="1">INDEX(동료가치!$I$2:$I$81,MATCH(Sheet2!B236,동료가치!$F$2:$F$81,1),1)</f>
        <v>140 : 랭크3 파견.디포르테</v>
      </c>
    </row>
    <row r="237" spans="1:3" x14ac:dyDescent="0.2">
      <c r="A237" s="159">
        <f t="shared" ca="1" si="6"/>
        <v>0.14282002517989423</v>
      </c>
      <c r="B237" s="159">
        <f t="shared" ca="1" si="7"/>
        <v>1429</v>
      </c>
      <c r="C237" s="159" t="str">
        <f ca="1">INDEX(동료가치!$I$2:$I$81,MATCH(Sheet2!B237,동료가치!$F$2:$F$81,1),1)</f>
        <v>140 : 랭크3 파견.디포르테</v>
      </c>
    </row>
    <row r="238" spans="1:3" x14ac:dyDescent="0.2">
      <c r="A238" s="159">
        <f t="shared" ca="1" si="6"/>
        <v>0.82158876962993632</v>
      </c>
      <c r="B238" s="159">
        <f t="shared" ca="1" si="7"/>
        <v>8216</v>
      </c>
      <c r="C238" s="159" t="str">
        <f ca="1">INDEX(동료가치!$I$2:$I$81,MATCH(Sheet2!B238,동료가치!$F$2:$F$81,1),1)</f>
        <v>140 : 랭크3 파견.디포르테</v>
      </c>
    </row>
    <row r="239" spans="1:3" x14ac:dyDescent="0.2">
      <c r="A239" s="159">
        <f t="shared" ca="1" si="6"/>
        <v>0.86785682791266339</v>
      </c>
      <c r="B239" s="159">
        <f t="shared" ca="1" si="7"/>
        <v>8679</v>
      </c>
      <c r="C239" s="159" t="str">
        <f ca="1">INDEX(동료가치!$I$2:$I$81,MATCH(Sheet2!B239,동료가치!$F$2:$F$81,1),1)</f>
        <v>140 : 랭크3 파견.디포르테</v>
      </c>
    </row>
    <row r="240" spans="1:3" x14ac:dyDescent="0.2">
      <c r="A240" s="159">
        <f t="shared" ca="1" si="6"/>
        <v>0.25686700410530661</v>
      </c>
      <c r="B240" s="159">
        <f t="shared" ca="1" si="7"/>
        <v>2569</v>
      </c>
      <c r="C240" s="159" t="str">
        <f ca="1">INDEX(동료가치!$I$2:$I$81,MATCH(Sheet2!B240,동료가치!$F$2:$F$81,1),1)</f>
        <v>140 : 랭크3 파견.디포르테</v>
      </c>
    </row>
    <row r="241" spans="1:3" x14ac:dyDescent="0.2">
      <c r="A241" s="159">
        <f t="shared" ca="1" si="6"/>
        <v>0.22782119997025163</v>
      </c>
      <c r="B241" s="159">
        <f t="shared" ca="1" si="7"/>
        <v>2279</v>
      </c>
      <c r="C241" s="159" t="str">
        <f ca="1">INDEX(동료가치!$I$2:$I$81,MATCH(Sheet2!B241,동료가치!$F$2:$F$81,1),1)</f>
        <v>140 : 랭크3 파견.디포르테</v>
      </c>
    </row>
    <row r="242" spans="1:3" x14ac:dyDescent="0.2">
      <c r="A242" s="159">
        <f t="shared" ca="1" si="6"/>
        <v>2.8133603392437312E-2</v>
      </c>
      <c r="B242" s="159">
        <f t="shared" ca="1" si="7"/>
        <v>282</v>
      </c>
      <c r="C242" s="159" t="str">
        <f ca="1">INDEX(동료가치!$I$2:$I$81,MATCH(Sheet2!B242,동료가치!$F$2:$F$81,1),1)</f>
        <v>140 : 랭크3 파견.디포르테</v>
      </c>
    </row>
    <row r="243" spans="1:3" x14ac:dyDescent="0.2">
      <c r="A243" s="159">
        <f t="shared" ca="1" si="6"/>
        <v>2.2341823137365435E-2</v>
      </c>
      <c r="B243" s="159">
        <f t="shared" ca="1" si="7"/>
        <v>224</v>
      </c>
      <c r="C243" s="159" t="str">
        <f ca="1">INDEX(동료가치!$I$2:$I$81,MATCH(Sheet2!B243,동료가치!$F$2:$F$81,1),1)</f>
        <v>140 : 랭크3 파견.디포르테</v>
      </c>
    </row>
    <row r="244" spans="1:3" x14ac:dyDescent="0.2">
      <c r="A244" s="159">
        <f t="shared" ca="1" si="6"/>
        <v>0.98888100674786961</v>
      </c>
      <c r="B244" s="159">
        <f t="shared" ca="1" si="7"/>
        <v>9889</v>
      </c>
      <c r="C244" s="159" t="str">
        <f ca="1">INDEX(동료가치!$I$2:$I$81,MATCH(Sheet2!B244,동료가치!$F$2:$F$81,1),1)</f>
        <v>140 : 랭크3 파견.디포르테</v>
      </c>
    </row>
    <row r="245" spans="1:3" x14ac:dyDescent="0.2">
      <c r="A245" s="159">
        <f t="shared" ca="1" si="6"/>
        <v>0.45336503021506114</v>
      </c>
      <c r="B245" s="159">
        <f t="shared" ca="1" si="7"/>
        <v>4534</v>
      </c>
      <c r="C245" s="159" t="str">
        <f ca="1">INDEX(동료가치!$I$2:$I$81,MATCH(Sheet2!B245,동료가치!$F$2:$F$81,1),1)</f>
        <v>140 : 랭크3 파견.디포르테</v>
      </c>
    </row>
    <row r="246" spans="1:3" x14ac:dyDescent="0.2">
      <c r="A246" s="159">
        <f t="shared" ca="1" si="6"/>
        <v>5.3141703917822913E-2</v>
      </c>
      <c r="B246" s="159">
        <f t="shared" ca="1" si="7"/>
        <v>532</v>
      </c>
      <c r="C246" s="159" t="str">
        <f ca="1">INDEX(동료가치!$I$2:$I$81,MATCH(Sheet2!B246,동료가치!$F$2:$F$81,1),1)</f>
        <v>140 : 랭크3 파견.디포르테</v>
      </c>
    </row>
    <row r="247" spans="1:3" x14ac:dyDescent="0.2">
      <c r="A247" s="159">
        <f t="shared" ca="1" si="6"/>
        <v>0.14121860544982612</v>
      </c>
      <c r="B247" s="159">
        <f t="shared" ca="1" si="7"/>
        <v>1413</v>
      </c>
      <c r="C247" s="159" t="str">
        <f ca="1">INDEX(동료가치!$I$2:$I$81,MATCH(Sheet2!B247,동료가치!$F$2:$F$81,1),1)</f>
        <v>140 : 랭크3 파견.디포르테</v>
      </c>
    </row>
    <row r="248" spans="1:3" x14ac:dyDescent="0.2">
      <c r="A248" s="159">
        <f t="shared" ca="1" si="6"/>
        <v>0.76766020839583804</v>
      </c>
      <c r="B248" s="159">
        <f t="shared" ca="1" si="7"/>
        <v>7677</v>
      </c>
      <c r="C248" s="159" t="str">
        <f ca="1">INDEX(동료가치!$I$2:$I$81,MATCH(Sheet2!B248,동료가치!$F$2:$F$81,1),1)</f>
        <v>140 : 랭크3 파견.디포르테</v>
      </c>
    </row>
    <row r="249" spans="1:3" x14ac:dyDescent="0.2">
      <c r="A249" s="159">
        <f t="shared" ca="1" si="6"/>
        <v>0.85971433253217</v>
      </c>
      <c r="B249" s="159">
        <f t="shared" ca="1" si="7"/>
        <v>8598</v>
      </c>
      <c r="C249" s="159" t="str">
        <f ca="1">INDEX(동료가치!$I$2:$I$81,MATCH(Sheet2!B249,동료가치!$F$2:$F$81,1),1)</f>
        <v>140 : 랭크3 파견.디포르테</v>
      </c>
    </row>
    <row r="250" spans="1:3" x14ac:dyDescent="0.2">
      <c r="A250" s="159">
        <f t="shared" ca="1" si="6"/>
        <v>4.9386798995587622E-2</v>
      </c>
      <c r="B250" s="159">
        <f t="shared" ca="1" si="7"/>
        <v>494</v>
      </c>
      <c r="C250" s="159" t="str">
        <f ca="1">INDEX(동료가치!$I$2:$I$81,MATCH(Sheet2!B250,동료가치!$F$2:$F$81,1),1)</f>
        <v>140 : 랭크3 파견.디포르테</v>
      </c>
    </row>
    <row r="251" spans="1:3" x14ac:dyDescent="0.2">
      <c r="A251" s="159">
        <f t="shared" ca="1" si="6"/>
        <v>0.98429304822436392</v>
      </c>
      <c r="B251" s="159">
        <f t="shared" ca="1" si="7"/>
        <v>9843</v>
      </c>
      <c r="C251" s="159" t="str">
        <f ca="1">INDEX(동료가치!$I$2:$I$81,MATCH(Sheet2!B251,동료가치!$F$2:$F$81,1),1)</f>
        <v>140 : 랭크3 파견.디포르테</v>
      </c>
    </row>
    <row r="252" spans="1:3" x14ac:dyDescent="0.2">
      <c r="A252" s="159">
        <f t="shared" ca="1" si="6"/>
        <v>0.59568951825739713</v>
      </c>
      <c r="B252" s="159">
        <f t="shared" ca="1" si="7"/>
        <v>5957</v>
      </c>
      <c r="C252" s="159" t="str">
        <f ca="1">INDEX(동료가치!$I$2:$I$81,MATCH(Sheet2!B252,동료가치!$F$2:$F$81,1),1)</f>
        <v>140 : 랭크3 파견.디포르테</v>
      </c>
    </row>
    <row r="253" spans="1:3" x14ac:dyDescent="0.2">
      <c r="A253" s="159">
        <f t="shared" ca="1" si="6"/>
        <v>0.8533289320374936</v>
      </c>
      <c r="B253" s="159">
        <f t="shared" ca="1" si="7"/>
        <v>8534</v>
      </c>
      <c r="C253" s="159" t="str">
        <f ca="1">INDEX(동료가치!$I$2:$I$81,MATCH(Sheet2!B253,동료가치!$F$2:$F$81,1),1)</f>
        <v>140 : 랭크3 파견.디포르테</v>
      </c>
    </row>
    <row r="254" spans="1:3" x14ac:dyDescent="0.2">
      <c r="A254" s="159">
        <f t="shared" ca="1" si="6"/>
        <v>0.59377852226480521</v>
      </c>
      <c r="B254" s="159">
        <f t="shared" ca="1" si="7"/>
        <v>5938</v>
      </c>
      <c r="C254" s="159" t="str">
        <f ca="1">INDEX(동료가치!$I$2:$I$81,MATCH(Sheet2!B254,동료가치!$F$2:$F$81,1),1)</f>
        <v>140 : 랭크3 파견.디포르테</v>
      </c>
    </row>
    <row r="255" spans="1:3" x14ac:dyDescent="0.2">
      <c r="A255" s="159">
        <f t="shared" ca="1" si="6"/>
        <v>0.95222921221924872</v>
      </c>
      <c r="B255" s="159">
        <f t="shared" ca="1" si="7"/>
        <v>9523</v>
      </c>
      <c r="C255" s="159" t="str">
        <f ca="1">INDEX(동료가치!$I$2:$I$81,MATCH(Sheet2!B255,동료가치!$F$2:$F$81,1),1)</f>
        <v>140 : 랭크3 파견.디포르테</v>
      </c>
    </row>
    <row r="256" spans="1:3" x14ac:dyDescent="0.2">
      <c r="A256" s="159">
        <f t="shared" ca="1" si="6"/>
        <v>0.77486191476138533</v>
      </c>
      <c r="B256" s="159">
        <f t="shared" ca="1" si="7"/>
        <v>7749</v>
      </c>
      <c r="C256" s="159" t="str">
        <f ca="1">INDEX(동료가치!$I$2:$I$81,MATCH(Sheet2!B256,동료가치!$F$2:$F$81,1),1)</f>
        <v>140 : 랭크3 파견.디포르테</v>
      </c>
    </row>
    <row r="257" spans="1:3" x14ac:dyDescent="0.2">
      <c r="A257" s="159">
        <f t="shared" ca="1" si="6"/>
        <v>0.32896738284730598</v>
      </c>
      <c r="B257" s="159">
        <f t="shared" ca="1" si="7"/>
        <v>3290</v>
      </c>
      <c r="C257" s="159" t="str">
        <f ca="1">INDEX(동료가치!$I$2:$I$81,MATCH(Sheet2!B257,동료가치!$F$2:$F$81,1),1)</f>
        <v>140 : 랭크3 파견.디포르테</v>
      </c>
    </row>
    <row r="258" spans="1:3" x14ac:dyDescent="0.2">
      <c r="A258" s="159">
        <f t="shared" ref="A258:A321" ca="1" si="8">RAND()</f>
        <v>0.27257974287176101</v>
      </c>
      <c r="B258" s="159">
        <f t="shared" ref="B258:B321" ca="1" si="9">ROUNDUP(A258*10000,)</f>
        <v>2726</v>
      </c>
      <c r="C258" s="159" t="str">
        <f ca="1">INDEX(동료가치!$I$2:$I$81,MATCH(Sheet2!B258,동료가치!$F$2:$F$81,1),1)</f>
        <v>140 : 랭크3 파견.디포르테</v>
      </c>
    </row>
    <row r="259" spans="1:3" x14ac:dyDescent="0.2">
      <c r="A259" s="159">
        <f t="shared" ca="1" si="8"/>
        <v>0.12551820064138142</v>
      </c>
      <c r="B259" s="159">
        <f t="shared" ca="1" si="9"/>
        <v>1256</v>
      </c>
      <c r="C259" s="159" t="str">
        <f ca="1">INDEX(동료가치!$I$2:$I$81,MATCH(Sheet2!B259,동료가치!$F$2:$F$81,1),1)</f>
        <v>140 : 랭크3 파견.디포르테</v>
      </c>
    </row>
    <row r="260" spans="1:3" x14ac:dyDescent="0.2">
      <c r="A260" s="159">
        <f t="shared" ca="1" si="8"/>
        <v>0.3657408442386616</v>
      </c>
      <c r="B260" s="159">
        <f t="shared" ca="1" si="9"/>
        <v>3658</v>
      </c>
      <c r="C260" s="159" t="str">
        <f ca="1">INDEX(동료가치!$I$2:$I$81,MATCH(Sheet2!B260,동료가치!$F$2:$F$81,1),1)</f>
        <v>140 : 랭크3 파견.디포르테</v>
      </c>
    </row>
    <row r="261" spans="1:3" x14ac:dyDescent="0.2">
      <c r="A261" s="159">
        <f t="shared" ca="1" si="8"/>
        <v>0.49612176131154762</v>
      </c>
      <c r="B261" s="159">
        <f t="shared" ca="1" si="9"/>
        <v>4962</v>
      </c>
      <c r="C261" s="159" t="str">
        <f ca="1">INDEX(동료가치!$I$2:$I$81,MATCH(Sheet2!B261,동료가치!$F$2:$F$81,1),1)</f>
        <v>140 : 랭크3 파견.디포르테</v>
      </c>
    </row>
    <row r="262" spans="1:3" x14ac:dyDescent="0.2">
      <c r="A262" s="159">
        <f t="shared" ca="1" si="8"/>
        <v>0.15187322346217924</v>
      </c>
      <c r="B262" s="159">
        <f t="shared" ca="1" si="9"/>
        <v>1519</v>
      </c>
      <c r="C262" s="159" t="str">
        <f ca="1">INDEX(동료가치!$I$2:$I$81,MATCH(Sheet2!B262,동료가치!$F$2:$F$81,1),1)</f>
        <v>140 : 랭크3 파견.디포르테</v>
      </c>
    </row>
    <row r="263" spans="1:3" x14ac:dyDescent="0.2">
      <c r="A263" s="159">
        <f t="shared" ca="1" si="8"/>
        <v>0.55343848288734865</v>
      </c>
      <c r="B263" s="159">
        <f t="shared" ca="1" si="9"/>
        <v>5535</v>
      </c>
      <c r="C263" s="159" t="str">
        <f ca="1">INDEX(동료가치!$I$2:$I$81,MATCH(Sheet2!B263,동료가치!$F$2:$F$81,1),1)</f>
        <v>140 : 랭크3 파견.디포르테</v>
      </c>
    </row>
    <row r="264" spans="1:3" x14ac:dyDescent="0.2">
      <c r="A264" s="159">
        <f t="shared" ca="1" si="8"/>
        <v>0.40630125004175377</v>
      </c>
      <c r="B264" s="159">
        <f t="shared" ca="1" si="9"/>
        <v>4064</v>
      </c>
      <c r="C264" s="159" t="str">
        <f ca="1">INDEX(동료가치!$I$2:$I$81,MATCH(Sheet2!B264,동료가치!$F$2:$F$81,1),1)</f>
        <v>140 : 랭크3 파견.디포르테</v>
      </c>
    </row>
    <row r="265" spans="1:3" x14ac:dyDescent="0.2">
      <c r="A265" s="159">
        <f t="shared" ca="1" si="8"/>
        <v>0.62022965967675592</v>
      </c>
      <c r="B265" s="159">
        <f t="shared" ca="1" si="9"/>
        <v>6203</v>
      </c>
      <c r="C265" s="159" t="str">
        <f ca="1">INDEX(동료가치!$I$2:$I$81,MATCH(Sheet2!B265,동료가치!$F$2:$F$81,1),1)</f>
        <v>140 : 랭크3 파견.디포르테</v>
      </c>
    </row>
    <row r="266" spans="1:3" x14ac:dyDescent="0.2">
      <c r="A266" s="159">
        <f t="shared" ca="1" si="8"/>
        <v>0.16728218908470283</v>
      </c>
      <c r="B266" s="159">
        <f t="shared" ca="1" si="9"/>
        <v>1673</v>
      </c>
      <c r="C266" s="159" t="str">
        <f ca="1">INDEX(동료가치!$I$2:$I$81,MATCH(Sheet2!B266,동료가치!$F$2:$F$81,1),1)</f>
        <v>140 : 랭크3 파견.디포르테</v>
      </c>
    </row>
    <row r="267" spans="1:3" x14ac:dyDescent="0.2">
      <c r="A267" s="159">
        <f t="shared" ca="1" si="8"/>
        <v>0.14198004698397848</v>
      </c>
      <c r="B267" s="159">
        <f t="shared" ca="1" si="9"/>
        <v>1420</v>
      </c>
      <c r="C267" s="159" t="str">
        <f ca="1">INDEX(동료가치!$I$2:$I$81,MATCH(Sheet2!B267,동료가치!$F$2:$F$81,1),1)</f>
        <v>140 : 랭크3 파견.디포르테</v>
      </c>
    </row>
    <row r="268" spans="1:3" x14ac:dyDescent="0.2">
      <c r="A268" s="159">
        <f t="shared" ca="1" si="8"/>
        <v>0.42653351401160444</v>
      </c>
      <c r="B268" s="159">
        <f t="shared" ca="1" si="9"/>
        <v>4266</v>
      </c>
      <c r="C268" s="159" t="str">
        <f ca="1">INDEX(동료가치!$I$2:$I$81,MATCH(Sheet2!B268,동료가치!$F$2:$F$81,1),1)</f>
        <v>140 : 랭크3 파견.디포르테</v>
      </c>
    </row>
    <row r="269" spans="1:3" x14ac:dyDescent="0.2">
      <c r="A269" s="159">
        <f t="shared" ca="1" si="8"/>
        <v>0.42409039846777097</v>
      </c>
      <c r="B269" s="159">
        <f t="shared" ca="1" si="9"/>
        <v>4241</v>
      </c>
      <c r="C269" s="159" t="str">
        <f ca="1">INDEX(동료가치!$I$2:$I$81,MATCH(Sheet2!B269,동료가치!$F$2:$F$81,1),1)</f>
        <v>140 : 랭크3 파견.디포르테</v>
      </c>
    </row>
    <row r="270" spans="1:3" x14ac:dyDescent="0.2">
      <c r="A270" s="159">
        <f t="shared" ca="1" si="8"/>
        <v>0.49402755083665273</v>
      </c>
      <c r="B270" s="159">
        <f t="shared" ca="1" si="9"/>
        <v>4941</v>
      </c>
      <c r="C270" s="159" t="str">
        <f ca="1">INDEX(동료가치!$I$2:$I$81,MATCH(Sheet2!B270,동료가치!$F$2:$F$81,1),1)</f>
        <v>140 : 랭크3 파견.디포르테</v>
      </c>
    </row>
    <row r="271" spans="1:3" x14ac:dyDescent="0.2">
      <c r="A271" s="159">
        <f t="shared" ca="1" si="8"/>
        <v>0.20305029243325423</v>
      </c>
      <c r="B271" s="159">
        <f t="shared" ca="1" si="9"/>
        <v>2031</v>
      </c>
      <c r="C271" s="159" t="str">
        <f ca="1">INDEX(동료가치!$I$2:$I$81,MATCH(Sheet2!B271,동료가치!$F$2:$F$81,1),1)</f>
        <v>140 : 랭크3 파견.디포르테</v>
      </c>
    </row>
    <row r="272" spans="1:3" x14ac:dyDescent="0.2">
      <c r="A272" s="159">
        <f t="shared" ca="1" si="8"/>
        <v>0.1129807608195601</v>
      </c>
      <c r="B272" s="159">
        <f t="shared" ca="1" si="9"/>
        <v>1130</v>
      </c>
      <c r="C272" s="159" t="str">
        <f ca="1">INDEX(동료가치!$I$2:$I$81,MATCH(Sheet2!B272,동료가치!$F$2:$F$81,1),1)</f>
        <v>140 : 랭크3 파견.디포르테</v>
      </c>
    </row>
    <row r="273" spans="1:3" x14ac:dyDescent="0.2">
      <c r="A273" s="159">
        <f t="shared" ca="1" si="8"/>
        <v>0.91692238064601128</v>
      </c>
      <c r="B273" s="159">
        <f t="shared" ca="1" si="9"/>
        <v>9170</v>
      </c>
      <c r="C273" s="159" t="str">
        <f ca="1">INDEX(동료가치!$I$2:$I$81,MATCH(Sheet2!B273,동료가치!$F$2:$F$81,1),1)</f>
        <v>140 : 랭크3 파견.디포르테</v>
      </c>
    </row>
    <row r="274" spans="1:3" x14ac:dyDescent="0.2">
      <c r="A274" s="159">
        <f t="shared" ca="1" si="8"/>
        <v>0.74773001572603004</v>
      </c>
      <c r="B274" s="159">
        <f t="shared" ca="1" si="9"/>
        <v>7478</v>
      </c>
      <c r="C274" s="159" t="str">
        <f ca="1">INDEX(동료가치!$I$2:$I$81,MATCH(Sheet2!B274,동료가치!$F$2:$F$81,1),1)</f>
        <v>140 : 랭크3 파견.디포르테</v>
      </c>
    </row>
    <row r="275" spans="1:3" x14ac:dyDescent="0.2">
      <c r="A275" s="159">
        <f t="shared" ca="1" si="8"/>
        <v>0.26024584903461434</v>
      </c>
      <c r="B275" s="159">
        <f t="shared" ca="1" si="9"/>
        <v>2603</v>
      </c>
      <c r="C275" s="159" t="str">
        <f ca="1">INDEX(동료가치!$I$2:$I$81,MATCH(Sheet2!B275,동료가치!$F$2:$F$81,1),1)</f>
        <v>140 : 랭크3 파견.디포르테</v>
      </c>
    </row>
    <row r="276" spans="1:3" x14ac:dyDescent="0.2">
      <c r="A276" s="159">
        <f t="shared" ca="1" si="8"/>
        <v>0.77734352826635167</v>
      </c>
      <c r="B276" s="159">
        <f t="shared" ca="1" si="9"/>
        <v>7774</v>
      </c>
      <c r="C276" s="159" t="str">
        <f ca="1">INDEX(동료가치!$I$2:$I$81,MATCH(Sheet2!B276,동료가치!$F$2:$F$81,1),1)</f>
        <v>140 : 랭크3 파견.디포르테</v>
      </c>
    </row>
    <row r="277" spans="1:3" x14ac:dyDescent="0.2">
      <c r="A277" s="159">
        <f t="shared" ca="1" si="8"/>
        <v>8.6035311794286362E-2</v>
      </c>
      <c r="B277" s="159">
        <f t="shared" ca="1" si="9"/>
        <v>861</v>
      </c>
      <c r="C277" s="159" t="str">
        <f ca="1">INDEX(동료가치!$I$2:$I$81,MATCH(Sheet2!B277,동료가치!$F$2:$F$81,1),1)</f>
        <v>140 : 랭크3 파견.디포르테</v>
      </c>
    </row>
    <row r="278" spans="1:3" x14ac:dyDescent="0.2">
      <c r="A278" s="159">
        <f t="shared" ca="1" si="8"/>
        <v>0.79207061850701721</v>
      </c>
      <c r="B278" s="159">
        <f t="shared" ca="1" si="9"/>
        <v>7921</v>
      </c>
      <c r="C278" s="159" t="str">
        <f ca="1">INDEX(동료가치!$I$2:$I$81,MATCH(Sheet2!B278,동료가치!$F$2:$F$81,1),1)</f>
        <v>140 : 랭크3 파견.디포르테</v>
      </c>
    </row>
    <row r="279" spans="1:3" x14ac:dyDescent="0.2">
      <c r="A279" s="159">
        <f t="shared" ca="1" si="8"/>
        <v>0.38666173546178484</v>
      </c>
      <c r="B279" s="159">
        <f t="shared" ca="1" si="9"/>
        <v>3867</v>
      </c>
      <c r="C279" s="159" t="str">
        <f ca="1">INDEX(동료가치!$I$2:$I$81,MATCH(Sheet2!B279,동료가치!$F$2:$F$81,1),1)</f>
        <v>140 : 랭크3 파견.디포르테</v>
      </c>
    </row>
    <row r="280" spans="1:3" x14ac:dyDescent="0.2">
      <c r="A280" s="159">
        <f t="shared" ca="1" si="8"/>
        <v>0.22060834714892597</v>
      </c>
      <c r="B280" s="159">
        <f t="shared" ca="1" si="9"/>
        <v>2207</v>
      </c>
      <c r="C280" s="159" t="str">
        <f ca="1">INDEX(동료가치!$I$2:$I$81,MATCH(Sheet2!B280,동료가치!$F$2:$F$81,1),1)</f>
        <v>140 : 랭크3 파견.디포르테</v>
      </c>
    </row>
    <row r="281" spans="1:3" x14ac:dyDescent="0.2">
      <c r="A281" s="159">
        <f t="shared" ca="1" si="8"/>
        <v>0.94073360215559609</v>
      </c>
      <c r="B281" s="159">
        <f t="shared" ca="1" si="9"/>
        <v>9408</v>
      </c>
      <c r="C281" s="159" t="str">
        <f ca="1">INDEX(동료가치!$I$2:$I$81,MATCH(Sheet2!B281,동료가치!$F$2:$F$81,1),1)</f>
        <v>140 : 랭크3 파견.디포르테</v>
      </c>
    </row>
    <row r="282" spans="1:3" x14ac:dyDescent="0.2">
      <c r="A282" s="159">
        <f t="shared" ca="1" si="8"/>
        <v>0.84442491034490519</v>
      </c>
      <c r="B282" s="159">
        <f t="shared" ca="1" si="9"/>
        <v>8445</v>
      </c>
      <c r="C282" s="159" t="str">
        <f ca="1">INDEX(동료가치!$I$2:$I$81,MATCH(Sheet2!B282,동료가치!$F$2:$F$81,1),1)</f>
        <v>140 : 랭크3 파견.디포르테</v>
      </c>
    </row>
    <row r="283" spans="1:3" x14ac:dyDescent="0.2">
      <c r="A283" s="159">
        <f t="shared" ca="1" si="8"/>
        <v>0.23152174091812117</v>
      </c>
      <c r="B283" s="159">
        <f t="shared" ca="1" si="9"/>
        <v>2316</v>
      </c>
      <c r="C283" s="159" t="str">
        <f ca="1">INDEX(동료가치!$I$2:$I$81,MATCH(Sheet2!B283,동료가치!$F$2:$F$81,1),1)</f>
        <v>140 : 랭크3 파견.디포르테</v>
      </c>
    </row>
    <row r="284" spans="1:3" x14ac:dyDescent="0.2">
      <c r="A284" s="159">
        <f t="shared" ca="1" si="8"/>
        <v>0.51170794159510891</v>
      </c>
      <c r="B284" s="159">
        <f t="shared" ca="1" si="9"/>
        <v>5118</v>
      </c>
      <c r="C284" s="159" t="str">
        <f ca="1">INDEX(동료가치!$I$2:$I$81,MATCH(Sheet2!B284,동료가치!$F$2:$F$81,1),1)</f>
        <v>140 : 랭크3 파견.디포르테</v>
      </c>
    </row>
    <row r="285" spans="1:3" x14ac:dyDescent="0.2">
      <c r="A285" s="159">
        <f t="shared" ca="1" si="8"/>
        <v>6.2586500650169241E-2</v>
      </c>
      <c r="B285" s="159">
        <f t="shared" ca="1" si="9"/>
        <v>626</v>
      </c>
      <c r="C285" s="159" t="str">
        <f ca="1">INDEX(동료가치!$I$2:$I$81,MATCH(Sheet2!B285,동료가치!$F$2:$F$81,1),1)</f>
        <v>140 : 랭크3 파견.디포르테</v>
      </c>
    </row>
    <row r="286" spans="1:3" x14ac:dyDescent="0.2">
      <c r="A286" s="159">
        <f t="shared" ca="1" si="8"/>
        <v>0.77336239706919918</v>
      </c>
      <c r="B286" s="159">
        <f t="shared" ca="1" si="9"/>
        <v>7734</v>
      </c>
      <c r="C286" s="159" t="str">
        <f ca="1">INDEX(동료가치!$I$2:$I$81,MATCH(Sheet2!B286,동료가치!$F$2:$F$81,1),1)</f>
        <v>140 : 랭크3 파견.디포르테</v>
      </c>
    </row>
    <row r="287" spans="1:3" x14ac:dyDescent="0.2">
      <c r="A287" s="159">
        <f t="shared" ca="1" si="8"/>
        <v>0.89036570159934392</v>
      </c>
      <c r="B287" s="159">
        <f t="shared" ca="1" si="9"/>
        <v>8904</v>
      </c>
      <c r="C287" s="159" t="str">
        <f ca="1">INDEX(동료가치!$I$2:$I$81,MATCH(Sheet2!B287,동료가치!$F$2:$F$81,1),1)</f>
        <v>140 : 랭크3 파견.디포르테</v>
      </c>
    </row>
    <row r="288" spans="1:3" x14ac:dyDescent="0.2">
      <c r="A288" s="159">
        <f t="shared" ca="1" si="8"/>
        <v>0.25622855720609206</v>
      </c>
      <c r="B288" s="159">
        <f t="shared" ca="1" si="9"/>
        <v>2563</v>
      </c>
      <c r="C288" s="159" t="str">
        <f ca="1">INDEX(동료가치!$I$2:$I$81,MATCH(Sheet2!B288,동료가치!$F$2:$F$81,1),1)</f>
        <v>140 : 랭크3 파견.디포르테</v>
      </c>
    </row>
    <row r="289" spans="1:3" x14ac:dyDescent="0.2">
      <c r="A289" s="159">
        <f t="shared" ca="1" si="8"/>
        <v>0.55753312554897616</v>
      </c>
      <c r="B289" s="159">
        <f t="shared" ca="1" si="9"/>
        <v>5576</v>
      </c>
      <c r="C289" s="159" t="str">
        <f ca="1">INDEX(동료가치!$I$2:$I$81,MATCH(Sheet2!B289,동료가치!$F$2:$F$81,1),1)</f>
        <v>140 : 랭크3 파견.디포르테</v>
      </c>
    </row>
    <row r="290" spans="1:3" x14ac:dyDescent="0.2">
      <c r="A290" s="159">
        <f t="shared" ca="1" si="8"/>
        <v>4.186386028798128E-2</v>
      </c>
      <c r="B290" s="159">
        <f t="shared" ca="1" si="9"/>
        <v>419</v>
      </c>
      <c r="C290" s="159" t="str">
        <f ca="1">INDEX(동료가치!$I$2:$I$81,MATCH(Sheet2!B290,동료가치!$F$2:$F$81,1),1)</f>
        <v>140 : 랭크3 파견.디포르테</v>
      </c>
    </row>
    <row r="291" spans="1:3" x14ac:dyDescent="0.2">
      <c r="A291" s="159">
        <f t="shared" ca="1" si="8"/>
        <v>0.18492818826909452</v>
      </c>
      <c r="B291" s="159">
        <f t="shared" ca="1" si="9"/>
        <v>1850</v>
      </c>
      <c r="C291" s="159" t="str">
        <f ca="1">INDEX(동료가치!$I$2:$I$81,MATCH(Sheet2!B291,동료가치!$F$2:$F$81,1),1)</f>
        <v>140 : 랭크3 파견.디포르테</v>
      </c>
    </row>
    <row r="292" spans="1:3" x14ac:dyDescent="0.2">
      <c r="A292" s="159">
        <f t="shared" ca="1" si="8"/>
        <v>0.39120777266930351</v>
      </c>
      <c r="B292" s="159">
        <f t="shared" ca="1" si="9"/>
        <v>3913</v>
      </c>
      <c r="C292" s="159" t="str">
        <f ca="1">INDEX(동료가치!$I$2:$I$81,MATCH(Sheet2!B292,동료가치!$F$2:$F$81,1),1)</f>
        <v>140 : 랭크3 파견.디포르테</v>
      </c>
    </row>
    <row r="293" spans="1:3" x14ac:dyDescent="0.2">
      <c r="A293" s="159">
        <f t="shared" ca="1" si="8"/>
        <v>0.66223425557386628</v>
      </c>
      <c r="B293" s="159">
        <f t="shared" ca="1" si="9"/>
        <v>6623</v>
      </c>
      <c r="C293" s="159" t="str">
        <f ca="1">INDEX(동료가치!$I$2:$I$81,MATCH(Sheet2!B293,동료가치!$F$2:$F$81,1),1)</f>
        <v>140 : 랭크3 파견.디포르테</v>
      </c>
    </row>
    <row r="294" spans="1:3" x14ac:dyDescent="0.2">
      <c r="A294" s="159">
        <f t="shared" ca="1" si="8"/>
        <v>0.93479417763563544</v>
      </c>
      <c r="B294" s="159">
        <f t="shared" ca="1" si="9"/>
        <v>9348</v>
      </c>
      <c r="C294" s="159" t="str">
        <f ca="1">INDEX(동료가치!$I$2:$I$81,MATCH(Sheet2!B294,동료가치!$F$2:$F$81,1),1)</f>
        <v>140 : 랭크3 파견.디포르테</v>
      </c>
    </row>
    <row r="295" spans="1:3" x14ac:dyDescent="0.2">
      <c r="A295" s="159">
        <f t="shared" ca="1" si="8"/>
        <v>0.49038027768155046</v>
      </c>
      <c r="B295" s="159">
        <f t="shared" ca="1" si="9"/>
        <v>4904</v>
      </c>
      <c r="C295" s="159" t="str">
        <f ca="1">INDEX(동료가치!$I$2:$I$81,MATCH(Sheet2!B295,동료가치!$F$2:$F$81,1),1)</f>
        <v>140 : 랭크3 파견.디포르테</v>
      </c>
    </row>
    <row r="296" spans="1:3" x14ac:dyDescent="0.2">
      <c r="A296" s="159">
        <f t="shared" ca="1" si="8"/>
        <v>0.52357243490764349</v>
      </c>
      <c r="B296" s="159">
        <f t="shared" ca="1" si="9"/>
        <v>5236</v>
      </c>
      <c r="C296" s="159" t="str">
        <f ca="1">INDEX(동료가치!$I$2:$I$81,MATCH(Sheet2!B296,동료가치!$F$2:$F$81,1),1)</f>
        <v>140 : 랭크3 파견.디포르테</v>
      </c>
    </row>
    <row r="297" spans="1:3" x14ac:dyDescent="0.2">
      <c r="A297" s="159">
        <f t="shared" ca="1" si="8"/>
        <v>0.40416084713880829</v>
      </c>
      <c r="B297" s="159">
        <f t="shared" ca="1" si="9"/>
        <v>4042</v>
      </c>
      <c r="C297" s="159" t="str">
        <f ca="1">INDEX(동료가치!$I$2:$I$81,MATCH(Sheet2!B297,동료가치!$F$2:$F$81,1),1)</f>
        <v>140 : 랭크3 파견.디포르테</v>
      </c>
    </row>
    <row r="298" spans="1:3" x14ac:dyDescent="0.2">
      <c r="A298" s="159">
        <f t="shared" ca="1" si="8"/>
        <v>0.59272159077584774</v>
      </c>
      <c r="B298" s="159">
        <f t="shared" ca="1" si="9"/>
        <v>5928</v>
      </c>
      <c r="C298" s="159" t="str">
        <f ca="1">INDEX(동료가치!$I$2:$I$81,MATCH(Sheet2!B298,동료가치!$F$2:$F$81,1),1)</f>
        <v>140 : 랭크3 파견.디포르테</v>
      </c>
    </row>
    <row r="299" spans="1:3" x14ac:dyDescent="0.2">
      <c r="A299" s="159">
        <f t="shared" ca="1" si="8"/>
        <v>0.60085233384061709</v>
      </c>
      <c r="B299" s="159">
        <f t="shared" ca="1" si="9"/>
        <v>6009</v>
      </c>
      <c r="C299" s="159" t="str">
        <f ca="1">INDEX(동료가치!$I$2:$I$81,MATCH(Sheet2!B299,동료가치!$F$2:$F$81,1),1)</f>
        <v>140 : 랭크3 파견.디포르테</v>
      </c>
    </row>
    <row r="300" spans="1:3" x14ac:dyDescent="0.2">
      <c r="A300" s="159">
        <f t="shared" ca="1" si="8"/>
        <v>0.27488405842352082</v>
      </c>
      <c r="B300" s="159">
        <f t="shared" ca="1" si="9"/>
        <v>2749</v>
      </c>
      <c r="C300" s="159" t="str">
        <f ca="1">INDEX(동료가치!$I$2:$I$81,MATCH(Sheet2!B300,동료가치!$F$2:$F$81,1),1)</f>
        <v>140 : 랭크3 파견.디포르테</v>
      </c>
    </row>
    <row r="301" spans="1:3" x14ac:dyDescent="0.2">
      <c r="A301" s="159">
        <f t="shared" ca="1" si="8"/>
        <v>0.26989676072970115</v>
      </c>
      <c r="B301" s="159">
        <f t="shared" ca="1" si="9"/>
        <v>2699</v>
      </c>
      <c r="C301" s="159" t="str">
        <f ca="1">INDEX(동료가치!$I$2:$I$81,MATCH(Sheet2!B301,동료가치!$F$2:$F$81,1),1)</f>
        <v>140 : 랭크3 파견.디포르테</v>
      </c>
    </row>
    <row r="302" spans="1:3" x14ac:dyDescent="0.2">
      <c r="A302" s="159">
        <f t="shared" ca="1" si="8"/>
        <v>0.37893751608057291</v>
      </c>
      <c r="B302" s="159">
        <f t="shared" ca="1" si="9"/>
        <v>3790</v>
      </c>
      <c r="C302" s="159" t="str">
        <f ca="1">INDEX(동료가치!$I$2:$I$81,MATCH(Sheet2!B302,동료가치!$F$2:$F$81,1),1)</f>
        <v>140 : 랭크3 파견.디포르테</v>
      </c>
    </row>
    <row r="303" spans="1:3" x14ac:dyDescent="0.2">
      <c r="A303" s="159">
        <f t="shared" ca="1" si="8"/>
        <v>0.99042963462968647</v>
      </c>
      <c r="B303" s="159">
        <f t="shared" ca="1" si="9"/>
        <v>9905</v>
      </c>
      <c r="C303" s="159" t="str">
        <f ca="1">INDEX(동료가치!$I$2:$I$81,MATCH(Sheet2!B303,동료가치!$F$2:$F$81,1),1)</f>
        <v>140 : 랭크3 파견.디포르테</v>
      </c>
    </row>
    <row r="304" spans="1:3" x14ac:dyDescent="0.2">
      <c r="A304" s="159">
        <f t="shared" ca="1" si="8"/>
        <v>0.25797740925521295</v>
      </c>
      <c r="B304" s="159">
        <f t="shared" ca="1" si="9"/>
        <v>2580</v>
      </c>
      <c r="C304" s="159" t="str">
        <f ca="1">INDEX(동료가치!$I$2:$I$81,MATCH(Sheet2!B304,동료가치!$F$2:$F$81,1),1)</f>
        <v>140 : 랭크3 파견.디포르테</v>
      </c>
    </row>
    <row r="305" spans="1:3" x14ac:dyDescent="0.2">
      <c r="A305" s="159">
        <f t="shared" ca="1" si="8"/>
        <v>0.72590632723250537</v>
      </c>
      <c r="B305" s="159">
        <f t="shared" ca="1" si="9"/>
        <v>7260</v>
      </c>
      <c r="C305" s="159" t="str">
        <f ca="1">INDEX(동료가치!$I$2:$I$81,MATCH(Sheet2!B305,동료가치!$F$2:$F$81,1),1)</f>
        <v>140 : 랭크3 파견.디포르테</v>
      </c>
    </row>
    <row r="306" spans="1:3" x14ac:dyDescent="0.2">
      <c r="A306" s="159">
        <f t="shared" ca="1" si="8"/>
        <v>0.43312584588252423</v>
      </c>
      <c r="B306" s="159">
        <f t="shared" ca="1" si="9"/>
        <v>4332</v>
      </c>
      <c r="C306" s="159" t="str">
        <f ca="1">INDEX(동료가치!$I$2:$I$81,MATCH(Sheet2!B306,동료가치!$F$2:$F$81,1),1)</f>
        <v>140 : 랭크3 파견.디포르테</v>
      </c>
    </row>
    <row r="307" spans="1:3" x14ac:dyDescent="0.2">
      <c r="A307" s="159">
        <f t="shared" ca="1" si="8"/>
        <v>4.6812826815427866E-2</v>
      </c>
      <c r="B307" s="159">
        <f t="shared" ca="1" si="9"/>
        <v>469</v>
      </c>
      <c r="C307" s="159" t="str">
        <f ca="1">INDEX(동료가치!$I$2:$I$81,MATCH(Sheet2!B307,동료가치!$F$2:$F$81,1),1)</f>
        <v>140 : 랭크3 파견.디포르테</v>
      </c>
    </row>
    <row r="308" spans="1:3" x14ac:dyDescent="0.2">
      <c r="A308" s="159">
        <f t="shared" ca="1" si="8"/>
        <v>0.20300022759180092</v>
      </c>
      <c r="B308" s="159">
        <f t="shared" ca="1" si="9"/>
        <v>2031</v>
      </c>
      <c r="C308" s="159" t="str">
        <f ca="1">INDEX(동료가치!$I$2:$I$81,MATCH(Sheet2!B308,동료가치!$F$2:$F$81,1),1)</f>
        <v>140 : 랭크3 파견.디포르테</v>
      </c>
    </row>
    <row r="309" spans="1:3" x14ac:dyDescent="0.2">
      <c r="A309" s="159">
        <f t="shared" ca="1" si="8"/>
        <v>0.58859356444440203</v>
      </c>
      <c r="B309" s="159">
        <f t="shared" ca="1" si="9"/>
        <v>5886</v>
      </c>
      <c r="C309" s="159" t="str">
        <f ca="1">INDEX(동료가치!$I$2:$I$81,MATCH(Sheet2!B309,동료가치!$F$2:$F$81,1),1)</f>
        <v>140 : 랭크3 파견.디포르테</v>
      </c>
    </row>
    <row r="310" spans="1:3" x14ac:dyDescent="0.2">
      <c r="A310" s="159">
        <f t="shared" ca="1" si="8"/>
        <v>0.82513028602867933</v>
      </c>
      <c r="B310" s="159">
        <f t="shared" ca="1" si="9"/>
        <v>8252</v>
      </c>
      <c r="C310" s="159" t="str">
        <f ca="1">INDEX(동료가치!$I$2:$I$81,MATCH(Sheet2!B310,동료가치!$F$2:$F$81,1),1)</f>
        <v>140 : 랭크3 파견.디포르테</v>
      </c>
    </row>
    <row r="311" spans="1:3" x14ac:dyDescent="0.2">
      <c r="A311" s="159">
        <f t="shared" ca="1" si="8"/>
        <v>0.42298905805299714</v>
      </c>
      <c r="B311" s="159">
        <f t="shared" ca="1" si="9"/>
        <v>4230</v>
      </c>
      <c r="C311" s="159" t="str">
        <f ca="1">INDEX(동료가치!$I$2:$I$81,MATCH(Sheet2!B311,동료가치!$F$2:$F$81,1),1)</f>
        <v>140 : 랭크3 파견.디포르테</v>
      </c>
    </row>
    <row r="312" spans="1:3" x14ac:dyDescent="0.2">
      <c r="A312" s="159">
        <f t="shared" ca="1" si="8"/>
        <v>7.5395127237859461E-2</v>
      </c>
      <c r="B312" s="159">
        <f t="shared" ca="1" si="9"/>
        <v>754</v>
      </c>
      <c r="C312" s="159" t="str">
        <f ca="1">INDEX(동료가치!$I$2:$I$81,MATCH(Sheet2!B312,동료가치!$F$2:$F$81,1),1)</f>
        <v>140 : 랭크3 파견.디포르테</v>
      </c>
    </row>
    <row r="313" spans="1:3" x14ac:dyDescent="0.2">
      <c r="A313" s="159">
        <f t="shared" ca="1" si="8"/>
        <v>0.32852199990346775</v>
      </c>
      <c r="B313" s="159">
        <f t="shared" ca="1" si="9"/>
        <v>3286</v>
      </c>
      <c r="C313" s="159" t="str">
        <f ca="1">INDEX(동료가치!$I$2:$I$81,MATCH(Sheet2!B313,동료가치!$F$2:$F$81,1),1)</f>
        <v>140 : 랭크3 파견.디포르테</v>
      </c>
    </row>
    <row r="314" spans="1:3" x14ac:dyDescent="0.2">
      <c r="A314" s="159">
        <f t="shared" ca="1" si="8"/>
        <v>1.0765395895324326E-2</v>
      </c>
      <c r="B314" s="159">
        <f t="shared" ca="1" si="9"/>
        <v>108</v>
      </c>
      <c r="C314" s="159" t="str">
        <f ca="1">INDEX(동료가치!$I$2:$I$81,MATCH(Sheet2!B314,동료가치!$F$2:$F$81,1),1)</f>
        <v>140 : 랭크3 파견.디포르테</v>
      </c>
    </row>
    <row r="315" spans="1:3" x14ac:dyDescent="0.2">
      <c r="A315" s="159">
        <f t="shared" ca="1" si="8"/>
        <v>0.95043825078045763</v>
      </c>
      <c r="B315" s="159">
        <f t="shared" ca="1" si="9"/>
        <v>9505</v>
      </c>
      <c r="C315" s="159" t="str">
        <f ca="1">INDEX(동료가치!$I$2:$I$81,MATCH(Sheet2!B315,동료가치!$F$2:$F$81,1),1)</f>
        <v>140 : 랭크3 파견.디포르테</v>
      </c>
    </row>
    <row r="316" spans="1:3" x14ac:dyDescent="0.2">
      <c r="A316" s="159">
        <f t="shared" ca="1" si="8"/>
        <v>0.65871425723560362</v>
      </c>
      <c r="B316" s="159">
        <f t="shared" ca="1" si="9"/>
        <v>6588</v>
      </c>
      <c r="C316" s="159" t="str">
        <f ca="1">INDEX(동료가치!$I$2:$I$81,MATCH(Sheet2!B316,동료가치!$F$2:$F$81,1),1)</f>
        <v>140 : 랭크3 파견.디포르테</v>
      </c>
    </row>
    <row r="317" spans="1:3" x14ac:dyDescent="0.2">
      <c r="A317" s="159">
        <f t="shared" ca="1" si="8"/>
        <v>0.49656829110654255</v>
      </c>
      <c r="B317" s="159">
        <f t="shared" ca="1" si="9"/>
        <v>4966</v>
      </c>
      <c r="C317" s="159" t="str">
        <f ca="1">INDEX(동료가치!$I$2:$I$81,MATCH(Sheet2!B317,동료가치!$F$2:$F$81,1),1)</f>
        <v>140 : 랭크3 파견.디포르테</v>
      </c>
    </row>
    <row r="318" spans="1:3" x14ac:dyDescent="0.2">
      <c r="A318" s="159">
        <f t="shared" ca="1" si="8"/>
        <v>0.89152811728194492</v>
      </c>
      <c r="B318" s="159">
        <f t="shared" ca="1" si="9"/>
        <v>8916</v>
      </c>
      <c r="C318" s="159" t="str">
        <f ca="1">INDEX(동료가치!$I$2:$I$81,MATCH(Sheet2!B318,동료가치!$F$2:$F$81,1),1)</f>
        <v>140 : 랭크3 파견.디포르테</v>
      </c>
    </row>
    <row r="319" spans="1:3" x14ac:dyDescent="0.2">
      <c r="A319" s="159">
        <f t="shared" ca="1" si="8"/>
        <v>0.25579164555674394</v>
      </c>
      <c r="B319" s="159">
        <f t="shared" ca="1" si="9"/>
        <v>2558</v>
      </c>
      <c r="C319" s="159" t="str">
        <f ca="1">INDEX(동료가치!$I$2:$I$81,MATCH(Sheet2!B319,동료가치!$F$2:$F$81,1),1)</f>
        <v>140 : 랭크3 파견.디포르테</v>
      </c>
    </row>
    <row r="320" spans="1:3" x14ac:dyDescent="0.2">
      <c r="A320" s="159">
        <f t="shared" ca="1" si="8"/>
        <v>0.87849770020548623</v>
      </c>
      <c r="B320" s="159">
        <f t="shared" ca="1" si="9"/>
        <v>8785</v>
      </c>
      <c r="C320" s="159" t="str">
        <f ca="1">INDEX(동료가치!$I$2:$I$81,MATCH(Sheet2!B320,동료가치!$F$2:$F$81,1),1)</f>
        <v>140 : 랭크3 파견.디포르테</v>
      </c>
    </row>
    <row r="321" spans="1:3" x14ac:dyDescent="0.2">
      <c r="A321" s="159">
        <f t="shared" ca="1" si="8"/>
        <v>0.10732525113710811</v>
      </c>
      <c r="B321" s="159">
        <f t="shared" ca="1" si="9"/>
        <v>1074</v>
      </c>
      <c r="C321" s="159" t="str">
        <f ca="1">INDEX(동료가치!$I$2:$I$81,MATCH(Sheet2!B321,동료가치!$F$2:$F$81,1),1)</f>
        <v>140 : 랭크3 파견.디포르테</v>
      </c>
    </row>
    <row r="322" spans="1:3" x14ac:dyDescent="0.2">
      <c r="A322" s="159">
        <f t="shared" ref="A322:A385" ca="1" si="10">RAND()</f>
        <v>0.36157039380911915</v>
      </c>
      <c r="B322" s="159">
        <f t="shared" ref="B322:B385" ca="1" si="11">ROUNDUP(A322*10000,)</f>
        <v>3616</v>
      </c>
      <c r="C322" s="159" t="str">
        <f ca="1">INDEX(동료가치!$I$2:$I$81,MATCH(Sheet2!B322,동료가치!$F$2:$F$81,1),1)</f>
        <v>140 : 랭크3 파견.디포르테</v>
      </c>
    </row>
    <row r="323" spans="1:3" x14ac:dyDescent="0.2">
      <c r="A323" s="159">
        <f t="shared" ca="1" si="10"/>
        <v>0.73206258451821271</v>
      </c>
      <c r="B323" s="159">
        <f t="shared" ca="1" si="11"/>
        <v>7321</v>
      </c>
      <c r="C323" s="159" t="str">
        <f ca="1">INDEX(동료가치!$I$2:$I$81,MATCH(Sheet2!B323,동료가치!$F$2:$F$81,1),1)</f>
        <v>140 : 랭크3 파견.디포르테</v>
      </c>
    </row>
    <row r="324" spans="1:3" x14ac:dyDescent="0.2">
      <c r="A324" s="159">
        <f t="shared" ca="1" si="10"/>
        <v>0.73364577289610522</v>
      </c>
      <c r="B324" s="159">
        <f t="shared" ca="1" si="11"/>
        <v>7337</v>
      </c>
      <c r="C324" s="159" t="str">
        <f ca="1">INDEX(동료가치!$I$2:$I$81,MATCH(Sheet2!B324,동료가치!$F$2:$F$81,1),1)</f>
        <v>140 : 랭크3 파견.디포르테</v>
      </c>
    </row>
    <row r="325" spans="1:3" x14ac:dyDescent="0.2">
      <c r="A325" s="159">
        <f t="shared" ca="1" si="10"/>
        <v>0.60280164491654775</v>
      </c>
      <c r="B325" s="159">
        <f t="shared" ca="1" si="11"/>
        <v>6029</v>
      </c>
      <c r="C325" s="159" t="str">
        <f ca="1">INDEX(동료가치!$I$2:$I$81,MATCH(Sheet2!B325,동료가치!$F$2:$F$81,1),1)</f>
        <v>140 : 랭크3 파견.디포르테</v>
      </c>
    </row>
    <row r="326" spans="1:3" x14ac:dyDescent="0.2">
      <c r="A326" s="159">
        <f t="shared" ca="1" si="10"/>
        <v>0.34383667012997099</v>
      </c>
      <c r="B326" s="159">
        <f t="shared" ca="1" si="11"/>
        <v>3439</v>
      </c>
      <c r="C326" s="159" t="str">
        <f ca="1">INDEX(동료가치!$I$2:$I$81,MATCH(Sheet2!B326,동료가치!$F$2:$F$81,1),1)</f>
        <v>140 : 랭크3 파견.디포르테</v>
      </c>
    </row>
    <row r="327" spans="1:3" x14ac:dyDescent="0.2">
      <c r="A327" s="159">
        <f t="shared" ca="1" si="10"/>
        <v>0.46350390124198471</v>
      </c>
      <c r="B327" s="159">
        <f t="shared" ca="1" si="11"/>
        <v>4636</v>
      </c>
      <c r="C327" s="159" t="str">
        <f ca="1">INDEX(동료가치!$I$2:$I$81,MATCH(Sheet2!B327,동료가치!$F$2:$F$81,1),1)</f>
        <v>140 : 랭크3 파견.디포르테</v>
      </c>
    </row>
    <row r="328" spans="1:3" x14ac:dyDescent="0.2">
      <c r="A328" s="159">
        <f t="shared" ca="1" si="10"/>
        <v>0.19644701953793842</v>
      </c>
      <c r="B328" s="159">
        <f t="shared" ca="1" si="11"/>
        <v>1965</v>
      </c>
      <c r="C328" s="159" t="str">
        <f ca="1">INDEX(동료가치!$I$2:$I$81,MATCH(Sheet2!B328,동료가치!$F$2:$F$81,1),1)</f>
        <v>140 : 랭크3 파견.디포르테</v>
      </c>
    </row>
    <row r="329" spans="1:3" x14ac:dyDescent="0.2">
      <c r="A329" s="159">
        <f t="shared" ca="1" si="10"/>
        <v>9.9378252193227157E-2</v>
      </c>
      <c r="B329" s="159">
        <f t="shared" ca="1" si="11"/>
        <v>994</v>
      </c>
      <c r="C329" s="159" t="str">
        <f ca="1">INDEX(동료가치!$I$2:$I$81,MATCH(Sheet2!B329,동료가치!$F$2:$F$81,1),1)</f>
        <v>140 : 랭크3 파견.디포르테</v>
      </c>
    </row>
    <row r="330" spans="1:3" x14ac:dyDescent="0.2">
      <c r="A330" s="159">
        <f t="shared" ca="1" si="10"/>
        <v>0.29123451504762343</v>
      </c>
      <c r="B330" s="159">
        <f t="shared" ca="1" si="11"/>
        <v>2913</v>
      </c>
      <c r="C330" s="159" t="str">
        <f ca="1">INDEX(동료가치!$I$2:$I$81,MATCH(Sheet2!B330,동료가치!$F$2:$F$81,1),1)</f>
        <v>140 : 랭크3 파견.디포르테</v>
      </c>
    </row>
    <row r="331" spans="1:3" x14ac:dyDescent="0.2">
      <c r="A331" s="159">
        <f t="shared" ca="1" si="10"/>
        <v>0.46708992692631834</v>
      </c>
      <c r="B331" s="159">
        <f t="shared" ca="1" si="11"/>
        <v>4671</v>
      </c>
      <c r="C331" s="159" t="str">
        <f ca="1">INDEX(동료가치!$I$2:$I$81,MATCH(Sheet2!B331,동료가치!$F$2:$F$81,1),1)</f>
        <v>140 : 랭크3 파견.디포르테</v>
      </c>
    </row>
    <row r="332" spans="1:3" x14ac:dyDescent="0.2">
      <c r="A332" s="159">
        <f t="shared" ca="1" si="10"/>
        <v>0.3624884947975443</v>
      </c>
      <c r="B332" s="159">
        <f t="shared" ca="1" si="11"/>
        <v>3625</v>
      </c>
      <c r="C332" s="159" t="str">
        <f ca="1">INDEX(동료가치!$I$2:$I$81,MATCH(Sheet2!B332,동료가치!$F$2:$F$81,1),1)</f>
        <v>140 : 랭크3 파견.디포르테</v>
      </c>
    </row>
    <row r="333" spans="1:3" x14ac:dyDescent="0.2">
      <c r="A333" s="159">
        <f t="shared" ca="1" si="10"/>
        <v>0.39905663834542959</v>
      </c>
      <c r="B333" s="159">
        <f t="shared" ca="1" si="11"/>
        <v>3991</v>
      </c>
      <c r="C333" s="159" t="str">
        <f ca="1">INDEX(동료가치!$I$2:$I$81,MATCH(Sheet2!B333,동료가치!$F$2:$F$81,1),1)</f>
        <v>140 : 랭크3 파견.디포르테</v>
      </c>
    </row>
    <row r="334" spans="1:3" x14ac:dyDescent="0.2">
      <c r="A334" s="159">
        <f t="shared" ca="1" si="10"/>
        <v>0.60007840455839234</v>
      </c>
      <c r="B334" s="159">
        <f t="shared" ca="1" si="11"/>
        <v>6001</v>
      </c>
      <c r="C334" s="159" t="str">
        <f ca="1">INDEX(동료가치!$I$2:$I$81,MATCH(Sheet2!B334,동료가치!$F$2:$F$81,1),1)</f>
        <v>140 : 랭크3 파견.디포르테</v>
      </c>
    </row>
    <row r="335" spans="1:3" x14ac:dyDescent="0.2">
      <c r="A335" s="159">
        <f t="shared" ca="1" si="10"/>
        <v>0.11329427806331871</v>
      </c>
      <c r="B335" s="159">
        <f t="shared" ca="1" si="11"/>
        <v>1133</v>
      </c>
      <c r="C335" s="159" t="str">
        <f ca="1">INDEX(동료가치!$I$2:$I$81,MATCH(Sheet2!B335,동료가치!$F$2:$F$81,1),1)</f>
        <v>140 : 랭크3 파견.디포르테</v>
      </c>
    </row>
    <row r="336" spans="1:3" x14ac:dyDescent="0.2">
      <c r="A336" s="159">
        <f t="shared" ca="1" si="10"/>
        <v>0.87996985503958614</v>
      </c>
      <c r="B336" s="159">
        <f t="shared" ca="1" si="11"/>
        <v>8800</v>
      </c>
      <c r="C336" s="159" t="str">
        <f ca="1">INDEX(동료가치!$I$2:$I$81,MATCH(Sheet2!B336,동료가치!$F$2:$F$81,1),1)</f>
        <v>140 : 랭크3 파견.디포르테</v>
      </c>
    </row>
    <row r="337" spans="1:3" x14ac:dyDescent="0.2">
      <c r="A337" s="159">
        <f t="shared" ca="1" si="10"/>
        <v>0.20599396162364547</v>
      </c>
      <c r="B337" s="159">
        <f t="shared" ca="1" si="11"/>
        <v>2060</v>
      </c>
      <c r="C337" s="159" t="str">
        <f ca="1">INDEX(동료가치!$I$2:$I$81,MATCH(Sheet2!B337,동료가치!$F$2:$F$81,1),1)</f>
        <v>140 : 랭크3 파견.디포르테</v>
      </c>
    </row>
    <row r="338" spans="1:3" x14ac:dyDescent="0.2">
      <c r="A338" s="159">
        <f t="shared" ca="1" si="10"/>
        <v>0.18784410493285641</v>
      </c>
      <c r="B338" s="159">
        <f t="shared" ca="1" si="11"/>
        <v>1879</v>
      </c>
      <c r="C338" s="159" t="str">
        <f ca="1">INDEX(동료가치!$I$2:$I$81,MATCH(Sheet2!B338,동료가치!$F$2:$F$81,1),1)</f>
        <v>140 : 랭크3 파견.디포르테</v>
      </c>
    </row>
    <row r="339" spans="1:3" x14ac:dyDescent="0.2">
      <c r="A339" s="159">
        <f t="shared" ca="1" si="10"/>
        <v>0.60548954159768187</v>
      </c>
      <c r="B339" s="159">
        <f t="shared" ca="1" si="11"/>
        <v>6055</v>
      </c>
      <c r="C339" s="159" t="str">
        <f ca="1">INDEX(동료가치!$I$2:$I$81,MATCH(Sheet2!B339,동료가치!$F$2:$F$81,1),1)</f>
        <v>140 : 랭크3 파견.디포르테</v>
      </c>
    </row>
    <row r="340" spans="1:3" x14ac:dyDescent="0.2">
      <c r="A340" s="159">
        <f t="shared" ca="1" si="10"/>
        <v>0.46105927704975436</v>
      </c>
      <c r="B340" s="159">
        <f t="shared" ca="1" si="11"/>
        <v>4611</v>
      </c>
      <c r="C340" s="159" t="str">
        <f ca="1">INDEX(동료가치!$I$2:$I$81,MATCH(Sheet2!B340,동료가치!$F$2:$F$81,1),1)</f>
        <v>140 : 랭크3 파견.디포르테</v>
      </c>
    </row>
    <row r="341" spans="1:3" x14ac:dyDescent="0.2">
      <c r="A341" s="159">
        <f t="shared" ca="1" si="10"/>
        <v>0.49208615410291978</v>
      </c>
      <c r="B341" s="159">
        <f t="shared" ca="1" si="11"/>
        <v>4921</v>
      </c>
      <c r="C341" s="159" t="str">
        <f ca="1">INDEX(동료가치!$I$2:$I$81,MATCH(Sheet2!B341,동료가치!$F$2:$F$81,1),1)</f>
        <v>140 : 랭크3 파견.디포르테</v>
      </c>
    </row>
    <row r="342" spans="1:3" x14ac:dyDescent="0.2">
      <c r="A342" s="159">
        <f t="shared" ca="1" si="10"/>
        <v>0.43093394206953939</v>
      </c>
      <c r="B342" s="159">
        <f t="shared" ca="1" si="11"/>
        <v>4310</v>
      </c>
      <c r="C342" s="159" t="str">
        <f ca="1">INDEX(동료가치!$I$2:$I$81,MATCH(Sheet2!B342,동료가치!$F$2:$F$81,1),1)</f>
        <v>140 : 랭크3 파견.디포르테</v>
      </c>
    </row>
    <row r="343" spans="1:3" x14ac:dyDescent="0.2">
      <c r="A343" s="159">
        <f t="shared" ca="1" si="10"/>
        <v>0.92852427032080576</v>
      </c>
      <c r="B343" s="159">
        <f t="shared" ca="1" si="11"/>
        <v>9286</v>
      </c>
      <c r="C343" s="159" t="str">
        <f ca="1">INDEX(동료가치!$I$2:$I$81,MATCH(Sheet2!B343,동료가치!$F$2:$F$81,1),1)</f>
        <v>140 : 랭크3 파견.디포르테</v>
      </c>
    </row>
    <row r="344" spans="1:3" x14ac:dyDescent="0.2">
      <c r="A344" s="159">
        <f t="shared" ca="1" si="10"/>
        <v>0.35814182513006498</v>
      </c>
      <c r="B344" s="159">
        <f t="shared" ca="1" si="11"/>
        <v>3582</v>
      </c>
      <c r="C344" s="159" t="str">
        <f ca="1">INDEX(동료가치!$I$2:$I$81,MATCH(Sheet2!B344,동료가치!$F$2:$F$81,1),1)</f>
        <v>140 : 랭크3 파견.디포르테</v>
      </c>
    </row>
    <row r="345" spans="1:3" x14ac:dyDescent="0.2">
      <c r="A345" s="159">
        <f t="shared" ca="1" si="10"/>
        <v>1.7526613745494024E-2</v>
      </c>
      <c r="B345" s="159">
        <f t="shared" ca="1" si="11"/>
        <v>176</v>
      </c>
      <c r="C345" s="159" t="str">
        <f ca="1">INDEX(동료가치!$I$2:$I$81,MATCH(Sheet2!B345,동료가치!$F$2:$F$81,1),1)</f>
        <v>140 : 랭크3 파견.디포르테</v>
      </c>
    </row>
    <row r="346" spans="1:3" x14ac:dyDescent="0.2">
      <c r="A346" s="159">
        <f t="shared" ca="1" si="10"/>
        <v>0.21853227242778672</v>
      </c>
      <c r="B346" s="159">
        <f t="shared" ca="1" si="11"/>
        <v>2186</v>
      </c>
      <c r="C346" s="159" t="str">
        <f ca="1">INDEX(동료가치!$I$2:$I$81,MATCH(Sheet2!B346,동료가치!$F$2:$F$81,1),1)</f>
        <v>140 : 랭크3 파견.디포르테</v>
      </c>
    </row>
    <row r="347" spans="1:3" x14ac:dyDescent="0.2">
      <c r="A347" s="159">
        <f t="shared" ca="1" si="10"/>
        <v>4.5123854121363549E-2</v>
      </c>
      <c r="B347" s="159">
        <f t="shared" ca="1" si="11"/>
        <v>452</v>
      </c>
      <c r="C347" s="159" t="str">
        <f ca="1">INDEX(동료가치!$I$2:$I$81,MATCH(Sheet2!B347,동료가치!$F$2:$F$81,1),1)</f>
        <v>140 : 랭크3 파견.디포르테</v>
      </c>
    </row>
    <row r="348" spans="1:3" x14ac:dyDescent="0.2">
      <c r="A348" s="159">
        <f t="shared" ca="1" si="10"/>
        <v>0.11726642328675507</v>
      </c>
      <c r="B348" s="159">
        <f t="shared" ca="1" si="11"/>
        <v>1173</v>
      </c>
      <c r="C348" s="159" t="str">
        <f ca="1">INDEX(동료가치!$I$2:$I$81,MATCH(Sheet2!B348,동료가치!$F$2:$F$81,1),1)</f>
        <v>140 : 랭크3 파견.디포르테</v>
      </c>
    </row>
    <row r="349" spans="1:3" x14ac:dyDescent="0.2">
      <c r="A349" s="159">
        <f t="shared" ca="1" si="10"/>
        <v>0.82209443779027969</v>
      </c>
      <c r="B349" s="159">
        <f t="shared" ca="1" si="11"/>
        <v>8221</v>
      </c>
      <c r="C349" s="159" t="str">
        <f ca="1">INDEX(동료가치!$I$2:$I$81,MATCH(Sheet2!B349,동료가치!$F$2:$F$81,1),1)</f>
        <v>140 : 랭크3 파견.디포르테</v>
      </c>
    </row>
    <row r="350" spans="1:3" x14ac:dyDescent="0.2">
      <c r="A350" s="159">
        <f t="shared" ca="1" si="10"/>
        <v>0.49532642418616235</v>
      </c>
      <c r="B350" s="159">
        <f t="shared" ca="1" si="11"/>
        <v>4954</v>
      </c>
      <c r="C350" s="159" t="str">
        <f ca="1">INDEX(동료가치!$I$2:$I$81,MATCH(Sheet2!B350,동료가치!$F$2:$F$81,1),1)</f>
        <v>140 : 랭크3 파견.디포르테</v>
      </c>
    </row>
    <row r="351" spans="1:3" x14ac:dyDescent="0.2">
      <c r="A351" s="159">
        <f t="shared" ca="1" si="10"/>
        <v>0.61155094242659225</v>
      </c>
      <c r="B351" s="159">
        <f t="shared" ca="1" si="11"/>
        <v>6116</v>
      </c>
      <c r="C351" s="159" t="str">
        <f ca="1">INDEX(동료가치!$I$2:$I$81,MATCH(Sheet2!B351,동료가치!$F$2:$F$81,1),1)</f>
        <v>140 : 랭크3 파견.디포르테</v>
      </c>
    </row>
    <row r="352" spans="1:3" x14ac:dyDescent="0.2">
      <c r="A352" s="159">
        <f t="shared" ca="1" si="10"/>
        <v>0.54414522363457818</v>
      </c>
      <c r="B352" s="159">
        <f t="shared" ca="1" si="11"/>
        <v>5442</v>
      </c>
      <c r="C352" s="159" t="str">
        <f ca="1">INDEX(동료가치!$I$2:$I$81,MATCH(Sheet2!B352,동료가치!$F$2:$F$81,1),1)</f>
        <v>140 : 랭크3 파견.디포르테</v>
      </c>
    </row>
    <row r="353" spans="1:3" x14ac:dyDescent="0.2">
      <c r="A353" s="159">
        <f t="shared" ca="1" si="10"/>
        <v>0.16322391324178931</v>
      </c>
      <c r="B353" s="159">
        <f t="shared" ca="1" si="11"/>
        <v>1633</v>
      </c>
      <c r="C353" s="159" t="str">
        <f ca="1">INDEX(동료가치!$I$2:$I$81,MATCH(Sheet2!B353,동료가치!$F$2:$F$81,1),1)</f>
        <v>140 : 랭크3 파견.디포르테</v>
      </c>
    </row>
    <row r="354" spans="1:3" x14ac:dyDescent="0.2">
      <c r="A354" s="159">
        <f t="shared" ca="1" si="10"/>
        <v>0.94559387734931444</v>
      </c>
      <c r="B354" s="159">
        <f t="shared" ca="1" si="11"/>
        <v>9456</v>
      </c>
      <c r="C354" s="159" t="str">
        <f ca="1">INDEX(동료가치!$I$2:$I$81,MATCH(Sheet2!B354,동료가치!$F$2:$F$81,1),1)</f>
        <v>140 : 랭크3 파견.디포르테</v>
      </c>
    </row>
    <row r="355" spans="1:3" x14ac:dyDescent="0.2">
      <c r="A355" s="159">
        <f t="shared" ca="1" si="10"/>
        <v>0.32818695811572218</v>
      </c>
      <c r="B355" s="159">
        <f t="shared" ca="1" si="11"/>
        <v>3282</v>
      </c>
      <c r="C355" s="159" t="str">
        <f ca="1">INDEX(동료가치!$I$2:$I$81,MATCH(Sheet2!B355,동료가치!$F$2:$F$81,1),1)</f>
        <v>140 : 랭크3 파견.디포르테</v>
      </c>
    </row>
    <row r="356" spans="1:3" x14ac:dyDescent="0.2">
      <c r="A356" s="159">
        <f t="shared" ca="1" si="10"/>
        <v>0.37320140540996638</v>
      </c>
      <c r="B356" s="159">
        <f t="shared" ca="1" si="11"/>
        <v>3733</v>
      </c>
      <c r="C356" s="159" t="str">
        <f ca="1">INDEX(동료가치!$I$2:$I$81,MATCH(Sheet2!B356,동료가치!$F$2:$F$81,1),1)</f>
        <v>140 : 랭크3 파견.디포르테</v>
      </c>
    </row>
    <row r="357" spans="1:3" x14ac:dyDescent="0.2">
      <c r="A357" s="159">
        <f t="shared" ca="1" si="10"/>
        <v>0.46730229564590264</v>
      </c>
      <c r="B357" s="159">
        <f t="shared" ca="1" si="11"/>
        <v>4674</v>
      </c>
      <c r="C357" s="159" t="str">
        <f ca="1">INDEX(동료가치!$I$2:$I$81,MATCH(Sheet2!B357,동료가치!$F$2:$F$81,1),1)</f>
        <v>140 : 랭크3 파견.디포르테</v>
      </c>
    </row>
    <row r="358" spans="1:3" x14ac:dyDescent="0.2">
      <c r="A358" s="159">
        <f t="shared" ca="1" si="10"/>
        <v>0.44055034693290274</v>
      </c>
      <c r="B358" s="159">
        <f t="shared" ca="1" si="11"/>
        <v>4406</v>
      </c>
      <c r="C358" s="159" t="str">
        <f ca="1">INDEX(동료가치!$I$2:$I$81,MATCH(Sheet2!B358,동료가치!$F$2:$F$81,1),1)</f>
        <v>140 : 랭크3 파견.디포르테</v>
      </c>
    </row>
    <row r="359" spans="1:3" x14ac:dyDescent="0.2">
      <c r="A359" s="159">
        <f t="shared" ca="1" si="10"/>
        <v>1.7894689147181175E-2</v>
      </c>
      <c r="B359" s="159">
        <f t="shared" ca="1" si="11"/>
        <v>179</v>
      </c>
      <c r="C359" s="159" t="str">
        <f ca="1">INDEX(동료가치!$I$2:$I$81,MATCH(Sheet2!B359,동료가치!$F$2:$F$81,1),1)</f>
        <v>140 : 랭크3 파견.디포르테</v>
      </c>
    </row>
    <row r="360" spans="1:3" x14ac:dyDescent="0.2">
      <c r="A360" s="159">
        <f t="shared" ca="1" si="10"/>
        <v>0.61363687141715206</v>
      </c>
      <c r="B360" s="159">
        <f t="shared" ca="1" si="11"/>
        <v>6137</v>
      </c>
      <c r="C360" s="159" t="str">
        <f ca="1">INDEX(동료가치!$I$2:$I$81,MATCH(Sheet2!B360,동료가치!$F$2:$F$81,1),1)</f>
        <v>140 : 랭크3 파견.디포르테</v>
      </c>
    </row>
    <row r="361" spans="1:3" x14ac:dyDescent="0.2">
      <c r="A361" s="159">
        <f t="shared" ca="1" si="10"/>
        <v>0.89635483398983551</v>
      </c>
      <c r="B361" s="159">
        <f t="shared" ca="1" si="11"/>
        <v>8964</v>
      </c>
      <c r="C361" s="159" t="str">
        <f ca="1">INDEX(동료가치!$I$2:$I$81,MATCH(Sheet2!B361,동료가치!$F$2:$F$81,1),1)</f>
        <v>140 : 랭크3 파견.디포르테</v>
      </c>
    </row>
    <row r="362" spans="1:3" x14ac:dyDescent="0.2">
      <c r="A362" s="159">
        <f t="shared" ca="1" si="10"/>
        <v>0.5363206730321175</v>
      </c>
      <c r="B362" s="159">
        <f t="shared" ca="1" si="11"/>
        <v>5364</v>
      </c>
      <c r="C362" s="159" t="str">
        <f ca="1">INDEX(동료가치!$I$2:$I$81,MATCH(Sheet2!B362,동료가치!$F$2:$F$81,1),1)</f>
        <v>140 : 랭크3 파견.디포르테</v>
      </c>
    </row>
    <row r="363" spans="1:3" x14ac:dyDescent="0.2">
      <c r="A363" s="159">
        <f t="shared" ca="1" si="10"/>
        <v>0.97687848681759637</v>
      </c>
      <c r="B363" s="159">
        <f t="shared" ca="1" si="11"/>
        <v>9769</v>
      </c>
      <c r="C363" s="159" t="str">
        <f ca="1">INDEX(동료가치!$I$2:$I$81,MATCH(Sheet2!B363,동료가치!$F$2:$F$81,1),1)</f>
        <v>140 : 랭크3 파견.디포르테</v>
      </c>
    </row>
    <row r="364" spans="1:3" x14ac:dyDescent="0.2">
      <c r="A364" s="159">
        <f t="shared" ca="1" si="10"/>
        <v>0.93394010592415677</v>
      </c>
      <c r="B364" s="159">
        <f t="shared" ca="1" si="11"/>
        <v>9340</v>
      </c>
      <c r="C364" s="159" t="str">
        <f ca="1">INDEX(동료가치!$I$2:$I$81,MATCH(Sheet2!B364,동료가치!$F$2:$F$81,1),1)</f>
        <v>140 : 랭크3 파견.디포르테</v>
      </c>
    </row>
    <row r="365" spans="1:3" x14ac:dyDescent="0.2">
      <c r="A365" s="159">
        <f t="shared" ca="1" si="10"/>
        <v>0.84760866173994098</v>
      </c>
      <c r="B365" s="159">
        <f t="shared" ca="1" si="11"/>
        <v>8477</v>
      </c>
      <c r="C365" s="159" t="str">
        <f ca="1">INDEX(동료가치!$I$2:$I$81,MATCH(Sheet2!B365,동료가치!$F$2:$F$81,1),1)</f>
        <v>140 : 랭크3 파견.디포르테</v>
      </c>
    </row>
    <row r="366" spans="1:3" x14ac:dyDescent="0.2">
      <c r="A366" s="159">
        <f t="shared" ca="1" si="10"/>
        <v>0.99239069384250722</v>
      </c>
      <c r="B366" s="159">
        <f t="shared" ca="1" si="11"/>
        <v>9924</v>
      </c>
      <c r="C366" s="159" t="str">
        <f ca="1">INDEX(동료가치!$I$2:$I$81,MATCH(Sheet2!B366,동료가치!$F$2:$F$81,1),1)</f>
        <v>140 : 랭크3 파견.디포르테</v>
      </c>
    </row>
    <row r="367" spans="1:3" x14ac:dyDescent="0.2">
      <c r="A367" s="159">
        <f t="shared" ca="1" si="10"/>
        <v>0.80636960512584599</v>
      </c>
      <c r="B367" s="159">
        <f t="shared" ca="1" si="11"/>
        <v>8064</v>
      </c>
      <c r="C367" s="159" t="str">
        <f ca="1">INDEX(동료가치!$I$2:$I$81,MATCH(Sheet2!B367,동료가치!$F$2:$F$81,1),1)</f>
        <v>140 : 랭크3 파견.디포르테</v>
      </c>
    </row>
    <row r="368" spans="1:3" x14ac:dyDescent="0.2">
      <c r="A368" s="159">
        <f t="shared" ca="1" si="10"/>
        <v>0.47117934173568277</v>
      </c>
      <c r="B368" s="159">
        <f t="shared" ca="1" si="11"/>
        <v>4712</v>
      </c>
      <c r="C368" s="159" t="str">
        <f ca="1">INDEX(동료가치!$I$2:$I$81,MATCH(Sheet2!B368,동료가치!$F$2:$F$81,1),1)</f>
        <v>140 : 랭크3 파견.디포르테</v>
      </c>
    </row>
    <row r="369" spans="1:3" x14ac:dyDescent="0.2">
      <c r="A369" s="159">
        <f t="shared" ca="1" si="10"/>
        <v>0.12781808797136551</v>
      </c>
      <c r="B369" s="159">
        <f t="shared" ca="1" si="11"/>
        <v>1279</v>
      </c>
      <c r="C369" s="159" t="str">
        <f ca="1">INDEX(동료가치!$I$2:$I$81,MATCH(Sheet2!B369,동료가치!$F$2:$F$81,1),1)</f>
        <v>140 : 랭크3 파견.디포르테</v>
      </c>
    </row>
    <row r="370" spans="1:3" x14ac:dyDescent="0.2">
      <c r="A370" s="159">
        <f t="shared" ca="1" si="10"/>
        <v>0.44735853763812294</v>
      </c>
      <c r="B370" s="159">
        <f t="shared" ca="1" si="11"/>
        <v>4474</v>
      </c>
      <c r="C370" s="159" t="str">
        <f ca="1">INDEX(동료가치!$I$2:$I$81,MATCH(Sheet2!B370,동료가치!$F$2:$F$81,1),1)</f>
        <v>140 : 랭크3 파견.디포르테</v>
      </c>
    </row>
    <row r="371" spans="1:3" x14ac:dyDescent="0.2">
      <c r="A371" s="159">
        <f t="shared" ca="1" si="10"/>
        <v>0.50443088809732362</v>
      </c>
      <c r="B371" s="159">
        <f t="shared" ca="1" si="11"/>
        <v>5045</v>
      </c>
      <c r="C371" s="159" t="str">
        <f ca="1">INDEX(동료가치!$I$2:$I$81,MATCH(Sheet2!B371,동료가치!$F$2:$F$81,1),1)</f>
        <v>140 : 랭크3 파견.디포르테</v>
      </c>
    </row>
    <row r="372" spans="1:3" x14ac:dyDescent="0.2">
      <c r="A372" s="159">
        <f t="shared" ca="1" si="10"/>
        <v>0.83537241674683027</v>
      </c>
      <c r="B372" s="159">
        <f t="shared" ca="1" si="11"/>
        <v>8354</v>
      </c>
      <c r="C372" s="159" t="str">
        <f ca="1">INDEX(동료가치!$I$2:$I$81,MATCH(Sheet2!B372,동료가치!$F$2:$F$81,1),1)</f>
        <v>140 : 랭크3 파견.디포르테</v>
      </c>
    </row>
    <row r="373" spans="1:3" x14ac:dyDescent="0.2">
      <c r="A373" s="159">
        <f t="shared" ca="1" si="10"/>
        <v>0.24903826330890888</v>
      </c>
      <c r="B373" s="159">
        <f t="shared" ca="1" si="11"/>
        <v>2491</v>
      </c>
      <c r="C373" s="159" t="str">
        <f ca="1">INDEX(동료가치!$I$2:$I$81,MATCH(Sheet2!B373,동료가치!$F$2:$F$81,1),1)</f>
        <v>140 : 랭크3 파견.디포르테</v>
      </c>
    </row>
    <row r="374" spans="1:3" x14ac:dyDescent="0.2">
      <c r="A374" s="159">
        <f t="shared" ca="1" si="10"/>
        <v>0.50443185540590885</v>
      </c>
      <c r="B374" s="159">
        <f t="shared" ca="1" si="11"/>
        <v>5045</v>
      </c>
      <c r="C374" s="159" t="str">
        <f ca="1">INDEX(동료가치!$I$2:$I$81,MATCH(Sheet2!B374,동료가치!$F$2:$F$81,1),1)</f>
        <v>140 : 랭크3 파견.디포르테</v>
      </c>
    </row>
    <row r="375" spans="1:3" x14ac:dyDescent="0.2">
      <c r="A375" s="159">
        <f t="shared" ca="1" si="10"/>
        <v>0.90584081217807699</v>
      </c>
      <c r="B375" s="159">
        <f t="shared" ca="1" si="11"/>
        <v>9059</v>
      </c>
      <c r="C375" s="159" t="str">
        <f ca="1">INDEX(동료가치!$I$2:$I$81,MATCH(Sheet2!B375,동료가치!$F$2:$F$81,1),1)</f>
        <v>140 : 랭크3 파견.디포르테</v>
      </c>
    </row>
    <row r="376" spans="1:3" x14ac:dyDescent="0.2">
      <c r="A376" s="159">
        <f t="shared" ca="1" si="10"/>
        <v>0.85928288914270845</v>
      </c>
      <c r="B376" s="159">
        <f t="shared" ca="1" si="11"/>
        <v>8593</v>
      </c>
      <c r="C376" s="159" t="str">
        <f ca="1">INDEX(동료가치!$I$2:$I$81,MATCH(Sheet2!B376,동료가치!$F$2:$F$81,1),1)</f>
        <v>140 : 랭크3 파견.디포르테</v>
      </c>
    </row>
    <row r="377" spans="1:3" x14ac:dyDescent="0.2">
      <c r="A377" s="159">
        <f t="shared" ca="1" si="10"/>
        <v>0.54289925035923003</v>
      </c>
      <c r="B377" s="159">
        <f t="shared" ca="1" si="11"/>
        <v>5429</v>
      </c>
      <c r="C377" s="159" t="str">
        <f ca="1">INDEX(동료가치!$I$2:$I$81,MATCH(Sheet2!B377,동료가치!$F$2:$F$81,1),1)</f>
        <v>140 : 랭크3 파견.디포르테</v>
      </c>
    </row>
    <row r="378" spans="1:3" x14ac:dyDescent="0.2">
      <c r="A378" s="159">
        <f t="shared" ca="1" si="10"/>
        <v>0.63119400192938813</v>
      </c>
      <c r="B378" s="159">
        <f t="shared" ca="1" si="11"/>
        <v>6312</v>
      </c>
      <c r="C378" s="159" t="str">
        <f ca="1">INDEX(동료가치!$I$2:$I$81,MATCH(Sheet2!B378,동료가치!$F$2:$F$81,1),1)</f>
        <v>140 : 랭크3 파견.디포르테</v>
      </c>
    </row>
    <row r="379" spans="1:3" x14ac:dyDescent="0.2">
      <c r="A379" s="159">
        <f t="shared" ca="1" si="10"/>
        <v>0.61948771081746157</v>
      </c>
      <c r="B379" s="159">
        <f t="shared" ca="1" si="11"/>
        <v>6195</v>
      </c>
      <c r="C379" s="159" t="str">
        <f ca="1">INDEX(동료가치!$I$2:$I$81,MATCH(Sheet2!B379,동료가치!$F$2:$F$81,1),1)</f>
        <v>140 : 랭크3 파견.디포르테</v>
      </c>
    </row>
    <row r="380" spans="1:3" x14ac:dyDescent="0.2">
      <c r="A380" s="159">
        <f t="shared" ca="1" si="10"/>
        <v>0.21095164137647293</v>
      </c>
      <c r="B380" s="159">
        <f t="shared" ca="1" si="11"/>
        <v>2110</v>
      </c>
      <c r="C380" s="159" t="str">
        <f ca="1">INDEX(동료가치!$I$2:$I$81,MATCH(Sheet2!B380,동료가치!$F$2:$F$81,1),1)</f>
        <v>140 : 랭크3 파견.디포르테</v>
      </c>
    </row>
    <row r="381" spans="1:3" x14ac:dyDescent="0.2">
      <c r="A381" s="159">
        <f t="shared" ca="1" si="10"/>
        <v>3.5268636810495302E-2</v>
      </c>
      <c r="B381" s="159">
        <f t="shared" ca="1" si="11"/>
        <v>353</v>
      </c>
      <c r="C381" s="159" t="str">
        <f ca="1">INDEX(동료가치!$I$2:$I$81,MATCH(Sheet2!B381,동료가치!$F$2:$F$81,1),1)</f>
        <v>140 : 랭크3 파견.디포르테</v>
      </c>
    </row>
    <row r="382" spans="1:3" x14ac:dyDescent="0.2">
      <c r="A382" s="159">
        <f t="shared" ca="1" si="10"/>
        <v>0.90213685544560407</v>
      </c>
      <c r="B382" s="159">
        <f t="shared" ca="1" si="11"/>
        <v>9022</v>
      </c>
      <c r="C382" s="159" t="str">
        <f ca="1">INDEX(동료가치!$I$2:$I$81,MATCH(Sheet2!B382,동료가치!$F$2:$F$81,1),1)</f>
        <v>140 : 랭크3 파견.디포르테</v>
      </c>
    </row>
    <row r="383" spans="1:3" x14ac:dyDescent="0.2">
      <c r="A383" s="159">
        <f t="shared" ca="1" si="10"/>
        <v>0.74514018310153196</v>
      </c>
      <c r="B383" s="159">
        <f t="shared" ca="1" si="11"/>
        <v>7452</v>
      </c>
      <c r="C383" s="159" t="str">
        <f ca="1">INDEX(동료가치!$I$2:$I$81,MATCH(Sheet2!B383,동료가치!$F$2:$F$81,1),1)</f>
        <v>140 : 랭크3 파견.디포르테</v>
      </c>
    </row>
    <row r="384" spans="1:3" x14ac:dyDescent="0.2">
      <c r="A384" s="159">
        <f t="shared" ca="1" si="10"/>
        <v>0.7472401617389508</v>
      </c>
      <c r="B384" s="159">
        <f t="shared" ca="1" si="11"/>
        <v>7473</v>
      </c>
      <c r="C384" s="159" t="str">
        <f ca="1">INDEX(동료가치!$I$2:$I$81,MATCH(Sheet2!B384,동료가치!$F$2:$F$81,1),1)</f>
        <v>140 : 랭크3 파견.디포르테</v>
      </c>
    </row>
    <row r="385" spans="1:3" x14ac:dyDescent="0.2">
      <c r="A385" s="159">
        <f t="shared" ca="1" si="10"/>
        <v>8.7880778581765351E-2</v>
      </c>
      <c r="B385" s="159">
        <f t="shared" ca="1" si="11"/>
        <v>879</v>
      </c>
      <c r="C385" s="159" t="str">
        <f ca="1">INDEX(동료가치!$I$2:$I$81,MATCH(Sheet2!B385,동료가치!$F$2:$F$81,1),1)</f>
        <v>140 : 랭크3 파견.디포르테</v>
      </c>
    </row>
    <row r="386" spans="1:3" x14ac:dyDescent="0.2">
      <c r="A386" s="159">
        <f t="shared" ref="A386:A449" ca="1" si="12">RAND()</f>
        <v>0.94362073561336557</v>
      </c>
      <c r="B386" s="159">
        <f t="shared" ref="B386:B449" ca="1" si="13">ROUNDUP(A386*10000,)</f>
        <v>9437</v>
      </c>
      <c r="C386" s="159" t="str">
        <f ca="1">INDEX(동료가치!$I$2:$I$81,MATCH(Sheet2!B386,동료가치!$F$2:$F$81,1),1)</f>
        <v>140 : 랭크3 파견.디포르테</v>
      </c>
    </row>
    <row r="387" spans="1:3" x14ac:dyDescent="0.2">
      <c r="A387" s="159">
        <f t="shared" ca="1" si="12"/>
        <v>0.53853569591415995</v>
      </c>
      <c r="B387" s="159">
        <f t="shared" ca="1" si="13"/>
        <v>5386</v>
      </c>
      <c r="C387" s="159" t="str">
        <f ca="1">INDEX(동료가치!$I$2:$I$81,MATCH(Sheet2!B387,동료가치!$F$2:$F$81,1),1)</f>
        <v>140 : 랭크3 파견.디포르테</v>
      </c>
    </row>
    <row r="388" spans="1:3" x14ac:dyDescent="0.2">
      <c r="A388" s="159">
        <f t="shared" ca="1" si="12"/>
        <v>0.13773591617197678</v>
      </c>
      <c r="B388" s="159">
        <f t="shared" ca="1" si="13"/>
        <v>1378</v>
      </c>
      <c r="C388" s="159" t="str">
        <f ca="1">INDEX(동료가치!$I$2:$I$81,MATCH(Sheet2!B388,동료가치!$F$2:$F$81,1),1)</f>
        <v>140 : 랭크3 파견.디포르테</v>
      </c>
    </row>
    <row r="389" spans="1:3" x14ac:dyDescent="0.2">
      <c r="A389" s="159">
        <f t="shared" ca="1" si="12"/>
        <v>0.5699235116070086</v>
      </c>
      <c r="B389" s="159">
        <f t="shared" ca="1" si="13"/>
        <v>5700</v>
      </c>
      <c r="C389" s="159" t="str">
        <f ca="1">INDEX(동료가치!$I$2:$I$81,MATCH(Sheet2!B389,동료가치!$F$2:$F$81,1),1)</f>
        <v>140 : 랭크3 파견.디포르테</v>
      </c>
    </row>
    <row r="390" spans="1:3" x14ac:dyDescent="0.2">
      <c r="A390" s="159">
        <f t="shared" ca="1" si="12"/>
        <v>0.77994999499217832</v>
      </c>
      <c r="B390" s="159">
        <f t="shared" ca="1" si="13"/>
        <v>7800</v>
      </c>
      <c r="C390" s="159" t="str">
        <f ca="1">INDEX(동료가치!$I$2:$I$81,MATCH(Sheet2!B390,동료가치!$F$2:$F$81,1),1)</f>
        <v>140 : 랭크3 파견.디포르테</v>
      </c>
    </row>
    <row r="391" spans="1:3" x14ac:dyDescent="0.2">
      <c r="A391" s="159">
        <f t="shared" ca="1" si="12"/>
        <v>0.49661108488767847</v>
      </c>
      <c r="B391" s="159">
        <f t="shared" ca="1" si="13"/>
        <v>4967</v>
      </c>
      <c r="C391" s="159" t="str">
        <f ca="1">INDEX(동료가치!$I$2:$I$81,MATCH(Sheet2!B391,동료가치!$F$2:$F$81,1),1)</f>
        <v>140 : 랭크3 파견.디포르테</v>
      </c>
    </row>
    <row r="392" spans="1:3" x14ac:dyDescent="0.2">
      <c r="A392" s="159">
        <f t="shared" ca="1" si="12"/>
        <v>0.47867451704486241</v>
      </c>
      <c r="B392" s="159">
        <f t="shared" ca="1" si="13"/>
        <v>4787</v>
      </c>
      <c r="C392" s="159" t="str">
        <f ca="1">INDEX(동료가치!$I$2:$I$81,MATCH(Sheet2!B392,동료가치!$F$2:$F$81,1),1)</f>
        <v>140 : 랭크3 파견.디포르테</v>
      </c>
    </row>
    <row r="393" spans="1:3" x14ac:dyDescent="0.2">
      <c r="A393" s="159">
        <f t="shared" ca="1" si="12"/>
        <v>0.95550635292576636</v>
      </c>
      <c r="B393" s="159">
        <f t="shared" ca="1" si="13"/>
        <v>9556</v>
      </c>
      <c r="C393" s="159" t="str">
        <f ca="1">INDEX(동료가치!$I$2:$I$81,MATCH(Sheet2!B393,동료가치!$F$2:$F$81,1),1)</f>
        <v>140 : 랭크3 파견.디포르테</v>
      </c>
    </row>
    <row r="394" spans="1:3" x14ac:dyDescent="0.2">
      <c r="A394" s="159">
        <f t="shared" ca="1" si="12"/>
        <v>0.48849443421863459</v>
      </c>
      <c r="B394" s="159">
        <f t="shared" ca="1" si="13"/>
        <v>4885</v>
      </c>
      <c r="C394" s="159" t="str">
        <f ca="1">INDEX(동료가치!$I$2:$I$81,MATCH(Sheet2!B394,동료가치!$F$2:$F$81,1),1)</f>
        <v>140 : 랭크3 파견.디포르테</v>
      </c>
    </row>
    <row r="395" spans="1:3" x14ac:dyDescent="0.2">
      <c r="A395" s="159">
        <f t="shared" ca="1" si="12"/>
        <v>0.5292984549908023</v>
      </c>
      <c r="B395" s="159">
        <f t="shared" ca="1" si="13"/>
        <v>5293</v>
      </c>
      <c r="C395" s="159" t="str">
        <f ca="1">INDEX(동료가치!$I$2:$I$81,MATCH(Sheet2!B395,동료가치!$F$2:$F$81,1),1)</f>
        <v>140 : 랭크3 파견.디포르테</v>
      </c>
    </row>
    <row r="396" spans="1:3" x14ac:dyDescent="0.2">
      <c r="A396" s="159">
        <f t="shared" ca="1" si="12"/>
        <v>0.9242441588919732</v>
      </c>
      <c r="B396" s="159">
        <f t="shared" ca="1" si="13"/>
        <v>9243</v>
      </c>
      <c r="C396" s="159" t="str">
        <f ca="1">INDEX(동료가치!$I$2:$I$81,MATCH(Sheet2!B396,동료가치!$F$2:$F$81,1),1)</f>
        <v>140 : 랭크3 파견.디포르테</v>
      </c>
    </row>
    <row r="397" spans="1:3" x14ac:dyDescent="0.2">
      <c r="A397" s="159">
        <f t="shared" ca="1" si="12"/>
        <v>0.32039944246911678</v>
      </c>
      <c r="B397" s="159">
        <f t="shared" ca="1" si="13"/>
        <v>3204</v>
      </c>
      <c r="C397" s="159" t="str">
        <f ca="1">INDEX(동료가치!$I$2:$I$81,MATCH(Sheet2!B397,동료가치!$F$2:$F$81,1),1)</f>
        <v>140 : 랭크3 파견.디포르테</v>
      </c>
    </row>
    <row r="398" spans="1:3" x14ac:dyDescent="0.2">
      <c r="A398" s="159">
        <f t="shared" ca="1" si="12"/>
        <v>0.83379020399133985</v>
      </c>
      <c r="B398" s="159">
        <f t="shared" ca="1" si="13"/>
        <v>8338</v>
      </c>
      <c r="C398" s="159" t="str">
        <f ca="1">INDEX(동료가치!$I$2:$I$81,MATCH(Sheet2!B398,동료가치!$F$2:$F$81,1),1)</f>
        <v>140 : 랭크3 파견.디포르테</v>
      </c>
    </row>
    <row r="399" spans="1:3" x14ac:dyDescent="0.2">
      <c r="A399" s="159">
        <f t="shared" ca="1" si="12"/>
        <v>0.39627987407724519</v>
      </c>
      <c r="B399" s="159">
        <f t="shared" ca="1" si="13"/>
        <v>3963</v>
      </c>
      <c r="C399" s="159" t="str">
        <f ca="1">INDEX(동료가치!$I$2:$I$81,MATCH(Sheet2!B399,동료가치!$F$2:$F$81,1),1)</f>
        <v>140 : 랭크3 파견.디포르테</v>
      </c>
    </row>
    <row r="400" spans="1:3" x14ac:dyDescent="0.2">
      <c r="A400" s="159">
        <f t="shared" ca="1" si="12"/>
        <v>0.93694847623500199</v>
      </c>
      <c r="B400" s="159">
        <f t="shared" ca="1" si="13"/>
        <v>9370</v>
      </c>
      <c r="C400" s="159" t="str">
        <f ca="1">INDEX(동료가치!$I$2:$I$81,MATCH(Sheet2!B400,동료가치!$F$2:$F$81,1),1)</f>
        <v>140 : 랭크3 파견.디포르테</v>
      </c>
    </row>
    <row r="401" spans="1:3" x14ac:dyDescent="0.2">
      <c r="A401" s="159">
        <f t="shared" ca="1" si="12"/>
        <v>0.99008839145456295</v>
      </c>
      <c r="B401" s="159">
        <f t="shared" ca="1" si="13"/>
        <v>9901</v>
      </c>
      <c r="C401" s="159" t="str">
        <f ca="1">INDEX(동료가치!$I$2:$I$81,MATCH(Sheet2!B401,동료가치!$F$2:$F$81,1),1)</f>
        <v>140 : 랭크3 파견.디포르테</v>
      </c>
    </row>
    <row r="402" spans="1:3" x14ac:dyDescent="0.2">
      <c r="A402" s="159">
        <f t="shared" ca="1" si="12"/>
        <v>2.2924928661873789E-2</v>
      </c>
      <c r="B402" s="159">
        <f t="shared" ca="1" si="13"/>
        <v>230</v>
      </c>
      <c r="C402" s="159" t="str">
        <f ca="1">INDEX(동료가치!$I$2:$I$81,MATCH(Sheet2!B402,동료가치!$F$2:$F$81,1),1)</f>
        <v>140 : 랭크3 파견.디포르테</v>
      </c>
    </row>
    <row r="403" spans="1:3" x14ac:dyDescent="0.2">
      <c r="A403" s="159">
        <f t="shared" ca="1" si="12"/>
        <v>0.25117312558785532</v>
      </c>
      <c r="B403" s="159">
        <f t="shared" ca="1" si="13"/>
        <v>2512</v>
      </c>
      <c r="C403" s="159" t="str">
        <f ca="1">INDEX(동료가치!$I$2:$I$81,MATCH(Sheet2!B403,동료가치!$F$2:$F$81,1),1)</f>
        <v>140 : 랭크3 파견.디포르테</v>
      </c>
    </row>
    <row r="404" spans="1:3" x14ac:dyDescent="0.2">
      <c r="A404" s="159">
        <f t="shared" ca="1" si="12"/>
        <v>0.26001618535265802</v>
      </c>
      <c r="B404" s="159">
        <f t="shared" ca="1" si="13"/>
        <v>2601</v>
      </c>
      <c r="C404" s="159" t="str">
        <f ca="1">INDEX(동료가치!$I$2:$I$81,MATCH(Sheet2!B404,동료가치!$F$2:$F$81,1),1)</f>
        <v>140 : 랭크3 파견.디포르테</v>
      </c>
    </row>
    <row r="405" spans="1:3" x14ac:dyDescent="0.2">
      <c r="A405" s="159">
        <f t="shared" ca="1" si="12"/>
        <v>0.48098733592585574</v>
      </c>
      <c r="B405" s="159">
        <f t="shared" ca="1" si="13"/>
        <v>4810</v>
      </c>
      <c r="C405" s="159" t="str">
        <f ca="1">INDEX(동료가치!$I$2:$I$81,MATCH(Sheet2!B405,동료가치!$F$2:$F$81,1),1)</f>
        <v>140 : 랭크3 파견.디포르테</v>
      </c>
    </row>
    <row r="406" spans="1:3" x14ac:dyDescent="0.2">
      <c r="A406" s="159">
        <f t="shared" ca="1" si="12"/>
        <v>0.74853470588155502</v>
      </c>
      <c r="B406" s="159">
        <f t="shared" ca="1" si="13"/>
        <v>7486</v>
      </c>
      <c r="C406" s="159" t="str">
        <f ca="1">INDEX(동료가치!$I$2:$I$81,MATCH(Sheet2!B406,동료가치!$F$2:$F$81,1),1)</f>
        <v>140 : 랭크3 파견.디포르테</v>
      </c>
    </row>
    <row r="407" spans="1:3" x14ac:dyDescent="0.2">
      <c r="A407" s="159">
        <f t="shared" ca="1" si="12"/>
        <v>0.19215382027094452</v>
      </c>
      <c r="B407" s="159">
        <f t="shared" ca="1" si="13"/>
        <v>1922</v>
      </c>
      <c r="C407" s="159" t="str">
        <f ca="1">INDEX(동료가치!$I$2:$I$81,MATCH(Sheet2!B407,동료가치!$F$2:$F$81,1),1)</f>
        <v>140 : 랭크3 파견.디포르테</v>
      </c>
    </row>
    <row r="408" spans="1:3" x14ac:dyDescent="0.2">
      <c r="A408" s="159">
        <f t="shared" ca="1" si="12"/>
        <v>0.7012970815718591</v>
      </c>
      <c r="B408" s="159">
        <f t="shared" ca="1" si="13"/>
        <v>7013</v>
      </c>
      <c r="C408" s="159" t="str">
        <f ca="1">INDEX(동료가치!$I$2:$I$81,MATCH(Sheet2!B408,동료가치!$F$2:$F$81,1),1)</f>
        <v>140 : 랭크3 파견.디포르테</v>
      </c>
    </row>
    <row r="409" spans="1:3" x14ac:dyDescent="0.2">
      <c r="A409" s="159">
        <f t="shared" ca="1" si="12"/>
        <v>0.66085342024620408</v>
      </c>
      <c r="B409" s="159">
        <f t="shared" ca="1" si="13"/>
        <v>6609</v>
      </c>
      <c r="C409" s="159" t="str">
        <f ca="1">INDEX(동료가치!$I$2:$I$81,MATCH(Sheet2!B409,동료가치!$F$2:$F$81,1),1)</f>
        <v>140 : 랭크3 파견.디포르테</v>
      </c>
    </row>
    <row r="410" spans="1:3" x14ac:dyDescent="0.2">
      <c r="A410" s="159">
        <f t="shared" ca="1" si="12"/>
        <v>0.48510618067633626</v>
      </c>
      <c r="B410" s="159">
        <f t="shared" ca="1" si="13"/>
        <v>4852</v>
      </c>
      <c r="C410" s="159" t="str">
        <f ca="1">INDEX(동료가치!$I$2:$I$81,MATCH(Sheet2!B410,동료가치!$F$2:$F$81,1),1)</f>
        <v>140 : 랭크3 파견.디포르테</v>
      </c>
    </row>
    <row r="411" spans="1:3" x14ac:dyDescent="0.2">
      <c r="A411" s="159">
        <f t="shared" ca="1" si="12"/>
        <v>0.43063147062632368</v>
      </c>
      <c r="B411" s="159">
        <f t="shared" ca="1" si="13"/>
        <v>4307</v>
      </c>
      <c r="C411" s="159" t="str">
        <f ca="1">INDEX(동료가치!$I$2:$I$81,MATCH(Sheet2!B411,동료가치!$F$2:$F$81,1),1)</f>
        <v>140 : 랭크3 파견.디포르테</v>
      </c>
    </row>
    <row r="412" spans="1:3" x14ac:dyDescent="0.2">
      <c r="A412" s="159">
        <f t="shared" ca="1" si="12"/>
        <v>0.53327200676927344</v>
      </c>
      <c r="B412" s="159">
        <f t="shared" ca="1" si="13"/>
        <v>5333</v>
      </c>
      <c r="C412" s="159" t="str">
        <f ca="1">INDEX(동료가치!$I$2:$I$81,MATCH(Sheet2!B412,동료가치!$F$2:$F$81,1),1)</f>
        <v>140 : 랭크3 파견.디포르테</v>
      </c>
    </row>
    <row r="413" spans="1:3" x14ac:dyDescent="0.2">
      <c r="A413" s="159">
        <f t="shared" ca="1" si="12"/>
        <v>0.81571858255370766</v>
      </c>
      <c r="B413" s="159">
        <f t="shared" ca="1" si="13"/>
        <v>8158</v>
      </c>
      <c r="C413" s="159" t="str">
        <f ca="1">INDEX(동료가치!$I$2:$I$81,MATCH(Sheet2!B413,동료가치!$F$2:$F$81,1),1)</f>
        <v>140 : 랭크3 파견.디포르테</v>
      </c>
    </row>
    <row r="414" spans="1:3" x14ac:dyDescent="0.2">
      <c r="A414" s="159">
        <f t="shared" ca="1" si="12"/>
        <v>0.17488075844783457</v>
      </c>
      <c r="B414" s="159">
        <f t="shared" ca="1" si="13"/>
        <v>1749</v>
      </c>
      <c r="C414" s="159" t="str">
        <f ca="1">INDEX(동료가치!$I$2:$I$81,MATCH(Sheet2!B414,동료가치!$F$2:$F$81,1),1)</f>
        <v>140 : 랭크3 파견.디포르테</v>
      </c>
    </row>
    <row r="415" spans="1:3" x14ac:dyDescent="0.2">
      <c r="A415" s="159">
        <f t="shared" ca="1" si="12"/>
        <v>0.60716369679327331</v>
      </c>
      <c r="B415" s="159">
        <f t="shared" ca="1" si="13"/>
        <v>6072</v>
      </c>
      <c r="C415" s="159" t="str">
        <f ca="1">INDEX(동료가치!$I$2:$I$81,MATCH(Sheet2!B415,동료가치!$F$2:$F$81,1),1)</f>
        <v>140 : 랭크3 파견.디포르테</v>
      </c>
    </row>
    <row r="416" spans="1:3" x14ac:dyDescent="0.2">
      <c r="A416" s="159">
        <f t="shared" ca="1" si="12"/>
        <v>0.3531847223724951</v>
      </c>
      <c r="B416" s="159">
        <f t="shared" ca="1" si="13"/>
        <v>3532</v>
      </c>
      <c r="C416" s="159" t="str">
        <f ca="1">INDEX(동료가치!$I$2:$I$81,MATCH(Sheet2!B416,동료가치!$F$2:$F$81,1),1)</f>
        <v>140 : 랭크3 파견.디포르테</v>
      </c>
    </row>
    <row r="417" spans="1:3" x14ac:dyDescent="0.2">
      <c r="A417" s="159">
        <f t="shared" ca="1" si="12"/>
        <v>0.75091065756599584</v>
      </c>
      <c r="B417" s="159">
        <f t="shared" ca="1" si="13"/>
        <v>7510</v>
      </c>
      <c r="C417" s="159" t="str">
        <f ca="1">INDEX(동료가치!$I$2:$I$81,MATCH(Sheet2!B417,동료가치!$F$2:$F$81,1),1)</f>
        <v>140 : 랭크3 파견.디포르테</v>
      </c>
    </row>
    <row r="418" spans="1:3" x14ac:dyDescent="0.2">
      <c r="A418" s="159">
        <f t="shared" ca="1" si="12"/>
        <v>0.26724556522346432</v>
      </c>
      <c r="B418" s="159">
        <f t="shared" ca="1" si="13"/>
        <v>2673</v>
      </c>
      <c r="C418" s="159" t="str">
        <f ca="1">INDEX(동료가치!$I$2:$I$81,MATCH(Sheet2!B418,동료가치!$F$2:$F$81,1),1)</f>
        <v>140 : 랭크3 파견.디포르테</v>
      </c>
    </row>
    <row r="419" spans="1:3" x14ac:dyDescent="0.2">
      <c r="A419" s="159">
        <f t="shared" ca="1" si="12"/>
        <v>0.98703766094836709</v>
      </c>
      <c r="B419" s="159">
        <f t="shared" ca="1" si="13"/>
        <v>9871</v>
      </c>
      <c r="C419" s="159" t="str">
        <f ca="1">INDEX(동료가치!$I$2:$I$81,MATCH(Sheet2!B419,동료가치!$F$2:$F$81,1),1)</f>
        <v>140 : 랭크3 파견.디포르테</v>
      </c>
    </row>
    <row r="420" spans="1:3" x14ac:dyDescent="0.2">
      <c r="A420" s="159">
        <f t="shared" ca="1" si="12"/>
        <v>0.55621880151267022</v>
      </c>
      <c r="B420" s="159">
        <f t="shared" ca="1" si="13"/>
        <v>5563</v>
      </c>
      <c r="C420" s="159" t="str">
        <f ca="1">INDEX(동료가치!$I$2:$I$81,MATCH(Sheet2!B420,동료가치!$F$2:$F$81,1),1)</f>
        <v>140 : 랭크3 파견.디포르테</v>
      </c>
    </row>
    <row r="421" spans="1:3" x14ac:dyDescent="0.2">
      <c r="A421" s="159">
        <f t="shared" ca="1" si="12"/>
        <v>0.90046793487248566</v>
      </c>
      <c r="B421" s="159">
        <f t="shared" ca="1" si="13"/>
        <v>9005</v>
      </c>
      <c r="C421" s="159" t="str">
        <f ca="1">INDEX(동료가치!$I$2:$I$81,MATCH(Sheet2!B421,동료가치!$F$2:$F$81,1),1)</f>
        <v>140 : 랭크3 파견.디포르테</v>
      </c>
    </row>
    <row r="422" spans="1:3" x14ac:dyDescent="0.2">
      <c r="A422" s="159">
        <f t="shared" ca="1" si="12"/>
        <v>0.36660252700365525</v>
      </c>
      <c r="B422" s="159">
        <f t="shared" ca="1" si="13"/>
        <v>3667</v>
      </c>
      <c r="C422" s="159" t="str">
        <f ca="1">INDEX(동료가치!$I$2:$I$81,MATCH(Sheet2!B422,동료가치!$F$2:$F$81,1),1)</f>
        <v>140 : 랭크3 파견.디포르테</v>
      </c>
    </row>
    <row r="423" spans="1:3" x14ac:dyDescent="0.2">
      <c r="A423" s="159">
        <f t="shared" ca="1" si="12"/>
        <v>0.83313103787168041</v>
      </c>
      <c r="B423" s="159">
        <f t="shared" ca="1" si="13"/>
        <v>8332</v>
      </c>
      <c r="C423" s="159" t="str">
        <f ca="1">INDEX(동료가치!$I$2:$I$81,MATCH(Sheet2!B423,동료가치!$F$2:$F$81,1),1)</f>
        <v>140 : 랭크3 파견.디포르테</v>
      </c>
    </row>
    <row r="424" spans="1:3" x14ac:dyDescent="0.2">
      <c r="A424" s="159">
        <f t="shared" ca="1" si="12"/>
        <v>0.15576270309302009</v>
      </c>
      <c r="B424" s="159">
        <f t="shared" ca="1" si="13"/>
        <v>1558</v>
      </c>
      <c r="C424" s="159" t="str">
        <f ca="1">INDEX(동료가치!$I$2:$I$81,MATCH(Sheet2!B424,동료가치!$F$2:$F$81,1),1)</f>
        <v>140 : 랭크3 파견.디포르테</v>
      </c>
    </row>
    <row r="425" spans="1:3" x14ac:dyDescent="0.2">
      <c r="A425" s="159">
        <f t="shared" ca="1" si="12"/>
        <v>0.97315008902623301</v>
      </c>
      <c r="B425" s="159">
        <f t="shared" ca="1" si="13"/>
        <v>9732</v>
      </c>
      <c r="C425" s="159" t="str">
        <f ca="1">INDEX(동료가치!$I$2:$I$81,MATCH(Sheet2!B425,동료가치!$F$2:$F$81,1),1)</f>
        <v>140 : 랭크3 파견.디포르테</v>
      </c>
    </row>
    <row r="426" spans="1:3" x14ac:dyDescent="0.2">
      <c r="A426" s="159">
        <f t="shared" ca="1" si="12"/>
        <v>0.45086535698291796</v>
      </c>
      <c r="B426" s="159">
        <f t="shared" ca="1" si="13"/>
        <v>4509</v>
      </c>
      <c r="C426" s="159" t="str">
        <f ca="1">INDEX(동료가치!$I$2:$I$81,MATCH(Sheet2!B426,동료가치!$F$2:$F$81,1),1)</f>
        <v>140 : 랭크3 파견.디포르테</v>
      </c>
    </row>
    <row r="427" spans="1:3" x14ac:dyDescent="0.2">
      <c r="A427" s="159">
        <f t="shared" ca="1" si="12"/>
        <v>0.76625600663245486</v>
      </c>
      <c r="B427" s="159">
        <f t="shared" ca="1" si="13"/>
        <v>7663</v>
      </c>
      <c r="C427" s="159" t="str">
        <f ca="1">INDEX(동료가치!$I$2:$I$81,MATCH(Sheet2!B427,동료가치!$F$2:$F$81,1),1)</f>
        <v>140 : 랭크3 파견.디포르테</v>
      </c>
    </row>
    <row r="428" spans="1:3" x14ac:dyDescent="0.2">
      <c r="A428" s="159">
        <f t="shared" ca="1" si="12"/>
        <v>0.38550521410941962</v>
      </c>
      <c r="B428" s="159">
        <f t="shared" ca="1" si="13"/>
        <v>3856</v>
      </c>
      <c r="C428" s="159" t="str">
        <f ca="1">INDEX(동료가치!$I$2:$I$81,MATCH(Sheet2!B428,동료가치!$F$2:$F$81,1),1)</f>
        <v>140 : 랭크3 파견.디포르테</v>
      </c>
    </row>
    <row r="429" spans="1:3" x14ac:dyDescent="0.2">
      <c r="A429" s="159">
        <f t="shared" ca="1" si="12"/>
        <v>9.1677657920880007E-2</v>
      </c>
      <c r="B429" s="159">
        <f t="shared" ca="1" si="13"/>
        <v>917</v>
      </c>
      <c r="C429" s="159" t="str">
        <f ca="1">INDEX(동료가치!$I$2:$I$81,MATCH(Sheet2!B429,동료가치!$F$2:$F$81,1),1)</f>
        <v>140 : 랭크3 파견.디포르테</v>
      </c>
    </row>
    <row r="430" spans="1:3" x14ac:dyDescent="0.2">
      <c r="A430" s="159">
        <f t="shared" ca="1" si="12"/>
        <v>0.8199757616619654</v>
      </c>
      <c r="B430" s="159">
        <f t="shared" ca="1" si="13"/>
        <v>8200</v>
      </c>
      <c r="C430" s="159" t="str">
        <f ca="1">INDEX(동료가치!$I$2:$I$81,MATCH(Sheet2!B430,동료가치!$F$2:$F$81,1),1)</f>
        <v>140 : 랭크3 파견.디포르테</v>
      </c>
    </row>
    <row r="431" spans="1:3" x14ac:dyDescent="0.2">
      <c r="A431" s="159">
        <f t="shared" ca="1" si="12"/>
        <v>0.97150809134989968</v>
      </c>
      <c r="B431" s="159">
        <f t="shared" ca="1" si="13"/>
        <v>9716</v>
      </c>
      <c r="C431" s="159" t="str">
        <f ca="1">INDEX(동료가치!$I$2:$I$81,MATCH(Sheet2!B431,동료가치!$F$2:$F$81,1),1)</f>
        <v>140 : 랭크3 파견.디포르테</v>
      </c>
    </row>
    <row r="432" spans="1:3" x14ac:dyDescent="0.2">
      <c r="A432" s="159">
        <f t="shared" ca="1" si="12"/>
        <v>3.608963579444513E-4</v>
      </c>
      <c r="B432" s="159">
        <f t="shared" ca="1" si="13"/>
        <v>4</v>
      </c>
      <c r="C432" s="159" t="e">
        <f ca="1">INDEX(동료가치!$I$2:$I$81,MATCH(Sheet2!B432,동료가치!$F$2:$F$81,1),1)</f>
        <v>#N/A</v>
      </c>
    </row>
    <row r="433" spans="1:3" x14ac:dyDescent="0.2">
      <c r="A433" s="159">
        <f t="shared" ca="1" si="12"/>
        <v>0.18755697268398352</v>
      </c>
      <c r="B433" s="159">
        <f t="shared" ca="1" si="13"/>
        <v>1876</v>
      </c>
      <c r="C433" s="159" t="str">
        <f ca="1">INDEX(동료가치!$I$2:$I$81,MATCH(Sheet2!B433,동료가치!$F$2:$F$81,1),1)</f>
        <v>140 : 랭크3 파견.디포르테</v>
      </c>
    </row>
    <row r="434" spans="1:3" x14ac:dyDescent="0.2">
      <c r="A434" s="159">
        <f t="shared" ca="1" si="12"/>
        <v>0.90356207433028779</v>
      </c>
      <c r="B434" s="159">
        <f t="shared" ca="1" si="13"/>
        <v>9036</v>
      </c>
      <c r="C434" s="159" t="str">
        <f ca="1">INDEX(동료가치!$I$2:$I$81,MATCH(Sheet2!B434,동료가치!$F$2:$F$81,1),1)</f>
        <v>140 : 랭크3 파견.디포르테</v>
      </c>
    </row>
    <row r="435" spans="1:3" x14ac:dyDescent="0.2">
      <c r="A435" s="159">
        <f t="shared" ca="1" si="12"/>
        <v>7.8791479825918276E-2</v>
      </c>
      <c r="B435" s="159">
        <f t="shared" ca="1" si="13"/>
        <v>788</v>
      </c>
      <c r="C435" s="159" t="str">
        <f ca="1">INDEX(동료가치!$I$2:$I$81,MATCH(Sheet2!B435,동료가치!$F$2:$F$81,1),1)</f>
        <v>140 : 랭크3 파견.디포르테</v>
      </c>
    </row>
    <row r="436" spans="1:3" x14ac:dyDescent="0.2">
      <c r="A436" s="159">
        <f t="shared" ca="1" si="12"/>
        <v>0.6350516254209565</v>
      </c>
      <c r="B436" s="159">
        <f t="shared" ca="1" si="13"/>
        <v>6351</v>
      </c>
      <c r="C436" s="159" t="str">
        <f ca="1">INDEX(동료가치!$I$2:$I$81,MATCH(Sheet2!B436,동료가치!$F$2:$F$81,1),1)</f>
        <v>140 : 랭크3 파견.디포르테</v>
      </c>
    </row>
    <row r="437" spans="1:3" x14ac:dyDescent="0.2">
      <c r="A437" s="159">
        <f t="shared" ca="1" si="12"/>
        <v>0.33394893556241267</v>
      </c>
      <c r="B437" s="159">
        <f t="shared" ca="1" si="13"/>
        <v>3340</v>
      </c>
      <c r="C437" s="159" t="str">
        <f ca="1">INDEX(동료가치!$I$2:$I$81,MATCH(Sheet2!B437,동료가치!$F$2:$F$81,1),1)</f>
        <v>140 : 랭크3 파견.디포르테</v>
      </c>
    </row>
    <row r="438" spans="1:3" x14ac:dyDescent="0.2">
      <c r="A438" s="159">
        <f t="shared" ca="1" si="12"/>
        <v>0.23700925835684195</v>
      </c>
      <c r="B438" s="159">
        <f t="shared" ca="1" si="13"/>
        <v>2371</v>
      </c>
      <c r="C438" s="159" t="str">
        <f ca="1">INDEX(동료가치!$I$2:$I$81,MATCH(Sheet2!B438,동료가치!$F$2:$F$81,1),1)</f>
        <v>140 : 랭크3 파견.디포르테</v>
      </c>
    </row>
    <row r="439" spans="1:3" x14ac:dyDescent="0.2">
      <c r="A439" s="159">
        <f t="shared" ca="1" si="12"/>
        <v>0.5861461779931445</v>
      </c>
      <c r="B439" s="159">
        <f t="shared" ca="1" si="13"/>
        <v>5862</v>
      </c>
      <c r="C439" s="159" t="str">
        <f ca="1">INDEX(동료가치!$I$2:$I$81,MATCH(Sheet2!B439,동료가치!$F$2:$F$81,1),1)</f>
        <v>140 : 랭크3 파견.디포르테</v>
      </c>
    </row>
    <row r="440" spans="1:3" x14ac:dyDescent="0.2">
      <c r="A440" s="159">
        <f t="shared" ca="1" si="12"/>
        <v>0.26548104274950679</v>
      </c>
      <c r="B440" s="159">
        <f t="shared" ca="1" si="13"/>
        <v>2655</v>
      </c>
      <c r="C440" s="159" t="str">
        <f ca="1">INDEX(동료가치!$I$2:$I$81,MATCH(Sheet2!B440,동료가치!$F$2:$F$81,1),1)</f>
        <v>140 : 랭크3 파견.디포르테</v>
      </c>
    </row>
    <row r="441" spans="1:3" x14ac:dyDescent="0.2">
      <c r="A441" s="159">
        <f t="shared" ca="1" si="12"/>
        <v>9.571822050208445E-2</v>
      </c>
      <c r="B441" s="159">
        <f t="shared" ca="1" si="13"/>
        <v>958</v>
      </c>
      <c r="C441" s="159" t="str">
        <f ca="1">INDEX(동료가치!$I$2:$I$81,MATCH(Sheet2!B441,동료가치!$F$2:$F$81,1),1)</f>
        <v>140 : 랭크3 파견.디포르테</v>
      </c>
    </row>
    <row r="442" spans="1:3" x14ac:dyDescent="0.2">
      <c r="A442" s="159">
        <f t="shared" ca="1" si="12"/>
        <v>0.12270298540867142</v>
      </c>
      <c r="B442" s="159">
        <f t="shared" ca="1" si="13"/>
        <v>1228</v>
      </c>
      <c r="C442" s="159" t="str">
        <f ca="1">INDEX(동료가치!$I$2:$I$81,MATCH(Sheet2!B442,동료가치!$F$2:$F$81,1),1)</f>
        <v>140 : 랭크3 파견.디포르테</v>
      </c>
    </row>
    <row r="443" spans="1:3" x14ac:dyDescent="0.2">
      <c r="A443" s="159">
        <f t="shared" ca="1" si="12"/>
        <v>3.4733939213608567E-2</v>
      </c>
      <c r="B443" s="159">
        <f t="shared" ca="1" si="13"/>
        <v>348</v>
      </c>
      <c r="C443" s="159" t="str">
        <f ca="1">INDEX(동료가치!$I$2:$I$81,MATCH(Sheet2!B443,동료가치!$F$2:$F$81,1),1)</f>
        <v>140 : 랭크3 파견.디포르테</v>
      </c>
    </row>
    <row r="444" spans="1:3" x14ac:dyDescent="0.2">
      <c r="A444" s="159">
        <f t="shared" ca="1" si="12"/>
        <v>0.16148720558774687</v>
      </c>
      <c r="B444" s="159">
        <f t="shared" ca="1" si="13"/>
        <v>1615</v>
      </c>
      <c r="C444" s="159" t="str">
        <f ca="1">INDEX(동료가치!$I$2:$I$81,MATCH(Sheet2!B444,동료가치!$F$2:$F$81,1),1)</f>
        <v>140 : 랭크3 파견.디포르테</v>
      </c>
    </row>
    <row r="445" spans="1:3" x14ac:dyDescent="0.2">
      <c r="A445" s="159">
        <f t="shared" ca="1" si="12"/>
        <v>0.16493119304483606</v>
      </c>
      <c r="B445" s="159">
        <f t="shared" ca="1" si="13"/>
        <v>1650</v>
      </c>
      <c r="C445" s="159" t="str">
        <f ca="1">INDEX(동료가치!$I$2:$I$81,MATCH(Sheet2!B445,동료가치!$F$2:$F$81,1),1)</f>
        <v>140 : 랭크3 파견.디포르테</v>
      </c>
    </row>
    <row r="446" spans="1:3" x14ac:dyDescent="0.2">
      <c r="A446" s="159">
        <f t="shared" ca="1" si="12"/>
        <v>0.68267669777795714</v>
      </c>
      <c r="B446" s="159">
        <f t="shared" ca="1" si="13"/>
        <v>6827</v>
      </c>
      <c r="C446" s="159" t="str">
        <f ca="1">INDEX(동료가치!$I$2:$I$81,MATCH(Sheet2!B446,동료가치!$F$2:$F$81,1),1)</f>
        <v>140 : 랭크3 파견.디포르테</v>
      </c>
    </row>
    <row r="447" spans="1:3" x14ac:dyDescent="0.2">
      <c r="A447" s="159">
        <f t="shared" ca="1" si="12"/>
        <v>0.64160360229977231</v>
      </c>
      <c r="B447" s="159">
        <f t="shared" ca="1" si="13"/>
        <v>6417</v>
      </c>
      <c r="C447" s="159" t="str">
        <f ca="1">INDEX(동료가치!$I$2:$I$81,MATCH(Sheet2!B447,동료가치!$F$2:$F$81,1),1)</f>
        <v>140 : 랭크3 파견.디포르테</v>
      </c>
    </row>
    <row r="448" spans="1:3" x14ac:dyDescent="0.2">
      <c r="A448" s="159">
        <f t="shared" ca="1" si="12"/>
        <v>0.84207170354986371</v>
      </c>
      <c r="B448" s="159">
        <f t="shared" ca="1" si="13"/>
        <v>8421</v>
      </c>
      <c r="C448" s="159" t="str">
        <f ca="1">INDEX(동료가치!$I$2:$I$81,MATCH(Sheet2!B448,동료가치!$F$2:$F$81,1),1)</f>
        <v>140 : 랭크3 파견.디포르테</v>
      </c>
    </row>
    <row r="449" spans="1:3" x14ac:dyDescent="0.2">
      <c r="A449" s="159">
        <f t="shared" ca="1" si="12"/>
        <v>9.5392943096590743E-2</v>
      </c>
      <c r="B449" s="159">
        <f t="shared" ca="1" si="13"/>
        <v>954</v>
      </c>
      <c r="C449" s="159" t="str">
        <f ca="1">INDEX(동료가치!$I$2:$I$81,MATCH(Sheet2!B449,동료가치!$F$2:$F$81,1),1)</f>
        <v>140 : 랭크3 파견.디포르테</v>
      </c>
    </row>
    <row r="450" spans="1:3" x14ac:dyDescent="0.2">
      <c r="A450" s="159">
        <f t="shared" ref="A450:A500" ca="1" si="14">RAND()</f>
        <v>0.43350822728950666</v>
      </c>
      <c r="B450" s="159">
        <f t="shared" ref="B450:B500" ca="1" si="15">ROUNDUP(A450*10000,)</f>
        <v>4336</v>
      </c>
      <c r="C450" s="159" t="str">
        <f ca="1">INDEX(동료가치!$I$2:$I$81,MATCH(Sheet2!B450,동료가치!$F$2:$F$81,1),1)</f>
        <v>140 : 랭크3 파견.디포르테</v>
      </c>
    </row>
    <row r="451" spans="1:3" x14ac:dyDescent="0.2">
      <c r="A451" s="159">
        <f t="shared" ca="1" si="14"/>
        <v>5.3994277515511113E-3</v>
      </c>
      <c r="B451" s="159">
        <f t="shared" ca="1" si="15"/>
        <v>54</v>
      </c>
      <c r="C451" s="159" t="e">
        <f ca="1">INDEX(동료가치!$I$2:$I$81,MATCH(Sheet2!B451,동료가치!$F$2:$F$81,1),1)</f>
        <v>#N/A</v>
      </c>
    </row>
    <row r="452" spans="1:3" x14ac:dyDescent="0.2">
      <c r="A452" s="159">
        <f t="shared" ca="1" si="14"/>
        <v>0.60438871372321046</v>
      </c>
      <c r="B452" s="159">
        <f t="shared" ca="1" si="15"/>
        <v>6044</v>
      </c>
      <c r="C452" s="159" t="str">
        <f ca="1">INDEX(동료가치!$I$2:$I$81,MATCH(Sheet2!B452,동료가치!$F$2:$F$81,1),1)</f>
        <v>140 : 랭크3 파견.디포르테</v>
      </c>
    </row>
    <row r="453" spans="1:3" x14ac:dyDescent="0.2">
      <c r="A453" s="159">
        <f t="shared" ca="1" si="14"/>
        <v>0.38743433859518228</v>
      </c>
      <c r="B453" s="159">
        <f t="shared" ca="1" si="15"/>
        <v>3875</v>
      </c>
      <c r="C453" s="159" t="str">
        <f ca="1">INDEX(동료가치!$I$2:$I$81,MATCH(Sheet2!B453,동료가치!$F$2:$F$81,1),1)</f>
        <v>140 : 랭크3 파견.디포르테</v>
      </c>
    </row>
    <row r="454" spans="1:3" x14ac:dyDescent="0.2">
      <c r="A454" s="159">
        <f t="shared" ca="1" si="14"/>
        <v>0.90628921172815613</v>
      </c>
      <c r="B454" s="159">
        <f t="shared" ca="1" si="15"/>
        <v>9063</v>
      </c>
      <c r="C454" s="159" t="str">
        <f ca="1">INDEX(동료가치!$I$2:$I$81,MATCH(Sheet2!B454,동료가치!$F$2:$F$81,1),1)</f>
        <v>140 : 랭크3 파견.디포르테</v>
      </c>
    </row>
    <row r="455" spans="1:3" x14ac:dyDescent="0.2">
      <c r="A455" s="159">
        <f t="shared" ca="1" si="14"/>
        <v>0.6677152072941438</v>
      </c>
      <c r="B455" s="159">
        <f t="shared" ca="1" si="15"/>
        <v>6678</v>
      </c>
      <c r="C455" s="159" t="str">
        <f ca="1">INDEX(동료가치!$I$2:$I$81,MATCH(Sheet2!B455,동료가치!$F$2:$F$81,1),1)</f>
        <v>140 : 랭크3 파견.디포르테</v>
      </c>
    </row>
    <row r="456" spans="1:3" x14ac:dyDescent="0.2">
      <c r="A456" s="159">
        <f t="shared" ca="1" si="14"/>
        <v>0.7872844094675262</v>
      </c>
      <c r="B456" s="159">
        <f t="shared" ca="1" si="15"/>
        <v>7873</v>
      </c>
      <c r="C456" s="159" t="str">
        <f ca="1">INDEX(동료가치!$I$2:$I$81,MATCH(Sheet2!B456,동료가치!$F$2:$F$81,1),1)</f>
        <v>140 : 랭크3 파견.디포르테</v>
      </c>
    </row>
    <row r="457" spans="1:3" x14ac:dyDescent="0.2">
      <c r="A457" s="159">
        <f t="shared" ca="1" si="14"/>
        <v>0.40472502161693658</v>
      </c>
      <c r="B457" s="159">
        <f t="shared" ca="1" si="15"/>
        <v>4048</v>
      </c>
      <c r="C457" s="159" t="str">
        <f ca="1">INDEX(동료가치!$I$2:$I$81,MATCH(Sheet2!B457,동료가치!$F$2:$F$81,1),1)</f>
        <v>140 : 랭크3 파견.디포르테</v>
      </c>
    </row>
    <row r="458" spans="1:3" x14ac:dyDescent="0.2">
      <c r="A458" s="159">
        <f t="shared" ca="1" si="14"/>
        <v>0.77820064511807074</v>
      </c>
      <c r="B458" s="159">
        <f t="shared" ca="1" si="15"/>
        <v>7783</v>
      </c>
      <c r="C458" s="159" t="str">
        <f ca="1">INDEX(동료가치!$I$2:$I$81,MATCH(Sheet2!B458,동료가치!$F$2:$F$81,1),1)</f>
        <v>140 : 랭크3 파견.디포르테</v>
      </c>
    </row>
    <row r="459" spans="1:3" x14ac:dyDescent="0.2">
      <c r="A459" s="159">
        <f t="shared" ca="1" si="14"/>
        <v>3.9969474342800071E-2</v>
      </c>
      <c r="B459" s="159">
        <f t="shared" ca="1" si="15"/>
        <v>400</v>
      </c>
      <c r="C459" s="159" t="str">
        <f ca="1">INDEX(동료가치!$I$2:$I$81,MATCH(Sheet2!B459,동료가치!$F$2:$F$81,1),1)</f>
        <v>140 : 랭크3 파견.디포르테</v>
      </c>
    </row>
    <row r="460" spans="1:3" x14ac:dyDescent="0.2">
      <c r="A460" s="159">
        <f t="shared" ca="1" si="14"/>
        <v>0.73666726684082762</v>
      </c>
      <c r="B460" s="159">
        <f t="shared" ca="1" si="15"/>
        <v>7367</v>
      </c>
      <c r="C460" s="159" t="str">
        <f ca="1">INDEX(동료가치!$I$2:$I$81,MATCH(Sheet2!B460,동료가치!$F$2:$F$81,1),1)</f>
        <v>140 : 랭크3 파견.디포르테</v>
      </c>
    </row>
    <row r="461" spans="1:3" x14ac:dyDescent="0.2">
      <c r="A461" s="159">
        <f t="shared" ca="1" si="14"/>
        <v>0.36173222210428546</v>
      </c>
      <c r="B461" s="159">
        <f t="shared" ca="1" si="15"/>
        <v>3618</v>
      </c>
      <c r="C461" s="159" t="str">
        <f ca="1">INDEX(동료가치!$I$2:$I$81,MATCH(Sheet2!B461,동료가치!$F$2:$F$81,1),1)</f>
        <v>140 : 랭크3 파견.디포르테</v>
      </c>
    </row>
    <row r="462" spans="1:3" x14ac:dyDescent="0.2">
      <c r="A462" s="159">
        <f t="shared" ca="1" si="14"/>
        <v>0.11762281228193439</v>
      </c>
      <c r="B462" s="159">
        <f t="shared" ca="1" si="15"/>
        <v>1177</v>
      </c>
      <c r="C462" s="159" t="str">
        <f ca="1">INDEX(동료가치!$I$2:$I$81,MATCH(Sheet2!B462,동료가치!$F$2:$F$81,1),1)</f>
        <v>140 : 랭크3 파견.디포르테</v>
      </c>
    </row>
    <row r="463" spans="1:3" x14ac:dyDescent="0.2">
      <c r="A463" s="159">
        <f t="shared" ca="1" si="14"/>
        <v>0.87209128117624501</v>
      </c>
      <c r="B463" s="159">
        <f t="shared" ca="1" si="15"/>
        <v>8721</v>
      </c>
      <c r="C463" s="159" t="str">
        <f ca="1">INDEX(동료가치!$I$2:$I$81,MATCH(Sheet2!B463,동료가치!$F$2:$F$81,1),1)</f>
        <v>140 : 랭크3 파견.디포르테</v>
      </c>
    </row>
    <row r="464" spans="1:3" x14ac:dyDescent="0.2">
      <c r="A464" s="159">
        <f t="shared" ca="1" si="14"/>
        <v>0.16289493865873328</v>
      </c>
      <c r="B464" s="159">
        <f t="shared" ca="1" si="15"/>
        <v>1629</v>
      </c>
      <c r="C464" s="159" t="str">
        <f ca="1">INDEX(동료가치!$I$2:$I$81,MATCH(Sheet2!B464,동료가치!$F$2:$F$81,1),1)</f>
        <v>140 : 랭크3 파견.디포르테</v>
      </c>
    </row>
    <row r="465" spans="1:3" x14ac:dyDescent="0.2">
      <c r="A465" s="159">
        <f t="shared" ca="1" si="14"/>
        <v>0.83350475819693082</v>
      </c>
      <c r="B465" s="159">
        <f t="shared" ca="1" si="15"/>
        <v>8336</v>
      </c>
      <c r="C465" s="159" t="str">
        <f ca="1">INDEX(동료가치!$I$2:$I$81,MATCH(Sheet2!B465,동료가치!$F$2:$F$81,1),1)</f>
        <v>140 : 랭크3 파견.디포르테</v>
      </c>
    </row>
    <row r="466" spans="1:3" x14ac:dyDescent="0.2">
      <c r="A466" s="159">
        <f t="shared" ca="1" si="14"/>
        <v>0.11801205177597418</v>
      </c>
      <c r="B466" s="159">
        <f t="shared" ca="1" si="15"/>
        <v>1181</v>
      </c>
      <c r="C466" s="159" t="str">
        <f ca="1">INDEX(동료가치!$I$2:$I$81,MATCH(Sheet2!B466,동료가치!$F$2:$F$81,1),1)</f>
        <v>140 : 랭크3 파견.디포르테</v>
      </c>
    </row>
    <row r="467" spans="1:3" x14ac:dyDescent="0.2">
      <c r="A467" s="159">
        <f t="shared" ca="1" si="14"/>
        <v>0.12073604539665217</v>
      </c>
      <c r="B467" s="159">
        <f t="shared" ca="1" si="15"/>
        <v>1208</v>
      </c>
      <c r="C467" s="159" t="str">
        <f ca="1">INDEX(동료가치!$I$2:$I$81,MATCH(Sheet2!B467,동료가치!$F$2:$F$81,1),1)</f>
        <v>140 : 랭크3 파견.디포르테</v>
      </c>
    </row>
    <row r="468" spans="1:3" x14ac:dyDescent="0.2">
      <c r="A468" s="159">
        <f t="shared" ca="1" si="14"/>
        <v>0.20770482732051243</v>
      </c>
      <c r="B468" s="159">
        <f t="shared" ca="1" si="15"/>
        <v>2078</v>
      </c>
      <c r="C468" s="159" t="str">
        <f ca="1">INDEX(동료가치!$I$2:$I$81,MATCH(Sheet2!B468,동료가치!$F$2:$F$81,1),1)</f>
        <v>140 : 랭크3 파견.디포르테</v>
      </c>
    </row>
    <row r="469" spans="1:3" x14ac:dyDescent="0.2">
      <c r="A469" s="159">
        <f t="shared" ca="1" si="14"/>
        <v>0.68090679070618898</v>
      </c>
      <c r="B469" s="159">
        <f t="shared" ca="1" si="15"/>
        <v>6810</v>
      </c>
      <c r="C469" s="159" t="str">
        <f ca="1">INDEX(동료가치!$I$2:$I$81,MATCH(Sheet2!B469,동료가치!$F$2:$F$81,1),1)</f>
        <v>140 : 랭크3 파견.디포르테</v>
      </c>
    </row>
    <row r="470" spans="1:3" x14ac:dyDescent="0.2">
      <c r="A470" s="159">
        <f t="shared" ca="1" si="14"/>
        <v>0.15925370563574948</v>
      </c>
      <c r="B470" s="159">
        <f t="shared" ca="1" si="15"/>
        <v>1593</v>
      </c>
      <c r="C470" s="159" t="str">
        <f ca="1">INDEX(동료가치!$I$2:$I$81,MATCH(Sheet2!B470,동료가치!$F$2:$F$81,1),1)</f>
        <v>140 : 랭크3 파견.디포르테</v>
      </c>
    </row>
    <row r="471" spans="1:3" x14ac:dyDescent="0.2">
      <c r="A471" s="159">
        <f t="shared" ca="1" si="14"/>
        <v>0.56284982885075086</v>
      </c>
      <c r="B471" s="159">
        <f t="shared" ca="1" si="15"/>
        <v>5629</v>
      </c>
      <c r="C471" s="159" t="str">
        <f ca="1">INDEX(동료가치!$I$2:$I$81,MATCH(Sheet2!B471,동료가치!$F$2:$F$81,1),1)</f>
        <v>140 : 랭크3 파견.디포르테</v>
      </c>
    </row>
    <row r="472" spans="1:3" x14ac:dyDescent="0.2">
      <c r="A472" s="159">
        <f t="shared" ca="1" si="14"/>
        <v>0.66106928599842518</v>
      </c>
      <c r="B472" s="159">
        <f t="shared" ca="1" si="15"/>
        <v>6611</v>
      </c>
      <c r="C472" s="159" t="str">
        <f ca="1">INDEX(동료가치!$I$2:$I$81,MATCH(Sheet2!B472,동료가치!$F$2:$F$81,1),1)</f>
        <v>140 : 랭크3 파견.디포르테</v>
      </c>
    </row>
    <row r="473" spans="1:3" x14ac:dyDescent="0.2">
      <c r="A473" s="159">
        <f t="shared" ca="1" si="14"/>
        <v>0.65733983499063608</v>
      </c>
      <c r="B473" s="159">
        <f t="shared" ca="1" si="15"/>
        <v>6574</v>
      </c>
      <c r="C473" s="159" t="str">
        <f ca="1">INDEX(동료가치!$I$2:$I$81,MATCH(Sheet2!B473,동료가치!$F$2:$F$81,1),1)</f>
        <v>140 : 랭크3 파견.디포르테</v>
      </c>
    </row>
    <row r="474" spans="1:3" x14ac:dyDescent="0.2">
      <c r="A474" s="159">
        <f t="shared" ca="1" si="14"/>
        <v>0.60300345320137605</v>
      </c>
      <c r="B474" s="159">
        <f t="shared" ca="1" si="15"/>
        <v>6031</v>
      </c>
      <c r="C474" s="159" t="str">
        <f ca="1">INDEX(동료가치!$I$2:$I$81,MATCH(Sheet2!B474,동료가치!$F$2:$F$81,1),1)</f>
        <v>140 : 랭크3 파견.디포르테</v>
      </c>
    </row>
    <row r="475" spans="1:3" x14ac:dyDescent="0.2">
      <c r="A475" s="159">
        <f t="shared" ca="1" si="14"/>
        <v>0.80635661929973179</v>
      </c>
      <c r="B475" s="159">
        <f t="shared" ca="1" si="15"/>
        <v>8064</v>
      </c>
      <c r="C475" s="159" t="str">
        <f ca="1">INDEX(동료가치!$I$2:$I$81,MATCH(Sheet2!B475,동료가치!$F$2:$F$81,1),1)</f>
        <v>140 : 랭크3 파견.디포르테</v>
      </c>
    </row>
    <row r="476" spans="1:3" x14ac:dyDescent="0.2">
      <c r="A476" s="159">
        <f t="shared" ca="1" si="14"/>
        <v>0.37804616943993097</v>
      </c>
      <c r="B476" s="159">
        <f t="shared" ca="1" si="15"/>
        <v>3781</v>
      </c>
      <c r="C476" s="159" t="str">
        <f ca="1">INDEX(동료가치!$I$2:$I$81,MATCH(Sheet2!B476,동료가치!$F$2:$F$81,1),1)</f>
        <v>140 : 랭크3 파견.디포르테</v>
      </c>
    </row>
    <row r="477" spans="1:3" x14ac:dyDescent="0.2">
      <c r="A477" s="159">
        <f t="shared" ca="1" si="14"/>
        <v>0.39970922734860004</v>
      </c>
      <c r="B477" s="159">
        <f t="shared" ca="1" si="15"/>
        <v>3998</v>
      </c>
      <c r="C477" s="159" t="str">
        <f ca="1">INDEX(동료가치!$I$2:$I$81,MATCH(Sheet2!B477,동료가치!$F$2:$F$81,1),1)</f>
        <v>140 : 랭크3 파견.디포르테</v>
      </c>
    </row>
    <row r="478" spans="1:3" x14ac:dyDescent="0.2">
      <c r="A478" s="159">
        <f t="shared" ca="1" si="14"/>
        <v>0.68054236292305592</v>
      </c>
      <c r="B478" s="159">
        <f t="shared" ca="1" si="15"/>
        <v>6806</v>
      </c>
      <c r="C478" s="159" t="str">
        <f ca="1">INDEX(동료가치!$I$2:$I$81,MATCH(Sheet2!B478,동료가치!$F$2:$F$81,1),1)</f>
        <v>140 : 랭크3 파견.디포르테</v>
      </c>
    </row>
    <row r="479" spans="1:3" x14ac:dyDescent="0.2">
      <c r="A479" s="159">
        <f t="shared" ca="1" si="14"/>
        <v>0.83241868715005474</v>
      </c>
      <c r="B479" s="159">
        <f t="shared" ca="1" si="15"/>
        <v>8325</v>
      </c>
      <c r="C479" s="159" t="str">
        <f ca="1">INDEX(동료가치!$I$2:$I$81,MATCH(Sheet2!B479,동료가치!$F$2:$F$81,1),1)</f>
        <v>140 : 랭크3 파견.디포르테</v>
      </c>
    </row>
    <row r="480" spans="1:3" x14ac:dyDescent="0.2">
      <c r="A480" s="159">
        <f t="shared" ca="1" si="14"/>
        <v>0.62677633287900902</v>
      </c>
      <c r="B480" s="159">
        <f t="shared" ca="1" si="15"/>
        <v>6268</v>
      </c>
      <c r="C480" s="159" t="str">
        <f ca="1">INDEX(동료가치!$I$2:$I$81,MATCH(Sheet2!B480,동료가치!$F$2:$F$81,1),1)</f>
        <v>140 : 랭크3 파견.디포르테</v>
      </c>
    </row>
    <row r="481" spans="1:3" x14ac:dyDescent="0.2">
      <c r="A481" s="159">
        <f t="shared" ca="1" si="14"/>
        <v>0.3110273814300154</v>
      </c>
      <c r="B481" s="159">
        <f t="shared" ca="1" si="15"/>
        <v>3111</v>
      </c>
      <c r="C481" s="159" t="str">
        <f ca="1">INDEX(동료가치!$I$2:$I$81,MATCH(Sheet2!B481,동료가치!$F$2:$F$81,1),1)</f>
        <v>140 : 랭크3 파견.디포르테</v>
      </c>
    </row>
    <row r="482" spans="1:3" x14ac:dyDescent="0.2">
      <c r="A482" s="159">
        <f t="shared" ca="1" si="14"/>
        <v>0.51076516153167317</v>
      </c>
      <c r="B482" s="159">
        <f t="shared" ca="1" si="15"/>
        <v>5108</v>
      </c>
      <c r="C482" s="159" t="str">
        <f ca="1">INDEX(동료가치!$I$2:$I$81,MATCH(Sheet2!B482,동료가치!$F$2:$F$81,1),1)</f>
        <v>140 : 랭크3 파견.디포르테</v>
      </c>
    </row>
    <row r="483" spans="1:3" x14ac:dyDescent="0.2">
      <c r="A483" s="159">
        <f t="shared" ca="1" si="14"/>
        <v>0.43446862900082583</v>
      </c>
      <c r="B483" s="159">
        <f t="shared" ca="1" si="15"/>
        <v>4345</v>
      </c>
      <c r="C483" s="159" t="str">
        <f ca="1">INDEX(동료가치!$I$2:$I$81,MATCH(Sheet2!B483,동료가치!$F$2:$F$81,1),1)</f>
        <v>140 : 랭크3 파견.디포르테</v>
      </c>
    </row>
    <row r="484" spans="1:3" x14ac:dyDescent="0.2">
      <c r="A484" s="159">
        <f t="shared" ca="1" si="14"/>
        <v>0.56426812830308348</v>
      </c>
      <c r="B484" s="159">
        <f t="shared" ca="1" si="15"/>
        <v>5643</v>
      </c>
      <c r="C484" s="159" t="str">
        <f ca="1">INDEX(동료가치!$I$2:$I$81,MATCH(Sheet2!B484,동료가치!$F$2:$F$81,1),1)</f>
        <v>140 : 랭크3 파견.디포르테</v>
      </c>
    </row>
    <row r="485" spans="1:3" x14ac:dyDescent="0.2">
      <c r="A485" s="159">
        <f t="shared" ca="1" si="14"/>
        <v>0.66531994199272959</v>
      </c>
      <c r="B485" s="159">
        <f t="shared" ca="1" si="15"/>
        <v>6654</v>
      </c>
      <c r="C485" s="159" t="str">
        <f ca="1">INDEX(동료가치!$I$2:$I$81,MATCH(Sheet2!B485,동료가치!$F$2:$F$81,1),1)</f>
        <v>140 : 랭크3 파견.디포르테</v>
      </c>
    </row>
    <row r="486" spans="1:3" x14ac:dyDescent="0.2">
      <c r="A486" s="159">
        <f t="shared" ca="1" si="14"/>
        <v>0.94388096433143787</v>
      </c>
      <c r="B486" s="159">
        <f t="shared" ca="1" si="15"/>
        <v>9439</v>
      </c>
      <c r="C486" s="159" t="str">
        <f ca="1">INDEX(동료가치!$I$2:$I$81,MATCH(Sheet2!B486,동료가치!$F$2:$F$81,1),1)</f>
        <v>140 : 랭크3 파견.디포르테</v>
      </c>
    </row>
    <row r="487" spans="1:3" x14ac:dyDescent="0.2">
      <c r="A487" s="159">
        <f t="shared" ca="1" si="14"/>
        <v>0.98180451030505256</v>
      </c>
      <c r="B487" s="159">
        <f t="shared" ca="1" si="15"/>
        <v>9819</v>
      </c>
      <c r="C487" s="159" t="str">
        <f ca="1">INDEX(동료가치!$I$2:$I$81,MATCH(Sheet2!B487,동료가치!$F$2:$F$81,1),1)</f>
        <v>140 : 랭크3 파견.디포르테</v>
      </c>
    </row>
    <row r="488" spans="1:3" x14ac:dyDescent="0.2">
      <c r="A488" s="159">
        <f t="shared" ca="1" si="14"/>
        <v>0.61458913212561217</v>
      </c>
      <c r="B488" s="159">
        <f t="shared" ca="1" si="15"/>
        <v>6146</v>
      </c>
      <c r="C488" s="159" t="str">
        <f ca="1">INDEX(동료가치!$I$2:$I$81,MATCH(Sheet2!B488,동료가치!$F$2:$F$81,1),1)</f>
        <v>140 : 랭크3 파견.디포르테</v>
      </c>
    </row>
    <row r="489" spans="1:3" x14ac:dyDescent="0.2">
      <c r="A489" s="159">
        <f t="shared" ca="1" si="14"/>
        <v>0.25459336107863473</v>
      </c>
      <c r="B489" s="159">
        <f t="shared" ca="1" si="15"/>
        <v>2546</v>
      </c>
      <c r="C489" s="159" t="str">
        <f ca="1">INDEX(동료가치!$I$2:$I$81,MATCH(Sheet2!B489,동료가치!$F$2:$F$81,1),1)</f>
        <v>140 : 랭크3 파견.디포르테</v>
      </c>
    </row>
    <row r="490" spans="1:3" x14ac:dyDescent="0.2">
      <c r="A490" s="159">
        <f t="shared" ca="1" si="14"/>
        <v>0.2488424574697784</v>
      </c>
      <c r="B490" s="159">
        <f t="shared" ca="1" si="15"/>
        <v>2489</v>
      </c>
      <c r="C490" s="159" t="str">
        <f ca="1">INDEX(동료가치!$I$2:$I$81,MATCH(Sheet2!B490,동료가치!$F$2:$F$81,1),1)</f>
        <v>140 : 랭크3 파견.디포르테</v>
      </c>
    </row>
    <row r="491" spans="1:3" x14ac:dyDescent="0.2">
      <c r="A491" s="159">
        <f t="shared" ca="1" si="14"/>
        <v>0.37639511572453177</v>
      </c>
      <c r="B491" s="159">
        <f t="shared" ca="1" si="15"/>
        <v>3764</v>
      </c>
      <c r="C491" s="159" t="str">
        <f ca="1">INDEX(동료가치!$I$2:$I$81,MATCH(Sheet2!B491,동료가치!$F$2:$F$81,1),1)</f>
        <v>140 : 랭크3 파견.디포르테</v>
      </c>
    </row>
    <row r="492" spans="1:3" x14ac:dyDescent="0.2">
      <c r="A492" s="159">
        <f t="shared" ca="1" si="14"/>
        <v>0.65010637322855591</v>
      </c>
      <c r="B492" s="159">
        <f t="shared" ca="1" si="15"/>
        <v>6502</v>
      </c>
      <c r="C492" s="159" t="str">
        <f ca="1">INDEX(동료가치!$I$2:$I$81,MATCH(Sheet2!B492,동료가치!$F$2:$F$81,1),1)</f>
        <v>140 : 랭크3 파견.디포르테</v>
      </c>
    </row>
    <row r="493" spans="1:3" x14ac:dyDescent="0.2">
      <c r="A493" s="159">
        <f t="shared" ca="1" si="14"/>
        <v>0.76580687024574745</v>
      </c>
      <c r="B493" s="159">
        <f t="shared" ca="1" si="15"/>
        <v>7659</v>
      </c>
      <c r="C493" s="159" t="str">
        <f ca="1">INDEX(동료가치!$I$2:$I$81,MATCH(Sheet2!B493,동료가치!$F$2:$F$81,1),1)</f>
        <v>140 : 랭크3 파견.디포르테</v>
      </c>
    </row>
    <row r="494" spans="1:3" x14ac:dyDescent="0.2">
      <c r="A494" s="159">
        <f t="shared" ca="1" si="14"/>
        <v>0.43784716616185115</v>
      </c>
      <c r="B494" s="159">
        <f t="shared" ca="1" si="15"/>
        <v>4379</v>
      </c>
      <c r="C494" s="159" t="str">
        <f ca="1">INDEX(동료가치!$I$2:$I$81,MATCH(Sheet2!B494,동료가치!$F$2:$F$81,1),1)</f>
        <v>140 : 랭크3 파견.디포르테</v>
      </c>
    </row>
    <row r="495" spans="1:3" x14ac:dyDescent="0.2">
      <c r="A495" s="159">
        <f t="shared" ca="1" si="14"/>
        <v>8.5053846981932191E-2</v>
      </c>
      <c r="B495" s="159">
        <f t="shared" ca="1" si="15"/>
        <v>851</v>
      </c>
      <c r="C495" s="159" t="str">
        <f ca="1">INDEX(동료가치!$I$2:$I$81,MATCH(Sheet2!B495,동료가치!$F$2:$F$81,1),1)</f>
        <v>140 : 랭크3 파견.디포르테</v>
      </c>
    </row>
    <row r="496" spans="1:3" x14ac:dyDescent="0.2">
      <c r="A496" s="159">
        <f t="shared" ca="1" si="14"/>
        <v>1.0943005879000545E-2</v>
      </c>
      <c r="B496" s="159">
        <f t="shared" ca="1" si="15"/>
        <v>110</v>
      </c>
      <c r="C496" s="159" t="str">
        <f ca="1">INDEX(동료가치!$I$2:$I$81,MATCH(Sheet2!B496,동료가치!$F$2:$F$81,1),1)</f>
        <v>140 : 랭크3 파견.디포르테</v>
      </c>
    </row>
    <row r="497" spans="1:3" x14ac:dyDescent="0.2">
      <c r="A497" s="159">
        <f t="shared" ca="1" si="14"/>
        <v>0.9866749632630647</v>
      </c>
      <c r="B497" s="159">
        <f t="shared" ca="1" si="15"/>
        <v>9867</v>
      </c>
      <c r="C497" s="159" t="str">
        <f ca="1">INDEX(동료가치!$I$2:$I$81,MATCH(Sheet2!B497,동료가치!$F$2:$F$81,1),1)</f>
        <v>140 : 랭크3 파견.디포르테</v>
      </c>
    </row>
    <row r="498" spans="1:3" x14ac:dyDescent="0.2">
      <c r="A498" s="159">
        <f t="shared" ca="1" si="14"/>
        <v>0.4242367498010915</v>
      </c>
      <c r="B498" s="159">
        <f t="shared" ca="1" si="15"/>
        <v>4243</v>
      </c>
      <c r="C498" s="159" t="str">
        <f ca="1">INDEX(동료가치!$I$2:$I$81,MATCH(Sheet2!B498,동료가치!$F$2:$F$81,1),1)</f>
        <v>140 : 랭크3 파견.디포르테</v>
      </c>
    </row>
    <row r="499" spans="1:3" x14ac:dyDescent="0.2">
      <c r="A499" s="159">
        <f t="shared" ca="1" si="14"/>
        <v>0.87260150056768515</v>
      </c>
      <c r="B499" s="159">
        <f t="shared" ca="1" si="15"/>
        <v>8727</v>
      </c>
      <c r="C499" s="159" t="str">
        <f ca="1">INDEX(동료가치!$I$2:$I$81,MATCH(Sheet2!B499,동료가치!$F$2:$F$81,1),1)</f>
        <v>140 : 랭크3 파견.디포르테</v>
      </c>
    </row>
    <row r="500" spans="1:3" x14ac:dyDescent="0.2">
      <c r="A500" s="159">
        <f t="shared" ca="1" si="14"/>
        <v>0.9168682100109472</v>
      </c>
      <c r="B500" s="159">
        <f t="shared" ca="1" si="15"/>
        <v>9169</v>
      </c>
      <c r="C500" s="159" t="str">
        <f ca="1">INDEX(동료가치!$I$2:$I$81,MATCH(Sheet2!B500,동료가치!$F$2:$F$81,1),1)</f>
        <v>140 : 랭크3 파견.디포르테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9EE7-D7CB-4746-A6B1-AE57D665A252}">
  <sheetPr codeName="Sheet9"/>
  <dimension ref="A1:CY5300"/>
  <sheetViews>
    <sheetView topLeftCell="CQ1" workbookViewId="0">
      <selection activeCell="CU14" sqref="CU14"/>
    </sheetView>
  </sheetViews>
  <sheetFormatPr defaultRowHeight="12" x14ac:dyDescent="0.2"/>
  <cols>
    <col min="1" max="96" width="9" style="1"/>
    <col min="97" max="97" width="11.75" style="1" bestFit="1" customWidth="1"/>
    <col min="98" max="98" width="7.125" style="1" bestFit="1" customWidth="1"/>
    <col min="99" max="99" width="14.375" style="1" bestFit="1" customWidth="1"/>
    <col min="100" max="100" width="4.25" style="1" bestFit="1" customWidth="1"/>
    <col min="101" max="101" width="10.375" style="1" bestFit="1" customWidth="1"/>
    <col min="102" max="102" width="14.375" style="1" bestFit="1" customWidth="1"/>
    <col min="103" max="103" width="14.875" style="1" bestFit="1" customWidth="1"/>
    <col min="104" max="16384" width="9" style="1"/>
  </cols>
  <sheetData>
    <row r="1" spans="1:103" x14ac:dyDescent="0.2">
      <c r="A1" s="1" t="s">
        <v>329</v>
      </c>
      <c r="B1" s="1" t="s">
        <v>589</v>
      </c>
      <c r="C1" s="1" t="s">
        <v>590</v>
      </c>
      <c r="D1" s="1" t="s">
        <v>591</v>
      </c>
      <c r="E1" s="1" t="s">
        <v>326</v>
      </c>
      <c r="F1" s="1" t="s">
        <v>592</v>
      </c>
      <c r="G1" s="1" t="s">
        <v>593</v>
      </c>
      <c r="H1" s="1" t="s">
        <v>594</v>
      </c>
      <c r="I1" s="1" t="s">
        <v>595</v>
      </c>
      <c r="J1" s="1" t="s">
        <v>596</v>
      </c>
      <c r="K1" s="1" t="s">
        <v>597</v>
      </c>
      <c r="L1" s="1" t="s">
        <v>598</v>
      </c>
      <c r="M1" s="1" t="s">
        <v>2858</v>
      </c>
      <c r="N1" s="1" t="s">
        <v>599</v>
      </c>
      <c r="O1" s="1" t="s">
        <v>600</v>
      </c>
      <c r="P1" s="1" t="s">
        <v>601</v>
      </c>
      <c r="Q1" s="1" t="s">
        <v>602</v>
      </c>
      <c r="R1" s="1" t="s">
        <v>603</v>
      </c>
      <c r="S1" s="1" t="s">
        <v>604</v>
      </c>
      <c r="T1" s="1" t="s">
        <v>605</v>
      </c>
      <c r="U1" s="1" t="s">
        <v>606</v>
      </c>
      <c r="V1" s="1" t="s">
        <v>607</v>
      </c>
      <c r="W1" s="1" t="s">
        <v>608</v>
      </c>
      <c r="X1" s="1" t="s">
        <v>609</v>
      </c>
      <c r="Y1" s="1" t="s">
        <v>610</v>
      </c>
      <c r="Z1" s="1" t="s">
        <v>611</v>
      </c>
      <c r="AA1" s="1" t="s">
        <v>612</v>
      </c>
      <c r="AB1" s="1" t="s">
        <v>613</v>
      </c>
      <c r="AC1" s="1" t="s">
        <v>614</v>
      </c>
      <c r="AD1" s="1" t="s">
        <v>615</v>
      </c>
      <c r="AE1" s="1" t="s">
        <v>616</v>
      </c>
      <c r="AF1" s="1" t="s">
        <v>617</v>
      </c>
      <c r="AG1" s="1" t="s">
        <v>618</v>
      </c>
      <c r="AH1" s="1" t="s">
        <v>619</v>
      </c>
      <c r="AI1" s="1" t="s">
        <v>620</v>
      </c>
      <c r="AJ1" s="1" t="s">
        <v>621</v>
      </c>
      <c r="AK1" s="1" t="s">
        <v>622</v>
      </c>
      <c r="AL1" s="1" t="s">
        <v>623</v>
      </c>
      <c r="AM1" s="1" t="s">
        <v>624</v>
      </c>
      <c r="AN1" s="1" t="s">
        <v>625</v>
      </c>
      <c r="AO1" s="1" t="s">
        <v>626</v>
      </c>
      <c r="AP1" s="1" t="s">
        <v>627</v>
      </c>
      <c r="AQ1" s="1" t="s">
        <v>2859</v>
      </c>
      <c r="AR1" s="1" t="s">
        <v>2860</v>
      </c>
      <c r="AS1" s="1" t="s">
        <v>2861</v>
      </c>
      <c r="AT1" s="1" t="s">
        <v>2862</v>
      </c>
      <c r="AU1" s="1" t="s">
        <v>628</v>
      </c>
      <c r="AV1" s="1" t="s">
        <v>629</v>
      </c>
      <c r="AW1" s="1" t="s">
        <v>351</v>
      </c>
      <c r="AX1" s="1" t="s">
        <v>630</v>
      </c>
      <c r="AY1" s="1" t="s">
        <v>631</v>
      </c>
      <c r="AZ1" s="1" t="s">
        <v>632</v>
      </c>
      <c r="BA1" s="1" t="s">
        <v>633</v>
      </c>
      <c r="BB1" s="1" t="s">
        <v>634</v>
      </c>
      <c r="BC1" s="1" t="s">
        <v>635</v>
      </c>
      <c r="BD1" s="1" t="s">
        <v>636</v>
      </c>
      <c r="BE1" s="1" t="s">
        <v>629</v>
      </c>
      <c r="BF1" s="1" t="s">
        <v>637</v>
      </c>
      <c r="BG1" s="1" t="s">
        <v>638</v>
      </c>
      <c r="BH1" s="1" t="s">
        <v>639</v>
      </c>
      <c r="BI1" s="1" t="s">
        <v>640</v>
      </c>
      <c r="BJ1" s="1" t="s">
        <v>641</v>
      </c>
      <c r="BK1" s="1" t="s">
        <v>641</v>
      </c>
      <c r="BL1" s="1" t="s">
        <v>642</v>
      </c>
      <c r="BM1" s="1" t="s">
        <v>643</v>
      </c>
      <c r="BN1" s="1" t="s">
        <v>644</v>
      </c>
      <c r="BO1" s="1" t="s">
        <v>645</v>
      </c>
      <c r="BP1" s="1" t="s">
        <v>646</v>
      </c>
      <c r="BQ1" s="1" t="s">
        <v>636</v>
      </c>
      <c r="BR1" s="1">
        <v>0</v>
      </c>
      <c r="BS1" s="1">
        <v>1</v>
      </c>
      <c r="BT1" s="1">
        <v>2</v>
      </c>
      <c r="BU1" s="1">
        <v>3</v>
      </c>
      <c r="BV1" s="1">
        <v>4</v>
      </c>
      <c r="BW1" s="1">
        <v>5</v>
      </c>
      <c r="BX1" s="1">
        <v>6</v>
      </c>
      <c r="BY1" s="1">
        <v>7</v>
      </c>
      <c r="BZ1" s="1">
        <v>8</v>
      </c>
      <c r="CA1" s="1">
        <v>9</v>
      </c>
      <c r="CB1" s="1">
        <v>10</v>
      </c>
      <c r="CC1" s="1">
        <v>11</v>
      </c>
      <c r="CD1" s="1">
        <v>12</v>
      </c>
      <c r="CE1" s="1">
        <v>13</v>
      </c>
      <c r="CF1" s="1">
        <v>14</v>
      </c>
      <c r="CG1" s="1">
        <v>15</v>
      </c>
      <c r="CH1" s="1">
        <v>16</v>
      </c>
      <c r="CI1" s="1">
        <v>17</v>
      </c>
      <c r="CJ1" s="1">
        <v>18</v>
      </c>
      <c r="CK1" s="1">
        <v>19</v>
      </c>
      <c r="CL1" s="1">
        <v>20</v>
      </c>
      <c r="CM1" s="1">
        <v>21</v>
      </c>
      <c r="CN1" s="1">
        <v>22</v>
      </c>
      <c r="CO1" s="1">
        <v>23</v>
      </c>
      <c r="CP1" s="1">
        <v>24</v>
      </c>
      <c r="CQ1" s="1">
        <v>25</v>
      </c>
      <c r="CS1" s="1" t="s">
        <v>326</v>
      </c>
      <c r="CT1" s="1" t="s">
        <v>2821</v>
      </c>
      <c r="CU1" s="1" t="s">
        <v>3814</v>
      </c>
      <c r="CV1" s="1" t="s">
        <v>2820</v>
      </c>
      <c r="CW1" s="1" t="s">
        <v>2395</v>
      </c>
      <c r="CX1" s="1" t="s">
        <v>590</v>
      </c>
      <c r="CY1" s="1" t="s">
        <v>326</v>
      </c>
    </row>
    <row r="2" spans="1:103" x14ac:dyDescent="0.2">
      <c r="A2" s="1">
        <v>1</v>
      </c>
      <c r="B2" s="1">
        <v>1</v>
      </c>
      <c r="C2" s="1">
        <v>180001</v>
      </c>
      <c r="D2" s="1">
        <v>280001</v>
      </c>
      <c r="E2" s="1" t="s">
        <v>2863</v>
      </c>
      <c r="F2" s="1" t="s">
        <v>2863</v>
      </c>
      <c r="G2" s="1">
        <v>0</v>
      </c>
      <c r="H2" s="1">
        <v>20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</v>
      </c>
      <c r="P2" s="1">
        <v>999999</v>
      </c>
      <c r="Q2" s="1">
        <v>0</v>
      </c>
      <c r="R2" s="1">
        <v>999999</v>
      </c>
      <c r="S2" s="1">
        <v>0</v>
      </c>
      <c r="T2" s="1">
        <v>999999</v>
      </c>
      <c r="U2" s="1">
        <v>0</v>
      </c>
      <c r="V2" s="1">
        <v>999999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 t="s">
        <v>649</v>
      </c>
      <c r="AL2" s="1">
        <v>1</v>
      </c>
      <c r="AM2" s="1" t="s">
        <v>650</v>
      </c>
      <c r="AN2" s="1">
        <v>0</v>
      </c>
      <c r="AO2" s="1">
        <v>0</v>
      </c>
      <c r="AP2" s="1">
        <v>0</v>
      </c>
      <c r="AQ2" s="1">
        <v>1</v>
      </c>
      <c r="AS2" s="1">
        <v>0</v>
      </c>
      <c r="AT2" s="1">
        <v>0</v>
      </c>
      <c r="AU2" s="1" t="b">
        <v>1</v>
      </c>
      <c r="AV2" s="1">
        <v>0</v>
      </c>
      <c r="AW2" s="1" t="b">
        <v>1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 t="b">
        <v>1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 t="b">
        <v>1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8</v>
      </c>
      <c r="BV2" s="1">
        <v>0</v>
      </c>
      <c r="BW2" s="1">
        <v>32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8192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8388608</v>
      </c>
      <c r="CP2" s="1">
        <v>0</v>
      </c>
      <c r="CQ2" s="1">
        <v>0</v>
      </c>
      <c r="CS2" s="1" t="s">
        <v>215</v>
      </c>
      <c r="CT2" s="1">
        <v>2</v>
      </c>
      <c r="CU2" s="1">
        <v>-1</v>
      </c>
      <c r="CV2" s="1">
        <v>30</v>
      </c>
      <c r="CW2" s="1">
        <v>0</v>
      </c>
      <c r="CX2" s="1">
        <v>150030</v>
      </c>
      <c r="CY2" s="1" t="s">
        <v>215</v>
      </c>
    </row>
    <row r="3" spans="1:103" x14ac:dyDescent="0.2">
      <c r="A3" s="1">
        <v>2</v>
      </c>
      <c r="B3" s="1">
        <v>1</v>
      </c>
      <c r="C3" s="1">
        <v>180001</v>
      </c>
      <c r="D3" s="1">
        <v>280001</v>
      </c>
      <c r="E3" s="1" t="s">
        <v>2864</v>
      </c>
      <c r="F3" s="1" t="s">
        <v>2864</v>
      </c>
      <c r="G3" s="1">
        <v>0</v>
      </c>
      <c r="H3" s="1">
        <v>20</v>
      </c>
      <c r="I3" s="1">
        <v>0</v>
      </c>
      <c r="J3" s="1">
        <v>0</v>
      </c>
      <c r="K3" s="1">
        <v>0</v>
      </c>
      <c r="L3" s="1">
        <v>0</v>
      </c>
      <c r="M3" s="1">
        <v>64</v>
      </c>
      <c r="N3" s="1">
        <v>0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107</v>
      </c>
      <c r="Z3" s="1">
        <v>99999999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 t="s">
        <v>649</v>
      </c>
      <c r="AL3" s="1">
        <v>1</v>
      </c>
      <c r="AM3" s="1" t="s">
        <v>650</v>
      </c>
      <c r="AN3" s="1">
        <v>0</v>
      </c>
      <c r="AO3" s="1">
        <v>0</v>
      </c>
      <c r="AP3" s="1">
        <v>0</v>
      </c>
      <c r="AQ3" s="1">
        <v>1</v>
      </c>
      <c r="AS3" s="1">
        <v>0</v>
      </c>
      <c r="AT3" s="1">
        <v>0</v>
      </c>
      <c r="AU3" s="1">
        <v>0</v>
      </c>
      <c r="AV3" s="1">
        <v>0</v>
      </c>
      <c r="AW3" s="1" t="b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 t="b">
        <v>1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32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8388608</v>
      </c>
      <c r="CP3" s="1">
        <v>0</v>
      </c>
      <c r="CQ3" s="1">
        <v>0</v>
      </c>
      <c r="CS3" s="1" t="s">
        <v>213</v>
      </c>
      <c r="CT3" s="1">
        <v>2</v>
      </c>
      <c r="CU3" s="1">
        <v>-1</v>
      </c>
      <c r="CV3" s="1">
        <v>31</v>
      </c>
      <c r="CW3" s="1">
        <v>0</v>
      </c>
      <c r="CX3" s="1">
        <v>150031</v>
      </c>
      <c r="CY3" s="1" t="s">
        <v>213</v>
      </c>
    </row>
    <row r="4" spans="1:103" x14ac:dyDescent="0.2">
      <c r="A4" s="1">
        <v>3</v>
      </c>
      <c r="B4" s="1">
        <v>2</v>
      </c>
      <c r="C4" s="1">
        <v>180001</v>
      </c>
      <c r="D4" s="1">
        <v>280001</v>
      </c>
      <c r="E4" s="1" t="s">
        <v>2865</v>
      </c>
      <c r="F4" s="1" t="s">
        <v>2865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 t="s">
        <v>649</v>
      </c>
      <c r="AL4" s="1">
        <v>1</v>
      </c>
      <c r="AM4" s="1">
        <v>0</v>
      </c>
      <c r="AN4" s="1">
        <v>0</v>
      </c>
      <c r="AO4" s="1">
        <v>67108864</v>
      </c>
      <c r="AP4" s="1">
        <v>0</v>
      </c>
      <c r="AQ4" s="1">
        <v>4</v>
      </c>
      <c r="AS4" s="1">
        <v>0</v>
      </c>
      <c r="AT4" s="1">
        <v>0</v>
      </c>
      <c r="AU4" s="1" t="b">
        <v>1</v>
      </c>
      <c r="AV4" s="1" t="b">
        <v>1</v>
      </c>
      <c r="AW4" s="1" t="b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 t="b">
        <v>1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 t="b">
        <v>1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8</v>
      </c>
      <c r="BV4" s="1">
        <v>16</v>
      </c>
      <c r="BW4" s="1">
        <v>32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8192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8388608</v>
      </c>
      <c r="CP4" s="1">
        <v>0</v>
      </c>
      <c r="CQ4" s="1">
        <v>0</v>
      </c>
      <c r="CS4" s="1" t="s">
        <v>257</v>
      </c>
      <c r="CT4" s="1">
        <v>1</v>
      </c>
      <c r="CU4" s="1">
        <v>-1</v>
      </c>
      <c r="CV4" s="1">
        <v>53</v>
      </c>
      <c r="CW4" s="1">
        <v>0</v>
      </c>
      <c r="CX4" s="1">
        <v>150053</v>
      </c>
      <c r="CY4" s="1" t="s">
        <v>257</v>
      </c>
    </row>
    <row r="5" spans="1:103" x14ac:dyDescent="0.2">
      <c r="A5" s="1">
        <v>101</v>
      </c>
      <c r="B5" s="1">
        <v>6</v>
      </c>
      <c r="C5" s="1">
        <v>100101</v>
      </c>
      <c r="D5" s="1">
        <v>200101</v>
      </c>
      <c r="E5" s="1" t="s">
        <v>2111</v>
      </c>
      <c r="F5" s="1" t="s">
        <v>2112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 t="s">
        <v>2113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6</v>
      </c>
      <c r="AS5" s="1">
        <v>0</v>
      </c>
      <c r="AT5" s="1">
        <v>0</v>
      </c>
      <c r="AU5" s="1" t="b">
        <v>1</v>
      </c>
      <c r="AV5" s="1" t="b">
        <v>1</v>
      </c>
      <c r="AW5" s="1" t="b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 t="b">
        <v>1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 t="b">
        <v>1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8</v>
      </c>
      <c r="BV5" s="1">
        <v>16</v>
      </c>
      <c r="BW5" s="1">
        <v>32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8192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8388608</v>
      </c>
      <c r="CP5" s="1">
        <v>0</v>
      </c>
      <c r="CQ5" s="1">
        <v>0</v>
      </c>
      <c r="CS5" s="1">
        <v>0</v>
      </c>
      <c r="CT5" s="1">
        <v>1</v>
      </c>
      <c r="CU5" s="1">
        <v>-1</v>
      </c>
      <c r="CV5" s="1">
        <v>1001</v>
      </c>
      <c r="CW5" s="1">
        <v>0</v>
      </c>
      <c r="CX5" s="1">
        <v>26034</v>
      </c>
      <c r="CY5" s="1">
        <v>0</v>
      </c>
    </row>
    <row r="6" spans="1:103" x14ac:dyDescent="0.2">
      <c r="A6" s="1">
        <v>102</v>
      </c>
      <c r="B6" s="1">
        <v>6</v>
      </c>
      <c r="C6" s="1">
        <v>100102</v>
      </c>
      <c r="D6" s="1">
        <v>200102</v>
      </c>
      <c r="E6" s="1" t="s">
        <v>2114</v>
      </c>
      <c r="F6" s="1" t="s">
        <v>2115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 t="s">
        <v>2116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6</v>
      </c>
      <c r="AS6" s="1">
        <v>0</v>
      </c>
      <c r="AT6" s="1">
        <v>0</v>
      </c>
      <c r="AU6" s="1" t="b">
        <v>1</v>
      </c>
      <c r="AV6" s="1" t="b">
        <v>1</v>
      </c>
      <c r="AW6" s="1" t="b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 t="b">
        <v>1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 t="b">
        <v>1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8</v>
      </c>
      <c r="BV6" s="1">
        <v>16</v>
      </c>
      <c r="BW6" s="1">
        <v>32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8192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8388608</v>
      </c>
      <c r="CP6" s="1">
        <v>0</v>
      </c>
      <c r="CQ6" s="1">
        <v>0</v>
      </c>
      <c r="CS6" s="1" t="s">
        <v>3811</v>
      </c>
      <c r="CT6" s="1">
        <v>1</v>
      </c>
      <c r="CU6" s="1">
        <v>-1</v>
      </c>
      <c r="CV6" s="1">
        <v>110</v>
      </c>
      <c r="CW6" s="1">
        <v>0</v>
      </c>
      <c r="CX6" s="1">
        <v>150110</v>
      </c>
      <c r="CY6" s="1" t="s">
        <v>3811</v>
      </c>
    </row>
    <row r="7" spans="1:103" x14ac:dyDescent="0.2">
      <c r="A7" s="1">
        <v>103</v>
      </c>
      <c r="B7" s="1">
        <v>6</v>
      </c>
      <c r="C7" s="1">
        <v>100103</v>
      </c>
      <c r="D7" s="1">
        <v>200103</v>
      </c>
      <c r="E7" s="1" t="s">
        <v>2117</v>
      </c>
      <c r="F7" s="1" t="s">
        <v>2118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 t="s">
        <v>2119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6</v>
      </c>
      <c r="AS7" s="1">
        <v>0</v>
      </c>
      <c r="AT7" s="1">
        <v>0</v>
      </c>
      <c r="AU7" s="1" t="b">
        <v>1</v>
      </c>
      <c r="AV7" s="1" t="b">
        <v>1</v>
      </c>
      <c r="AW7" s="1" t="b">
        <v>1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 t="b">
        <v>1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 t="b">
        <v>1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8</v>
      </c>
      <c r="BV7" s="1">
        <v>16</v>
      </c>
      <c r="BW7" s="1">
        <v>32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8192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8388608</v>
      </c>
      <c r="CP7" s="1">
        <v>0</v>
      </c>
      <c r="CQ7" s="1">
        <v>0</v>
      </c>
      <c r="CS7" s="1">
        <v>0</v>
      </c>
      <c r="CT7" s="1">
        <v>4</v>
      </c>
      <c r="CU7" s="1">
        <v>0</v>
      </c>
      <c r="CV7" s="1">
        <v>1003</v>
      </c>
      <c r="CW7" s="1">
        <v>0</v>
      </c>
      <c r="CX7" s="1">
        <v>30815</v>
      </c>
      <c r="CY7" s="1">
        <v>0</v>
      </c>
    </row>
    <row r="8" spans="1:103" x14ac:dyDescent="0.2">
      <c r="A8" s="1">
        <v>104</v>
      </c>
      <c r="B8" s="1">
        <v>6</v>
      </c>
      <c r="C8" s="1">
        <v>100104</v>
      </c>
      <c r="D8" s="1">
        <v>200104</v>
      </c>
      <c r="E8" s="1" t="s">
        <v>2120</v>
      </c>
      <c r="F8" s="1" t="s">
        <v>2121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 t="s">
        <v>2122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6</v>
      </c>
      <c r="AS8" s="1">
        <v>0</v>
      </c>
      <c r="AT8" s="1">
        <v>0</v>
      </c>
      <c r="AU8" s="1" t="b">
        <v>1</v>
      </c>
      <c r="AV8" s="1" t="b">
        <v>1</v>
      </c>
      <c r="AW8" s="1" t="b">
        <v>1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 t="b">
        <v>1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 t="b">
        <v>1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8</v>
      </c>
      <c r="BV8" s="1">
        <v>16</v>
      </c>
      <c r="BW8" s="1">
        <v>32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8192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8388608</v>
      </c>
      <c r="CP8" s="1">
        <v>0</v>
      </c>
      <c r="CQ8" s="1">
        <v>0</v>
      </c>
      <c r="CS8" s="1">
        <v>0</v>
      </c>
      <c r="CT8" s="1">
        <v>4</v>
      </c>
      <c r="CU8" s="1">
        <v>0</v>
      </c>
      <c r="CV8" s="1">
        <v>1003</v>
      </c>
      <c r="CW8" s="1">
        <v>0</v>
      </c>
      <c r="CX8" s="1">
        <v>30815</v>
      </c>
      <c r="CY8" s="1">
        <v>0</v>
      </c>
    </row>
    <row r="9" spans="1:103" x14ac:dyDescent="0.2">
      <c r="A9" s="1">
        <v>105</v>
      </c>
      <c r="B9" s="1">
        <v>6</v>
      </c>
      <c r="C9" s="1">
        <v>100105</v>
      </c>
      <c r="D9" s="1">
        <v>200105</v>
      </c>
      <c r="E9" s="1" t="s">
        <v>2123</v>
      </c>
      <c r="F9" s="1" t="s">
        <v>2124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 t="s">
        <v>2125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6</v>
      </c>
      <c r="AS9" s="1">
        <v>0</v>
      </c>
      <c r="AT9" s="1">
        <v>0</v>
      </c>
      <c r="AU9" s="1" t="b">
        <v>1</v>
      </c>
      <c r="AV9" s="1" t="b">
        <v>1</v>
      </c>
      <c r="AW9" s="1" t="b">
        <v>1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 t="b">
        <v>1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 t="b">
        <v>1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8</v>
      </c>
      <c r="BV9" s="1">
        <v>16</v>
      </c>
      <c r="BW9" s="1">
        <v>32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8192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8388608</v>
      </c>
      <c r="CP9" s="1">
        <v>0</v>
      </c>
      <c r="CQ9" s="1">
        <v>0</v>
      </c>
      <c r="CS9" s="1">
        <v>0</v>
      </c>
      <c r="CT9" s="1">
        <v>4</v>
      </c>
      <c r="CU9" s="1">
        <v>0</v>
      </c>
      <c r="CV9" s="1">
        <v>1003</v>
      </c>
      <c r="CW9" s="1">
        <v>0</v>
      </c>
      <c r="CX9" s="1">
        <v>30815</v>
      </c>
      <c r="CY9" s="1">
        <v>0</v>
      </c>
    </row>
    <row r="10" spans="1:103" x14ac:dyDescent="0.2">
      <c r="A10" s="1">
        <v>106</v>
      </c>
      <c r="B10" s="1">
        <v>6</v>
      </c>
      <c r="C10" s="1">
        <v>100106</v>
      </c>
      <c r="D10" s="1">
        <v>200106</v>
      </c>
      <c r="E10" s="1" t="s">
        <v>2126</v>
      </c>
      <c r="F10" s="1" t="s">
        <v>2127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 t="s">
        <v>2128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6</v>
      </c>
      <c r="AS10" s="1">
        <v>0</v>
      </c>
      <c r="AT10" s="1">
        <v>0</v>
      </c>
      <c r="AU10" s="1" t="b">
        <v>1</v>
      </c>
      <c r="AV10" s="1" t="b">
        <v>1</v>
      </c>
      <c r="AW10" s="1" t="b">
        <v>1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 t="b">
        <v>1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 t="b">
        <v>1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8</v>
      </c>
      <c r="BV10" s="1">
        <v>16</v>
      </c>
      <c r="BW10" s="1">
        <v>32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8192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8388608</v>
      </c>
      <c r="CP10" s="1">
        <v>0</v>
      </c>
      <c r="CQ10" s="1">
        <v>0</v>
      </c>
      <c r="CS10" s="1">
        <v>0</v>
      </c>
      <c r="CT10" s="1">
        <v>4</v>
      </c>
      <c r="CU10" s="1">
        <v>0</v>
      </c>
      <c r="CV10" s="1">
        <v>1003</v>
      </c>
      <c r="CW10" s="1">
        <v>0</v>
      </c>
      <c r="CX10" s="1">
        <v>30815</v>
      </c>
      <c r="CY10" s="1">
        <v>0</v>
      </c>
    </row>
    <row r="11" spans="1:103" x14ac:dyDescent="0.2">
      <c r="A11" s="1">
        <v>107</v>
      </c>
      <c r="B11" s="1">
        <v>6</v>
      </c>
      <c r="C11" s="1">
        <v>100107</v>
      </c>
      <c r="D11" s="1">
        <v>200107</v>
      </c>
      <c r="E11" s="1" t="s">
        <v>2129</v>
      </c>
      <c r="F11" s="1" t="s">
        <v>2130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 t="s">
        <v>2131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6</v>
      </c>
      <c r="AS11" s="1">
        <v>0</v>
      </c>
      <c r="AT11" s="1">
        <v>0</v>
      </c>
      <c r="AU11" s="1" t="b">
        <v>1</v>
      </c>
      <c r="AV11" s="1" t="b">
        <v>1</v>
      </c>
      <c r="AW11" s="1" t="b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 t="b">
        <v>1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8</v>
      </c>
      <c r="BV11" s="1">
        <v>16</v>
      </c>
      <c r="BW11" s="1">
        <v>32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8388608</v>
      </c>
      <c r="CP11" s="1">
        <v>0</v>
      </c>
      <c r="CQ11" s="1">
        <v>0</v>
      </c>
      <c r="CS11" s="1">
        <v>0</v>
      </c>
      <c r="CT11" s="1">
        <v>4</v>
      </c>
      <c r="CU11" s="1">
        <v>0</v>
      </c>
      <c r="CV11" s="1">
        <v>1003</v>
      </c>
      <c r="CW11" s="1">
        <v>0</v>
      </c>
      <c r="CX11" s="1">
        <v>30815</v>
      </c>
      <c r="CY11" s="1">
        <v>0</v>
      </c>
    </row>
    <row r="12" spans="1:103" x14ac:dyDescent="0.2">
      <c r="A12" s="1">
        <v>108</v>
      </c>
      <c r="B12" s="1">
        <v>6</v>
      </c>
      <c r="C12" s="1">
        <v>100108</v>
      </c>
      <c r="D12" s="1">
        <v>200108</v>
      </c>
      <c r="E12" s="1" t="s">
        <v>2132</v>
      </c>
      <c r="F12" s="1" t="s">
        <v>2133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 t="s">
        <v>2134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6</v>
      </c>
      <c r="AS12" s="1">
        <v>0</v>
      </c>
      <c r="AT12" s="1">
        <v>0</v>
      </c>
      <c r="AU12" s="1" t="b">
        <v>1</v>
      </c>
      <c r="AV12" s="1" t="b">
        <v>1</v>
      </c>
      <c r="AW12" s="1" t="b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8</v>
      </c>
      <c r="BV12" s="1">
        <v>16</v>
      </c>
      <c r="BW12" s="1">
        <v>32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S12" s="1">
        <v>0</v>
      </c>
      <c r="CT12" s="1">
        <v>4</v>
      </c>
      <c r="CU12" s="1">
        <v>0</v>
      </c>
      <c r="CV12" s="1">
        <v>1003</v>
      </c>
      <c r="CW12" s="1">
        <v>0</v>
      </c>
      <c r="CX12" s="1">
        <v>30815</v>
      </c>
      <c r="CY12" s="1">
        <v>0</v>
      </c>
    </row>
    <row r="13" spans="1:103" x14ac:dyDescent="0.2">
      <c r="A13" s="1">
        <v>109</v>
      </c>
      <c r="B13" s="1">
        <v>6</v>
      </c>
      <c r="C13" s="1">
        <v>100109</v>
      </c>
      <c r="D13" s="1">
        <v>200109</v>
      </c>
      <c r="E13" s="1" t="s">
        <v>2135</v>
      </c>
      <c r="F13" s="1" t="s">
        <v>2136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 t="s">
        <v>2137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6</v>
      </c>
      <c r="AS13" s="1">
        <v>0</v>
      </c>
      <c r="AT13" s="1">
        <v>0</v>
      </c>
      <c r="AU13" s="1" t="b">
        <v>1</v>
      </c>
      <c r="AV13" s="1">
        <v>0</v>
      </c>
      <c r="AW13" s="1" t="b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 t="b">
        <v>1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8</v>
      </c>
      <c r="BV13" s="1">
        <v>0</v>
      </c>
      <c r="BW13" s="1">
        <v>32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8192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S13" s="1">
        <v>0</v>
      </c>
      <c r="CT13" s="1">
        <v>4</v>
      </c>
      <c r="CU13" s="1">
        <v>0</v>
      </c>
      <c r="CV13" s="1">
        <v>1003</v>
      </c>
      <c r="CW13" s="1">
        <v>0</v>
      </c>
      <c r="CX13" s="1">
        <v>30815</v>
      </c>
      <c r="CY13" s="1">
        <v>0</v>
      </c>
    </row>
    <row r="14" spans="1:103" x14ac:dyDescent="0.2">
      <c r="A14" s="1">
        <v>110</v>
      </c>
      <c r="B14" s="1">
        <v>6</v>
      </c>
      <c r="C14" s="1">
        <v>100110</v>
      </c>
      <c r="D14" s="1">
        <v>200110</v>
      </c>
      <c r="E14" s="1" t="s">
        <v>2138</v>
      </c>
      <c r="F14" s="1" t="s">
        <v>2139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 t="s">
        <v>2140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6</v>
      </c>
      <c r="AS14" s="1">
        <v>0</v>
      </c>
      <c r="AT14" s="1">
        <v>0</v>
      </c>
      <c r="AU14" s="1" t="b">
        <v>1</v>
      </c>
      <c r="AV14" s="1" t="b">
        <v>1</v>
      </c>
      <c r="AW14" s="1" t="b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 t="b">
        <v>1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8</v>
      </c>
      <c r="BV14" s="1">
        <v>16</v>
      </c>
      <c r="BW14" s="1">
        <v>32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8192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S14" s="1">
        <v>0</v>
      </c>
      <c r="CT14" s="1">
        <v>4</v>
      </c>
      <c r="CU14" s="1">
        <v>0</v>
      </c>
      <c r="CV14" s="1">
        <v>1003</v>
      </c>
      <c r="CW14" s="1">
        <v>0</v>
      </c>
      <c r="CX14" s="1">
        <v>30815</v>
      </c>
      <c r="CY14" s="1">
        <v>0</v>
      </c>
    </row>
    <row r="15" spans="1:103" x14ac:dyDescent="0.2">
      <c r="A15" s="1">
        <v>111</v>
      </c>
      <c r="B15" s="1">
        <v>5</v>
      </c>
      <c r="C15" s="1">
        <v>100111</v>
      </c>
      <c r="D15" s="1">
        <v>200111</v>
      </c>
      <c r="E15" s="1" t="s">
        <v>2141</v>
      </c>
      <c r="F15" s="1" t="s">
        <v>2142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 t="s">
        <v>2143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3</v>
      </c>
      <c r="AS15" s="1">
        <v>0</v>
      </c>
      <c r="AT15" s="1">
        <v>0</v>
      </c>
      <c r="AU15" s="1" t="b">
        <v>1</v>
      </c>
      <c r="AV15" s="1" t="b">
        <v>1</v>
      </c>
      <c r="AW15" s="1" t="b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 t="b">
        <v>1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8</v>
      </c>
      <c r="BV15" s="1">
        <v>16</v>
      </c>
      <c r="BW15" s="1">
        <v>32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8192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>
        <v>0</v>
      </c>
      <c r="CT15" s="1">
        <v>4</v>
      </c>
      <c r="CU15" s="1">
        <v>0</v>
      </c>
      <c r="CV15" s="1">
        <v>1003</v>
      </c>
      <c r="CW15" s="1">
        <v>0</v>
      </c>
      <c r="CX15" s="1">
        <v>30815</v>
      </c>
      <c r="CY15" s="1">
        <v>0</v>
      </c>
    </row>
    <row r="16" spans="1:103" x14ac:dyDescent="0.2">
      <c r="A16" s="1">
        <v>112</v>
      </c>
      <c r="B16" s="1">
        <v>5</v>
      </c>
      <c r="C16" s="1">
        <v>100112</v>
      </c>
      <c r="D16" s="1">
        <v>200111</v>
      </c>
      <c r="E16" s="1" t="s">
        <v>2144</v>
      </c>
      <c r="F16" s="1" t="s">
        <v>2142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 t="s">
        <v>2145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3</v>
      </c>
      <c r="AS16" s="1">
        <v>0</v>
      </c>
      <c r="AT16" s="1">
        <v>0</v>
      </c>
      <c r="AU16" s="1" t="b">
        <v>1</v>
      </c>
      <c r="AV16" s="1" t="b">
        <v>1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8</v>
      </c>
      <c r="BV16" s="1">
        <v>16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S16" s="1">
        <v>0</v>
      </c>
      <c r="CT16" s="1">
        <v>4</v>
      </c>
      <c r="CU16" s="1">
        <v>0</v>
      </c>
      <c r="CV16" s="1">
        <v>1003</v>
      </c>
      <c r="CW16" s="1">
        <v>0</v>
      </c>
      <c r="CX16" s="1">
        <v>30815</v>
      </c>
      <c r="CY16" s="1">
        <v>0</v>
      </c>
    </row>
    <row r="17" spans="1:103" x14ac:dyDescent="0.2">
      <c r="A17" s="1">
        <v>113</v>
      </c>
      <c r="B17" s="1">
        <v>5</v>
      </c>
      <c r="C17" s="1">
        <v>100113</v>
      </c>
      <c r="D17" s="1">
        <v>200111</v>
      </c>
      <c r="E17" s="1" t="s">
        <v>2146</v>
      </c>
      <c r="F17" s="1" t="s">
        <v>2142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 t="s">
        <v>2147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3</v>
      </c>
      <c r="AS17" s="1">
        <v>0</v>
      </c>
      <c r="AT17" s="1">
        <v>0</v>
      </c>
      <c r="AU17" s="1" t="b">
        <v>1</v>
      </c>
      <c r="AV17" s="1" t="b">
        <v>1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8</v>
      </c>
      <c r="BV17" s="1">
        <v>16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>
        <v>0</v>
      </c>
      <c r="CT17" s="1">
        <v>4</v>
      </c>
      <c r="CU17" s="1">
        <v>0</v>
      </c>
      <c r="CV17" s="1">
        <v>1003</v>
      </c>
      <c r="CW17" s="1">
        <v>0</v>
      </c>
      <c r="CX17" s="1">
        <v>30815</v>
      </c>
      <c r="CY17" s="1">
        <v>0</v>
      </c>
    </row>
    <row r="18" spans="1:103" x14ac:dyDescent="0.2">
      <c r="A18" s="1">
        <v>114</v>
      </c>
      <c r="B18" s="1">
        <v>5</v>
      </c>
      <c r="C18" s="1">
        <v>100114</v>
      </c>
      <c r="D18" s="1">
        <v>200111</v>
      </c>
      <c r="E18" s="1" t="s">
        <v>2148</v>
      </c>
      <c r="F18" s="1" t="s">
        <v>2142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 t="s">
        <v>2149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3</v>
      </c>
      <c r="AS18" s="1">
        <v>0</v>
      </c>
      <c r="AT18" s="1">
        <v>0</v>
      </c>
      <c r="AU18" s="1" t="b">
        <v>1</v>
      </c>
      <c r="AV18" s="1" t="b">
        <v>1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8</v>
      </c>
      <c r="BV18" s="1">
        <v>16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>
        <v>0</v>
      </c>
      <c r="CT18" s="1">
        <v>4</v>
      </c>
      <c r="CU18" s="1">
        <v>0</v>
      </c>
      <c r="CV18" s="1">
        <v>1003</v>
      </c>
      <c r="CW18" s="1">
        <v>0</v>
      </c>
      <c r="CX18" s="1">
        <v>30815</v>
      </c>
      <c r="CY18" s="1">
        <v>0</v>
      </c>
    </row>
    <row r="19" spans="1:103" x14ac:dyDescent="0.2">
      <c r="A19" s="1">
        <v>115</v>
      </c>
      <c r="B19" s="1">
        <v>5</v>
      </c>
      <c r="C19" s="1">
        <v>100115</v>
      </c>
      <c r="D19" s="1">
        <v>200111</v>
      </c>
      <c r="E19" s="1" t="s">
        <v>2150</v>
      </c>
      <c r="F19" s="1" t="s">
        <v>2142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 t="s">
        <v>2151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3</v>
      </c>
      <c r="AS19" s="1">
        <v>0</v>
      </c>
      <c r="AT19" s="1">
        <v>0</v>
      </c>
      <c r="AU19" s="1" t="b">
        <v>1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8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S19" s="1">
        <v>0</v>
      </c>
      <c r="CT19" s="1">
        <v>4</v>
      </c>
      <c r="CU19" s="1">
        <v>0</v>
      </c>
      <c r="CV19" s="1">
        <v>1003</v>
      </c>
      <c r="CW19" s="1">
        <v>0</v>
      </c>
      <c r="CX19" s="1">
        <v>30815</v>
      </c>
      <c r="CY19" s="1">
        <v>0</v>
      </c>
    </row>
    <row r="20" spans="1:103" x14ac:dyDescent="0.2">
      <c r="A20" s="1">
        <v>116</v>
      </c>
      <c r="B20" s="1">
        <v>5</v>
      </c>
      <c r="C20" s="1">
        <v>100116</v>
      </c>
      <c r="D20" s="1">
        <v>200111</v>
      </c>
      <c r="E20" s="1" t="s">
        <v>2152</v>
      </c>
      <c r="F20" s="1" t="s">
        <v>2142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 t="s">
        <v>2153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3</v>
      </c>
      <c r="AS20" s="1">
        <v>0</v>
      </c>
      <c r="AT20" s="1">
        <v>0</v>
      </c>
      <c r="AU20" s="1" t="b">
        <v>1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8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S20" s="1">
        <v>0</v>
      </c>
      <c r="CT20" s="1">
        <v>4</v>
      </c>
      <c r="CU20" s="1">
        <v>0</v>
      </c>
      <c r="CV20" s="1">
        <v>1003</v>
      </c>
      <c r="CW20" s="1">
        <v>0</v>
      </c>
      <c r="CX20" s="1">
        <v>30815</v>
      </c>
      <c r="CY20" s="1">
        <v>0</v>
      </c>
    </row>
    <row r="21" spans="1:103" x14ac:dyDescent="0.2">
      <c r="A21" s="1">
        <v>117</v>
      </c>
      <c r="B21" s="1">
        <v>5</v>
      </c>
      <c r="C21" s="1">
        <v>100117</v>
      </c>
      <c r="D21" s="1">
        <v>200111</v>
      </c>
      <c r="E21" s="1" t="s">
        <v>2154</v>
      </c>
      <c r="F21" s="1" t="s">
        <v>2142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 t="s">
        <v>2155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3</v>
      </c>
      <c r="AS21" s="1">
        <v>0</v>
      </c>
      <c r="AT21" s="1">
        <v>0</v>
      </c>
      <c r="AU21" s="1" t="b">
        <v>1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8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S21" s="1">
        <v>0</v>
      </c>
      <c r="CT21" s="1">
        <v>4</v>
      </c>
      <c r="CU21" s="1">
        <v>0</v>
      </c>
      <c r="CV21" s="1">
        <v>1003</v>
      </c>
      <c r="CW21" s="1">
        <v>0</v>
      </c>
      <c r="CX21" s="1">
        <v>30815</v>
      </c>
      <c r="CY21" s="1">
        <v>0</v>
      </c>
    </row>
    <row r="22" spans="1:103" x14ac:dyDescent="0.2">
      <c r="A22" s="1">
        <v>118</v>
      </c>
      <c r="B22" s="1">
        <v>5</v>
      </c>
      <c r="C22" s="1">
        <v>100118</v>
      </c>
      <c r="D22" s="1">
        <v>200111</v>
      </c>
      <c r="E22" s="1" t="s">
        <v>2156</v>
      </c>
      <c r="F22" s="1" t="s">
        <v>2142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 t="s">
        <v>2157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3</v>
      </c>
      <c r="AS22" s="1">
        <v>0</v>
      </c>
      <c r="AT22" s="1">
        <v>0</v>
      </c>
      <c r="AU22" s="1" t="b">
        <v>1</v>
      </c>
      <c r="AV22" s="1">
        <v>0</v>
      </c>
      <c r="AW22" s="1" t="b">
        <v>1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 t="b">
        <v>1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 t="b">
        <v>1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8</v>
      </c>
      <c r="BV22" s="1">
        <v>0</v>
      </c>
      <c r="BW22" s="1">
        <v>32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8192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8388608</v>
      </c>
      <c r="CP22" s="1">
        <v>0</v>
      </c>
      <c r="CQ22" s="1">
        <v>0</v>
      </c>
      <c r="CS22" s="1">
        <v>0</v>
      </c>
      <c r="CT22" s="1">
        <v>4</v>
      </c>
      <c r="CU22" s="1">
        <v>0</v>
      </c>
      <c r="CV22" s="1">
        <v>1003</v>
      </c>
      <c r="CW22" s="1">
        <v>0</v>
      </c>
      <c r="CX22" s="1">
        <v>30815</v>
      </c>
      <c r="CY22" s="1">
        <v>0</v>
      </c>
    </row>
    <row r="23" spans="1:103" x14ac:dyDescent="0.2">
      <c r="A23" s="1">
        <v>119</v>
      </c>
      <c r="B23" s="1">
        <v>5</v>
      </c>
      <c r="C23" s="1">
        <v>100119</v>
      </c>
      <c r="D23" s="1">
        <v>200111</v>
      </c>
      <c r="E23" s="1" t="s">
        <v>2158</v>
      </c>
      <c r="F23" s="1" t="s">
        <v>2142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 t="s">
        <v>2159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3</v>
      </c>
      <c r="AS23" s="1">
        <v>0</v>
      </c>
      <c r="AT23" s="1">
        <v>0</v>
      </c>
      <c r="AU23" s="1" t="b">
        <v>1</v>
      </c>
      <c r="AV23" s="1" t="b">
        <v>1</v>
      </c>
      <c r="AW23" s="1" t="b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 t="b">
        <v>1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 t="b">
        <v>1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8</v>
      </c>
      <c r="BV23" s="1">
        <v>16</v>
      </c>
      <c r="BW23" s="1">
        <v>32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8192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8388608</v>
      </c>
      <c r="CP23" s="1">
        <v>0</v>
      </c>
      <c r="CQ23" s="1">
        <v>0</v>
      </c>
      <c r="CS23" s="1">
        <v>0</v>
      </c>
      <c r="CT23" s="1">
        <v>4</v>
      </c>
      <c r="CU23" s="1">
        <v>0</v>
      </c>
      <c r="CV23" s="1">
        <v>1003</v>
      </c>
      <c r="CW23" s="1">
        <v>0</v>
      </c>
      <c r="CX23" s="1">
        <v>30815</v>
      </c>
      <c r="CY23" s="1">
        <v>0</v>
      </c>
    </row>
    <row r="24" spans="1:103" x14ac:dyDescent="0.2">
      <c r="A24" s="1">
        <v>120</v>
      </c>
      <c r="B24" s="1">
        <v>5</v>
      </c>
      <c r="C24" s="1">
        <v>100120</v>
      </c>
      <c r="D24" s="1">
        <v>200111</v>
      </c>
      <c r="E24" s="1" t="s">
        <v>2160</v>
      </c>
      <c r="F24" s="1" t="s">
        <v>2142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 t="s">
        <v>2161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3</v>
      </c>
      <c r="AS24" s="1">
        <v>0</v>
      </c>
      <c r="AT24" s="1">
        <v>0</v>
      </c>
      <c r="AU24" s="1" t="b">
        <v>1</v>
      </c>
      <c r="AV24" s="1" t="b">
        <v>1</v>
      </c>
      <c r="AW24" s="1" t="b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 t="b">
        <v>1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 t="b">
        <v>1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8</v>
      </c>
      <c r="BV24" s="1">
        <v>16</v>
      </c>
      <c r="BW24" s="1">
        <v>32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8192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8388608</v>
      </c>
      <c r="CP24" s="1">
        <v>0</v>
      </c>
      <c r="CQ24" s="1">
        <v>0</v>
      </c>
      <c r="CS24" s="1">
        <v>0</v>
      </c>
      <c r="CT24" s="1">
        <v>4</v>
      </c>
      <c r="CU24" s="1">
        <v>0</v>
      </c>
      <c r="CV24" s="1">
        <v>1003</v>
      </c>
      <c r="CW24" s="1">
        <v>0</v>
      </c>
      <c r="CX24" s="1">
        <v>30815</v>
      </c>
      <c r="CY24" s="1">
        <v>0</v>
      </c>
    </row>
    <row r="25" spans="1:103" x14ac:dyDescent="0.2">
      <c r="A25" s="1">
        <v>121</v>
      </c>
      <c r="B25" s="1">
        <v>5</v>
      </c>
      <c r="C25" s="1">
        <v>100121</v>
      </c>
      <c r="D25" s="1">
        <v>200111</v>
      </c>
      <c r="E25" s="1" t="s">
        <v>2162</v>
      </c>
      <c r="F25" s="1" t="s">
        <v>2142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 t="s">
        <v>2163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3</v>
      </c>
      <c r="AS25" s="1">
        <v>0</v>
      </c>
      <c r="AT25" s="1">
        <v>0</v>
      </c>
      <c r="AU25" s="1" t="b">
        <v>1</v>
      </c>
      <c r="AV25" s="1" t="b">
        <v>1</v>
      </c>
      <c r="AW25" s="1" t="b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 t="b">
        <v>1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 t="b">
        <v>1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8</v>
      </c>
      <c r="BV25" s="1">
        <v>16</v>
      </c>
      <c r="BW25" s="1">
        <v>32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8192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8388608</v>
      </c>
      <c r="CP25" s="1">
        <v>0</v>
      </c>
      <c r="CQ25" s="1">
        <v>0</v>
      </c>
      <c r="CS25" s="1">
        <v>0</v>
      </c>
      <c r="CT25" s="1">
        <v>4</v>
      </c>
      <c r="CU25" s="1">
        <v>0</v>
      </c>
      <c r="CV25" s="1">
        <v>1003</v>
      </c>
      <c r="CW25" s="1">
        <v>0</v>
      </c>
      <c r="CX25" s="1">
        <v>30815</v>
      </c>
      <c r="CY25" s="1">
        <v>0</v>
      </c>
    </row>
    <row r="26" spans="1:103" x14ac:dyDescent="0.2">
      <c r="A26" s="1">
        <v>122</v>
      </c>
      <c r="B26" s="1">
        <v>5</v>
      </c>
      <c r="C26" s="1">
        <v>100122</v>
      </c>
      <c r="D26" s="1">
        <v>200111</v>
      </c>
      <c r="E26" s="1" t="s">
        <v>2164</v>
      </c>
      <c r="F26" s="1" t="s">
        <v>2142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 t="s">
        <v>2165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3</v>
      </c>
      <c r="AS26" s="1">
        <v>0</v>
      </c>
      <c r="AT26" s="1">
        <v>0</v>
      </c>
      <c r="AU26" s="1" t="b">
        <v>1</v>
      </c>
      <c r="AV26" s="1" t="b">
        <v>1</v>
      </c>
      <c r="AW26" s="1" t="b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 t="b">
        <v>1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 t="b">
        <v>1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8</v>
      </c>
      <c r="BV26" s="1">
        <v>16</v>
      </c>
      <c r="BW26" s="1">
        <v>32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8192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8388608</v>
      </c>
      <c r="CP26" s="1">
        <v>0</v>
      </c>
      <c r="CQ26" s="1">
        <v>0</v>
      </c>
      <c r="CS26" s="1">
        <v>0</v>
      </c>
      <c r="CT26" s="1">
        <v>4</v>
      </c>
      <c r="CU26" s="1">
        <v>0</v>
      </c>
      <c r="CV26" s="1">
        <v>1003</v>
      </c>
      <c r="CW26" s="1">
        <v>0</v>
      </c>
      <c r="CX26" s="1">
        <v>30815</v>
      </c>
      <c r="CY26" s="1">
        <v>0</v>
      </c>
    </row>
    <row r="27" spans="1:103" x14ac:dyDescent="0.2">
      <c r="A27" s="1">
        <v>201</v>
      </c>
      <c r="B27" s="1">
        <v>2</v>
      </c>
      <c r="C27" s="1">
        <v>100106</v>
      </c>
      <c r="D27" s="1">
        <v>200106</v>
      </c>
      <c r="E27" s="1" t="s">
        <v>2352</v>
      </c>
      <c r="F27" s="1">
        <v>0</v>
      </c>
      <c r="G27" s="1">
        <v>0</v>
      </c>
      <c r="H27" s="1">
        <v>0</v>
      </c>
      <c r="I27" s="1">
        <v>0</v>
      </c>
      <c r="J27" s="1">
        <v>201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 t="s">
        <v>2128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4</v>
      </c>
      <c r="AS27" s="1">
        <v>0</v>
      </c>
      <c r="AT27" s="1">
        <v>0</v>
      </c>
      <c r="AU27" s="1" t="b">
        <v>1</v>
      </c>
      <c r="AV27" s="1" t="b">
        <v>1</v>
      </c>
      <c r="AW27" s="1" t="b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 t="b">
        <v>1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 t="b">
        <v>1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8</v>
      </c>
      <c r="BV27" s="1">
        <v>16</v>
      </c>
      <c r="BW27" s="1">
        <v>32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8192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8388608</v>
      </c>
      <c r="CP27" s="1">
        <v>0</v>
      </c>
      <c r="CQ27" s="1">
        <v>0</v>
      </c>
      <c r="CS27" s="1" t="s">
        <v>151</v>
      </c>
      <c r="CT27" s="1">
        <v>1</v>
      </c>
      <c r="CU27" s="1">
        <v>650</v>
      </c>
      <c r="CV27" s="1">
        <v>64</v>
      </c>
      <c r="CW27" s="1">
        <v>0</v>
      </c>
      <c r="CX27" s="1">
        <v>150064</v>
      </c>
      <c r="CY27" s="1" t="s">
        <v>151</v>
      </c>
    </row>
    <row r="28" spans="1:103" x14ac:dyDescent="0.2">
      <c r="A28" s="1">
        <v>202</v>
      </c>
      <c r="B28" s="1">
        <v>2</v>
      </c>
      <c r="C28" s="1">
        <v>100107</v>
      </c>
      <c r="D28" s="1">
        <v>200107</v>
      </c>
      <c r="E28" s="1" t="s">
        <v>2353</v>
      </c>
      <c r="F28" s="1">
        <v>0</v>
      </c>
      <c r="G28" s="1">
        <v>0</v>
      </c>
      <c r="H28" s="1">
        <v>0</v>
      </c>
      <c r="I28" s="1">
        <v>0</v>
      </c>
      <c r="J28" s="1">
        <v>202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 t="s">
        <v>2131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4</v>
      </c>
      <c r="AS28" s="1">
        <v>0</v>
      </c>
      <c r="AT28" s="1">
        <v>0</v>
      </c>
      <c r="AU28" s="1" t="b">
        <v>1</v>
      </c>
      <c r="AV28" s="1" t="b">
        <v>1</v>
      </c>
      <c r="AW28" s="1" t="b">
        <v>1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 t="b">
        <v>1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8</v>
      </c>
      <c r="BV28" s="1">
        <v>16</v>
      </c>
      <c r="BW28" s="1">
        <v>32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8388608</v>
      </c>
      <c r="CP28" s="1">
        <v>0</v>
      </c>
      <c r="CQ28" s="1">
        <v>0</v>
      </c>
      <c r="CS28" s="1" t="s">
        <v>200</v>
      </c>
      <c r="CT28" s="1">
        <v>1</v>
      </c>
      <c r="CU28" s="1">
        <v>650</v>
      </c>
      <c r="CV28" s="1">
        <v>44</v>
      </c>
      <c r="CW28" s="1">
        <v>0</v>
      </c>
      <c r="CX28" s="1">
        <v>150044</v>
      </c>
      <c r="CY28" s="1" t="s">
        <v>200</v>
      </c>
    </row>
    <row r="29" spans="1:103" x14ac:dyDescent="0.2">
      <c r="A29" s="1">
        <v>203</v>
      </c>
      <c r="B29" s="1">
        <v>2</v>
      </c>
      <c r="C29" s="1">
        <v>100108</v>
      </c>
      <c r="D29" s="1">
        <v>200108</v>
      </c>
      <c r="E29" s="1" t="s">
        <v>2354</v>
      </c>
      <c r="F29" s="1">
        <v>0</v>
      </c>
      <c r="G29" s="1">
        <v>0</v>
      </c>
      <c r="H29" s="1">
        <v>0</v>
      </c>
      <c r="I29" s="1">
        <v>0</v>
      </c>
      <c r="J29" s="1">
        <v>203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 t="s">
        <v>2134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4</v>
      </c>
      <c r="AS29" s="1">
        <v>0</v>
      </c>
      <c r="AT29" s="1">
        <v>0</v>
      </c>
      <c r="AU29" s="1" t="b">
        <v>1</v>
      </c>
      <c r="AV29" s="1" t="b">
        <v>1</v>
      </c>
      <c r="AW29" s="1" t="b">
        <v>1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8</v>
      </c>
      <c r="BV29" s="1">
        <v>16</v>
      </c>
      <c r="BW29" s="1">
        <v>32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S29" s="1" t="s">
        <v>181</v>
      </c>
      <c r="CT29" s="1">
        <v>1</v>
      </c>
      <c r="CU29" s="1">
        <v>650</v>
      </c>
      <c r="CV29" s="1">
        <v>51</v>
      </c>
      <c r="CW29" s="1">
        <v>0</v>
      </c>
      <c r="CX29" s="1">
        <v>150051</v>
      </c>
      <c r="CY29" s="1" t="s">
        <v>181</v>
      </c>
    </row>
    <row r="30" spans="1:103" x14ac:dyDescent="0.2">
      <c r="A30" s="1">
        <v>204</v>
      </c>
      <c r="B30" s="1">
        <v>2</v>
      </c>
      <c r="C30" s="1">
        <v>100108</v>
      </c>
      <c r="D30" s="1">
        <v>200108</v>
      </c>
      <c r="E30" s="1" t="s">
        <v>2355</v>
      </c>
      <c r="F30" s="1">
        <v>0</v>
      </c>
      <c r="G30" s="1">
        <v>0</v>
      </c>
      <c r="H30" s="1">
        <v>0</v>
      </c>
      <c r="I30" s="1">
        <v>0</v>
      </c>
      <c r="J30" s="1">
        <v>204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 t="s">
        <v>2134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4</v>
      </c>
      <c r="AS30" s="1">
        <v>0</v>
      </c>
      <c r="AT30" s="1">
        <v>0</v>
      </c>
      <c r="AU30" s="1" t="b">
        <v>1</v>
      </c>
      <c r="AV30" s="1">
        <v>0</v>
      </c>
      <c r="AW30" s="1" t="b">
        <v>1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 t="b">
        <v>1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8</v>
      </c>
      <c r="BV30" s="1">
        <v>0</v>
      </c>
      <c r="BW30" s="1">
        <v>32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8192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S30" s="1" t="s">
        <v>292</v>
      </c>
      <c r="CT30" s="1">
        <v>1</v>
      </c>
      <c r="CU30" s="1">
        <v>650</v>
      </c>
      <c r="CV30" s="1">
        <v>1</v>
      </c>
      <c r="CW30" s="1">
        <v>0</v>
      </c>
      <c r="CX30" s="1">
        <v>150001</v>
      </c>
      <c r="CY30" s="1" t="s">
        <v>292</v>
      </c>
    </row>
    <row r="31" spans="1:103" x14ac:dyDescent="0.2">
      <c r="A31" s="1">
        <v>205</v>
      </c>
      <c r="B31" s="1">
        <v>2</v>
      </c>
      <c r="C31" s="1">
        <v>100109</v>
      </c>
      <c r="D31" s="1">
        <v>200109</v>
      </c>
      <c r="E31" s="1" t="s">
        <v>2356</v>
      </c>
      <c r="F31" s="1">
        <v>0</v>
      </c>
      <c r="G31" s="1">
        <v>0</v>
      </c>
      <c r="H31" s="1">
        <v>0</v>
      </c>
      <c r="I31" s="1">
        <v>0</v>
      </c>
      <c r="J31" s="1">
        <v>205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 t="s">
        <v>2137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4</v>
      </c>
      <c r="AS31" s="1">
        <v>0</v>
      </c>
      <c r="AT31" s="1">
        <v>0</v>
      </c>
      <c r="AU31" s="1" t="b">
        <v>1</v>
      </c>
      <c r="AV31" s="1" t="b">
        <v>1</v>
      </c>
      <c r="AW31" s="1" t="b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 t="b">
        <v>1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8</v>
      </c>
      <c r="BV31" s="1">
        <v>16</v>
      </c>
      <c r="BW31" s="1">
        <v>32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8192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S31" s="1" t="s">
        <v>269</v>
      </c>
      <c r="CT31" s="1">
        <v>1</v>
      </c>
      <c r="CU31" s="1">
        <v>650</v>
      </c>
      <c r="CV31" s="1">
        <v>17</v>
      </c>
      <c r="CW31" s="1">
        <v>0</v>
      </c>
      <c r="CX31" s="1">
        <v>150017</v>
      </c>
      <c r="CY31" s="1" t="s">
        <v>269</v>
      </c>
    </row>
    <row r="32" spans="1:103" x14ac:dyDescent="0.2">
      <c r="A32" s="1">
        <v>206</v>
      </c>
      <c r="B32" s="1">
        <v>2</v>
      </c>
      <c r="C32" s="1">
        <v>100110</v>
      </c>
      <c r="D32" s="1">
        <v>200110</v>
      </c>
      <c r="E32" s="1" t="s">
        <v>2357</v>
      </c>
      <c r="F32" s="1">
        <v>0</v>
      </c>
      <c r="G32" s="1">
        <v>0</v>
      </c>
      <c r="H32" s="1">
        <v>0</v>
      </c>
      <c r="I32" s="1">
        <v>0</v>
      </c>
      <c r="J32" s="1">
        <v>206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 t="s">
        <v>2140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4</v>
      </c>
      <c r="AS32" s="1">
        <v>0</v>
      </c>
      <c r="AT32" s="1">
        <v>0</v>
      </c>
      <c r="AU32" s="1" t="b">
        <v>1</v>
      </c>
      <c r="AV32" s="1">
        <v>0</v>
      </c>
      <c r="AW32" s="1" t="b">
        <v>1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 t="b">
        <v>1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8</v>
      </c>
      <c r="BV32" s="1">
        <v>0</v>
      </c>
      <c r="BW32" s="1">
        <v>32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8192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 t="s">
        <v>197</v>
      </c>
      <c r="CT32" s="1">
        <v>1</v>
      </c>
      <c r="CU32" s="1">
        <v>650</v>
      </c>
      <c r="CV32" s="1">
        <v>45</v>
      </c>
      <c r="CW32" s="1">
        <v>0</v>
      </c>
      <c r="CX32" s="1">
        <v>150045</v>
      </c>
      <c r="CY32" s="1" t="s">
        <v>197</v>
      </c>
    </row>
    <row r="33" spans="1:103" x14ac:dyDescent="0.2">
      <c r="A33" s="1">
        <v>207</v>
      </c>
      <c r="B33" s="1">
        <v>2</v>
      </c>
      <c r="C33" s="1">
        <v>100110</v>
      </c>
      <c r="D33" s="1">
        <v>200110</v>
      </c>
      <c r="E33" s="1" t="s">
        <v>2358</v>
      </c>
      <c r="F33" s="1">
        <v>0</v>
      </c>
      <c r="G33" s="1">
        <v>0</v>
      </c>
      <c r="H33" s="1">
        <v>0</v>
      </c>
      <c r="I33" s="1">
        <v>0</v>
      </c>
      <c r="J33" s="1">
        <v>207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 t="s">
        <v>2140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4</v>
      </c>
      <c r="AS33" s="1">
        <v>0</v>
      </c>
      <c r="AT33" s="1">
        <v>0</v>
      </c>
      <c r="AU33" s="1" t="b">
        <v>1</v>
      </c>
      <c r="AV33" s="1" t="b">
        <v>1</v>
      </c>
      <c r="AW33" s="1" t="b">
        <v>1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 t="b">
        <v>1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8</v>
      </c>
      <c r="BV33" s="1">
        <v>16</v>
      </c>
      <c r="BW33" s="1">
        <v>32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8192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S33" s="1" t="s">
        <v>187</v>
      </c>
      <c r="CT33" s="1">
        <v>1</v>
      </c>
      <c r="CU33" s="1">
        <v>650</v>
      </c>
      <c r="CV33" s="1">
        <v>72</v>
      </c>
      <c r="CW33" s="1">
        <v>0</v>
      </c>
      <c r="CX33" s="1">
        <v>150072</v>
      </c>
      <c r="CY33" s="1" t="s">
        <v>187</v>
      </c>
    </row>
    <row r="34" spans="1:103" x14ac:dyDescent="0.2">
      <c r="A34" s="1">
        <v>208</v>
      </c>
      <c r="B34" s="1">
        <v>2</v>
      </c>
      <c r="C34" s="1">
        <v>100110</v>
      </c>
      <c r="D34" s="1">
        <v>200110</v>
      </c>
      <c r="E34" s="1" t="s">
        <v>2359</v>
      </c>
      <c r="F34" s="1">
        <v>0</v>
      </c>
      <c r="G34" s="1">
        <v>0</v>
      </c>
      <c r="H34" s="1">
        <v>0</v>
      </c>
      <c r="I34" s="1">
        <v>0</v>
      </c>
      <c r="J34" s="1">
        <v>208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 t="s">
        <v>2140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4</v>
      </c>
      <c r="AS34" s="1">
        <v>0</v>
      </c>
      <c r="AT34" s="1">
        <v>0</v>
      </c>
      <c r="AU34" s="1" t="b">
        <v>1</v>
      </c>
      <c r="AV34" s="1" t="b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8</v>
      </c>
      <c r="BV34" s="1">
        <v>16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 t="s">
        <v>268</v>
      </c>
      <c r="CT34" s="1">
        <v>1</v>
      </c>
      <c r="CU34" s="1">
        <v>650</v>
      </c>
      <c r="CV34" s="1">
        <v>13</v>
      </c>
      <c r="CW34" s="1">
        <v>0</v>
      </c>
      <c r="CX34" s="1">
        <v>150013</v>
      </c>
      <c r="CY34" s="1" t="s">
        <v>268</v>
      </c>
    </row>
    <row r="35" spans="1:103" x14ac:dyDescent="0.2">
      <c r="A35" s="1">
        <v>209</v>
      </c>
      <c r="B35" s="1">
        <v>2</v>
      </c>
      <c r="C35" s="1">
        <v>100110</v>
      </c>
      <c r="D35" s="1">
        <v>200110</v>
      </c>
      <c r="E35" s="1" t="s">
        <v>2360</v>
      </c>
      <c r="F35" s="1">
        <v>0</v>
      </c>
      <c r="G35" s="1">
        <v>0</v>
      </c>
      <c r="H35" s="1">
        <v>0</v>
      </c>
      <c r="I35" s="1">
        <v>0</v>
      </c>
      <c r="J35" s="1">
        <v>209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 t="s">
        <v>2140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4</v>
      </c>
      <c r="AS35" s="1">
        <v>0</v>
      </c>
      <c r="AT35" s="1">
        <v>0</v>
      </c>
      <c r="AU35" s="1" t="b">
        <v>1</v>
      </c>
      <c r="AV35" s="1" t="b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8</v>
      </c>
      <c r="BV35" s="1">
        <v>16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 t="s">
        <v>225</v>
      </c>
      <c r="CT35" s="1">
        <v>2</v>
      </c>
      <c r="CU35" s="1">
        <v>650</v>
      </c>
      <c r="CV35" s="1">
        <v>29</v>
      </c>
      <c r="CW35" s="1">
        <v>0</v>
      </c>
      <c r="CX35" s="1">
        <v>150029</v>
      </c>
      <c r="CY35" s="1" t="s">
        <v>225</v>
      </c>
    </row>
    <row r="36" spans="1:103" x14ac:dyDescent="0.2">
      <c r="A36" s="1">
        <v>210</v>
      </c>
      <c r="B36" s="1">
        <v>2</v>
      </c>
      <c r="C36" s="1">
        <v>100110</v>
      </c>
      <c r="D36" s="1">
        <v>200110</v>
      </c>
      <c r="E36" s="1" t="s">
        <v>2361</v>
      </c>
      <c r="F36" s="1">
        <v>0</v>
      </c>
      <c r="G36" s="1">
        <v>0</v>
      </c>
      <c r="H36" s="1">
        <v>0</v>
      </c>
      <c r="I36" s="1">
        <v>0</v>
      </c>
      <c r="J36" s="1">
        <v>210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 t="s">
        <v>2140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4</v>
      </c>
      <c r="AS36" s="1">
        <v>0</v>
      </c>
      <c r="AT36" s="1">
        <v>0</v>
      </c>
      <c r="AU36" s="1" t="b">
        <v>1</v>
      </c>
      <c r="AV36" s="1" t="b">
        <v>1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8</v>
      </c>
      <c r="BV36" s="1">
        <v>16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 t="s">
        <v>160</v>
      </c>
      <c r="CT36" s="1">
        <v>2</v>
      </c>
      <c r="CU36" s="1">
        <v>650</v>
      </c>
      <c r="CV36" s="1">
        <v>67</v>
      </c>
      <c r="CW36" s="1">
        <v>0</v>
      </c>
      <c r="CX36" s="1">
        <v>150067</v>
      </c>
      <c r="CY36" s="1" t="s">
        <v>160</v>
      </c>
    </row>
    <row r="37" spans="1:103" x14ac:dyDescent="0.2">
      <c r="A37" s="1">
        <v>211</v>
      </c>
      <c r="B37" s="1">
        <v>2</v>
      </c>
      <c r="C37" s="1">
        <v>100110</v>
      </c>
      <c r="D37" s="1">
        <v>200110</v>
      </c>
      <c r="E37" s="1" t="s">
        <v>2362</v>
      </c>
      <c r="F37" s="1">
        <v>0</v>
      </c>
      <c r="G37" s="1">
        <v>0</v>
      </c>
      <c r="H37" s="1">
        <v>0</v>
      </c>
      <c r="I37" s="1">
        <v>0</v>
      </c>
      <c r="J37" s="1">
        <v>211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 t="s">
        <v>2140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4</v>
      </c>
      <c r="AS37" s="1">
        <v>0</v>
      </c>
      <c r="AT37" s="1">
        <v>0</v>
      </c>
      <c r="AU37" s="1" t="b">
        <v>1</v>
      </c>
      <c r="AV37" s="1" t="b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8</v>
      </c>
      <c r="BV37" s="1">
        <v>16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 t="s">
        <v>260</v>
      </c>
      <c r="CT37" s="1">
        <v>1</v>
      </c>
      <c r="CU37" s="1">
        <v>650</v>
      </c>
      <c r="CV37" s="1">
        <v>14</v>
      </c>
      <c r="CW37" s="1">
        <v>0</v>
      </c>
      <c r="CX37" s="1">
        <v>150014</v>
      </c>
      <c r="CY37" s="1" t="s">
        <v>260</v>
      </c>
    </row>
    <row r="38" spans="1:103" x14ac:dyDescent="0.2">
      <c r="A38" s="1">
        <v>212</v>
      </c>
      <c r="B38" s="1">
        <v>2</v>
      </c>
      <c r="C38" s="1">
        <v>100110</v>
      </c>
      <c r="D38" s="1">
        <v>200110</v>
      </c>
      <c r="E38" s="1" t="s">
        <v>2363</v>
      </c>
      <c r="F38" s="1">
        <v>0</v>
      </c>
      <c r="G38" s="1">
        <v>0</v>
      </c>
      <c r="H38" s="1">
        <v>0</v>
      </c>
      <c r="I38" s="1">
        <v>0</v>
      </c>
      <c r="J38" s="1">
        <v>212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 t="s">
        <v>2140</v>
      </c>
      <c r="AL38" s="1">
        <v>1</v>
      </c>
      <c r="AM38" s="1">
        <v>0</v>
      </c>
      <c r="AN38" s="1">
        <v>0</v>
      </c>
      <c r="AO38" s="1">
        <v>0</v>
      </c>
      <c r="AP38" s="1">
        <v>0</v>
      </c>
      <c r="AQ38" s="1">
        <v>4</v>
      </c>
      <c r="AS38" s="1">
        <v>0</v>
      </c>
      <c r="AT38" s="1">
        <v>0</v>
      </c>
      <c r="AU38" s="1" t="b">
        <v>1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8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S38" s="1" t="s">
        <v>151</v>
      </c>
      <c r="CT38" s="1">
        <v>1</v>
      </c>
      <c r="CU38" s="1">
        <v>650</v>
      </c>
      <c r="CV38" s="1">
        <v>64</v>
      </c>
      <c r="CW38" s="1">
        <v>0</v>
      </c>
      <c r="CX38" s="1">
        <v>150064</v>
      </c>
      <c r="CY38" s="1" t="s">
        <v>151</v>
      </c>
    </row>
    <row r="39" spans="1:103" x14ac:dyDescent="0.2">
      <c r="A39" s="1">
        <v>251</v>
      </c>
      <c r="B39" s="1">
        <v>2</v>
      </c>
      <c r="C39" s="1">
        <v>194036</v>
      </c>
      <c r="D39" s="1">
        <v>294036</v>
      </c>
      <c r="E39" s="1" t="s">
        <v>2364</v>
      </c>
      <c r="F39" s="1">
        <v>0</v>
      </c>
      <c r="G39" s="1">
        <v>0</v>
      </c>
      <c r="H39" s="1">
        <v>0</v>
      </c>
      <c r="I39" s="1">
        <v>0</v>
      </c>
      <c r="J39" s="1">
        <v>251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 t="s">
        <v>2000</v>
      </c>
      <c r="AL39" s="1">
        <v>1</v>
      </c>
      <c r="AM39" s="1">
        <v>0</v>
      </c>
      <c r="AN39" s="1">
        <v>0</v>
      </c>
      <c r="AO39" s="1">
        <v>0</v>
      </c>
      <c r="AP39" s="1">
        <v>0</v>
      </c>
      <c r="AQ39" s="1">
        <v>4</v>
      </c>
      <c r="AS39" s="1">
        <v>0</v>
      </c>
      <c r="AT39" s="1">
        <v>0</v>
      </c>
      <c r="AU39" s="1" t="b">
        <v>1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8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S39" s="1" t="s">
        <v>200</v>
      </c>
      <c r="CT39" s="1">
        <v>1</v>
      </c>
      <c r="CU39" s="1">
        <v>650</v>
      </c>
      <c r="CV39" s="1">
        <v>44</v>
      </c>
      <c r="CW39" s="1">
        <v>0</v>
      </c>
      <c r="CX39" s="1">
        <v>150044</v>
      </c>
      <c r="CY39" s="1" t="s">
        <v>200</v>
      </c>
    </row>
    <row r="40" spans="1:103" x14ac:dyDescent="0.2">
      <c r="A40" s="1">
        <v>252</v>
      </c>
      <c r="B40" s="1">
        <v>2</v>
      </c>
      <c r="C40" s="1">
        <v>194036</v>
      </c>
      <c r="D40" s="1">
        <v>294036</v>
      </c>
      <c r="E40" s="1" t="s">
        <v>2365</v>
      </c>
      <c r="F40" s="1">
        <v>0</v>
      </c>
      <c r="G40" s="1">
        <v>0</v>
      </c>
      <c r="H40" s="1">
        <v>0</v>
      </c>
      <c r="I40" s="1">
        <v>0</v>
      </c>
      <c r="J40" s="1">
        <v>252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 t="s">
        <v>2000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4</v>
      </c>
      <c r="AS40" s="1">
        <v>0</v>
      </c>
      <c r="AT40" s="1">
        <v>0</v>
      </c>
      <c r="AU40" s="1" t="b">
        <v>1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8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S40" s="1" t="s">
        <v>181</v>
      </c>
      <c r="CT40" s="1">
        <v>1</v>
      </c>
      <c r="CU40" s="1">
        <v>650</v>
      </c>
      <c r="CV40" s="1">
        <v>51</v>
      </c>
      <c r="CW40" s="1">
        <v>0</v>
      </c>
      <c r="CX40" s="1">
        <v>150051</v>
      </c>
      <c r="CY40" s="1" t="s">
        <v>181</v>
      </c>
    </row>
    <row r="41" spans="1:103" x14ac:dyDescent="0.2">
      <c r="A41" s="1">
        <v>253</v>
      </c>
      <c r="B41" s="1">
        <v>2</v>
      </c>
      <c r="C41" s="1">
        <v>194036</v>
      </c>
      <c r="D41" s="1">
        <v>294036</v>
      </c>
      <c r="E41" s="1" t="s">
        <v>2366</v>
      </c>
      <c r="F41" s="1">
        <v>0</v>
      </c>
      <c r="G41" s="1">
        <v>0</v>
      </c>
      <c r="H41" s="1">
        <v>0</v>
      </c>
      <c r="I41" s="1">
        <v>0</v>
      </c>
      <c r="J41" s="1">
        <v>253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 t="s">
        <v>2000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4</v>
      </c>
      <c r="AS41" s="1">
        <v>0</v>
      </c>
      <c r="AT41" s="1">
        <v>0</v>
      </c>
      <c r="AU41" s="1" t="b">
        <v>1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8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 t="s">
        <v>292</v>
      </c>
      <c r="CT41" s="1">
        <v>1</v>
      </c>
      <c r="CU41" s="1">
        <v>650</v>
      </c>
      <c r="CV41" s="1">
        <v>1</v>
      </c>
      <c r="CW41" s="1">
        <v>0</v>
      </c>
      <c r="CX41" s="1">
        <v>150001</v>
      </c>
      <c r="CY41" s="1" t="s">
        <v>292</v>
      </c>
    </row>
    <row r="42" spans="1:103" x14ac:dyDescent="0.2">
      <c r="A42" s="1">
        <v>254</v>
      </c>
      <c r="B42" s="1">
        <v>2</v>
      </c>
      <c r="C42" s="1">
        <v>194036</v>
      </c>
      <c r="D42" s="1">
        <v>294036</v>
      </c>
      <c r="E42" s="1" t="s">
        <v>2367</v>
      </c>
      <c r="F42" s="1">
        <v>0</v>
      </c>
      <c r="G42" s="1">
        <v>0</v>
      </c>
      <c r="H42" s="1">
        <v>0</v>
      </c>
      <c r="I42" s="1">
        <v>0</v>
      </c>
      <c r="J42" s="1">
        <v>254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 t="s">
        <v>2000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4</v>
      </c>
      <c r="AS42" s="1">
        <v>0</v>
      </c>
      <c r="AT42" s="1">
        <v>0</v>
      </c>
      <c r="AU42" s="1" t="b">
        <v>1</v>
      </c>
      <c r="AV42" s="1">
        <v>0</v>
      </c>
      <c r="AW42" s="1" t="b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 t="b">
        <v>1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 t="b">
        <v>1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8</v>
      </c>
      <c r="BV42" s="1">
        <v>0</v>
      </c>
      <c r="BW42" s="1">
        <v>32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8192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8388608</v>
      </c>
      <c r="CP42" s="1">
        <v>0</v>
      </c>
      <c r="CQ42" s="1">
        <v>0</v>
      </c>
      <c r="CS42" s="1" t="s">
        <v>269</v>
      </c>
      <c r="CT42" s="1">
        <v>1</v>
      </c>
      <c r="CU42" s="1">
        <v>650</v>
      </c>
      <c r="CV42" s="1">
        <v>17</v>
      </c>
      <c r="CW42" s="1">
        <v>0</v>
      </c>
      <c r="CX42" s="1">
        <v>150017</v>
      </c>
      <c r="CY42" s="1" t="s">
        <v>269</v>
      </c>
    </row>
    <row r="43" spans="1:103" x14ac:dyDescent="0.2">
      <c r="A43" s="1">
        <v>255</v>
      </c>
      <c r="B43" s="1">
        <v>2</v>
      </c>
      <c r="C43" s="1">
        <v>194036</v>
      </c>
      <c r="D43" s="1">
        <v>294036</v>
      </c>
      <c r="E43" s="1" t="s">
        <v>2368</v>
      </c>
      <c r="F43" s="1">
        <v>0</v>
      </c>
      <c r="G43" s="1">
        <v>0</v>
      </c>
      <c r="H43" s="1">
        <v>0</v>
      </c>
      <c r="I43" s="1">
        <v>0</v>
      </c>
      <c r="J43" s="1">
        <v>255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 t="s">
        <v>2000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4</v>
      </c>
      <c r="AS43" s="1">
        <v>0</v>
      </c>
      <c r="AT43" s="1">
        <v>0</v>
      </c>
      <c r="AU43" s="1" t="b">
        <v>1</v>
      </c>
      <c r="AV43" s="1" t="b">
        <v>1</v>
      </c>
      <c r="AW43" s="1" t="b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 t="b">
        <v>1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 t="b">
        <v>1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8</v>
      </c>
      <c r="BV43" s="1">
        <v>16</v>
      </c>
      <c r="BW43" s="1">
        <v>32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8192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8388608</v>
      </c>
      <c r="CP43" s="1">
        <v>0</v>
      </c>
      <c r="CQ43" s="1">
        <v>0</v>
      </c>
      <c r="CS43" s="1" t="s">
        <v>197</v>
      </c>
      <c r="CT43" s="1">
        <v>1</v>
      </c>
      <c r="CU43" s="1">
        <v>650</v>
      </c>
      <c r="CV43" s="1">
        <v>45</v>
      </c>
      <c r="CW43" s="1">
        <v>0</v>
      </c>
      <c r="CX43" s="1">
        <v>150045</v>
      </c>
      <c r="CY43" s="1" t="s">
        <v>197</v>
      </c>
    </row>
    <row r="44" spans="1:103" x14ac:dyDescent="0.2">
      <c r="A44" s="1">
        <v>256</v>
      </c>
      <c r="B44" s="1">
        <v>2</v>
      </c>
      <c r="C44" s="1">
        <v>194036</v>
      </c>
      <c r="D44" s="1">
        <v>294036</v>
      </c>
      <c r="E44" s="1" t="s">
        <v>2369</v>
      </c>
      <c r="F44" s="1">
        <v>0</v>
      </c>
      <c r="G44" s="1">
        <v>0</v>
      </c>
      <c r="H44" s="1">
        <v>0</v>
      </c>
      <c r="I44" s="1">
        <v>0</v>
      </c>
      <c r="J44" s="1">
        <v>256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 t="s">
        <v>2000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4</v>
      </c>
      <c r="AS44" s="1">
        <v>0</v>
      </c>
      <c r="AT44" s="1">
        <v>0</v>
      </c>
      <c r="AU44" s="1" t="b">
        <v>1</v>
      </c>
      <c r="AV44" s="1" t="b">
        <v>1</v>
      </c>
      <c r="AW44" s="1" t="b">
        <v>1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 t="b">
        <v>1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 t="b">
        <v>1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8</v>
      </c>
      <c r="BV44" s="1">
        <v>16</v>
      </c>
      <c r="BW44" s="1">
        <v>32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8192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8388608</v>
      </c>
      <c r="CP44" s="1">
        <v>0</v>
      </c>
      <c r="CQ44" s="1">
        <v>0</v>
      </c>
      <c r="CS44" s="1" t="s">
        <v>187</v>
      </c>
      <c r="CT44" s="1">
        <v>1</v>
      </c>
      <c r="CU44" s="1">
        <v>650</v>
      </c>
      <c r="CV44" s="1">
        <v>72</v>
      </c>
      <c r="CW44" s="1">
        <v>0</v>
      </c>
      <c r="CX44" s="1">
        <v>150072</v>
      </c>
      <c r="CY44" s="1" t="s">
        <v>187</v>
      </c>
    </row>
    <row r="45" spans="1:103" x14ac:dyDescent="0.2">
      <c r="A45" s="1">
        <v>257</v>
      </c>
      <c r="B45" s="1">
        <v>2</v>
      </c>
      <c r="C45" s="1">
        <v>194036</v>
      </c>
      <c r="D45" s="1">
        <v>294036</v>
      </c>
      <c r="E45" s="1" t="s">
        <v>2370</v>
      </c>
      <c r="F45" s="1">
        <v>0</v>
      </c>
      <c r="G45" s="1">
        <v>0</v>
      </c>
      <c r="H45" s="1">
        <v>0</v>
      </c>
      <c r="I45" s="1">
        <v>0</v>
      </c>
      <c r="J45" s="1">
        <v>257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 t="s">
        <v>2000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4</v>
      </c>
      <c r="AS45" s="1">
        <v>0</v>
      </c>
      <c r="AT45" s="1">
        <v>0</v>
      </c>
      <c r="AU45" s="1" t="b">
        <v>1</v>
      </c>
      <c r="AV45" s="1" t="b">
        <v>1</v>
      </c>
      <c r="AW45" s="1" t="b">
        <v>1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 t="b">
        <v>1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 t="b">
        <v>1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8</v>
      </c>
      <c r="BV45" s="1">
        <v>16</v>
      </c>
      <c r="BW45" s="1">
        <v>32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8192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8388608</v>
      </c>
      <c r="CP45" s="1">
        <v>0</v>
      </c>
      <c r="CQ45" s="1">
        <v>0</v>
      </c>
      <c r="CS45" s="1" t="s">
        <v>268</v>
      </c>
      <c r="CT45" s="1">
        <v>1</v>
      </c>
      <c r="CU45" s="1">
        <v>650</v>
      </c>
      <c r="CV45" s="1">
        <v>13</v>
      </c>
      <c r="CW45" s="1">
        <v>0</v>
      </c>
      <c r="CX45" s="1">
        <v>150013</v>
      </c>
      <c r="CY45" s="1" t="s">
        <v>268</v>
      </c>
    </row>
    <row r="46" spans="1:103" x14ac:dyDescent="0.2">
      <c r="A46" s="1">
        <v>258</v>
      </c>
      <c r="B46" s="1">
        <v>2</v>
      </c>
      <c r="C46" s="1">
        <v>194036</v>
      </c>
      <c r="D46" s="1">
        <v>294036</v>
      </c>
      <c r="E46" s="1" t="s">
        <v>2371</v>
      </c>
      <c r="F46" s="1">
        <v>0</v>
      </c>
      <c r="G46" s="1">
        <v>0</v>
      </c>
      <c r="H46" s="1">
        <v>0</v>
      </c>
      <c r="I46" s="1">
        <v>0</v>
      </c>
      <c r="J46" s="1">
        <v>258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 t="s">
        <v>2000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4</v>
      </c>
      <c r="AS46" s="1">
        <v>0</v>
      </c>
      <c r="AT46" s="1">
        <v>0</v>
      </c>
      <c r="AU46" s="1" t="b">
        <v>1</v>
      </c>
      <c r="AV46" s="1" t="b">
        <v>1</v>
      </c>
      <c r="AW46" s="1" t="b">
        <v>1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 t="b">
        <v>1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 t="b">
        <v>1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8</v>
      </c>
      <c r="BV46" s="1">
        <v>16</v>
      </c>
      <c r="BW46" s="1">
        <v>32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8192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8388608</v>
      </c>
      <c r="CP46" s="1">
        <v>0</v>
      </c>
      <c r="CQ46" s="1">
        <v>0</v>
      </c>
      <c r="CS46" s="1" t="s">
        <v>225</v>
      </c>
      <c r="CT46" s="1">
        <v>2</v>
      </c>
      <c r="CU46" s="1">
        <v>650</v>
      </c>
      <c r="CV46" s="1">
        <v>29</v>
      </c>
      <c r="CW46" s="1">
        <v>0</v>
      </c>
      <c r="CX46" s="1">
        <v>150029</v>
      </c>
      <c r="CY46" s="1" t="s">
        <v>225</v>
      </c>
    </row>
    <row r="47" spans="1:103" x14ac:dyDescent="0.2">
      <c r="A47" s="1">
        <v>259</v>
      </c>
      <c r="B47" s="1">
        <v>2</v>
      </c>
      <c r="C47" s="1">
        <v>194036</v>
      </c>
      <c r="D47" s="1">
        <v>294036</v>
      </c>
      <c r="E47" s="1" t="s">
        <v>2372</v>
      </c>
      <c r="F47" s="1">
        <v>0</v>
      </c>
      <c r="G47" s="1">
        <v>0</v>
      </c>
      <c r="H47" s="1">
        <v>0</v>
      </c>
      <c r="I47" s="1">
        <v>0</v>
      </c>
      <c r="J47" s="1">
        <v>259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 t="s">
        <v>2000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4</v>
      </c>
      <c r="AS47" s="1">
        <v>0</v>
      </c>
      <c r="AT47" s="1">
        <v>0</v>
      </c>
      <c r="AU47" s="1" t="b">
        <v>1</v>
      </c>
      <c r="AV47" s="1" t="b">
        <v>1</v>
      </c>
      <c r="AW47" s="1" t="b">
        <v>1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 t="b">
        <v>1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 t="b">
        <v>1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8</v>
      </c>
      <c r="BV47" s="1">
        <v>16</v>
      </c>
      <c r="BW47" s="1">
        <v>32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8192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8388608</v>
      </c>
      <c r="CP47" s="1">
        <v>0</v>
      </c>
      <c r="CQ47" s="1">
        <v>0</v>
      </c>
      <c r="CS47" s="1" t="s">
        <v>160</v>
      </c>
      <c r="CT47" s="1">
        <v>2</v>
      </c>
      <c r="CU47" s="1">
        <v>650</v>
      </c>
      <c r="CV47" s="1">
        <v>67</v>
      </c>
      <c r="CW47" s="1">
        <v>0</v>
      </c>
      <c r="CX47" s="1">
        <v>150067</v>
      </c>
      <c r="CY47" s="1" t="s">
        <v>160</v>
      </c>
    </row>
    <row r="48" spans="1:103" x14ac:dyDescent="0.2">
      <c r="A48" s="1">
        <v>260</v>
      </c>
      <c r="B48" s="1">
        <v>2</v>
      </c>
      <c r="C48" s="1">
        <v>194036</v>
      </c>
      <c r="D48" s="1">
        <v>294036</v>
      </c>
      <c r="E48" s="1" t="s">
        <v>2373</v>
      </c>
      <c r="F48" s="1">
        <v>0</v>
      </c>
      <c r="G48" s="1">
        <v>0</v>
      </c>
      <c r="H48" s="1">
        <v>0</v>
      </c>
      <c r="I48" s="1">
        <v>0</v>
      </c>
      <c r="J48" s="1">
        <v>260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 t="s">
        <v>2000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4</v>
      </c>
      <c r="AS48" s="1">
        <v>0</v>
      </c>
      <c r="AT48" s="1">
        <v>0</v>
      </c>
      <c r="AU48" s="1" t="b">
        <v>1</v>
      </c>
      <c r="AV48" s="1" t="b">
        <v>1</v>
      </c>
      <c r="AW48" s="1" t="b">
        <v>1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 t="b">
        <v>1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8</v>
      </c>
      <c r="BV48" s="1">
        <v>16</v>
      </c>
      <c r="BW48" s="1">
        <v>32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8388608</v>
      </c>
      <c r="CP48" s="1">
        <v>0</v>
      </c>
      <c r="CQ48" s="1">
        <v>0</v>
      </c>
      <c r="CS48" s="1" t="s">
        <v>264</v>
      </c>
      <c r="CT48" s="1">
        <v>1</v>
      </c>
      <c r="CU48" s="1">
        <v>650</v>
      </c>
      <c r="CV48" s="1">
        <v>52</v>
      </c>
      <c r="CW48" s="1">
        <v>0</v>
      </c>
      <c r="CX48" s="1">
        <v>150052</v>
      </c>
      <c r="CY48" s="1" t="s">
        <v>264</v>
      </c>
    </row>
    <row r="49" spans="1:103" x14ac:dyDescent="0.2">
      <c r="A49" s="1">
        <v>261</v>
      </c>
      <c r="B49" s="1">
        <v>2</v>
      </c>
      <c r="C49" s="1">
        <v>194036</v>
      </c>
      <c r="D49" s="1">
        <v>294036</v>
      </c>
      <c r="E49" s="1" t="s">
        <v>2374</v>
      </c>
      <c r="F49" s="1">
        <v>0</v>
      </c>
      <c r="G49" s="1">
        <v>0</v>
      </c>
      <c r="H49" s="1">
        <v>0</v>
      </c>
      <c r="I49" s="1">
        <v>0</v>
      </c>
      <c r="J49" s="1">
        <v>261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 t="s">
        <v>2000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4</v>
      </c>
      <c r="AS49" s="1">
        <v>0</v>
      </c>
      <c r="AT49" s="1">
        <v>0</v>
      </c>
      <c r="AU49" s="1" t="b">
        <v>1</v>
      </c>
      <c r="AV49" s="1" t="b">
        <v>1</v>
      </c>
      <c r="AW49" s="1" t="b">
        <v>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8</v>
      </c>
      <c r="BV49" s="1">
        <v>16</v>
      </c>
      <c r="BW49" s="1">
        <v>32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S49" s="1" t="s">
        <v>175</v>
      </c>
      <c r="CT49" s="1">
        <v>2</v>
      </c>
      <c r="CU49" s="1">
        <v>650</v>
      </c>
      <c r="CV49" s="1">
        <v>37</v>
      </c>
      <c r="CW49" s="1">
        <v>0</v>
      </c>
      <c r="CX49" s="1">
        <v>150037</v>
      </c>
      <c r="CY49" s="1" t="s">
        <v>175</v>
      </c>
    </row>
    <row r="50" spans="1:103" x14ac:dyDescent="0.2">
      <c r="A50" s="1">
        <v>262</v>
      </c>
      <c r="B50" s="1">
        <v>2</v>
      </c>
      <c r="C50" s="1">
        <v>194036</v>
      </c>
      <c r="D50" s="1">
        <v>294036</v>
      </c>
      <c r="E50" s="1" t="s">
        <v>2375</v>
      </c>
      <c r="F50" s="1">
        <v>0</v>
      </c>
      <c r="G50" s="1">
        <v>0</v>
      </c>
      <c r="H50" s="1">
        <v>0</v>
      </c>
      <c r="I50" s="1">
        <v>0</v>
      </c>
      <c r="J50" s="1">
        <v>262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 t="s">
        <v>2000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4</v>
      </c>
      <c r="AS50" s="1">
        <v>0</v>
      </c>
      <c r="AT50" s="1">
        <v>0</v>
      </c>
      <c r="AU50" s="1" t="b">
        <v>1</v>
      </c>
      <c r="AV50" s="1" t="b">
        <v>1</v>
      </c>
      <c r="AW50" s="1" t="b">
        <v>1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 t="b">
        <v>1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8</v>
      </c>
      <c r="BV50" s="1">
        <v>16</v>
      </c>
      <c r="BW50" s="1">
        <v>32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8192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S50" s="1" t="s">
        <v>151</v>
      </c>
      <c r="CT50" s="1">
        <v>1</v>
      </c>
      <c r="CU50" s="1">
        <v>650</v>
      </c>
      <c r="CV50" s="1">
        <v>64</v>
      </c>
      <c r="CW50" s="1">
        <v>0</v>
      </c>
      <c r="CX50" s="1">
        <v>150064</v>
      </c>
      <c r="CY50" s="1" t="s">
        <v>151</v>
      </c>
    </row>
    <row r="51" spans="1:103" x14ac:dyDescent="0.2">
      <c r="A51" s="1">
        <v>301</v>
      </c>
      <c r="B51" s="1">
        <v>2</v>
      </c>
      <c r="C51" s="1">
        <v>194036</v>
      </c>
      <c r="D51" s="1">
        <v>294036</v>
      </c>
      <c r="E51" s="1" t="s">
        <v>2376</v>
      </c>
      <c r="F51" s="1">
        <v>0</v>
      </c>
      <c r="G51" s="1">
        <v>0</v>
      </c>
      <c r="H51" s="1">
        <v>0</v>
      </c>
      <c r="I51" s="1">
        <v>0</v>
      </c>
      <c r="J51" s="1">
        <v>301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 t="s">
        <v>2000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4</v>
      </c>
      <c r="AS51" s="1">
        <v>0</v>
      </c>
      <c r="AT51" s="1">
        <v>0</v>
      </c>
      <c r="AU51" s="1" t="b">
        <v>1</v>
      </c>
      <c r="AV51" s="1">
        <v>0</v>
      </c>
      <c r="AW51" s="1" t="b">
        <v>1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 t="b">
        <v>1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8</v>
      </c>
      <c r="BV51" s="1">
        <v>0</v>
      </c>
      <c r="BW51" s="1">
        <v>32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8192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S51" s="1" t="s">
        <v>181</v>
      </c>
      <c r="CT51" s="1">
        <v>1</v>
      </c>
      <c r="CU51" s="1">
        <v>650</v>
      </c>
      <c r="CV51" s="1">
        <v>51</v>
      </c>
      <c r="CW51" s="1">
        <v>0</v>
      </c>
      <c r="CX51" s="1">
        <v>150051</v>
      </c>
      <c r="CY51" s="1" t="s">
        <v>181</v>
      </c>
    </row>
    <row r="52" spans="1:103" x14ac:dyDescent="0.2">
      <c r="A52" s="1">
        <v>302</v>
      </c>
      <c r="B52" s="1">
        <v>2</v>
      </c>
      <c r="C52" s="1">
        <v>194036</v>
      </c>
      <c r="D52" s="1">
        <v>294036</v>
      </c>
      <c r="E52" s="1" t="s">
        <v>2377</v>
      </c>
      <c r="F52" s="1">
        <v>0</v>
      </c>
      <c r="G52" s="1">
        <v>0</v>
      </c>
      <c r="H52" s="1">
        <v>0</v>
      </c>
      <c r="I52" s="1">
        <v>0</v>
      </c>
      <c r="J52" s="1">
        <v>302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 t="s">
        <v>2000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4</v>
      </c>
      <c r="AS52" s="1">
        <v>0</v>
      </c>
      <c r="AT52" s="1">
        <v>0</v>
      </c>
      <c r="AU52" s="1" t="b">
        <v>1</v>
      </c>
      <c r="AV52" s="1">
        <v>0</v>
      </c>
      <c r="AW52" s="1" t="b">
        <v>1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 t="b">
        <v>1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8</v>
      </c>
      <c r="BV52" s="1">
        <v>0</v>
      </c>
      <c r="BW52" s="1">
        <v>32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8192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S52" s="1" t="s">
        <v>269</v>
      </c>
      <c r="CT52" s="1">
        <v>1</v>
      </c>
      <c r="CU52" s="1">
        <v>650</v>
      </c>
      <c r="CV52" s="1">
        <v>17</v>
      </c>
      <c r="CW52" s="1">
        <v>0</v>
      </c>
      <c r="CX52" s="1">
        <v>150017</v>
      </c>
      <c r="CY52" s="1" t="s">
        <v>269</v>
      </c>
    </row>
    <row r="53" spans="1:103" x14ac:dyDescent="0.2">
      <c r="A53" s="1">
        <v>303</v>
      </c>
      <c r="B53" s="1">
        <v>2</v>
      </c>
      <c r="C53" s="1">
        <v>194036</v>
      </c>
      <c r="D53" s="1">
        <v>294036</v>
      </c>
      <c r="E53" s="1" t="s">
        <v>2378</v>
      </c>
      <c r="F53" s="1">
        <v>0</v>
      </c>
      <c r="G53" s="1">
        <v>0</v>
      </c>
      <c r="H53" s="1">
        <v>0</v>
      </c>
      <c r="I53" s="1">
        <v>0</v>
      </c>
      <c r="J53" s="1">
        <v>303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 t="s">
        <v>2000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4</v>
      </c>
      <c r="AS53" s="1">
        <v>0</v>
      </c>
      <c r="AT53" s="1">
        <v>0</v>
      </c>
      <c r="AU53" s="1" t="b">
        <v>1</v>
      </c>
      <c r="AV53" s="1" t="b">
        <v>1</v>
      </c>
      <c r="AW53" s="1" t="b">
        <v>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 t="b">
        <v>1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8</v>
      </c>
      <c r="BV53" s="1">
        <v>16</v>
      </c>
      <c r="BW53" s="1">
        <v>32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8192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S53" s="1" t="s">
        <v>187</v>
      </c>
      <c r="CT53" s="1">
        <v>1</v>
      </c>
      <c r="CU53" s="1">
        <v>650</v>
      </c>
      <c r="CV53" s="1">
        <v>72</v>
      </c>
      <c r="CW53" s="1">
        <v>0</v>
      </c>
      <c r="CX53" s="1">
        <v>150072</v>
      </c>
      <c r="CY53" s="1" t="s">
        <v>187</v>
      </c>
    </row>
    <row r="54" spans="1:103" x14ac:dyDescent="0.2">
      <c r="A54" s="1">
        <v>304</v>
      </c>
      <c r="B54" s="1">
        <v>2</v>
      </c>
      <c r="C54" s="1">
        <v>194037</v>
      </c>
      <c r="D54" s="1">
        <v>294037</v>
      </c>
      <c r="E54" s="1" t="s">
        <v>2379</v>
      </c>
      <c r="F54" s="1">
        <v>0</v>
      </c>
      <c r="G54" s="1">
        <v>0</v>
      </c>
      <c r="H54" s="1">
        <v>0</v>
      </c>
      <c r="I54" s="1">
        <v>0</v>
      </c>
      <c r="J54" s="1">
        <v>304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 t="s">
        <v>2000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4</v>
      </c>
      <c r="AS54" s="1">
        <v>0</v>
      </c>
      <c r="AT54" s="1">
        <v>0</v>
      </c>
      <c r="AU54" s="1" t="b">
        <v>1</v>
      </c>
      <c r="AV54" s="1" t="b">
        <v>1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8</v>
      </c>
      <c r="BV54" s="1">
        <v>16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S54" s="1" t="s">
        <v>175</v>
      </c>
      <c r="CT54" s="1">
        <v>2</v>
      </c>
      <c r="CU54" s="1">
        <v>650</v>
      </c>
      <c r="CV54" s="1">
        <v>37</v>
      </c>
      <c r="CW54" s="1">
        <v>0</v>
      </c>
      <c r="CX54" s="1">
        <v>150037</v>
      </c>
      <c r="CY54" s="1" t="s">
        <v>175</v>
      </c>
    </row>
    <row r="55" spans="1:103" x14ac:dyDescent="0.2">
      <c r="A55" s="1">
        <v>311</v>
      </c>
      <c r="B55" s="1">
        <v>2</v>
      </c>
      <c r="C55" s="1">
        <v>194036</v>
      </c>
      <c r="D55" s="1">
        <v>294036</v>
      </c>
      <c r="E55" s="1" t="s">
        <v>2380</v>
      </c>
      <c r="F55" s="1">
        <v>0</v>
      </c>
      <c r="G55" s="1">
        <v>0</v>
      </c>
      <c r="H55" s="1">
        <v>0</v>
      </c>
      <c r="I55" s="1">
        <v>0</v>
      </c>
      <c r="J55" s="1">
        <v>311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 t="s">
        <v>2000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4</v>
      </c>
      <c r="AS55" s="1">
        <v>0</v>
      </c>
      <c r="AT55" s="1">
        <v>0</v>
      </c>
      <c r="AU55" s="1" t="b">
        <v>1</v>
      </c>
      <c r="AV55" s="1" t="b">
        <v>1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8</v>
      </c>
      <c r="BV55" s="1">
        <v>16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S55" s="1" t="s">
        <v>174</v>
      </c>
      <c r="CT55" s="1">
        <v>1</v>
      </c>
      <c r="CU55" s="1">
        <v>650</v>
      </c>
      <c r="CV55" s="1">
        <v>38</v>
      </c>
      <c r="CW55" s="1">
        <v>0</v>
      </c>
      <c r="CX55" s="1">
        <v>150038</v>
      </c>
      <c r="CY55" s="1" t="s">
        <v>174</v>
      </c>
    </row>
    <row r="56" spans="1:103" x14ac:dyDescent="0.2">
      <c r="A56" s="1">
        <v>312</v>
      </c>
      <c r="B56" s="1">
        <v>2</v>
      </c>
      <c r="C56" s="1">
        <v>194036</v>
      </c>
      <c r="D56" s="1">
        <v>294036</v>
      </c>
      <c r="E56" s="1" t="s">
        <v>2381</v>
      </c>
      <c r="F56" s="1">
        <v>0</v>
      </c>
      <c r="G56" s="1">
        <v>0</v>
      </c>
      <c r="H56" s="1">
        <v>0</v>
      </c>
      <c r="I56" s="1">
        <v>0</v>
      </c>
      <c r="J56" s="1">
        <v>312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 t="s">
        <v>2000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4</v>
      </c>
      <c r="AS56" s="1">
        <v>0</v>
      </c>
      <c r="AT56" s="1">
        <v>0</v>
      </c>
      <c r="AU56" s="1" t="b">
        <v>1</v>
      </c>
      <c r="AV56" s="1" t="b">
        <v>1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8</v>
      </c>
      <c r="BV56" s="1">
        <v>16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S56" s="1" t="s">
        <v>246</v>
      </c>
      <c r="CT56" s="1">
        <v>4</v>
      </c>
      <c r="CU56" s="1">
        <v>650</v>
      </c>
      <c r="CV56" s="1">
        <v>21</v>
      </c>
      <c r="CW56" s="1">
        <v>0</v>
      </c>
      <c r="CX56" s="1">
        <v>150021</v>
      </c>
      <c r="CY56" s="1" t="s">
        <v>246</v>
      </c>
    </row>
    <row r="57" spans="1:103" x14ac:dyDescent="0.2">
      <c r="A57" s="1">
        <v>313</v>
      </c>
      <c r="B57" s="1">
        <v>2</v>
      </c>
      <c r="C57" s="1">
        <v>194036</v>
      </c>
      <c r="D57" s="1">
        <v>294036</v>
      </c>
      <c r="E57" s="1" t="s">
        <v>2382</v>
      </c>
      <c r="F57" s="1">
        <v>0</v>
      </c>
      <c r="G57" s="1">
        <v>0</v>
      </c>
      <c r="H57" s="1">
        <v>0</v>
      </c>
      <c r="I57" s="1">
        <v>0</v>
      </c>
      <c r="J57" s="1">
        <v>313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 t="s">
        <v>2000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4</v>
      </c>
      <c r="AS57" s="1">
        <v>0</v>
      </c>
      <c r="AT57" s="1">
        <v>0</v>
      </c>
      <c r="AU57" s="1" t="b">
        <v>1</v>
      </c>
      <c r="AV57" s="1" t="b">
        <v>1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8</v>
      </c>
      <c r="BV57" s="1">
        <v>16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S57" s="1" t="s">
        <v>200</v>
      </c>
      <c r="CT57" s="1">
        <v>1</v>
      </c>
      <c r="CU57" s="1">
        <v>650</v>
      </c>
      <c r="CV57" s="1">
        <v>44</v>
      </c>
      <c r="CW57" s="1">
        <v>0</v>
      </c>
      <c r="CX57" s="1">
        <v>150044</v>
      </c>
      <c r="CY57" s="1" t="s">
        <v>200</v>
      </c>
    </row>
    <row r="58" spans="1:103" x14ac:dyDescent="0.2">
      <c r="A58" s="1">
        <v>314</v>
      </c>
      <c r="B58" s="1">
        <v>2</v>
      </c>
      <c r="C58" s="1">
        <v>194037</v>
      </c>
      <c r="D58" s="1">
        <v>294037</v>
      </c>
      <c r="E58" s="1" t="s">
        <v>2383</v>
      </c>
      <c r="F58" s="1">
        <v>0</v>
      </c>
      <c r="G58" s="1">
        <v>0</v>
      </c>
      <c r="H58" s="1">
        <v>0</v>
      </c>
      <c r="I58" s="1">
        <v>0</v>
      </c>
      <c r="J58" s="1">
        <v>314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 t="s">
        <v>2003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4</v>
      </c>
      <c r="AS58" s="1">
        <v>0</v>
      </c>
      <c r="AT58" s="1">
        <v>0</v>
      </c>
      <c r="AU58" s="1" t="b">
        <v>1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8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S58" s="1" t="s">
        <v>292</v>
      </c>
      <c r="CT58" s="1">
        <v>1</v>
      </c>
      <c r="CU58" s="1">
        <v>650</v>
      </c>
      <c r="CV58" s="1">
        <v>1</v>
      </c>
      <c r="CW58" s="1">
        <v>0</v>
      </c>
      <c r="CX58" s="1">
        <v>150001</v>
      </c>
      <c r="CY58" s="1" t="s">
        <v>292</v>
      </c>
    </row>
    <row r="59" spans="1:103" x14ac:dyDescent="0.2">
      <c r="A59" s="1">
        <v>777</v>
      </c>
      <c r="B59" s="1">
        <v>5</v>
      </c>
      <c r="C59" s="1">
        <v>100777</v>
      </c>
      <c r="D59" s="1">
        <v>200777</v>
      </c>
      <c r="E59" s="1" t="s">
        <v>2385</v>
      </c>
      <c r="F59" s="1" t="s">
        <v>2386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 t="s">
        <v>2387</v>
      </c>
      <c r="AL59" s="1">
        <v>1</v>
      </c>
      <c r="AM59" s="1">
        <v>0</v>
      </c>
      <c r="AN59" s="1">
        <v>0</v>
      </c>
      <c r="AO59" s="1">
        <v>1</v>
      </c>
      <c r="AP59" s="1">
        <v>33554432</v>
      </c>
      <c r="AQ59" s="1">
        <v>3</v>
      </c>
      <c r="AS59" s="1">
        <v>0</v>
      </c>
      <c r="AT59" s="1">
        <v>0</v>
      </c>
      <c r="AU59" s="1" t="b">
        <v>1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8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S59" s="1" t="s">
        <v>197</v>
      </c>
      <c r="CT59" s="1">
        <v>1</v>
      </c>
      <c r="CU59" s="1">
        <v>650</v>
      </c>
      <c r="CV59" s="1">
        <v>45</v>
      </c>
      <c r="CW59" s="1">
        <v>0</v>
      </c>
      <c r="CX59" s="1">
        <v>150045</v>
      </c>
      <c r="CY59" s="1" t="s">
        <v>197</v>
      </c>
    </row>
    <row r="60" spans="1:103" x14ac:dyDescent="0.2">
      <c r="A60" s="1">
        <v>1010</v>
      </c>
      <c r="B60" s="1">
        <v>2</v>
      </c>
      <c r="C60" s="1">
        <v>0</v>
      </c>
      <c r="D60" s="1">
        <v>0</v>
      </c>
      <c r="E60" s="1" t="s">
        <v>2063</v>
      </c>
      <c r="F60" s="1">
        <v>0</v>
      </c>
      <c r="G60" s="1">
        <v>0</v>
      </c>
      <c r="H60" s="1">
        <v>0</v>
      </c>
      <c r="I60" s="1">
        <v>0</v>
      </c>
      <c r="J60" s="1">
        <v>1010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4</v>
      </c>
      <c r="AS60" s="1">
        <v>0</v>
      </c>
      <c r="AT60" s="1">
        <v>0</v>
      </c>
      <c r="AU60" s="1" t="b">
        <v>1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8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S60" s="1" t="s">
        <v>268</v>
      </c>
      <c r="CT60" s="1">
        <v>1</v>
      </c>
      <c r="CU60" s="1">
        <v>650</v>
      </c>
      <c r="CV60" s="1">
        <v>13</v>
      </c>
      <c r="CW60" s="1">
        <v>0</v>
      </c>
      <c r="CX60" s="1">
        <v>150013</v>
      </c>
      <c r="CY60" s="1" t="s">
        <v>268</v>
      </c>
    </row>
    <row r="61" spans="1:103" x14ac:dyDescent="0.2">
      <c r="A61" s="1">
        <v>1011</v>
      </c>
      <c r="B61" s="1">
        <v>2</v>
      </c>
      <c r="C61" s="1">
        <v>0</v>
      </c>
      <c r="D61" s="1">
        <v>0</v>
      </c>
      <c r="E61" s="1" t="s">
        <v>2064</v>
      </c>
      <c r="F61" s="1">
        <v>0</v>
      </c>
      <c r="G61" s="1">
        <v>0</v>
      </c>
      <c r="H61" s="1">
        <v>0</v>
      </c>
      <c r="I61" s="1">
        <v>0</v>
      </c>
      <c r="J61" s="1">
        <v>1011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4</v>
      </c>
      <c r="AS61" s="1">
        <v>0</v>
      </c>
      <c r="AT61" s="1">
        <v>0</v>
      </c>
      <c r="AU61" s="1" t="b">
        <v>1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8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S61" s="1" t="s">
        <v>2848</v>
      </c>
      <c r="CT61" s="1">
        <v>4</v>
      </c>
      <c r="CU61" s="1">
        <v>650</v>
      </c>
      <c r="CV61" s="1">
        <v>86</v>
      </c>
      <c r="CW61" s="1">
        <v>0</v>
      </c>
      <c r="CX61" s="1">
        <v>150086</v>
      </c>
      <c r="CY61" s="1" t="s">
        <v>2848</v>
      </c>
    </row>
    <row r="62" spans="1:103" x14ac:dyDescent="0.2">
      <c r="A62" s="1">
        <v>1012</v>
      </c>
      <c r="B62" s="1">
        <v>2</v>
      </c>
      <c r="C62" s="1">
        <v>0</v>
      </c>
      <c r="D62" s="1">
        <v>0</v>
      </c>
      <c r="E62" s="1" t="s">
        <v>2065</v>
      </c>
      <c r="F62" s="1">
        <v>0</v>
      </c>
      <c r="G62" s="1">
        <v>0</v>
      </c>
      <c r="H62" s="1">
        <v>0</v>
      </c>
      <c r="I62" s="1">
        <v>0</v>
      </c>
      <c r="J62" s="1">
        <v>1012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4</v>
      </c>
      <c r="AS62" s="1">
        <v>0</v>
      </c>
      <c r="AT62" s="1">
        <v>0</v>
      </c>
      <c r="AU62" s="1" t="b">
        <v>1</v>
      </c>
      <c r="AV62" s="1">
        <v>0</v>
      </c>
      <c r="AW62" s="1" t="b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 t="b">
        <v>1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 t="b">
        <v>1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8</v>
      </c>
      <c r="BV62" s="1">
        <v>0</v>
      </c>
      <c r="BW62" s="1">
        <v>32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8192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8388608</v>
      </c>
      <c r="CP62" s="1">
        <v>0</v>
      </c>
      <c r="CQ62" s="1">
        <v>0</v>
      </c>
      <c r="CS62" s="1" t="s">
        <v>151</v>
      </c>
      <c r="CT62" s="1">
        <v>1</v>
      </c>
      <c r="CU62" s="1">
        <v>650</v>
      </c>
      <c r="CV62" s="1">
        <v>64</v>
      </c>
      <c r="CW62" s="1">
        <v>0</v>
      </c>
      <c r="CX62" s="1">
        <v>150064</v>
      </c>
      <c r="CY62" s="1" t="s">
        <v>151</v>
      </c>
    </row>
    <row r="63" spans="1:103" x14ac:dyDescent="0.2">
      <c r="A63" s="1">
        <v>1013</v>
      </c>
      <c r="B63" s="1">
        <v>2</v>
      </c>
      <c r="C63" s="1">
        <v>0</v>
      </c>
      <c r="D63" s="1">
        <v>0</v>
      </c>
      <c r="E63" s="1" t="s">
        <v>2066</v>
      </c>
      <c r="F63" s="1">
        <v>0</v>
      </c>
      <c r="G63" s="1">
        <v>0</v>
      </c>
      <c r="H63" s="1">
        <v>0</v>
      </c>
      <c r="I63" s="1">
        <v>0</v>
      </c>
      <c r="J63" s="1">
        <v>1013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4</v>
      </c>
      <c r="AS63" s="1">
        <v>0</v>
      </c>
      <c r="AT63" s="1">
        <v>0</v>
      </c>
      <c r="AU63" s="1" t="b">
        <v>1</v>
      </c>
      <c r="AV63" s="1" t="b">
        <v>1</v>
      </c>
      <c r="AW63" s="1" t="b">
        <v>1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 t="b">
        <v>1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 t="b">
        <v>1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8</v>
      </c>
      <c r="BV63" s="1">
        <v>16</v>
      </c>
      <c r="BW63" s="1">
        <v>32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8192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8388608</v>
      </c>
      <c r="CP63" s="1">
        <v>0</v>
      </c>
      <c r="CQ63" s="1">
        <v>0</v>
      </c>
      <c r="CS63" s="1" t="s">
        <v>200</v>
      </c>
      <c r="CT63" s="1">
        <v>1</v>
      </c>
      <c r="CU63" s="1">
        <v>650</v>
      </c>
      <c r="CV63" s="1">
        <v>44</v>
      </c>
      <c r="CW63" s="1">
        <v>0</v>
      </c>
      <c r="CX63" s="1">
        <v>150044</v>
      </c>
      <c r="CY63" s="1" t="s">
        <v>200</v>
      </c>
    </row>
    <row r="64" spans="1:103" x14ac:dyDescent="0.2">
      <c r="A64" s="1">
        <v>1020</v>
      </c>
      <c r="B64" s="1">
        <v>2</v>
      </c>
      <c r="C64" s="1">
        <v>0</v>
      </c>
      <c r="D64" s="1">
        <v>0</v>
      </c>
      <c r="E64" s="1" t="s">
        <v>2067</v>
      </c>
      <c r="F64" s="1">
        <v>0</v>
      </c>
      <c r="G64" s="1">
        <v>0</v>
      </c>
      <c r="H64" s="1">
        <v>0</v>
      </c>
      <c r="I64" s="1">
        <v>0</v>
      </c>
      <c r="J64" s="1">
        <v>1020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4</v>
      </c>
      <c r="AS64" s="1">
        <v>0</v>
      </c>
      <c r="AT64" s="1">
        <v>0</v>
      </c>
      <c r="AU64" s="1" t="b">
        <v>1</v>
      </c>
      <c r="AV64" s="1" t="b">
        <v>1</v>
      </c>
      <c r="AW64" s="1" t="b">
        <v>1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 t="b">
        <v>1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 t="b">
        <v>1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8</v>
      </c>
      <c r="BV64" s="1">
        <v>16</v>
      </c>
      <c r="BW64" s="1">
        <v>32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8192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8388608</v>
      </c>
      <c r="CP64" s="1">
        <v>0</v>
      </c>
      <c r="CQ64" s="1">
        <v>0</v>
      </c>
      <c r="CS64" s="1" t="s">
        <v>181</v>
      </c>
      <c r="CT64" s="1">
        <v>1</v>
      </c>
      <c r="CU64" s="1">
        <v>650</v>
      </c>
      <c r="CV64" s="1">
        <v>51</v>
      </c>
      <c r="CW64" s="1">
        <v>0</v>
      </c>
      <c r="CX64" s="1">
        <v>150051</v>
      </c>
      <c r="CY64" s="1" t="s">
        <v>181</v>
      </c>
    </row>
    <row r="65" spans="1:103" x14ac:dyDescent="0.2">
      <c r="A65" s="1">
        <v>1021</v>
      </c>
      <c r="B65" s="1">
        <v>2</v>
      </c>
      <c r="C65" s="1">
        <v>0</v>
      </c>
      <c r="D65" s="1">
        <v>0</v>
      </c>
      <c r="E65" s="1" t="s">
        <v>2068</v>
      </c>
      <c r="F65" s="1">
        <v>0</v>
      </c>
      <c r="G65" s="1">
        <v>0</v>
      </c>
      <c r="H65" s="1">
        <v>0</v>
      </c>
      <c r="I65" s="1">
        <v>0</v>
      </c>
      <c r="J65" s="1">
        <v>1021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4</v>
      </c>
      <c r="AS65" s="1">
        <v>0</v>
      </c>
      <c r="AT65" s="1">
        <v>0</v>
      </c>
      <c r="AU65" s="1" t="b">
        <v>1</v>
      </c>
      <c r="AV65" s="1" t="b">
        <v>1</v>
      </c>
      <c r="AW65" s="1" t="b">
        <v>1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 t="b">
        <v>1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 t="b">
        <v>1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8</v>
      </c>
      <c r="BV65" s="1">
        <v>16</v>
      </c>
      <c r="BW65" s="1">
        <v>32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8192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8388608</v>
      </c>
      <c r="CP65" s="1">
        <v>0</v>
      </c>
      <c r="CQ65" s="1">
        <v>0</v>
      </c>
      <c r="CS65" s="1" t="s">
        <v>292</v>
      </c>
      <c r="CT65" s="1">
        <v>1</v>
      </c>
      <c r="CU65" s="1">
        <v>650</v>
      </c>
      <c r="CV65" s="1">
        <v>1</v>
      </c>
      <c r="CW65" s="1">
        <v>0</v>
      </c>
      <c r="CX65" s="1">
        <v>150001</v>
      </c>
      <c r="CY65" s="1" t="s">
        <v>292</v>
      </c>
    </row>
    <row r="66" spans="1:103" x14ac:dyDescent="0.2">
      <c r="A66" s="1">
        <v>1022</v>
      </c>
      <c r="B66" s="1">
        <v>2</v>
      </c>
      <c r="C66" s="1">
        <v>0</v>
      </c>
      <c r="D66" s="1">
        <v>0</v>
      </c>
      <c r="E66" s="1" t="s">
        <v>2069</v>
      </c>
      <c r="F66" s="1">
        <v>0</v>
      </c>
      <c r="G66" s="1">
        <v>0</v>
      </c>
      <c r="H66" s="1">
        <v>0</v>
      </c>
      <c r="I66" s="1">
        <v>0</v>
      </c>
      <c r="J66" s="1">
        <v>1022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4</v>
      </c>
      <c r="AS66" s="1">
        <v>0</v>
      </c>
      <c r="AT66" s="1">
        <v>0</v>
      </c>
      <c r="AU66" s="1" t="b">
        <v>1</v>
      </c>
      <c r="AV66" s="1" t="b">
        <v>1</v>
      </c>
      <c r="AW66" s="1" t="b">
        <v>1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 t="b">
        <v>1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 t="b">
        <v>1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8</v>
      </c>
      <c r="BV66" s="1">
        <v>16</v>
      </c>
      <c r="BW66" s="1">
        <v>32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8192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8388608</v>
      </c>
      <c r="CP66" s="1">
        <v>0</v>
      </c>
      <c r="CQ66" s="1">
        <v>0</v>
      </c>
      <c r="CS66" s="1" t="s">
        <v>269</v>
      </c>
      <c r="CT66" s="1">
        <v>1</v>
      </c>
      <c r="CU66" s="1">
        <v>650</v>
      </c>
      <c r="CV66" s="1">
        <v>17</v>
      </c>
      <c r="CW66" s="1">
        <v>0</v>
      </c>
      <c r="CX66" s="1">
        <v>150017</v>
      </c>
      <c r="CY66" s="1" t="s">
        <v>269</v>
      </c>
    </row>
    <row r="67" spans="1:103" x14ac:dyDescent="0.2">
      <c r="A67" s="1">
        <v>1023</v>
      </c>
      <c r="B67" s="1">
        <v>2</v>
      </c>
      <c r="C67" s="1">
        <v>0</v>
      </c>
      <c r="D67" s="1">
        <v>0</v>
      </c>
      <c r="E67" s="1" t="s">
        <v>2070</v>
      </c>
      <c r="F67" s="1">
        <v>0</v>
      </c>
      <c r="G67" s="1">
        <v>0</v>
      </c>
      <c r="H67" s="1">
        <v>0</v>
      </c>
      <c r="I67" s="1">
        <v>0</v>
      </c>
      <c r="J67" s="1">
        <v>1023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4</v>
      </c>
      <c r="AS67" s="1">
        <v>0</v>
      </c>
      <c r="AT67" s="1">
        <v>0</v>
      </c>
      <c r="AU67" s="1" t="b">
        <v>1</v>
      </c>
      <c r="AV67" s="1" t="b">
        <v>1</v>
      </c>
      <c r="AW67" s="1" t="b">
        <v>1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 t="b">
        <v>1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 t="b">
        <v>1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8</v>
      </c>
      <c r="BV67" s="1">
        <v>16</v>
      </c>
      <c r="BW67" s="1">
        <v>32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8192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8388608</v>
      </c>
      <c r="CP67" s="1">
        <v>0</v>
      </c>
      <c r="CQ67" s="1">
        <v>0</v>
      </c>
      <c r="CS67" s="1" t="s">
        <v>197</v>
      </c>
      <c r="CT67" s="1">
        <v>1</v>
      </c>
      <c r="CU67" s="1">
        <v>650</v>
      </c>
      <c r="CV67" s="1">
        <v>45</v>
      </c>
      <c r="CW67" s="1">
        <v>0</v>
      </c>
      <c r="CX67" s="1">
        <v>150045</v>
      </c>
      <c r="CY67" s="1" t="s">
        <v>197</v>
      </c>
    </row>
    <row r="68" spans="1:103" x14ac:dyDescent="0.2">
      <c r="A68" s="1">
        <v>1030</v>
      </c>
      <c r="B68" s="1">
        <v>2</v>
      </c>
      <c r="C68" s="1">
        <v>0</v>
      </c>
      <c r="D68" s="1">
        <v>0</v>
      </c>
      <c r="E68" s="1" t="s">
        <v>2071</v>
      </c>
      <c r="F68" s="1">
        <v>0</v>
      </c>
      <c r="G68" s="1">
        <v>0</v>
      </c>
      <c r="H68" s="1">
        <v>0</v>
      </c>
      <c r="I68" s="1">
        <v>0</v>
      </c>
      <c r="J68" s="1">
        <v>1030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4</v>
      </c>
      <c r="AS68" s="1">
        <v>0</v>
      </c>
      <c r="AT68" s="1">
        <v>0</v>
      </c>
      <c r="AU68" s="1" t="b">
        <v>1</v>
      </c>
      <c r="AV68" s="1" t="b">
        <v>1</v>
      </c>
      <c r="AW68" s="1" t="b">
        <v>1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 t="b">
        <v>1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8</v>
      </c>
      <c r="BV68" s="1">
        <v>16</v>
      </c>
      <c r="BW68" s="1">
        <v>32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8388608</v>
      </c>
      <c r="CP68" s="1">
        <v>0</v>
      </c>
      <c r="CQ68" s="1">
        <v>0</v>
      </c>
      <c r="CS68" s="1" t="s">
        <v>187</v>
      </c>
      <c r="CT68" s="1">
        <v>1</v>
      </c>
      <c r="CU68" s="1">
        <v>650</v>
      </c>
      <c r="CV68" s="1">
        <v>72</v>
      </c>
      <c r="CW68" s="1">
        <v>0</v>
      </c>
      <c r="CX68" s="1">
        <v>150072</v>
      </c>
      <c r="CY68" s="1" t="s">
        <v>187</v>
      </c>
    </row>
    <row r="69" spans="1:103" x14ac:dyDescent="0.2">
      <c r="A69" s="1">
        <v>1031</v>
      </c>
      <c r="B69" s="1">
        <v>2</v>
      </c>
      <c r="C69" s="1">
        <v>0</v>
      </c>
      <c r="D69" s="1">
        <v>0</v>
      </c>
      <c r="E69" s="1" t="s">
        <v>2072</v>
      </c>
      <c r="F69" s="1">
        <v>0</v>
      </c>
      <c r="G69" s="1">
        <v>0</v>
      </c>
      <c r="H69" s="1">
        <v>0</v>
      </c>
      <c r="I69" s="1">
        <v>0</v>
      </c>
      <c r="J69" s="1">
        <v>1031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4</v>
      </c>
      <c r="AS69" s="1">
        <v>0</v>
      </c>
      <c r="AT69" s="1">
        <v>0</v>
      </c>
      <c r="AU69" s="1" t="b">
        <v>1</v>
      </c>
      <c r="AV69" s="1" t="b">
        <v>1</v>
      </c>
      <c r="AW69" s="1" t="b">
        <v>1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8</v>
      </c>
      <c r="BV69" s="1">
        <v>16</v>
      </c>
      <c r="BW69" s="1">
        <v>32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S69" s="1" t="s">
        <v>268</v>
      </c>
      <c r="CT69" s="1">
        <v>1</v>
      </c>
      <c r="CU69" s="1">
        <v>650</v>
      </c>
      <c r="CV69" s="1">
        <v>13</v>
      </c>
      <c r="CW69" s="1">
        <v>0</v>
      </c>
      <c r="CX69" s="1">
        <v>150013</v>
      </c>
      <c r="CY69" s="1" t="s">
        <v>268</v>
      </c>
    </row>
    <row r="70" spans="1:103" x14ac:dyDescent="0.2">
      <c r="A70" s="1">
        <v>1032</v>
      </c>
      <c r="B70" s="1">
        <v>2</v>
      </c>
      <c r="C70" s="1">
        <v>0</v>
      </c>
      <c r="D70" s="1">
        <v>0</v>
      </c>
      <c r="E70" s="1" t="s">
        <v>2073</v>
      </c>
      <c r="F70" s="1">
        <v>0</v>
      </c>
      <c r="G70" s="1">
        <v>0</v>
      </c>
      <c r="H70" s="1">
        <v>0</v>
      </c>
      <c r="I70" s="1">
        <v>0</v>
      </c>
      <c r="J70" s="1">
        <v>1032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4</v>
      </c>
      <c r="AS70" s="1">
        <v>0</v>
      </c>
      <c r="AT70" s="1">
        <v>0</v>
      </c>
      <c r="AU70" s="1" t="b">
        <v>1</v>
      </c>
      <c r="AV70" s="1" t="b">
        <v>1</v>
      </c>
      <c r="AW70" s="1" t="b">
        <v>1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 t="b">
        <v>1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8</v>
      </c>
      <c r="BV70" s="1">
        <v>16</v>
      </c>
      <c r="BW70" s="1">
        <v>32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8192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S70" s="1" t="s">
        <v>151</v>
      </c>
      <c r="CT70" s="1">
        <v>1</v>
      </c>
      <c r="CU70" s="1">
        <v>650</v>
      </c>
      <c r="CV70" s="1">
        <v>64</v>
      </c>
      <c r="CW70" s="1">
        <v>0</v>
      </c>
      <c r="CX70" s="1">
        <v>150064</v>
      </c>
      <c r="CY70" s="1" t="s">
        <v>151</v>
      </c>
    </row>
    <row r="71" spans="1:103" x14ac:dyDescent="0.2">
      <c r="A71" s="1">
        <v>1033</v>
      </c>
      <c r="B71" s="1">
        <v>2</v>
      </c>
      <c r="C71" s="1">
        <v>0</v>
      </c>
      <c r="D71" s="1">
        <v>0</v>
      </c>
      <c r="E71" s="1" t="s">
        <v>2074</v>
      </c>
      <c r="F71" s="1">
        <v>0</v>
      </c>
      <c r="G71" s="1">
        <v>0</v>
      </c>
      <c r="H71" s="1">
        <v>0</v>
      </c>
      <c r="I71" s="1">
        <v>0</v>
      </c>
      <c r="J71" s="1">
        <v>1033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4</v>
      </c>
      <c r="AS71" s="1">
        <v>0</v>
      </c>
      <c r="AT71" s="1">
        <v>0</v>
      </c>
      <c r="AU71" s="1" t="b">
        <v>1</v>
      </c>
      <c r="AV71" s="1">
        <v>0</v>
      </c>
      <c r="AW71" s="1" t="b">
        <v>1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 t="b">
        <v>1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8</v>
      </c>
      <c r="BV71" s="1">
        <v>0</v>
      </c>
      <c r="BW71" s="1">
        <v>32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8192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S71" s="1" t="s">
        <v>200</v>
      </c>
      <c r="CT71" s="1">
        <v>1</v>
      </c>
      <c r="CU71" s="1">
        <v>650</v>
      </c>
      <c r="CV71" s="1">
        <v>44</v>
      </c>
      <c r="CW71" s="1">
        <v>0</v>
      </c>
      <c r="CX71" s="1">
        <v>150044</v>
      </c>
      <c r="CY71" s="1" t="s">
        <v>200</v>
      </c>
    </row>
    <row r="72" spans="1:103" x14ac:dyDescent="0.2">
      <c r="A72" s="1">
        <v>1040</v>
      </c>
      <c r="B72" s="1">
        <v>2</v>
      </c>
      <c r="C72" s="1">
        <v>0</v>
      </c>
      <c r="D72" s="1">
        <v>0</v>
      </c>
      <c r="E72" s="1" t="s">
        <v>2075</v>
      </c>
      <c r="F72" s="1">
        <v>0</v>
      </c>
      <c r="G72" s="1">
        <v>0</v>
      </c>
      <c r="H72" s="1">
        <v>0</v>
      </c>
      <c r="I72" s="1">
        <v>0</v>
      </c>
      <c r="J72" s="1">
        <v>1040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4</v>
      </c>
      <c r="AS72" s="1">
        <v>0</v>
      </c>
      <c r="AT72" s="1">
        <v>0</v>
      </c>
      <c r="AU72" s="1" t="b">
        <v>1</v>
      </c>
      <c r="AV72" s="1" t="b">
        <v>1</v>
      </c>
      <c r="AW72" s="1" t="b">
        <v>1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 t="b">
        <v>1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8</v>
      </c>
      <c r="BV72" s="1">
        <v>16</v>
      </c>
      <c r="BW72" s="1">
        <v>32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8192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S72" s="1" t="s">
        <v>181</v>
      </c>
      <c r="CT72" s="1">
        <v>1</v>
      </c>
      <c r="CU72" s="1">
        <v>650</v>
      </c>
      <c r="CV72" s="1">
        <v>51</v>
      </c>
      <c r="CW72" s="1">
        <v>0</v>
      </c>
      <c r="CX72" s="1">
        <v>150051</v>
      </c>
      <c r="CY72" s="1" t="s">
        <v>181</v>
      </c>
    </row>
    <row r="73" spans="1:103" x14ac:dyDescent="0.2">
      <c r="A73" s="1">
        <v>1041</v>
      </c>
      <c r="B73" s="1">
        <v>2</v>
      </c>
      <c r="C73" s="1">
        <v>0</v>
      </c>
      <c r="D73" s="1">
        <v>0</v>
      </c>
      <c r="E73" s="1" t="s">
        <v>2076</v>
      </c>
      <c r="F73" s="1">
        <v>0</v>
      </c>
      <c r="G73" s="1">
        <v>0</v>
      </c>
      <c r="H73" s="1">
        <v>0</v>
      </c>
      <c r="I73" s="1">
        <v>0</v>
      </c>
      <c r="J73" s="1">
        <v>1041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4</v>
      </c>
      <c r="AS73" s="1">
        <v>0</v>
      </c>
      <c r="AT73" s="1">
        <v>0</v>
      </c>
      <c r="AU73" s="1" t="b">
        <v>1</v>
      </c>
      <c r="AV73" s="1">
        <v>0</v>
      </c>
      <c r="AW73" s="1" t="b">
        <v>1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 t="b">
        <v>1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8</v>
      </c>
      <c r="BV73" s="1">
        <v>0</v>
      </c>
      <c r="BW73" s="1">
        <v>32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8192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S73" s="1" t="s">
        <v>292</v>
      </c>
      <c r="CT73" s="1">
        <v>1</v>
      </c>
      <c r="CU73" s="1">
        <v>650</v>
      </c>
      <c r="CV73" s="1">
        <v>1</v>
      </c>
      <c r="CW73" s="1">
        <v>0</v>
      </c>
      <c r="CX73" s="1">
        <v>150001</v>
      </c>
      <c r="CY73" s="1" t="s">
        <v>292</v>
      </c>
    </row>
    <row r="74" spans="1:103" x14ac:dyDescent="0.2">
      <c r="A74" s="1">
        <v>1042</v>
      </c>
      <c r="B74" s="1">
        <v>2</v>
      </c>
      <c r="C74" s="1">
        <v>0</v>
      </c>
      <c r="D74" s="1">
        <v>0</v>
      </c>
      <c r="E74" s="1" t="s">
        <v>2077</v>
      </c>
      <c r="F74" s="1">
        <v>0</v>
      </c>
      <c r="G74" s="1">
        <v>0</v>
      </c>
      <c r="H74" s="1">
        <v>0</v>
      </c>
      <c r="I74" s="1">
        <v>0</v>
      </c>
      <c r="J74" s="1">
        <v>1042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4</v>
      </c>
      <c r="AS74" s="1">
        <v>0</v>
      </c>
      <c r="AT74" s="1">
        <v>0</v>
      </c>
      <c r="AU74" s="1" t="b">
        <v>1</v>
      </c>
      <c r="AV74" s="1" t="b">
        <v>1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8</v>
      </c>
      <c r="BV74" s="1">
        <v>16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S74" s="1" t="s">
        <v>269</v>
      </c>
      <c r="CT74" s="1">
        <v>1</v>
      </c>
      <c r="CU74" s="1">
        <v>650</v>
      </c>
      <c r="CV74" s="1">
        <v>17</v>
      </c>
      <c r="CW74" s="1">
        <v>0</v>
      </c>
      <c r="CX74" s="1">
        <v>150017</v>
      </c>
      <c r="CY74" s="1" t="s">
        <v>269</v>
      </c>
    </row>
    <row r="75" spans="1:103" x14ac:dyDescent="0.2">
      <c r="A75" s="1">
        <v>1043</v>
      </c>
      <c r="B75" s="1">
        <v>2</v>
      </c>
      <c r="C75" s="1">
        <v>0</v>
      </c>
      <c r="D75" s="1">
        <v>0</v>
      </c>
      <c r="E75" s="1" t="s">
        <v>2078</v>
      </c>
      <c r="F75" s="1">
        <v>0</v>
      </c>
      <c r="G75" s="1">
        <v>0</v>
      </c>
      <c r="H75" s="1">
        <v>0</v>
      </c>
      <c r="I75" s="1">
        <v>0</v>
      </c>
      <c r="J75" s="1">
        <v>1043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4</v>
      </c>
      <c r="AS75" s="1">
        <v>0</v>
      </c>
      <c r="AT75" s="1">
        <v>0</v>
      </c>
      <c r="AU75" s="1" t="b">
        <v>1</v>
      </c>
      <c r="AV75" s="1" t="b">
        <v>1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8</v>
      </c>
      <c r="BV75" s="1">
        <v>16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S75" s="1" t="s">
        <v>197</v>
      </c>
      <c r="CT75" s="1">
        <v>1</v>
      </c>
      <c r="CU75" s="1">
        <v>650</v>
      </c>
      <c r="CV75" s="1">
        <v>45</v>
      </c>
      <c r="CW75" s="1">
        <v>0</v>
      </c>
      <c r="CX75" s="1">
        <v>150045</v>
      </c>
      <c r="CY75" s="1" t="s">
        <v>197</v>
      </c>
    </row>
    <row r="76" spans="1:103" x14ac:dyDescent="0.2">
      <c r="A76" s="1">
        <v>1050</v>
      </c>
      <c r="B76" s="1">
        <v>2</v>
      </c>
      <c r="C76" s="1">
        <v>0</v>
      </c>
      <c r="D76" s="1">
        <v>0</v>
      </c>
      <c r="E76" s="1" t="s">
        <v>2079</v>
      </c>
      <c r="F76" s="1">
        <v>0</v>
      </c>
      <c r="G76" s="1">
        <v>0</v>
      </c>
      <c r="H76" s="1">
        <v>0</v>
      </c>
      <c r="I76" s="1">
        <v>0</v>
      </c>
      <c r="J76" s="1">
        <v>1050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4</v>
      </c>
      <c r="AS76" s="1">
        <v>0</v>
      </c>
      <c r="AT76" s="1">
        <v>0</v>
      </c>
      <c r="AU76" s="1" t="b">
        <v>1</v>
      </c>
      <c r="AV76" s="1" t="b">
        <v>1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8</v>
      </c>
      <c r="BV76" s="1">
        <v>16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S76" s="1" t="s">
        <v>187</v>
      </c>
      <c r="CT76" s="1">
        <v>1</v>
      </c>
      <c r="CU76" s="1">
        <v>650</v>
      </c>
      <c r="CV76" s="1">
        <v>72</v>
      </c>
      <c r="CW76" s="1">
        <v>0</v>
      </c>
      <c r="CX76" s="1">
        <v>150072</v>
      </c>
      <c r="CY76" s="1" t="s">
        <v>187</v>
      </c>
    </row>
    <row r="77" spans="1:103" x14ac:dyDescent="0.2">
      <c r="A77" s="1">
        <v>1051</v>
      </c>
      <c r="B77" s="1">
        <v>2</v>
      </c>
      <c r="C77" s="1">
        <v>0</v>
      </c>
      <c r="D77" s="1">
        <v>0</v>
      </c>
      <c r="E77" s="1" t="s">
        <v>2080</v>
      </c>
      <c r="F77" s="1">
        <v>0</v>
      </c>
      <c r="G77" s="1">
        <v>0</v>
      </c>
      <c r="H77" s="1">
        <v>0</v>
      </c>
      <c r="I77" s="1">
        <v>0</v>
      </c>
      <c r="J77" s="1">
        <v>1051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4</v>
      </c>
      <c r="AS77" s="1">
        <v>0</v>
      </c>
      <c r="AT77" s="1">
        <v>0</v>
      </c>
      <c r="AU77" s="1" t="b">
        <v>1</v>
      </c>
      <c r="AV77" s="1" t="b">
        <v>1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8</v>
      </c>
      <c r="BV77" s="1">
        <v>16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S77" s="1" t="s">
        <v>268</v>
      </c>
      <c r="CT77" s="1">
        <v>1</v>
      </c>
      <c r="CU77" s="1">
        <v>650</v>
      </c>
      <c r="CV77" s="1">
        <v>13</v>
      </c>
      <c r="CW77" s="1">
        <v>0</v>
      </c>
      <c r="CX77" s="1">
        <v>150013</v>
      </c>
      <c r="CY77" s="1" t="s">
        <v>268</v>
      </c>
    </row>
    <row r="78" spans="1:103" x14ac:dyDescent="0.2">
      <c r="A78" s="1">
        <v>1052</v>
      </c>
      <c r="B78" s="1">
        <v>2</v>
      </c>
      <c r="C78" s="1">
        <v>0</v>
      </c>
      <c r="D78" s="1">
        <v>0</v>
      </c>
      <c r="E78" s="1" t="s">
        <v>2081</v>
      </c>
      <c r="F78" s="1">
        <v>0</v>
      </c>
      <c r="G78" s="1">
        <v>0</v>
      </c>
      <c r="H78" s="1">
        <v>0</v>
      </c>
      <c r="I78" s="1">
        <v>0</v>
      </c>
      <c r="J78" s="1">
        <v>1052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4</v>
      </c>
      <c r="AS78" s="1">
        <v>0</v>
      </c>
      <c r="AT78" s="1">
        <v>0</v>
      </c>
      <c r="AU78" s="1" t="b">
        <v>1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8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S78" s="1" t="s">
        <v>225</v>
      </c>
      <c r="CT78" s="1">
        <v>2</v>
      </c>
      <c r="CU78" s="1">
        <v>650</v>
      </c>
      <c r="CV78" s="1">
        <v>29</v>
      </c>
      <c r="CW78" s="1">
        <v>0</v>
      </c>
      <c r="CX78" s="1">
        <v>150029</v>
      </c>
      <c r="CY78" s="1" t="s">
        <v>225</v>
      </c>
    </row>
    <row r="79" spans="1:103" x14ac:dyDescent="0.2">
      <c r="A79" s="1">
        <v>1053</v>
      </c>
      <c r="B79" s="1">
        <v>2</v>
      </c>
      <c r="C79" s="1">
        <v>0</v>
      </c>
      <c r="D79" s="1">
        <v>0</v>
      </c>
      <c r="E79" s="1" t="s">
        <v>2082</v>
      </c>
      <c r="F79" s="1">
        <v>0</v>
      </c>
      <c r="G79" s="1">
        <v>0</v>
      </c>
      <c r="H79" s="1">
        <v>0</v>
      </c>
      <c r="I79" s="1">
        <v>0</v>
      </c>
      <c r="J79" s="1">
        <v>1053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4</v>
      </c>
      <c r="AS79" s="1">
        <v>0</v>
      </c>
      <c r="AT79" s="1">
        <v>0</v>
      </c>
      <c r="AU79" s="1" t="b">
        <v>1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8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S79" s="1" t="s">
        <v>160</v>
      </c>
      <c r="CT79" s="1">
        <v>2</v>
      </c>
      <c r="CU79" s="1">
        <v>650</v>
      </c>
      <c r="CV79" s="1">
        <v>67</v>
      </c>
      <c r="CW79" s="1">
        <v>0</v>
      </c>
      <c r="CX79" s="1">
        <v>150067</v>
      </c>
      <c r="CY79" s="1" t="s">
        <v>160</v>
      </c>
    </row>
    <row r="80" spans="1:103" x14ac:dyDescent="0.2">
      <c r="A80" s="1">
        <v>1060</v>
      </c>
      <c r="B80" s="1">
        <v>2</v>
      </c>
      <c r="C80" s="1">
        <v>0</v>
      </c>
      <c r="D80" s="1">
        <v>0</v>
      </c>
      <c r="E80" s="1" t="s">
        <v>2083</v>
      </c>
      <c r="F80" s="1">
        <v>0</v>
      </c>
      <c r="G80" s="1">
        <v>0</v>
      </c>
      <c r="H80" s="1">
        <v>0</v>
      </c>
      <c r="I80" s="1">
        <v>0</v>
      </c>
      <c r="J80" s="1">
        <v>1060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4</v>
      </c>
      <c r="AS80" s="1">
        <v>0</v>
      </c>
      <c r="AT80" s="1">
        <v>0</v>
      </c>
      <c r="AU80" s="1" t="b">
        <v>1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8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S80" s="1" t="s">
        <v>260</v>
      </c>
      <c r="CT80" s="1">
        <v>1</v>
      </c>
      <c r="CU80" s="1">
        <v>650</v>
      </c>
      <c r="CV80" s="1">
        <v>14</v>
      </c>
      <c r="CW80" s="1">
        <v>0</v>
      </c>
      <c r="CX80" s="1">
        <v>150014</v>
      </c>
      <c r="CY80" s="1" t="s">
        <v>260</v>
      </c>
    </row>
    <row r="81" spans="1:103" x14ac:dyDescent="0.2">
      <c r="A81" s="1">
        <v>1061</v>
      </c>
      <c r="B81" s="1">
        <v>2</v>
      </c>
      <c r="C81" s="1">
        <v>0</v>
      </c>
      <c r="D81" s="1">
        <v>0</v>
      </c>
      <c r="E81" s="1" t="s">
        <v>2084</v>
      </c>
      <c r="F81" s="1">
        <v>0</v>
      </c>
      <c r="G81" s="1">
        <v>0</v>
      </c>
      <c r="H81" s="1">
        <v>0</v>
      </c>
      <c r="I81" s="1">
        <v>0</v>
      </c>
      <c r="J81" s="1">
        <v>1061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4</v>
      </c>
      <c r="AS81" s="1">
        <v>0</v>
      </c>
      <c r="AT81" s="1">
        <v>0</v>
      </c>
      <c r="AU81" s="1" t="b">
        <v>1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8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S81" s="1" t="s">
        <v>151</v>
      </c>
      <c r="CT81" s="1">
        <v>1</v>
      </c>
      <c r="CU81" s="1">
        <v>650</v>
      </c>
      <c r="CV81" s="1">
        <v>64</v>
      </c>
      <c r="CW81" s="1">
        <v>0</v>
      </c>
      <c r="CX81" s="1">
        <v>150064</v>
      </c>
      <c r="CY81" s="1" t="s">
        <v>151</v>
      </c>
    </row>
    <row r="82" spans="1:103" x14ac:dyDescent="0.2">
      <c r="A82" s="1">
        <v>1062</v>
      </c>
      <c r="B82" s="1">
        <v>2</v>
      </c>
      <c r="C82" s="1">
        <v>0</v>
      </c>
      <c r="D82" s="1">
        <v>0</v>
      </c>
      <c r="E82" s="1" t="s">
        <v>2085</v>
      </c>
      <c r="F82" s="1">
        <v>0</v>
      </c>
      <c r="G82" s="1">
        <v>0</v>
      </c>
      <c r="H82" s="1">
        <v>0</v>
      </c>
      <c r="I82" s="1">
        <v>0</v>
      </c>
      <c r="J82" s="1">
        <v>1062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4</v>
      </c>
      <c r="AS82" s="1">
        <v>0</v>
      </c>
      <c r="AT82" s="1">
        <v>0</v>
      </c>
      <c r="AU82" s="1" t="b">
        <v>1</v>
      </c>
      <c r="AV82" s="1" t="b">
        <v>1</v>
      </c>
      <c r="AW82" s="1" t="b">
        <v>1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 t="b">
        <v>1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 t="b">
        <v>1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8</v>
      </c>
      <c r="BV82" s="1">
        <v>16</v>
      </c>
      <c r="BW82" s="1">
        <v>32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8192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8388608</v>
      </c>
      <c r="CP82" s="1">
        <v>0</v>
      </c>
      <c r="CQ82" s="1">
        <v>0</v>
      </c>
      <c r="CS82" s="1" t="s">
        <v>200</v>
      </c>
      <c r="CT82" s="1">
        <v>1</v>
      </c>
      <c r="CU82" s="1">
        <v>650</v>
      </c>
      <c r="CV82" s="1">
        <v>44</v>
      </c>
      <c r="CW82" s="1">
        <v>0</v>
      </c>
      <c r="CX82" s="1">
        <v>150044</v>
      </c>
      <c r="CY82" s="1" t="s">
        <v>200</v>
      </c>
    </row>
    <row r="83" spans="1:103" x14ac:dyDescent="0.2">
      <c r="A83" s="1">
        <v>1063</v>
      </c>
      <c r="B83" s="1">
        <v>2</v>
      </c>
      <c r="C83" s="1">
        <v>0</v>
      </c>
      <c r="D83" s="1">
        <v>0</v>
      </c>
      <c r="E83" s="1" t="s">
        <v>2086</v>
      </c>
      <c r="F83" s="1">
        <v>0</v>
      </c>
      <c r="G83" s="1">
        <v>0</v>
      </c>
      <c r="H83" s="1">
        <v>0</v>
      </c>
      <c r="I83" s="1">
        <v>0</v>
      </c>
      <c r="J83" s="1">
        <v>1063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4</v>
      </c>
      <c r="AS83" s="1">
        <v>0</v>
      </c>
      <c r="AT83" s="1">
        <v>0</v>
      </c>
      <c r="AU83" s="1" t="b">
        <v>1</v>
      </c>
      <c r="AV83" s="1" t="b">
        <v>1</v>
      </c>
      <c r="AW83" s="1" t="b">
        <v>1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 t="b">
        <v>1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 t="b">
        <v>1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8</v>
      </c>
      <c r="BV83" s="1">
        <v>16</v>
      </c>
      <c r="BW83" s="1">
        <v>32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8192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8388608</v>
      </c>
      <c r="CP83" s="1">
        <v>0</v>
      </c>
      <c r="CQ83" s="1">
        <v>0</v>
      </c>
      <c r="CS83" s="1" t="s">
        <v>181</v>
      </c>
      <c r="CT83" s="1">
        <v>1</v>
      </c>
      <c r="CU83" s="1">
        <v>650</v>
      </c>
      <c r="CV83" s="1">
        <v>51</v>
      </c>
      <c r="CW83" s="1">
        <v>0</v>
      </c>
      <c r="CX83" s="1">
        <v>150051</v>
      </c>
      <c r="CY83" s="1" t="s">
        <v>181</v>
      </c>
    </row>
    <row r="84" spans="1:103" x14ac:dyDescent="0.2">
      <c r="A84" s="1">
        <v>1070</v>
      </c>
      <c r="B84" s="1">
        <v>2</v>
      </c>
      <c r="C84" s="1">
        <v>0</v>
      </c>
      <c r="D84" s="1">
        <v>0</v>
      </c>
      <c r="E84" s="1" t="s">
        <v>2087</v>
      </c>
      <c r="F84" s="1">
        <v>0</v>
      </c>
      <c r="G84" s="1">
        <v>0</v>
      </c>
      <c r="H84" s="1">
        <v>0</v>
      </c>
      <c r="I84" s="1">
        <v>0</v>
      </c>
      <c r="J84" s="1">
        <v>1070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4</v>
      </c>
      <c r="AS84" s="1">
        <v>0</v>
      </c>
      <c r="AT84" s="1">
        <v>0</v>
      </c>
      <c r="AU84" s="1" t="b">
        <v>1</v>
      </c>
      <c r="AV84" s="1" t="b">
        <v>1</v>
      </c>
      <c r="AW84" s="1" t="b">
        <v>1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 t="b">
        <v>1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 t="b">
        <v>1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8</v>
      </c>
      <c r="BV84" s="1">
        <v>16</v>
      </c>
      <c r="BW84" s="1">
        <v>32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8192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8388608</v>
      </c>
      <c r="CP84" s="1">
        <v>0</v>
      </c>
      <c r="CQ84" s="1">
        <v>0</v>
      </c>
      <c r="CS84" s="1" t="s">
        <v>292</v>
      </c>
      <c r="CT84" s="1">
        <v>1</v>
      </c>
      <c r="CU84" s="1">
        <v>650</v>
      </c>
      <c r="CV84" s="1">
        <v>1</v>
      </c>
      <c r="CW84" s="1">
        <v>0</v>
      </c>
      <c r="CX84" s="1">
        <v>150001</v>
      </c>
      <c r="CY84" s="1" t="s">
        <v>292</v>
      </c>
    </row>
    <row r="85" spans="1:103" x14ac:dyDescent="0.2">
      <c r="A85" s="1">
        <v>1071</v>
      </c>
      <c r="B85" s="1">
        <v>2</v>
      </c>
      <c r="C85" s="1">
        <v>0</v>
      </c>
      <c r="D85" s="1">
        <v>0</v>
      </c>
      <c r="E85" s="1" t="s">
        <v>2088</v>
      </c>
      <c r="F85" s="1">
        <v>0</v>
      </c>
      <c r="G85" s="1">
        <v>0</v>
      </c>
      <c r="H85" s="1">
        <v>0</v>
      </c>
      <c r="I85" s="1">
        <v>0</v>
      </c>
      <c r="J85" s="1">
        <v>1071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4</v>
      </c>
      <c r="AS85" s="1">
        <v>0</v>
      </c>
      <c r="AT85" s="1">
        <v>0</v>
      </c>
      <c r="AU85" s="1" t="b">
        <v>1</v>
      </c>
      <c r="AV85" s="1" t="b">
        <v>1</v>
      </c>
      <c r="AW85" s="1" t="b">
        <v>1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 t="b">
        <v>1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 t="b">
        <v>1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8</v>
      </c>
      <c r="BV85" s="1">
        <v>16</v>
      </c>
      <c r="BW85" s="1">
        <v>32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8192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8388608</v>
      </c>
      <c r="CP85" s="1">
        <v>0</v>
      </c>
      <c r="CQ85" s="1">
        <v>0</v>
      </c>
      <c r="CS85" s="1" t="s">
        <v>269</v>
      </c>
      <c r="CT85" s="1">
        <v>1</v>
      </c>
      <c r="CU85" s="1">
        <v>650</v>
      </c>
      <c r="CV85" s="1">
        <v>17</v>
      </c>
      <c r="CW85" s="1">
        <v>0</v>
      </c>
      <c r="CX85" s="1">
        <v>150017</v>
      </c>
      <c r="CY85" s="1" t="s">
        <v>269</v>
      </c>
    </row>
    <row r="86" spans="1:103" x14ac:dyDescent="0.2">
      <c r="A86" s="1">
        <v>1072</v>
      </c>
      <c r="B86" s="1">
        <v>2</v>
      </c>
      <c r="C86" s="1">
        <v>0</v>
      </c>
      <c r="D86" s="1">
        <v>0</v>
      </c>
      <c r="E86" s="1" t="s">
        <v>2089</v>
      </c>
      <c r="F86" s="1">
        <v>0</v>
      </c>
      <c r="G86" s="1">
        <v>0</v>
      </c>
      <c r="H86" s="1">
        <v>0</v>
      </c>
      <c r="I86" s="1">
        <v>0</v>
      </c>
      <c r="J86" s="1">
        <v>1072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4</v>
      </c>
      <c r="AS86" s="1">
        <v>0</v>
      </c>
      <c r="AT86" s="1">
        <v>0</v>
      </c>
      <c r="AU86" s="1" t="b">
        <v>1</v>
      </c>
      <c r="AV86" s="1" t="b">
        <v>1</v>
      </c>
      <c r="AW86" s="1" t="b">
        <v>1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8</v>
      </c>
      <c r="BV86" s="1">
        <v>16</v>
      </c>
      <c r="BW86" s="1">
        <v>32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S86" s="1" t="s">
        <v>197</v>
      </c>
      <c r="CT86" s="1">
        <v>1</v>
      </c>
      <c r="CU86" s="1">
        <v>650</v>
      </c>
      <c r="CV86" s="1">
        <v>45</v>
      </c>
      <c r="CW86" s="1">
        <v>0</v>
      </c>
      <c r="CX86" s="1">
        <v>150045</v>
      </c>
      <c r="CY86" s="1" t="s">
        <v>197</v>
      </c>
    </row>
    <row r="87" spans="1:103" x14ac:dyDescent="0.2">
      <c r="A87" s="1">
        <v>1073</v>
      </c>
      <c r="B87" s="1">
        <v>2</v>
      </c>
      <c r="C87" s="1">
        <v>0</v>
      </c>
      <c r="D87" s="1">
        <v>0</v>
      </c>
      <c r="E87" s="1" t="s">
        <v>2090</v>
      </c>
      <c r="F87" s="1">
        <v>0</v>
      </c>
      <c r="G87" s="1">
        <v>0</v>
      </c>
      <c r="H87" s="1">
        <v>0</v>
      </c>
      <c r="I87" s="1">
        <v>0</v>
      </c>
      <c r="J87" s="1">
        <v>1073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4</v>
      </c>
      <c r="AS87" s="1">
        <v>0</v>
      </c>
      <c r="AT87" s="1">
        <v>0</v>
      </c>
      <c r="AU87" s="1" t="b">
        <v>1</v>
      </c>
      <c r="AV87" s="1" t="b">
        <v>1</v>
      </c>
      <c r="AW87" s="1" t="b">
        <v>1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 t="b">
        <v>1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8</v>
      </c>
      <c r="BV87" s="1">
        <v>16</v>
      </c>
      <c r="BW87" s="1">
        <v>32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8192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S87" s="1" t="s">
        <v>187</v>
      </c>
      <c r="CT87" s="1">
        <v>1</v>
      </c>
      <c r="CU87" s="1">
        <v>650</v>
      </c>
      <c r="CV87" s="1">
        <v>72</v>
      </c>
      <c r="CW87" s="1">
        <v>0</v>
      </c>
      <c r="CX87" s="1">
        <v>150072</v>
      </c>
      <c r="CY87" s="1" t="s">
        <v>187</v>
      </c>
    </row>
    <row r="88" spans="1:103" x14ac:dyDescent="0.2">
      <c r="A88" s="1">
        <v>1080</v>
      </c>
      <c r="B88" s="1">
        <v>2</v>
      </c>
      <c r="C88" s="1">
        <v>0</v>
      </c>
      <c r="D88" s="1">
        <v>0</v>
      </c>
      <c r="E88" s="1" t="s">
        <v>2091</v>
      </c>
      <c r="F88" s="1">
        <v>0</v>
      </c>
      <c r="G88" s="1">
        <v>0</v>
      </c>
      <c r="H88" s="1">
        <v>0</v>
      </c>
      <c r="I88" s="1">
        <v>0</v>
      </c>
      <c r="J88" s="1">
        <v>1080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4</v>
      </c>
      <c r="AS88" s="1">
        <v>0</v>
      </c>
      <c r="AT88" s="1">
        <v>0</v>
      </c>
      <c r="AU88" s="1" t="b">
        <v>1</v>
      </c>
      <c r="AV88" s="1">
        <v>0</v>
      </c>
      <c r="AW88" s="1" t="b">
        <v>1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 t="b">
        <v>1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8</v>
      </c>
      <c r="BV88" s="1">
        <v>0</v>
      </c>
      <c r="BW88" s="1">
        <v>32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8192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S88" s="1" t="s">
        <v>268</v>
      </c>
      <c r="CT88" s="1">
        <v>1</v>
      </c>
      <c r="CU88" s="1">
        <v>650</v>
      </c>
      <c r="CV88" s="1">
        <v>13</v>
      </c>
      <c r="CW88" s="1">
        <v>0</v>
      </c>
      <c r="CX88" s="1">
        <v>150013</v>
      </c>
      <c r="CY88" s="1" t="s">
        <v>268</v>
      </c>
    </row>
    <row r="89" spans="1:103" x14ac:dyDescent="0.2">
      <c r="A89" s="1">
        <v>1081</v>
      </c>
      <c r="B89" s="1">
        <v>2</v>
      </c>
      <c r="C89" s="1">
        <v>0</v>
      </c>
      <c r="D89" s="1">
        <v>0</v>
      </c>
      <c r="E89" s="1" t="s">
        <v>2092</v>
      </c>
      <c r="F89" s="1">
        <v>0</v>
      </c>
      <c r="G89" s="1">
        <v>0</v>
      </c>
      <c r="H89" s="1">
        <v>0</v>
      </c>
      <c r="I89" s="1">
        <v>0</v>
      </c>
      <c r="J89" s="1">
        <v>1081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4</v>
      </c>
      <c r="AS89" s="1">
        <v>0</v>
      </c>
      <c r="AT89" s="1">
        <v>0</v>
      </c>
      <c r="AU89" s="1" t="b">
        <v>1</v>
      </c>
      <c r="AV89" s="1" t="b">
        <v>1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8</v>
      </c>
      <c r="BV89" s="1">
        <v>16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S89" s="1" t="s">
        <v>225</v>
      </c>
      <c r="CT89" s="1">
        <v>2</v>
      </c>
      <c r="CU89" s="1">
        <v>650</v>
      </c>
      <c r="CV89" s="1">
        <v>29</v>
      </c>
      <c r="CW89" s="1">
        <v>0</v>
      </c>
      <c r="CX89" s="1">
        <v>150029</v>
      </c>
      <c r="CY89" s="1" t="s">
        <v>225</v>
      </c>
    </row>
    <row r="90" spans="1:103" x14ac:dyDescent="0.2">
      <c r="A90" s="1">
        <v>1082</v>
      </c>
      <c r="B90" s="1">
        <v>2</v>
      </c>
      <c r="C90" s="1">
        <v>0</v>
      </c>
      <c r="D90" s="1">
        <v>0</v>
      </c>
      <c r="E90" s="1" t="s">
        <v>2093</v>
      </c>
      <c r="F90" s="1">
        <v>0</v>
      </c>
      <c r="G90" s="1">
        <v>0</v>
      </c>
      <c r="H90" s="1">
        <v>0</v>
      </c>
      <c r="I90" s="1">
        <v>0</v>
      </c>
      <c r="J90" s="1">
        <v>1082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4</v>
      </c>
      <c r="AS90" s="1">
        <v>0</v>
      </c>
      <c r="AT90" s="1">
        <v>0</v>
      </c>
      <c r="AU90" s="1" t="b">
        <v>1</v>
      </c>
      <c r="AV90" s="1" t="b">
        <v>1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8</v>
      </c>
      <c r="BV90" s="1">
        <v>16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S90" s="1" t="s">
        <v>160</v>
      </c>
      <c r="CT90" s="1">
        <v>2</v>
      </c>
      <c r="CU90" s="1">
        <v>650</v>
      </c>
      <c r="CV90" s="1">
        <v>67</v>
      </c>
      <c r="CW90" s="1">
        <v>0</v>
      </c>
      <c r="CX90" s="1">
        <v>150067</v>
      </c>
      <c r="CY90" s="1" t="s">
        <v>160</v>
      </c>
    </row>
    <row r="91" spans="1:103" x14ac:dyDescent="0.2">
      <c r="A91" s="1">
        <v>1083</v>
      </c>
      <c r="B91" s="1">
        <v>2</v>
      </c>
      <c r="C91" s="1">
        <v>0</v>
      </c>
      <c r="D91" s="1">
        <v>0</v>
      </c>
      <c r="E91" s="1" t="s">
        <v>2094</v>
      </c>
      <c r="F91" s="1">
        <v>0</v>
      </c>
      <c r="G91" s="1">
        <v>0</v>
      </c>
      <c r="H91" s="1">
        <v>0</v>
      </c>
      <c r="I91" s="1">
        <v>0</v>
      </c>
      <c r="J91" s="1">
        <v>1083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4</v>
      </c>
      <c r="AS91" s="1">
        <v>0</v>
      </c>
      <c r="AT91" s="1">
        <v>0</v>
      </c>
      <c r="AU91" s="1" t="b">
        <v>1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8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S91" s="1" t="s">
        <v>264</v>
      </c>
      <c r="CT91" s="1">
        <v>1</v>
      </c>
      <c r="CU91" s="1">
        <v>650</v>
      </c>
      <c r="CV91" s="1">
        <v>52</v>
      </c>
      <c r="CW91" s="1">
        <v>0</v>
      </c>
      <c r="CX91" s="1">
        <v>150052</v>
      </c>
      <c r="CY91" s="1" t="s">
        <v>264</v>
      </c>
    </row>
    <row r="92" spans="1:103" x14ac:dyDescent="0.2">
      <c r="A92" s="1">
        <v>1090</v>
      </c>
      <c r="B92" s="1">
        <v>2</v>
      </c>
      <c r="C92" s="1">
        <v>0</v>
      </c>
      <c r="D92" s="1">
        <v>0</v>
      </c>
      <c r="E92" s="1" t="s">
        <v>2095</v>
      </c>
      <c r="F92" s="1">
        <v>0</v>
      </c>
      <c r="G92" s="1">
        <v>0</v>
      </c>
      <c r="H92" s="1">
        <v>0</v>
      </c>
      <c r="I92" s="1">
        <v>0</v>
      </c>
      <c r="J92" s="1">
        <v>1090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4</v>
      </c>
      <c r="AS92" s="1">
        <v>0</v>
      </c>
      <c r="AT92" s="1">
        <v>0</v>
      </c>
      <c r="AU92" s="1" t="b">
        <v>1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8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S92" s="1" t="s">
        <v>175</v>
      </c>
      <c r="CT92" s="1">
        <v>2</v>
      </c>
      <c r="CU92" s="1">
        <v>650</v>
      </c>
      <c r="CV92" s="1">
        <v>37</v>
      </c>
      <c r="CW92" s="1">
        <v>0</v>
      </c>
      <c r="CX92" s="1">
        <v>150037</v>
      </c>
      <c r="CY92" s="1" t="s">
        <v>175</v>
      </c>
    </row>
    <row r="93" spans="1:103" x14ac:dyDescent="0.2">
      <c r="A93" s="1">
        <v>1091</v>
      </c>
      <c r="B93" s="1">
        <v>2</v>
      </c>
      <c r="C93" s="1">
        <v>0</v>
      </c>
      <c r="D93" s="1">
        <v>0</v>
      </c>
      <c r="E93" s="1" t="s">
        <v>2096</v>
      </c>
      <c r="F93" s="1">
        <v>0</v>
      </c>
      <c r="G93" s="1">
        <v>0</v>
      </c>
      <c r="H93" s="1">
        <v>0</v>
      </c>
      <c r="I93" s="1">
        <v>0</v>
      </c>
      <c r="J93" s="1">
        <v>1091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4</v>
      </c>
      <c r="AS93" s="1">
        <v>0</v>
      </c>
      <c r="AT93" s="1">
        <v>0</v>
      </c>
      <c r="AU93" s="1" t="b">
        <v>1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8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S93" s="1" t="s">
        <v>151</v>
      </c>
      <c r="CT93" s="1">
        <v>1</v>
      </c>
      <c r="CU93" s="1">
        <v>650</v>
      </c>
      <c r="CV93" s="1">
        <v>64</v>
      </c>
      <c r="CW93" s="1">
        <v>0</v>
      </c>
      <c r="CX93" s="1">
        <v>150064</v>
      </c>
      <c r="CY93" s="1" t="s">
        <v>151</v>
      </c>
    </row>
    <row r="94" spans="1:103" x14ac:dyDescent="0.2">
      <c r="A94" s="1">
        <v>1092</v>
      </c>
      <c r="B94" s="1">
        <v>2</v>
      </c>
      <c r="C94" s="1">
        <v>0</v>
      </c>
      <c r="D94" s="1">
        <v>0</v>
      </c>
      <c r="E94" s="1" t="s">
        <v>2097</v>
      </c>
      <c r="F94" s="1">
        <v>0</v>
      </c>
      <c r="G94" s="1">
        <v>0</v>
      </c>
      <c r="H94" s="1">
        <v>0</v>
      </c>
      <c r="I94" s="1">
        <v>0</v>
      </c>
      <c r="J94" s="1">
        <v>1092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4</v>
      </c>
      <c r="AS94" s="1">
        <v>0</v>
      </c>
      <c r="AT94" s="1">
        <v>0</v>
      </c>
      <c r="AU94" s="1" t="b">
        <v>1</v>
      </c>
      <c r="AV94" s="1" t="b">
        <v>1</v>
      </c>
      <c r="AW94" s="1" t="b">
        <v>1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 t="b">
        <v>1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 t="b">
        <v>1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8</v>
      </c>
      <c r="BV94" s="1">
        <v>16</v>
      </c>
      <c r="BW94" s="1">
        <v>32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8192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8388608</v>
      </c>
      <c r="CP94" s="1">
        <v>0</v>
      </c>
      <c r="CQ94" s="1">
        <v>0</v>
      </c>
      <c r="CS94" s="1" t="s">
        <v>181</v>
      </c>
      <c r="CT94" s="1">
        <v>1</v>
      </c>
      <c r="CU94" s="1">
        <v>650</v>
      </c>
      <c r="CV94" s="1">
        <v>51</v>
      </c>
      <c r="CW94" s="1">
        <v>0</v>
      </c>
      <c r="CX94" s="1">
        <v>150051</v>
      </c>
      <c r="CY94" s="1" t="s">
        <v>181</v>
      </c>
    </row>
    <row r="95" spans="1:103" x14ac:dyDescent="0.2">
      <c r="A95" s="1">
        <v>1093</v>
      </c>
      <c r="B95" s="1">
        <v>2</v>
      </c>
      <c r="C95" s="1">
        <v>0</v>
      </c>
      <c r="D95" s="1">
        <v>0</v>
      </c>
      <c r="E95" s="1" t="s">
        <v>2098</v>
      </c>
      <c r="F95" s="1">
        <v>0</v>
      </c>
      <c r="G95" s="1">
        <v>0</v>
      </c>
      <c r="H95" s="1">
        <v>0</v>
      </c>
      <c r="I95" s="1">
        <v>0</v>
      </c>
      <c r="J95" s="1">
        <v>1093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4</v>
      </c>
      <c r="AS95" s="1">
        <v>0</v>
      </c>
      <c r="AT95" s="1">
        <v>0</v>
      </c>
      <c r="AU95" s="1" t="b">
        <v>1</v>
      </c>
      <c r="AV95" s="1" t="b">
        <v>1</v>
      </c>
      <c r="AW95" s="1" t="b">
        <v>1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 t="b">
        <v>1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 t="b">
        <v>1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8</v>
      </c>
      <c r="BV95" s="1">
        <v>16</v>
      </c>
      <c r="BW95" s="1">
        <v>32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8192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8388608</v>
      </c>
      <c r="CP95" s="1">
        <v>0</v>
      </c>
      <c r="CQ95" s="1">
        <v>0</v>
      </c>
      <c r="CS95" s="1" t="s">
        <v>269</v>
      </c>
      <c r="CT95" s="1">
        <v>1</v>
      </c>
      <c r="CU95" s="1">
        <v>650</v>
      </c>
      <c r="CV95" s="1">
        <v>17</v>
      </c>
      <c r="CW95" s="1">
        <v>0</v>
      </c>
      <c r="CX95" s="1">
        <v>150017</v>
      </c>
      <c r="CY95" s="1" t="s">
        <v>269</v>
      </c>
    </row>
    <row r="96" spans="1:103" x14ac:dyDescent="0.2">
      <c r="A96" s="1">
        <v>1100</v>
      </c>
      <c r="B96" s="1">
        <v>2</v>
      </c>
      <c r="C96" s="1">
        <v>0</v>
      </c>
      <c r="D96" s="1">
        <v>0</v>
      </c>
      <c r="E96" s="1" t="s">
        <v>2099</v>
      </c>
      <c r="F96" s="1">
        <v>0</v>
      </c>
      <c r="G96" s="1">
        <v>0</v>
      </c>
      <c r="H96" s="1">
        <v>0</v>
      </c>
      <c r="I96" s="1">
        <v>0</v>
      </c>
      <c r="J96" s="1">
        <v>1100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4</v>
      </c>
      <c r="AS96" s="1">
        <v>0</v>
      </c>
      <c r="AT96" s="1">
        <v>0</v>
      </c>
      <c r="AU96" s="1" t="b">
        <v>1</v>
      </c>
      <c r="AV96" s="1" t="b">
        <v>1</v>
      </c>
      <c r="AW96" s="1" t="b">
        <v>1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 t="b">
        <v>1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 t="b">
        <v>1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8</v>
      </c>
      <c r="BV96" s="1">
        <v>16</v>
      </c>
      <c r="BW96" s="1">
        <v>32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8192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8388608</v>
      </c>
      <c r="CP96" s="1">
        <v>0</v>
      </c>
      <c r="CQ96" s="1">
        <v>0</v>
      </c>
      <c r="CS96" s="1" t="s">
        <v>187</v>
      </c>
      <c r="CT96" s="1">
        <v>1</v>
      </c>
      <c r="CU96" s="1">
        <v>650</v>
      </c>
      <c r="CV96" s="1">
        <v>72</v>
      </c>
      <c r="CW96" s="1">
        <v>0</v>
      </c>
      <c r="CX96" s="1">
        <v>150072</v>
      </c>
      <c r="CY96" s="1" t="s">
        <v>187</v>
      </c>
    </row>
    <row r="97" spans="1:103" x14ac:dyDescent="0.2">
      <c r="A97" s="1">
        <v>1101</v>
      </c>
      <c r="B97" s="1">
        <v>2</v>
      </c>
      <c r="C97" s="1">
        <v>0</v>
      </c>
      <c r="D97" s="1">
        <v>0</v>
      </c>
      <c r="E97" s="1" t="s">
        <v>2100</v>
      </c>
      <c r="F97" s="1">
        <v>0</v>
      </c>
      <c r="G97" s="1">
        <v>0</v>
      </c>
      <c r="H97" s="1">
        <v>0</v>
      </c>
      <c r="I97" s="1">
        <v>0</v>
      </c>
      <c r="J97" s="1">
        <v>1101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4</v>
      </c>
      <c r="AS97" s="1">
        <v>0</v>
      </c>
      <c r="AT97" s="1">
        <v>0</v>
      </c>
      <c r="AU97" s="1" t="b">
        <v>1</v>
      </c>
      <c r="AV97" s="1" t="b">
        <v>1</v>
      </c>
      <c r="AW97" s="1" t="b">
        <v>1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 t="b">
        <v>1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 t="b">
        <v>1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8</v>
      </c>
      <c r="BV97" s="1">
        <v>16</v>
      </c>
      <c r="BW97" s="1">
        <v>32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8192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8388608</v>
      </c>
      <c r="CP97" s="1">
        <v>0</v>
      </c>
      <c r="CQ97" s="1">
        <v>0</v>
      </c>
      <c r="CS97" s="1" t="s">
        <v>175</v>
      </c>
      <c r="CT97" s="1">
        <v>2</v>
      </c>
      <c r="CU97" s="1">
        <v>650</v>
      </c>
      <c r="CV97" s="1">
        <v>37</v>
      </c>
      <c r="CW97" s="1">
        <v>0</v>
      </c>
      <c r="CX97" s="1">
        <v>150037</v>
      </c>
      <c r="CY97" s="1" t="s">
        <v>175</v>
      </c>
    </row>
    <row r="98" spans="1:103" x14ac:dyDescent="0.2">
      <c r="A98" s="1">
        <v>1102</v>
      </c>
      <c r="B98" s="1">
        <v>2</v>
      </c>
      <c r="C98" s="1">
        <v>0</v>
      </c>
      <c r="D98" s="1">
        <v>0</v>
      </c>
      <c r="E98" s="1" t="s">
        <v>2101</v>
      </c>
      <c r="F98" s="1">
        <v>0</v>
      </c>
      <c r="G98" s="1">
        <v>0</v>
      </c>
      <c r="H98" s="1">
        <v>0</v>
      </c>
      <c r="I98" s="1">
        <v>0</v>
      </c>
      <c r="J98" s="1">
        <v>1102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4</v>
      </c>
      <c r="AS98" s="1">
        <v>0</v>
      </c>
      <c r="AT98" s="1">
        <v>0</v>
      </c>
      <c r="AU98" s="1" t="b">
        <v>1</v>
      </c>
      <c r="AV98" s="1" t="b">
        <v>1</v>
      </c>
      <c r="AW98" s="1" t="b">
        <v>1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8</v>
      </c>
      <c r="BV98" s="1">
        <v>16</v>
      </c>
      <c r="BW98" s="1">
        <v>32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S98" s="1" t="s">
        <v>174</v>
      </c>
      <c r="CT98" s="1">
        <v>1</v>
      </c>
      <c r="CU98" s="1">
        <v>650</v>
      </c>
      <c r="CV98" s="1">
        <v>38</v>
      </c>
      <c r="CW98" s="1">
        <v>0</v>
      </c>
      <c r="CX98" s="1">
        <v>150038</v>
      </c>
      <c r="CY98" s="1" t="s">
        <v>174</v>
      </c>
    </row>
    <row r="99" spans="1:103" x14ac:dyDescent="0.2">
      <c r="A99" s="1">
        <v>1103</v>
      </c>
      <c r="B99" s="1">
        <v>2</v>
      </c>
      <c r="C99" s="1">
        <v>0</v>
      </c>
      <c r="D99" s="1">
        <v>0</v>
      </c>
      <c r="E99" s="1" t="s">
        <v>2102</v>
      </c>
      <c r="F99" s="1">
        <v>0</v>
      </c>
      <c r="G99" s="1">
        <v>0</v>
      </c>
      <c r="H99" s="1">
        <v>0</v>
      </c>
      <c r="I99" s="1">
        <v>0</v>
      </c>
      <c r="J99" s="1">
        <v>1103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4</v>
      </c>
      <c r="AS99" s="1">
        <v>0</v>
      </c>
      <c r="AT99" s="1">
        <v>0</v>
      </c>
      <c r="AU99" s="1" t="b">
        <v>1</v>
      </c>
      <c r="AV99" s="1" t="b">
        <v>1</v>
      </c>
      <c r="AW99" s="1" t="b">
        <v>1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 t="b">
        <v>1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8</v>
      </c>
      <c r="BV99" s="1">
        <v>16</v>
      </c>
      <c r="BW99" s="1">
        <v>32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8192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S99" s="1" t="s">
        <v>246</v>
      </c>
      <c r="CT99" s="1">
        <v>4</v>
      </c>
      <c r="CU99" s="1">
        <v>650</v>
      </c>
      <c r="CV99" s="1">
        <v>21</v>
      </c>
      <c r="CW99" s="1">
        <v>0</v>
      </c>
      <c r="CX99" s="1">
        <v>150021</v>
      </c>
      <c r="CY99" s="1" t="s">
        <v>246</v>
      </c>
    </row>
    <row r="100" spans="1:103" x14ac:dyDescent="0.2">
      <c r="A100" s="1">
        <v>1110</v>
      </c>
      <c r="B100" s="1">
        <v>2</v>
      </c>
      <c r="C100" s="1">
        <v>0</v>
      </c>
      <c r="D100" s="1">
        <v>0</v>
      </c>
      <c r="E100" s="1" t="s">
        <v>2103</v>
      </c>
      <c r="F100" s="1">
        <v>0</v>
      </c>
      <c r="G100" s="1">
        <v>0</v>
      </c>
      <c r="H100" s="1">
        <v>0</v>
      </c>
      <c r="I100" s="1">
        <v>0</v>
      </c>
      <c r="J100" s="1">
        <v>1110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4</v>
      </c>
      <c r="AS100" s="1">
        <v>0</v>
      </c>
      <c r="AT100" s="1">
        <v>0</v>
      </c>
      <c r="AU100" s="1" t="b">
        <v>1</v>
      </c>
      <c r="AV100" s="1">
        <v>0</v>
      </c>
      <c r="AW100" s="1" t="b">
        <v>1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 t="b">
        <v>1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8</v>
      </c>
      <c r="BV100" s="1">
        <v>0</v>
      </c>
      <c r="BW100" s="1">
        <v>32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8192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S100" s="1" t="s">
        <v>200</v>
      </c>
      <c r="CT100" s="1">
        <v>1</v>
      </c>
      <c r="CU100" s="1">
        <v>650</v>
      </c>
      <c r="CV100" s="1">
        <v>44</v>
      </c>
      <c r="CW100" s="1">
        <v>0</v>
      </c>
      <c r="CX100" s="1">
        <v>150044</v>
      </c>
      <c r="CY100" s="1" t="s">
        <v>200</v>
      </c>
    </row>
    <row r="101" spans="1:103" x14ac:dyDescent="0.2">
      <c r="A101" s="1">
        <v>1111</v>
      </c>
      <c r="B101" s="1">
        <v>2</v>
      </c>
      <c r="C101" s="1">
        <v>0</v>
      </c>
      <c r="D101" s="1">
        <v>0</v>
      </c>
      <c r="E101" s="1" t="s">
        <v>2104</v>
      </c>
      <c r="F101" s="1">
        <v>0</v>
      </c>
      <c r="G101" s="1">
        <v>0</v>
      </c>
      <c r="H101" s="1">
        <v>0</v>
      </c>
      <c r="I101" s="1">
        <v>0</v>
      </c>
      <c r="J101" s="1">
        <v>1111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4</v>
      </c>
      <c r="AS101" s="1">
        <v>0</v>
      </c>
      <c r="AT101" s="1">
        <v>0</v>
      </c>
      <c r="AU101" s="1" t="b">
        <v>1</v>
      </c>
      <c r="AV101" s="1" t="b">
        <v>1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8</v>
      </c>
      <c r="BV101" s="1">
        <v>16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S101" s="1" t="s">
        <v>292</v>
      </c>
      <c r="CT101" s="1">
        <v>1</v>
      </c>
      <c r="CU101" s="1">
        <v>650</v>
      </c>
      <c r="CV101" s="1">
        <v>1</v>
      </c>
      <c r="CW101" s="1">
        <v>0</v>
      </c>
      <c r="CX101" s="1">
        <v>150001</v>
      </c>
      <c r="CY101" s="1" t="s">
        <v>292</v>
      </c>
    </row>
    <row r="102" spans="1:103" x14ac:dyDescent="0.2">
      <c r="A102" s="1">
        <v>1112</v>
      </c>
      <c r="B102" s="1">
        <v>2</v>
      </c>
      <c r="C102" s="1">
        <v>0</v>
      </c>
      <c r="D102" s="1">
        <v>0</v>
      </c>
      <c r="E102" s="1" t="s">
        <v>2105</v>
      </c>
      <c r="F102" s="1">
        <v>0</v>
      </c>
      <c r="G102" s="1">
        <v>0</v>
      </c>
      <c r="H102" s="1">
        <v>0</v>
      </c>
      <c r="I102" s="1">
        <v>0</v>
      </c>
      <c r="J102" s="1">
        <v>1112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4</v>
      </c>
      <c r="AS102" s="1">
        <v>0</v>
      </c>
      <c r="AT102" s="1">
        <v>0</v>
      </c>
      <c r="AU102" s="1" t="b">
        <v>1</v>
      </c>
      <c r="AV102" s="1" t="b">
        <v>1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8</v>
      </c>
      <c r="BV102" s="1">
        <v>16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S102" s="1" t="s">
        <v>197</v>
      </c>
      <c r="CT102" s="1">
        <v>1</v>
      </c>
      <c r="CU102" s="1">
        <v>650</v>
      </c>
      <c r="CV102" s="1">
        <v>45</v>
      </c>
      <c r="CW102" s="1">
        <v>0</v>
      </c>
      <c r="CX102" s="1">
        <v>150045</v>
      </c>
      <c r="CY102" s="1" t="s">
        <v>197</v>
      </c>
    </row>
    <row r="103" spans="1:103" x14ac:dyDescent="0.2">
      <c r="A103" s="1">
        <v>1113</v>
      </c>
      <c r="B103" s="1">
        <v>2</v>
      </c>
      <c r="C103" s="1">
        <v>0</v>
      </c>
      <c r="D103" s="1">
        <v>0</v>
      </c>
      <c r="E103" s="1" t="s">
        <v>2106</v>
      </c>
      <c r="F103" s="1">
        <v>0</v>
      </c>
      <c r="G103" s="1">
        <v>0</v>
      </c>
      <c r="H103" s="1">
        <v>0</v>
      </c>
      <c r="I103" s="1">
        <v>0</v>
      </c>
      <c r="J103" s="1">
        <v>1113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4</v>
      </c>
      <c r="AS103" s="1">
        <v>0</v>
      </c>
      <c r="AT103" s="1">
        <v>0</v>
      </c>
      <c r="AU103" s="1" t="b">
        <v>1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8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S103" s="1" t="s">
        <v>268</v>
      </c>
      <c r="CT103" s="1">
        <v>1</v>
      </c>
      <c r="CU103" s="1">
        <v>650</v>
      </c>
      <c r="CV103" s="1">
        <v>13</v>
      </c>
      <c r="CW103" s="1">
        <v>0</v>
      </c>
      <c r="CX103" s="1">
        <v>150013</v>
      </c>
      <c r="CY103" s="1" t="s">
        <v>268</v>
      </c>
    </row>
    <row r="104" spans="1:103" x14ac:dyDescent="0.2">
      <c r="A104" s="1">
        <v>1120</v>
      </c>
      <c r="B104" s="1">
        <v>2</v>
      </c>
      <c r="C104" s="1">
        <v>0</v>
      </c>
      <c r="D104" s="1">
        <v>0</v>
      </c>
      <c r="E104" s="1" t="s">
        <v>2107</v>
      </c>
      <c r="F104" s="1">
        <v>0</v>
      </c>
      <c r="G104" s="1">
        <v>0</v>
      </c>
      <c r="H104" s="1">
        <v>0</v>
      </c>
      <c r="I104" s="1">
        <v>0</v>
      </c>
      <c r="J104" s="1">
        <v>1120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4</v>
      </c>
      <c r="AS104" s="1">
        <v>0</v>
      </c>
      <c r="AT104" s="1">
        <v>0</v>
      </c>
      <c r="AU104" s="1" t="b">
        <v>1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8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S104" s="1" t="s">
        <v>2848</v>
      </c>
      <c r="CT104" s="1">
        <v>4</v>
      </c>
      <c r="CU104" s="1">
        <v>650</v>
      </c>
      <c r="CV104" s="1">
        <v>86</v>
      </c>
      <c r="CW104" s="1">
        <v>0</v>
      </c>
      <c r="CX104" s="1">
        <v>150086</v>
      </c>
      <c r="CY104" s="1" t="s">
        <v>2848</v>
      </c>
    </row>
    <row r="105" spans="1:103" x14ac:dyDescent="0.2">
      <c r="A105" s="1">
        <v>1121</v>
      </c>
      <c r="B105" s="1">
        <v>2</v>
      </c>
      <c r="C105" s="1">
        <v>0</v>
      </c>
      <c r="D105" s="1">
        <v>0</v>
      </c>
      <c r="E105" s="1" t="s">
        <v>2108</v>
      </c>
      <c r="F105" s="1">
        <v>0</v>
      </c>
      <c r="G105" s="1">
        <v>0</v>
      </c>
      <c r="H105" s="1">
        <v>0</v>
      </c>
      <c r="I105" s="1">
        <v>0</v>
      </c>
      <c r="J105" s="1">
        <v>1121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4</v>
      </c>
      <c r="AS105" s="1">
        <v>0</v>
      </c>
      <c r="AT105" s="1">
        <v>0</v>
      </c>
      <c r="AU105" s="1" t="b">
        <v>1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8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S105" s="1" t="s">
        <v>151</v>
      </c>
      <c r="CT105" s="1">
        <v>1</v>
      </c>
      <c r="CU105" s="1">
        <v>650</v>
      </c>
      <c r="CV105" s="1">
        <v>64</v>
      </c>
      <c r="CW105" s="1">
        <v>0</v>
      </c>
      <c r="CX105" s="1">
        <v>150064</v>
      </c>
      <c r="CY105" s="1" t="s">
        <v>151</v>
      </c>
    </row>
    <row r="106" spans="1:103" x14ac:dyDescent="0.2">
      <c r="A106" s="1">
        <v>1122</v>
      </c>
      <c r="B106" s="1">
        <v>2</v>
      </c>
      <c r="C106" s="1">
        <v>0</v>
      </c>
      <c r="D106" s="1">
        <v>0</v>
      </c>
      <c r="E106" s="1" t="s">
        <v>2109</v>
      </c>
      <c r="F106" s="1">
        <v>0</v>
      </c>
      <c r="G106" s="1">
        <v>0</v>
      </c>
      <c r="H106" s="1">
        <v>0</v>
      </c>
      <c r="I106" s="1">
        <v>0</v>
      </c>
      <c r="J106" s="1">
        <v>1122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4</v>
      </c>
      <c r="AS106" s="1">
        <v>0</v>
      </c>
      <c r="AT106" s="1">
        <v>0</v>
      </c>
      <c r="AU106" s="1" t="b">
        <v>1</v>
      </c>
      <c r="AV106" s="1" t="b">
        <v>1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 t="b">
        <v>1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8</v>
      </c>
      <c r="BV106" s="1">
        <v>16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8192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S106" s="1" t="s">
        <v>200</v>
      </c>
      <c r="CT106" s="1">
        <v>1</v>
      </c>
      <c r="CU106" s="1">
        <v>650</v>
      </c>
      <c r="CV106" s="1">
        <v>44</v>
      </c>
      <c r="CW106" s="1">
        <v>0</v>
      </c>
      <c r="CX106" s="1">
        <v>150044</v>
      </c>
      <c r="CY106" s="1" t="s">
        <v>200</v>
      </c>
    </row>
    <row r="107" spans="1:103" x14ac:dyDescent="0.2">
      <c r="A107" s="1">
        <v>1123</v>
      </c>
      <c r="B107" s="1">
        <v>2</v>
      </c>
      <c r="C107" s="1">
        <v>0</v>
      </c>
      <c r="D107" s="1">
        <v>0</v>
      </c>
      <c r="E107" s="1" t="s">
        <v>2110</v>
      </c>
      <c r="F107" s="1">
        <v>0</v>
      </c>
      <c r="G107" s="1">
        <v>0</v>
      </c>
      <c r="H107" s="1">
        <v>0</v>
      </c>
      <c r="I107" s="1">
        <v>0</v>
      </c>
      <c r="J107" s="1">
        <v>1123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4</v>
      </c>
      <c r="AS107" s="1">
        <v>0</v>
      </c>
      <c r="AT107" s="1">
        <v>0</v>
      </c>
      <c r="AU107" s="1" t="b">
        <v>1</v>
      </c>
      <c r="AV107" s="1" t="b">
        <v>1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 t="b">
        <v>1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8</v>
      </c>
      <c r="BV107" s="1">
        <v>16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8192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S107" s="1" t="s">
        <v>181</v>
      </c>
      <c r="CT107" s="1">
        <v>1</v>
      </c>
      <c r="CU107" s="1">
        <v>650</v>
      </c>
      <c r="CV107" s="1">
        <v>51</v>
      </c>
      <c r="CW107" s="1">
        <v>0</v>
      </c>
      <c r="CX107" s="1">
        <v>150051</v>
      </c>
      <c r="CY107" s="1" t="s">
        <v>181</v>
      </c>
    </row>
    <row r="108" spans="1:103" x14ac:dyDescent="0.2">
      <c r="A108" s="1">
        <v>5000</v>
      </c>
      <c r="B108" s="1">
        <v>1</v>
      </c>
      <c r="C108" s="1">
        <v>250000</v>
      </c>
      <c r="D108" s="1">
        <v>250000</v>
      </c>
      <c r="E108" s="1" t="s">
        <v>2166</v>
      </c>
      <c r="F108" s="1" t="s">
        <v>2167</v>
      </c>
      <c r="G108" s="1">
        <v>0</v>
      </c>
      <c r="H108" s="1">
        <v>10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100</v>
      </c>
      <c r="Z108" s="1">
        <v>50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 t="s">
        <v>702</v>
      </c>
      <c r="AL108" s="1">
        <v>1</v>
      </c>
      <c r="AM108" s="1" t="s">
        <v>650</v>
      </c>
      <c r="AN108" s="1">
        <v>0</v>
      </c>
      <c r="AO108" s="1">
        <v>0</v>
      </c>
      <c r="AP108" s="1">
        <v>0</v>
      </c>
      <c r="AQ108" s="1">
        <v>1</v>
      </c>
      <c r="AS108" s="1">
        <v>0</v>
      </c>
      <c r="AT108" s="1">
        <v>0</v>
      </c>
      <c r="AU108" s="1" t="b">
        <v>1</v>
      </c>
      <c r="AV108" s="1" t="b">
        <v>1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 t="b">
        <v>1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8</v>
      </c>
      <c r="BV108" s="1">
        <v>16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8192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S108" s="1" t="s">
        <v>292</v>
      </c>
      <c r="CT108" s="1">
        <v>1</v>
      </c>
      <c r="CU108" s="1">
        <v>650</v>
      </c>
      <c r="CV108" s="1">
        <v>1</v>
      </c>
      <c r="CW108" s="1">
        <v>0</v>
      </c>
      <c r="CX108" s="1">
        <v>150001</v>
      </c>
      <c r="CY108" s="1" t="s">
        <v>292</v>
      </c>
    </row>
    <row r="109" spans="1:103" x14ac:dyDescent="0.2">
      <c r="A109" s="1">
        <v>5001</v>
      </c>
      <c r="B109" s="1">
        <v>1</v>
      </c>
      <c r="C109" s="1">
        <v>250001</v>
      </c>
      <c r="D109" s="1">
        <v>250001</v>
      </c>
      <c r="E109" s="1" t="s">
        <v>2168</v>
      </c>
      <c r="F109" s="1" t="s">
        <v>2169</v>
      </c>
      <c r="G109" s="1">
        <v>0</v>
      </c>
      <c r="H109" s="1">
        <v>10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101</v>
      </c>
      <c r="Z109" s="1">
        <v>50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 t="s">
        <v>702</v>
      </c>
      <c r="AL109" s="1">
        <v>1</v>
      </c>
      <c r="AM109" s="1" t="s">
        <v>650</v>
      </c>
      <c r="AN109" s="1">
        <v>0</v>
      </c>
      <c r="AO109" s="1">
        <v>0</v>
      </c>
      <c r="AP109" s="1">
        <v>0</v>
      </c>
      <c r="AQ109" s="1">
        <v>1</v>
      </c>
      <c r="AS109" s="1">
        <v>0</v>
      </c>
      <c r="AT109" s="1">
        <v>0</v>
      </c>
      <c r="AU109" s="1" t="b">
        <v>1</v>
      </c>
      <c r="AV109" s="1" t="b">
        <v>1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 t="b">
        <v>1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8</v>
      </c>
      <c r="BV109" s="1">
        <v>16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8192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S109" s="1" t="s">
        <v>269</v>
      </c>
      <c r="CT109" s="1">
        <v>1</v>
      </c>
      <c r="CU109" s="1">
        <v>650</v>
      </c>
      <c r="CV109" s="1">
        <v>17</v>
      </c>
      <c r="CW109" s="1">
        <v>0</v>
      </c>
      <c r="CX109" s="1">
        <v>150017</v>
      </c>
      <c r="CY109" s="1" t="s">
        <v>269</v>
      </c>
    </row>
    <row r="110" spans="1:103" x14ac:dyDescent="0.2">
      <c r="A110" s="1">
        <v>5002</v>
      </c>
      <c r="B110" s="1">
        <v>1</v>
      </c>
      <c r="C110" s="1">
        <v>250002</v>
      </c>
      <c r="D110" s="1">
        <v>250002</v>
      </c>
      <c r="E110" s="1" t="s">
        <v>2170</v>
      </c>
      <c r="F110" s="1" t="s">
        <v>2171</v>
      </c>
      <c r="G110" s="1">
        <v>0</v>
      </c>
      <c r="H110" s="1">
        <v>10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102</v>
      </c>
      <c r="Z110" s="1">
        <v>50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 t="s">
        <v>702</v>
      </c>
      <c r="AL110" s="1">
        <v>1</v>
      </c>
      <c r="AM110" s="1" t="s">
        <v>650</v>
      </c>
      <c r="AN110" s="1">
        <v>0</v>
      </c>
      <c r="AO110" s="1">
        <v>0</v>
      </c>
      <c r="AP110" s="1">
        <v>0</v>
      </c>
      <c r="AQ110" s="1">
        <v>1</v>
      </c>
      <c r="AS110" s="1">
        <v>0</v>
      </c>
      <c r="AT110" s="1">
        <v>0</v>
      </c>
      <c r="AU110" s="1" t="b">
        <v>1</v>
      </c>
      <c r="AV110" s="1" t="b">
        <v>1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 t="b">
        <v>1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8</v>
      </c>
      <c r="BV110" s="1">
        <v>16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8192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S110" s="1" t="s">
        <v>197</v>
      </c>
      <c r="CT110" s="1">
        <v>1</v>
      </c>
      <c r="CU110" s="1">
        <v>650</v>
      </c>
      <c r="CV110" s="1">
        <v>45</v>
      </c>
      <c r="CW110" s="1">
        <v>0</v>
      </c>
      <c r="CX110" s="1">
        <v>150045</v>
      </c>
      <c r="CY110" s="1" t="s">
        <v>197</v>
      </c>
    </row>
    <row r="111" spans="1:103" x14ac:dyDescent="0.2">
      <c r="A111" s="1">
        <v>5003</v>
      </c>
      <c r="B111" s="1">
        <v>1</v>
      </c>
      <c r="C111" s="1">
        <v>250003</v>
      </c>
      <c r="D111" s="1">
        <v>250003</v>
      </c>
      <c r="E111" s="1" t="s">
        <v>2172</v>
      </c>
      <c r="F111" s="1" t="s">
        <v>2173</v>
      </c>
      <c r="G111" s="1">
        <v>0</v>
      </c>
      <c r="H111" s="1">
        <v>10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103</v>
      </c>
      <c r="Z111" s="1">
        <v>50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 t="s">
        <v>702</v>
      </c>
      <c r="AL111" s="1">
        <v>1</v>
      </c>
      <c r="AM111" s="1" t="s">
        <v>650</v>
      </c>
      <c r="AN111" s="1">
        <v>0</v>
      </c>
      <c r="AO111" s="1">
        <v>0</v>
      </c>
      <c r="AP111" s="1">
        <v>0</v>
      </c>
      <c r="AQ111" s="1">
        <v>1</v>
      </c>
      <c r="AS111" s="1">
        <v>0</v>
      </c>
      <c r="AT111" s="1">
        <v>0</v>
      </c>
      <c r="AU111" s="1" t="b">
        <v>1</v>
      </c>
      <c r="AV111" s="1" t="b">
        <v>1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 t="b">
        <v>1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8</v>
      </c>
      <c r="BV111" s="1">
        <v>16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8192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S111" s="1" t="s">
        <v>187</v>
      </c>
      <c r="CT111" s="1">
        <v>1</v>
      </c>
      <c r="CU111" s="1">
        <v>650</v>
      </c>
      <c r="CV111" s="1">
        <v>72</v>
      </c>
      <c r="CW111" s="1">
        <v>0</v>
      </c>
      <c r="CX111" s="1">
        <v>150072</v>
      </c>
      <c r="CY111" s="1" t="s">
        <v>187</v>
      </c>
    </row>
    <row r="112" spans="1:103" x14ac:dyDescent="0.2">
      <c r="A112" s="1">
        <v>5004</v>
      </c>
      <c r="B112" s="1">
        <v>1</v>
      </c>
      <c r="C112" s="1">
        <v>250004</v>
      </c>
      <c r="D112" s="1">
        <v>250004</v>
      </c>
      <c r="E112" s="1" t="s">
        <v>2174</v>
      </c>
      <c r="F112" s="1" t="s">
        <v>2175</v>
      </c>
      <c r="G112" s="1">
        <v>0</v>
      </c>
      <c r="H112" s="1">
        <v>10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104</v>
      </c>
      <c r="Z112" s="1">
        <v>50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 t="s">
        <v>702</v>
      </c>
      <c r="AL112" s="1">
        <v>1</v>
      </c>
      <c r="AM112" s="1" t="s">
        <v>650</v>
      </c>
      <c r="AN112" s="1">
        <v>0</v>
      </c>
      <c r="AO112" s="1">
        <v>0</v>
      </c>
      <c r="AP112" s="1">
        <v>0</v>
      </c>
      <c r="AQ112" s="1">
        <v>1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S112" s="1" t="s">
        <v>268</v>
      </c>
      <c r="CT112" s="1">
        <v>1</v>
      </c>
      <c r="CU112" s="1">
        <v>650</v>
      </c>
      <c r="CV112" s="1">
        <v>13</v>
      </c>
      <c r="CW112" s="1">
        <v>0</v>
      </c>
      <c r="CX112" s="1">
        <v>150013</v>
      </c>
      <c r="CY112" s="1" t="s">
        <v>268</v>
      </c>
    </row>
    <row r="113" spans="1:103" x14ac:dyDescent="0.2">
      <c r="A113" s="1">
        <v>5005</v>
      </c>
      <c r="B113" s="1">
        <v>1</v>
      </c>
      <c r="C113" s="1">
        <v>250005</v>
      </c>
      <c r="D113" s="1">
        <v>250005</v>
      </c>
      <c r="E113" s="1" t="s">
        <v>2176</v>
      </c>
      <c r="F113" s="1" t="s">
        <v>2177</v>
      </c>
      <c r="G113" s="1">
        <v>0</v>
      </c>
      <c r="H113" s="1">
        <v>10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1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105</v>
      </c>
      <c r="Z113" s="1">
        <v>50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 t="s">
        <v>702</v>
      </c>
      <c r="AL113" s="1">
        <v>1</v>
      </c>
      <c r="AM113" s="1" t="s">
        <v>650</v>
      </c>
      <c r="AN113" s="1">
        <v>0</v>
      </c>
      <c r="AO113" s="1">
        <v>0</v>
      </c>
      <c r="AP113" s="1">
        <v>0</v>
      </c>
      <c r="AQ113" s="1">
        <v>1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S113" s="1" t="s">
        <v>151</v>
      </c>
      <c r="CT113" s="1">
        <v>1</v>
      </c>
      <c r="CU113" s="1">
        <v>650</v>
      </c>
      <c r="CV113" s="1">
        <v>64</v>
      </c>
      <c r="CW113" s="1">
        <v>0</v>
      </c>
      <c r="CX113" s="1">
        <v>150064</v>
      </c>
      <c r="CY113" s="1" t="s">
        <v>151</v>
      </c>
    </row>
    <row r="114" spans="1:103" x14ac:dyDescent="0.2">
      <c r="A114" s="1">
        <v>5006</v>
      </c>
      <c r="B114" s="1">
        <v>1</v>
      </c>
      <c r="C114" s="1">
        <v>250006</v>
      </c>
      <c r="D114" s="1">
        <v>250006</v>
      </c>
      <c r="E114" s="1" t="s">
        <v>2178</v>
      </c>
      <c r="F114" s="1" t="s">
        <v>2179</v>
      </c>
      <c r="G114" s="1">
        <v>0</v>
      </c>
      <c r="H114" s="1">
        <v>10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1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106</v>
      </c>
      <c r="Z114" s="1">
        <v>50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 t="s">
        <v>702</v>
      </c>
      <c r="AL114" s="1">
        <v>1</v>
      </c>
      <c r="AM114" s="1" t="s">
        <v>650</v>
      </c>
      <c r="AN114" s="1">
        <v>0</v>
      </c>
      <c r="AO114" s="1">
        <v>0</v>
      </c>
      <c r="AP114" s="1">
        <v>0</v>
      </c>
      <c r="AQ114" s="1">
        <v>1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S114" s="1" t="s">
        <v>200</v>
      </c>
      <c r="CT114" s="1">
        <v>1</v>
      </c>
      <c r="CU114" s="1">
        <v>650</v>
      </c>
      <c r="CV114" s="1">
        <v>44</v>
      </c>
      <c r="CW114" s="1">
        <v>0</v>
      </c>
      <c r="CX114" s="1">
        <v>150044</v>
      </c>
      <c r="CY114" s="1" t="s">
        <v>200</v>
      </c>
    </row>
    <row r="115" spans="1:103" x14ac:dyDescent="0.2">
      <c r="A115" s="1">
        <v>5007</v>
      </c>
      <c r="B115" s="1">
        <v>1</v>
      </c>
      <c r="C115" s="1">
        <v>250007</v>
      </c>
      <c r="D115" s="1">
        <v>250007</v>
      </c>
      <c r="E115" s="1" t="s">
        <v>2180</v>
      </c>
      <c r="F115" s="1" t="s">
        <v>2181</v>
      </c>
      <c r="G115" s="1">
        <v>0</v>
      </c>
      <c r="H115" s="1">
        <v>10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107</v>
      </c>
      <c r="Z115" s="1">
        <v>5000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 t="s">
        <v>702</v>
      </c>
      <c r="AL115" s="1">
        <v>1</v>
      </c>
      <c r="AM115" s="1" t="s">
        <v>650</v>
      </c>
      <c r="AN115" s="1">
        <v>0</v>
      </c>
      <c r="AO115" s="1">
        <v>0</v>
      </c>
      <c r="AP115" s="1">
        <v>0</v>
      </c>
      <c r="AQ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S115" s="1" t="s">
        <v>181</v>
      </c>
      <c r="CT115" s="1">
        <v>1</v>
      </c>
      <c r="CU115" s="1">
        <v>650</v>
      </c>
      <c r="CV115" s="1">
        <v>51</v>
      </c>
      <c r="CW115" s="1">
        <v>0</v>
      </c>
      <c r="CX115" s="1">
        <v>150051</v>
      </c>
      <c r="CY115" s="1" t="s">
        <v>181</v>
      </c>
    </row>
    <row r="116" spans="1:103" x14ac:dyDescent="0.2">
      <c r="A116" s="1">
        <v>5008</v>
      </c>
      <c r="B116" s="1">
        <v>1</v>
      </c>
      <c r="C116" s="1">
        <v>250008</v>
      </c>
      <c r="D116" s="1">
        <v>250008</v>
      </c>
      <c r="E116" s="1" t="s">
        <v>2182</v>
      </c>
      <c r="F116" s="1" t="s">
        <v>2183</v>
      </c>
      <c r="G116" s="1">
        <v>0</v>
      </c>
      <c r="H116" s="1">
        <v>10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1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108</v>
      </c>
      <c r="Z116" s="1">
        <v>500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 t="s">
        <v>702</v>
      </c>
      <c r="AL116" s="1">
        <v>1</v>
      </c>
      <c r="AM116" s="1" t="s">
        <v>650</v>
      </c>
      <c r="AN116" s="1">
        <v>0</v>
      </c>
      <c r="AO116" s="1">
        <v>0</v>
      </c>
      <c r="AP116" s="1">
        <v>0</v>
      </c>
      <c r="AQ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S116" s="1" t="s">
        <v>292</v>
      </c>
      <c r="CT116" s="1">
        <v>1</v>
      </c>
      <c r="CU116" s="1">
        <v>650</v>
      </c>
      <c r="CV116" s="1">
        <v>1</v>
      </c>
      <c r="CW116" s="1">
        <v>0</v>
      </c>
      <c r="CX116" s="1">
        <v>150001</v>
      </c>
      <c r="CY116" s="1" t="s">
        <v>292</v>
      </c>
    </row>
    <row r="117" spans="1:103" x14ac:dyDescent="0.2">
      <c r="A117" s="1">
        <v>5009</v>
      </c>
      <c r="B117" s="1">
        <v>1</v>
      </c>
      <c r="C117" s="1">
        <v>250009</v>
      </c>
      <c r="D117" s="1">
        <v>250009</v>
      </c>
      <c r="E117" s="1" t="s">
        <v>2184</v>
      </c>
      <c r="F117" s="1" t="s">
        <v>2185</v>
      </c>
      <c r="G117" s="1">
        <v>0</v>
      </c>
      <c r="H117" s="1">
        <v>10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109</v>
      </c>
      <c r="Z117" s="1">
        <v>500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 t="s">
        <v>702</v>
      </c>
      <c r="AL117" s="1">
        <v>1</v>
      </c>
      <c r="AM117" s="1" t="s">
        <v>650</v>
      </c>
      <c r="AN117" s="1">
        <v>0</v>
      </c>
      <c r="AO117" s="1">
        <v>0</v>
      </c>
      <c r="AP117" s="1">
        <v>0</v>
      </c>
      <c r="AQ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S117" s="1" t="s">
        <v>269</v>
      </c>
      <c r="CT117" s="1">
        <v>1</v>
      </c>
      <c r="CU117" s="1">
        <v>650</v>
      </c>
      <c r="CV117" s="1">
        <v>17</v>
      </c>
      <c r="CW117" s="1">
        <v>0</v>
      </c>
      <c r="CX117" s="1">
        <v>150017</v>
      </c>
      <c r="CY117" s="1" t="s">
        <v>269</v>
      </c>
    </row>
    <row r="118" spans="1:103" x14ac:dyDescent="0.2">
      <c r="A118" s="1">
        <v>5010</v>
      </c>
      <c r="B118" s="1">
        <v>1</v>
      </c>
      <c r="C118" s="1">
        <v>250010</v>
      </c>
      <c r="D118" s="1">
        <v>250010</v>
      </c>
      <c r="E118" s="1" t="s">
        <v>2186</v>
      </c>
      <c r="F118" s="1" t="s">
        <v>2187</v>
      </c>
      <c r="G118" s="1">
        <v>0</v>
      </c>
      <c r="H118" s="1">
        <v>10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110</v>
      </c>
      <c r="Z118" s="1">
        <v>500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 t="s">
        <v>702</v>
      </c>
      <c r="AL118" s="1">
        <v>1</v>
      </c>
      <c r="AM118" s="1" t="s">
        <v>650</v>
      </c>
      <c r="AN118" s="1">
        <v>0</v>
      </c>
      <c r="AO118" s="1">
        <v>0</v>
      </c>
      <c r="AP118" s="1">
        <v>0</v>
      </c>
      <c r="AQ118" s="1">
        <v>1</v>
      </c>
      <c r="AS118" s="1">
        <v>0</v>
      </c>
      <c r="AT118" s="1">
        <v>0</v>
      </c>
      <c r="AU118" s="1">
        <v>0</v>
      </c>
      <c r="AV118" s="1">
        <v>0</v>
      </c>
      <c r="AW118" s="1" t="b">
        <v>1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 t="b">
        <v>1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32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8388608</v>
      </c>
      <c r="CP118" s="1">
        <v>0</v>
      </c>
      <c r="CQ118" s="1">
        <v>0</v>
      </c>
      <c r="CS118" s="1" t="s">
        <v>197</v>
      </c>
      <c r="CT118" s="1">
        <v>1</v>
      </c>
      <c r="CU118" s="1">
        <v>650</v>
      </c>
      <c r="CV118" s="1">
        <v>45</v>
      </c>
      <c r="CW118" s="1">
        <v>0</v>
      </c>
      <c r="CX118" s="1">
        <v>150045</v>
      </c>
      <c r="CY118" s="1" t="s">
        <v>197</v>
      </c>
    </row>
    <row r="119" spans="1:103" x14ac:dyDescent="0.2">
      <c r="A119" s="1">
        <v>5011</v>
      </c>
      <c r="B119" s="1">
        <v>1</v>
      </c>
      <c r="C119" s="1">
        <v>250011</v>
      </c>
      <c r="D119" s="1">
        <v>250011</v>
      </c>
      <c r="E119" s="1" t="s">
        <v>2188</v>
      </c>
      <c r="F119" s="1" t="s">
        <v>2189</v>
      </c>
      <c r="G119" s="1">
        <v>0</v>
      </c>
      <c r="H119" s="1">
        <v>10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111</v>
      </c>
      <c r="Z119" s="1">
        <v>500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 t="s">
        <v>702</v>
      </c>
      <c r="AL119" s="1">
        <v>1</v>
      </c>
      <c r="AM119" s="1" t="s">
        <v>650</v>
      </c>
      <c r="AN119" s="1">
        <v>0</v>
      </c>
      <c r="AO119" s="1">
        <v>0</v>
      </c>
      <c r="AP119" s="1">
        <v>0</v>
      </c>
      <c r="AQ119" s="1">
        <v>1</v>
      </c>
      <c r="AS119" s="1">
        <v>0</v>
      </c>
      <c r="AT119" s="1">
        <v>0</v>
      </c>
      <c r="AU119" s="1" t="b">
        <v>1</v>
      </c>
      <c r="AV119" s="1">
        <v>0</v>
      </c>
      <c r="AW119" s="1" t="b">
        <v>1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 t="b">
        <v>1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 t="b">
        <v>1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8</v>
      </c>
      <c r="BV119" s="1">
        <v>0</v>
      </c>
      <c r="BW119" s="1">
        <v>32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8192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8388608</v>
      </c>
      <c r="CP119" s="1">
        <v>0</v>
      </c>
      <c r="CQ119" s="1">
        <v>0</v>
      </c>
      <c r="CS119" s="1" t="s">
        <v>187</v>
      </c>
      <c r="CT119" s="1">
        <v>1</v>
      </c>
      <c r="CU119" s="1">
        <v>650</v>
      </c>
      <c r="CV119" s="1">
        <v>72</v>
      </c>
      <c r="CW119" s="1">
        <v>0</v>
      </c>
      <c r="CX119" s="1">
        <v>150072</v>
      </c>
      <c r="CY119" s="1" t="s">
        <v>187</v>
      </c>
    </row>
    <row r="120" spans="1:103" x14ac:dyDescent="0.2">
      <c r="A120" s="1">
        <v>5012</v>
      </c>
      <c r="B120" s="1">
        <v>1</v>
      </c>
      <c r="C120" s="1">
        <v>250012</v>
      </c>
      <c r="D120" s="1">
        <v>250012</v>
      </c>
      <c r="E120" s="1" t="s">
        <v>2190</v>
      </c>
      <c r="F120" s="1" t="s">
        <v>2191</v>
      </c>
      <c r="G120" s="1">
        <v>0</v>
      </c>
      <c r="H120" s="1">
        <v>10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112</v>
      </c>
      <c r="Z120" s="1">
        <v>500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 t="s">
        <v>702</v>
      </c>
      <c r="AL120" s="1">
        <v>1</v>
      </c>
      <c r="AM120" s="1" t="s">
        <v>650</v>
      </c>
      <c r="AN120" s="1">
        <v>0</v>
      </c>
      <c r="AO120" s="1">
        <v>0</v>
      </c>
      <c r="AP120" s="1">
        <v>0</v>
      </c>
      <c r="AQ120" s="1">
        <v>1</v>
      </c>
      <c r="AS120" s="1">
        <v>0</v>
      </c>
      <c r="AT120" s="1">
        <v>0</v>
      </c>
      <c r="AU120" s="1" t="b">
        <v>1</v>
      </c>
      <c r="AV120" s="1">
        <v>0</v>
      </c>
      <c r="AW120" s="1" t="b">
        <v>1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 t="b">
        <v>1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 t="b">
        <v>1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8</v>
      </c>
      <c r="BV120" s="1">
        <v>0</v>
      </c>
      <c r="BW120" s="1">
        <v>32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8192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8388608</v>
      </c>
      <c r="CP120" s="1">
        <v>0</v>
      </c>
      <c r="CQ120" s="1">
        <v>0</v>
      </c>
      <c r="CS120" s="1" t="s">
        <v>268</v>
      </c>
      <c r="CT120" s="1">
        <v>1</v>
      </c>
      <c r="CU120" s="1">
        <v>650</v>
      </c>
      <c r="CV120" s="1">
        <v>13</v>
      </c>
      <c r="CW120" s="1">
        <v>0</v>
      </c>
      <c r="CX120" s="1">
        <v>150013</v>
      </c>
      <c r="CY120" s="1" t="s">
        <v>268</v>
      </c>
    </row>
    <row r="121" spans="1:103" x14ac:dyDescent="0.2">
      <c r="A121" s="1">
        <v>5013</v>
      </c>
      <c r="B121" s="1">
        <v>1</v>
      </c>
      <c r="C121" s="1">
        <v>250013</v>
      </c>
      <c r="D121" s="1">
        <v>250013</v>
      </c>
      <c r="E121" s="1" t="s">
        <v>2192</v>
      </c>
      <c r="F121" s="1" t="s">
        <v>2193</v>
      </c>
      <c r="G121" s="1">
        <v>0</v>
      </c>
      <c r="H121" s="1">
        <v>10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113</v>
      </c>
      <c r="Z121" s="1">
        <v>50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 t="s">
        <v>702</v>
      </c>
      <c r="AL121" s="1">
        <v>1</v>
      </c>
      <c r="AM121" s="1" t="s">
        <v>650</v>
      </c>
      <c r="AN121" s="1">
        <v>0</v>
      </c>
      <c r="AO121" s="1">
        <v>0</v>
      </c>
      <c r="AP121" s="1">
        <v>0</v>
      </c>
      <c r="AQ121" s="1">
        <v>1</v>
      </c>
      <c r="AS121" s="1">
        <v>0</v>
      </c>
      <c r="AT121" s="1">
        <v>0</v>
      </c>
      <c r="AU121" s="1" t="b">
        <v>1</v>
      </c>
      <c r="AV121" s="1" t="b">
        <v>1</v>
      </c>
      <c r="AW121" s="1" t="b">
        <v>1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 t="b">
        <v>1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 t="b">
        <v>1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8</v>
      </c>
      <c r="BV121" s="1">
        <v>16</v>
      </c>
      <c r="BW121" s="1">
        <v>32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8192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8388608</v>
      </c>
      <c r="CP121" s="1">
        <v>0</v>
      </c>
      <c r="CQ121" s="1">
        <v>0</v>
      </c>
      <c r="CS121" s="1" t="s">
        <v>225</v>
      </c>
      <c r="CT121" s="1">
        <v>2</v>
      </c>
      <c r="CU121" s="1">
        <v>650</v>
      </c>
      <c r="CV121" s="1">
        <v>29</v>
      </c>
      <c r="CW121" s="1">
        <v>0</v>
      </c>
      <c r="CX121" s="1">
        <v>150029</v>
      </c>
      <c r="CY121" s="1" t="s">
        <v>225</v>
      </c>
    </row>
    <row r="122" spans="1:103" x14ac:dyDescent="0.2">
      <c r="A122" s="1">
        <v>5014</v>
      </c>
      <c r="B122" s="1">
        <v>1</v>
      </c>
      <c r="C122" s="1">
        <v>250014</v>
      </c>
      <c r="D122" s="1">
        <v>250014</v>
      </c>
      <c r="E122" s="1" t="s">
        <v>2194</v>
      </c>
      <c r="F122" s="1" t="s">
        <v>2195</v>
      </c>
      <c r="G122" s="1">
        <v>0</v>
      </c>
      <c r="H122" s="1">
        <v>10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114</v>
      </c>
      <c r="Z122" s="1">
        <v>50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 t="s">
        <v>702</v>
      </c>
      <c r="AL122" s="1">
        <v>1</v>
      </c>
      <c r="AM122" s="1" t="s">
        <v>650</v>
      </c>
      <c r="AN122" s="1">
        <v>0</v>
      </c>
      <c r="AO122" s="1">
        <v>0</v>
      </c>
      <c r="AP122" s="1">
        <v>0</v>
      </c>
      <c r="AQ122" s="1">
        <v>1</v>
      </c>
      <c r="AS122" s="1">
        <v>0</v>
      </c>
      <c r="AT122" s="1">
        <v>0</v>
      </c>
      <c r="AU122" s="1" t="b">
        <v>1</v>
      </c>
      <c r="AV122" s="1" t="b">
        <v>1</v>
      </c>
      <c r="AW122" s="1" t="b">
        <v>1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 t="b">
        <v>1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 t="b">
        <v>1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8</v>
      </c>
      <c r="BV122" s="1">
        <v>16</v>
      </c>
      <c r="BW122" s="1">
        <v>32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8192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8388608</v>
      </c>
      <c r="CP122" s="1">
        <v>0</v>
      </c>
      <c r="CQ122" s="1">
        <v>0</v>
      </c>
      <c r="CS122" s="1" t="s">
        <v>160</v>
      </c>
      <c r="CT122" s="1">
        <v>2</v>
      </c>
      <c r="CU122" s="1">
        <v>650</v>
      </c>
      <c r="CV122" s="1">
        <v>67</v>
      </c>
      <c r="CW122" s="1">
        <v>0</v>
      </c>
      <c r="CX122" s="1">
        <v>150067</v>
      </c>
      <c r="CY122" s="1" t="s">
        <v>160</v>
      </c>
    </row>
    <row r="123" spans="1:103" x14ac:dyDescent="0.2">
      <c r="A123" s="1">
        <v>5015</v>
      </c>
      <c r="B123" s="1">
        <v>1</v>
      </c>
      <c r="C123" s="1">
        <v>250015</v>
      </c>
      <c r="D123" s="1">
        <v>250015</v>
      </c>
      <c r="E123" s="1" t="s">
        <v>2196</v>
      </c>
      <c r="F123" s="1" t="s">
        <v>2197</v>
      </c>
      <c r="G123" s="1">
        <v>0</v>
      </c>
      <c r="H123" s="1">
        <v>10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115</v>
      </c>
      <c r="Z123" s="1">
        <v>5000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 t="s">
        <v>702</v>
      </c>
      <c r="AL123" s="1">
        <v>1</v>
      </c>
      <c r="AM123" s="1" t="s">
        <v>650</v>
      </c>
      <c r="AN123" s="1">
        <v>0</v>
      </c>
      <c r="AO123" s="1">
        <v>0</v>
      </c>
      <c r="AP123" s="1">
        <v>0</v>
      </c>
      <c r="AQ123" s="1">
        <v>1</v>
      </c>
      <c r="AS123" s="1">
        <v>0</v>
      </c>
      <c r="AT123" s="1">
        <v>0</v>
      </c>
      <c r="AU123" s="1" t="b">
        <v>1</v>
      </c>
      <c r="AV123" s="1" t="b">
        <v>1</v>
      </c>
      <c r="AW123" s="1" t="b">
        <v>1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 t="b">
        <v>1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 t="b">
        <v>1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8</v>
      </c>
      <c r="BV123" s="1">
        <v>16</v>
      </c>
      <c r="BW123" s="1">
        <v>32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8192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8388608</v>
      </c>
      <c r="CP123" s="1">
        <v>0</v>
      </c>
      <c r="CQ123" s="1">
        <v>0</v>
      </c>
      <c r="CS123" s="1" t="s">
        <v>260</v>
      </c>
      <c r="CT123" s="1">
        <v>1</v>
      </c>
      <c r="CU123" s="1">
        <v>650</v>
      </c>
      <c r="CV123" s="1">
        <v>14</v>
      </c>
      <c r="CW123" s="1">
        <v>0</v>
      </c>
      <c r="CX123" s="1">
        <v>150014</v>
      </c>
      <c r="CY123" s="1" t="s">
        <v>260</v>
      </c>
    </row>
    <row r="124" spans="1:103" x14ac:dyDescent="0.2">
      <c r="A124" s="1">
        <v>5016</v>
      </c>
      <c r="B124" s="1">
        <v>1</v>
      </c>
      <c r="C124" s="1">
        <v>250016</v>
      </c>
      <c r="D124" s="1">
        <v>250016</v>
      </c>
      <c r="E124" s="1" t="s">
        <v>2198</v>
      </c>
      <c r="F124" s="1" t="s">
        <v>2199</v>
      </c>
      <c r="G124" s="1">
        <v>0</v>
      </c>
      <c r="H124" s="1">
        <v>10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116</v>
      </c>
      <c r="Z124" s="1">
        <v>5000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 t="s">
        <v>702</v>
      </c>
      <c r="AL124" s="1">
        <v>1</v>
      </c>
      <c r="AM124" s="1" t="s">
        <v>650</v>
      </c>
      <c r="AN124" s="1">
        <v>0</v>
      </c>
      <c r="AO124" s="1">
        <v>0</v>
      </c>
      <c r="AP124" s="1">
        <v>0</v>
      </c>
      <c r="AQ124" s="1">
        <v>1</v>
      </c>
      <c r="AS124" s="1">
        <v>0</v>
      </c>
      <c r="AT124" s="1">
        <v>0</v>
      </c>
      <c r="AU124" s="1" t="b">
        <v>1</v>
      </c>
      <c r="AV124" s="1" t="b">
        <v>1</v>
      </c>
      <c r="AW124" s="1" t="b">
        <v>1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 t="b">
        <v>1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 t="b">
        <v>1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8</v>
      </c>
      <c r="BV124" s="1">
        <v>16</v>
      </c>
      <c r="BW124" s="1">
        <v>32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8192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8388608</v>
      </c>
      <c r="CP124" s="1">
        <v>0</v>
      </c>
      <c r="CQ124" s="1">
        <v>0</v>
      </c>
      <c r="CS124" s="1" t="s">
        <v>151</v>
      </c>
      <c r="CT124" s="1">
        <v>1</v>
      </c>
      <c r="CU124" s="1">
        <v>650</v>
      </c>
      <c r="CV124" s="1">
        <v>64</v>
      </c>
      <c r="CW124" s="1">
        <v>0</v>
      </c>
      <c r="CX124" s="1">
        <v>150064</v>
      </c>
      <c r="CY124" s="1" t="s">
        <v>151</v>
      </c>
    </row>
    <row r="125" spans="1:103" x14ac:dyDescent="0.2">
      <c r="A125" s="1">
        <v>5017</v>
      </c>
      <c r="B125" s="1">
        <v>1</v>
      </c>
      <c r="C125" s="1">
        <v>250017</v>
      </c>
      <c r="D125" s="1">
        <v>250017</v>
      </c>
      <c r="E125" s="1" t="s">
        <v>2200</v>
      </c>
      <c r="F125" s="1" t="s">
        <v>2201</v>
      </c>
      <c r="G125" s="1">
        <v>0</v>
      </c>
      <c r="H125" s="1">
        <v>10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117</v>
      </c>
      <c r="Z125" s="1">
        <v>5000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 t="s">
        <v>702</v>
      </c>
      <c r="AL125" s="1">
        <v>1</v>
      </c>
      <c r="AM125" s="1" t="s">
        <v>650</v>
      </c>
      <c r="AN125" s="1">
        <v>0</v>
      </c>
      <c r="AO125" s="1">
        <v>0</v>
      </c>
      <c r="AP125" s="1">
        <v>0</v>
      </c>
      <c r="AQ125" s="1">
        <v>1</v>
      </c>
      <c r="AS125" s="1">
        <v>0</v>
      </c>
      <c r="AT125" s="1">
        <v>0</v>
      </c>
      <c r="AU125" s="1" t="b">
        <v>1</v>
      </c>
      <c r="AV125" s="1" t="b">
        <v>1</v>
      </c>
      <c r="AW125" s="1" t="b">
        <v>1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 t="b">
        <v>1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 t="b">
        <v>1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8</v>
      </c>
      <c r="BV125" s="1">
        <v>16</v>
      </c>
      <c r="BW125" s="1">
        <v>32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8192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8388608</v>
      </c>
      <c r="CP125" s="1">
        <v>0</v>
      </c>
      <c r="CQ125" s="1">
        <v>0</v>
      </c>
      <c r="CS125" s="1" t="s">
        <v>200</v>
      </c>
      <c r="CT125" s="1">
        <v>1</v>
      </c>
      <c r="CU125" s="1">
        <v>650</v>
      </c>
      <c r="CV125" s="1">
        <v>44</v>
      </c>
      <c r="CW125" s="1">
        <v>0</v>
      </c>
      <c r="CX125" s="1">
        <v>150044</v>
      </c>
      <c r="CY125" s="1" t="s">
        <v>200</v>
      </c>
    </row>
    <row r="126" spans="1:103" x14ac:dyDescent="0.2">
      <c r="A126" s="1">
        <v>5018</v>
      </c>
      <c r="B126" s="1">
        <v>1</v>
      </c>
      <c r="C126" s="1">
        <v>250018</v>
      </c>
      <c r="D126" s="1">
        <v>250018</v>
      </c>
      <c r="E126" s="1" t="s">
        <v>2202</v>
      </c>
      <c r="F126" s="1" t="s">
        <v>2203</v>
      </c>
      <c r="G126" s="1">
        <v>0</v>
      </c>
      <c r="H126" s="1">
        <v>10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118</v>
      </c>
      <c r="Z126" s="1">
        <v>5000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 t="s">
        <v>702</v>
      </c>
      <c r="AL126" s="1">
        <v>1</v>
      </c>
      <c r="AM126" s="1" t="s">
        <v>650</v>
      </c>
      <c r="AN126" s="1">
        <v>0</v>
      </c>
      <c r="AO126" s="1">
        <v>0</v>
      </c>
      <c r="AP126" s="1">
        <v>0</v>
      </c>
      <c r="AQ126" s="1">
        <v>1</v>
      </c>
      <c r="AS126" s="1">
        <v>0</v>
      </c>
      <c r="AT126" s="1">
        <v>0</v>
      </c>
      <c r="AU126" s="1" t="b">
        <v>1</v>
      </c>
      <c r="AV126" s="1" t="b">
        <v>1</v>
      </c>
      <c r="AW126" s="1" t="b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 t="b">
        <v>1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 t="b">
        <v>1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8</v>
      </c>
      <c r="BV126" s="1">
        <v>16</v>
      </c>
      <c r="BW126" s="1">
        <v>32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8192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8388608</v>
      </c>
      <c r="CP126" s="1">
        <v>0</v>
      </c>
      <c r="CQ126" s="1">
        <v>0</v>
      </c>
      <c r="CS126" s="1" t="s">
        <v>181</v>
      </c>
      <c r="CT126" s="1">
        <v>1</v>
      </c>
      <c r="CU126" s="1">
        <v>650</v>
      </c>
      <c r="CV126" s="1">
        <v>51</v>
      </c>
      <c r="CW126" s="1">
        <v>0</v>
      </c>
      <c r="CX126" s="1">
        <v>150051</v>
      </c>
      <c r="CY126" s="1" t="s">
        <v>181</v>
      </c>
    </row>
    <row r="127" spans="1:103" x14ac:dyDescent="0.2">
      <c r="A127" s="1">
        <v>5019</v>
      </c>
      <c r="B127" s="1">
        <v>1</v>
      </c>
      <c r="C127" s="1">
        <v>250019</v>
      </c>
      <c r="D127" s="1">
        <v>250019</v>
      </c>
      <c r="E127" s="1" t="s">
        <v>2204</v>
      </c>
      <c r="F127" s="1" t="s">
        <v>2205</v>
      </c>
      <c r="G127" s="1">
        <v>0</v>
      </c>
      <c r="H127" s="1">
        <v>10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119</v>
      </c>
      <c r="Z127" s="1">
        <v>5000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 t="s">
        <v>702</v>
      </c>
      <c r="AL127" s="1">
        <v>1</v>
      </c>
      <c r="AM127" s="1" t="s">
        <v>650</v>
      </c>
      <c r="AN127" s="1">
        <v>0</v>
      </c>
      <c r="AO127" s="1">
        <v>0</v>
      </c>
      <c r="AP127" s="1">
        <v>0</v>
      </c>
      <c r="AQ127" s="1">
        <v>1</v>
      </c>
      <c r="AS127" s="1">
        <v>0</v>
      </c>
      <c r="AT127" s="1">
        <v>0</v>
      </c>
      <c r="AU127" s="1" t="b">
        <v>1</v>
      </c>
      <c r="AV127" s="1" t="b">
        <v>1</v>
      </c>
      <c r="AW127" s="1" t="b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 t="b">
        <v>1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 t="b">
        <v>1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8</v>
      </c>
      <c r="BV127" s="1">
        <v>16</v>
      </c>
      <c r="BW127" s="1">
        <v>32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8192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8388608</v>
      </c>
      <c r="CP127" s="1">
        <v>0</v>
      </c>
      <c r="CQ127" s="1">
        <v>0</v>
      </c>
      <c r="CS127" s="1" t="s">
        <v>292</v>
      </c>
      <c r="CT127" s="1">
        <v>1</v>
      </c>
      <c r="CU127" s="1">
        <v>650</v>
      </c>
      <c r="CV127" s="1">
        <v>1</v>
      </c>
      <c r="CW127" s="1">
        <v>0</v>
      </c>
      <c r="CX127" s="1">
        <v>150001</v>
      </c>
      <c r="CY127" s="1" t="s">
        <v>292</v>
      </c>
    </row>
    <row r="128" spans="1:103" x14ac:dyDescent="0.2">
      <c r="A128" s="1">
        <v>5020</v>
      </c>
      <c r="B128" s="1">
        <v>1</v>
      </c>
      <c r="C128" s="1">
        <v>250020</v>
      </c>
      <c r="D128" s="1">
        <v>250020</v>
      </c>
      <c r="E128" s="1" t="s">
        <v>2206</v>
      </c>
      <c r="F128" s="1" t="s">
        <v>2207</v>
      </c>
      <c r="G128" s="1">
        <v>0</v>
      </c>
      <c r="H128" s="1">
        <v>10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120</v>
      </c>
      <c r="Z128" s="1">
        <v>5000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 t="s">
        <v>702</v>
      </c>
      <c r="AL128" s="1">
        <v>1</v>
      </c>
      <c r="AM128" s="1" t="s">
        <v>650</v>
      </c>
      <c r="AN128" s="1">
        <v>0</v>
      </c>
      <c r="AO128" s="1">
        <v>0</v>
      </c>
      <c r="AP128" s="1">
        <v>0</v>
      </c>
      <c r="AQ128" s="1">
        <v>1</v>
      </c>
      <c r="AS128" s="1">
        <v>0</v>
      </c>
      <c r="AT128" s="1">
        <v>0</v>
      </c>
      <c r="AU128" s="1" t="b">
        <v>1</v>
      </c>
      <c r="AV128" s="1" t="b">
        <v>1</v>
      </c>
      <c r="AW128" s="1" t="b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 t="b">
        <v>1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 t="b">
        <v>1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8</v>
      </c>
      <c r="BV128" s="1">
        <v>16</v>
      </c>
      <c r="BW128" s="1">
        <v>32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8192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8388608</v>
      </c>
      <c r="CP128" s="1">
        <v>0</v>
      </c>
      <c r="CQ128" s="1">
        <v>0</v>
      </c>
      <c r="CS128" s="1" t="s">
        <v>269</v>
      </c>
      <c r="CT128" s="1">
        <v>1</v>
      </c>
      <c r="CU128" s="1">
        <v>650</v>
      </c>
      <c r="CV128" s="1">
        <v>17</v>
      </c>
      <c r="CW128" s="1">
        <v>0</v>
      </c>
      <c r="CX128" s="1">
        <v>150017</v>
      </c>
      <c r="CY128" s="1" t="s">
        <v>269</v>
      </c>
    </row>
    <row r="129" spans="1:103" x14ac:dyDescent="0.2">
      <c r="A129" s="1">
        <v>5021</v>
      </c>
      <c r="B129" s="1">
        <v>1</v>
      </c>
      <c r="C129" s="1">
        <v>250021</v>
      </c>
      <c r="D129" s="1">
        <v>250021</v>
      </c>
      <c r="E129" s="1" t="s">
        <v>2208</v>
      </c>
      <c r="F129" s="1" t="s">
        <v>2209</v>
      </c>
      <c r="G129" s="1">
        <v>0</v>
      </c>
      <c r="H129" s="1">
        <v>10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121</v>
      </c>
      <c r="Z129" s="1">
        <v>5000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 t="s">
        <v>702</v>
      </c>
      <c r="AL129" s="1">
        <v>1</v>
      </c>
      <c r="AM129" s="1" t="s">
        <v>650</v>
      </c>
      <c r="AN129" s="1">
        <v>0</v>
      </c>
      <c r="AO129" s="1">
        <v>0</v>
      </c>
      <c r="AP129" s="1">
        <v>0</v>
      </c>
      <c r="AQ129" s="1">
        <v>1</v>
      </c>
      <c r="AS129" s="1">
        <v>0</v>
      </c>
      <c r="AT129" s="1">
        <v>0</v>
      </c>
      <c r="AU129" s="1" t="b">
        <v>1</v>
      </c>
      <c r="AV129" s="1" t="b">
        <v>1</v>
      </c>
      <c r="AW129" s="1" t="b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 t="b">
        <v>1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8</v>
      </c>
      <c r="BV129" s="1">
        <v>16</v>
      </c>
      <c r="BW129" s="1">
        <v>32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8192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S129" s="1" t="s">
        <v>197</v>
      </c>
      <c r="CT129" s="1">
        <v>1</v>
      </c>
      <c r="CU129" s="1">
        <v>650</v>
      </c>
      <c r="CV129" s="1">
        <v>45</v>
      </c>
      <c r="CW129" s="1">
        <v>0</v>
      </c>
      <c r="CX129" s="1">
        <v>150045</v>
      </c>
      <c r="CY129" s="1" t="s">
        <v>197</v>
      </c>
    </row>
    <row r="130" spans="1:103" x14ac:dyDescent="0.2">
      <c r="A130" s="1">
        <v>5022</v>
      </c>
      <c r="B130" s="1">
        <v>1</v>
      </c>
      <c r="C130" s="1">
        <v>250022</v>
      </c>
      <c r="D130" s="1">
        <v>250022</v>
      </c>
      <c r="E130" s="1" t="s">
        <v>2210</v>
      </c>
      <c r="F130" s="1" t="s">
        <v>2211</v>
      </c>
      <c r="G130" s="1">
        <v>0</v>
      </c>
      <c r="H130" s="1">
        <v>10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1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122</v>
      </c>
      <c r="Z130" s="1">
        <v>5000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 t="s">
        <v>702</v>
      </c>
      <c r="AL130" s="1">
        <v>1</v>
      </c>
      <c r="AM130" s="1" t="s">
        <v>650</v>
      </c>
      <c r="AN130" s="1">
        <v>0</v>
      </c>
      <c r="AO130" s="1">
        <v>0</v>
      </c>
      <c r="AP130" s="1">
        <v>0</v>
      </c>
      <c r="AQ130" s="1">
        <v>1</v>
      </c>
      <c r="AS130" s="1">
        <v>0</v>
      </c>
      <c r="AT130" s="1">
        <v>0</v>
      </c>
      <c r="AU130" s="1" t="b">
        <v>1</v>
      </c>
      <c r="AV130" s="1" t="b">
        <v>1</v>
      </c>
      <c r="AW130" s="1" t="b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 t="b">
        <v>1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8</v>
      </c>
      <c r="BV130" s="1">
        <v>16</v>
      </c>
      <c r="BW130" s="1">
        <v>32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8192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S130" s="1" t="s">
        <v>187</v>
      </c>
      <c r="CT130" s="1">
        <v>1</v>
      </c>
      <c r="CU130" s="1">
        <v>650</v>
      </c>
      <c r="CV130" s="1">
        <v>72</v>
      </c>
      <c r="CW130" s="1">
        <v>0</v>
      </c>
      <c r="CX130" s="1">
        <v>150072</v>
      </c>
      <c r="CY130" s="1" t="s">
        <v>187</v>
      </c>
    </row>
    <row r="131" spans="1:103" x14ac:dyDescent="0.2">
      <c r="A131" s="1">
        <v>5023</v>
      </c>
      <c r="B131" s="1">
        <v>1</v>
      </c>
      <c r="C131" s="1">
        <v>250023</v>
      </c>
      <c r="D131" s="1">
        <v>250023</v>
      </c>
      <c r="E131" s="1" t="s">
        <v>2212</v>
      </c>
      <c r="F131" s="1" t="s">
        <v>2213</v>
      </c>
      <c r="G131" s="1">
        <v>0</v>
      </c>
      <c r="H131" s="1">
        <v>10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1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123</v>
      </c>
      <c r="Z131" s="1">
        <v>5000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 t="s">
        <v>702</v>
      </c>
      <c r="AL131" s="1">
        <v>1</v>
      </c>
      <c r="AM131" s="1" t="s">
        <v>650</v>
      </c>
      <c r="AN131" s="1">
        <v>0</v>
      </c>
      <c r="AO131" s="1">
        <v>0</v>
      </c>
      <c r="AP131" s="1">
        <v>0</v>
      </c>
      <c r="AQ131" s="1">
        <v>1</v>
      </c>
      <c r="AS131" s="1">
        <v>0</v>
      </c>
      <c r="AT131" s="1">
        <v>0</v>
      </c>
      <c r="AU131" s="1" t="b">
        <v>1</v>
      </c>
      <c r="AV131" s="1" t="b">
        <v>1</v>
      </c>
      <c r="AW131" s="1" t="b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 t="b">
        <v>1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8</v>
      </c>
      <c r="BV131" s="1">
        <v>16</v>
      </c>
      <c r="BW131" s="1">
        <v>32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8192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S131" s="1" t="s">
        <v>268</v>
      </c>
      <c r="CT131" s="1">
        <v>1</v>
      </c>
      <c r="CU131" s="1">
        <v>650</v>
      </c>
      <c r="CV131" s="1">
        <v>13</v>
      </c>
      <c r="CW131" s="1">
        <v>0</v>
      </c>
      <c r="CX131" s="1">
        <v>150013</v>
      </c>
      <c r="CY131" s="1" t="s">
        <v>268</v>
      </c>
    </row>
    <row r="132" spans="1:103" x14ac:dyDescent="0.2">
      <c r="A132" s="1">
        <v>5024</v>
      </c>
      <c r="B132" s="1">
        <v>1</v>
      </c>
      <c r="C132" s="1">
        <v>250024</v>
      </c>
      <c r="D132" s="1">
        <v>250024</v>
      </c>
      <c r="E132" s="1" t="s">
        <v>2214</v>
      </c>
      <c r="F132" s="1" t="s">
        <v>2215</v>
      </c>
      <c r="G132" s="1">
        <v>0</v>
      </c>
      <c r="H132" s="1">
        <v>10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124</v>
      </c>
      <c r="Z132" s="1">
        <v>5000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 t="s">
        <v>702</v>
      </c>
      <c r="AL132" s="1">
        <v>1</v>
      </c>
      <c r="AM132" s="1" t="s">
        <v>650</v>
      </c>
      <c r="AN132" s="1">
        <v>0</v>
      </c>
      <c r="AO132" s="1">
        <v>0</v>
      </c>
      <c r="AP132" s="1">
        <v>0</v>
      </c>
      <c r="AQ132" s="1">
        <v>1</v>
      </c>
      <c r="AS132" s="1">
        <v>0</v>
      </c>
      <c r="AT132" s="1">
        <v>0</v>
      </c>
      <c r="AU132" s="1" t="b">
        <v>1</v>
      </c>
      <c r="AV132" s="1" t="b">
        <v>1</v>
      </c>
      <c r="AW132" s="1" t="b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 t="b">
        <v>1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8</v>
      </c>
      <c r="BV132" s="1">
        <v>16</v>
      </c>
      <c r="BW132" s="1">
        <v>32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8192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S132" s="1" t="s">
        <v>225</v>
      </c>
      <c r="CT132" s="1">
        <v>2</v>
      </c>
      <c r="CU132" s="1">
        <v>650</v>
      </c>
      <c r="CV132" s="1">
        <v>29</v>
      </c>
      <c r="CW132" s="1">
        <v>0</v>
      </c>
      <c r="CX132" s="1">
        <v>150029</v>
      </c>
      <c r="CY132" s="1" t="s">
        <v>225</v>
      </c>
    </row>
    <row r="133" spans="1:103" x14ac:dyDescent="0.2">
      <c r="A133" s="1">
        <v>5025</v>
      </c>
      <c r="B133" s="1">
        <v>1</v>
      </c>
      <c r="C133" s="1">
        <v>250025</v>
      </c>
      <c r="D133" s="1">
        <v>250025</v>
      </c>
      <c r="E133" s="1" t="s">
        <v>2216</v>
      </c>
      <c r="F133" s="1" t="s">
        <v>2217</v>
      </c>
      <c r="G133" s="1">
        <v>0</v>
      </c>
      <c r="H133" s="1">
        <v>10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125</v>
      </c>
      <c r="Z133" s="1">
        <v>5000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 t="s">
        <v>702</v>
      </c>
      <c r="AL133" s="1">
        <v>1</v>
      </c>
      <c r="AM133" s="1" t="s">
        <v>650</v>
      </c>
      <c r="AN133" s="1">
        <v>0</v>
      </c>
      <c r="AO133" s="1">
        <v>0</v>
      </c>
      <c r="AP133" s="1">
        <v>0</v>
      </c>
      <c r="AQ133" s="1">
        <v>1</v>
      </c>
      <c r="AS133" s="1">
        <v>0</v>
      </c>
      <c r="AT133" s="1">
        <v>0</v>
      </c>
      <c r="AU133" s="1" t="b">
        <v>1</v>
      </c>
      <c r="AV133" s="1" t="b">
        <v>1</v>
      </c>
      <c r="AW133" s="1" t="b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 t="b">
        <v>1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8</v>
      </c>
      <c r="BV133" s="1">
        <v>16</v>
      </c>
      <c r="BW133" s="1">
        <v>32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8192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S133" s="1" t="s">
        <v>160</v>
      </c>
      <c r="CT133" s="1">
        <v>2</v>
      </c>
      <c r="CU133" s="1">
        <v>650</v>
      </c>
      <c r="CV133" s="1">
        <v>67</v>
      </c>
      <c r="CW133" s="1">
        <v>0</v>
      </c>
      <c r="CX133" s="1">
        <v>150067</v>
      </c>
      <c r="CY133" s="1" t="s">
        <v>160</v>
      </c>
    </row>
    <row r="134" spans="1:103" x14ac:dyDescent="0.2">
      <c r="A134" s="1">
        <v>5026</v>
      </c>
      <c r="B134" s="1">
        <v>1</v>
      </c>
      <c r="C134" s="1">
        <v>250026</v>
      </c>
      <c r="D134" s="1">
        <v>250026</v>
      </c>
      <c r="E134" s="1" t="s">
        <v>2218</v>
      </c>
      <c r="F134" s="1" t="s">
        <v>2219</v>
      </c>
      <c r="G134" s="1">
        <v>0</v>
      </c>
      <c r="H134" s="1">
        <v>10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126</v>
      </c>
      <c r="Z134" s="1">
        <v>5000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 t="s">
        <v>702</v>
      </c>
      <c r="AL134" s="1">
        <v>1</v>
      </c>
      <c r="AM134" s="1" t="s">
        <v>650</v>
      </c>
      <c r="AN134" s="1">
        <v>0</v>
      </c>
      <c r="AO134" s="1">
        <v>0</v>
      </c>
      <c r="AP134" s="1">
        <v>0</v>
      </c>
      <c r="AQ134" s="1">
        <v>1</v>
      </c>
      <c r="AS134" s="1">
        <v>0</v>
      </c>
      <c r="AT134" s="1">
        <v>0</v>
      </c>
      <c r="AU134" s="1" t="b">
        <v>1</v>
      </c>
      <c r="AV134" s="1" t="b">
        <v>1</v>
      </c>
      <c r="AW134" s="1" t="b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 t="b">
        <v>1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8</v>
      </c>
      <c r="BV134" s="1">
        <v>16</v>
      </c>
      <c r="BW134" s="1">
        <v>32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8192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S134" s="1" t="s">
        <v>264</v>
      </c>
      <c r="CT134" s="1">
        <v>1</v>
      </c>
      <c r="CU134" s="1">
        <v>650</v>
      </c>
      <c r="CV134" s="1">
        <v>52</v>
      </c>
      <c r="CW134" s="1">
        <v>0</v>
      </c>
      <c r="CX134" s="1">
        <v>150052</v>
      </c>
      <c r="CY134" s="1" t="s">
        <v>264</v>
      </c>
    </row>
    <row r="135" spans="1:103" x14ac:dyDescent="0.2">
      <c r="A135" s="1">
        <v>5027</v>
      </c>
      <c r="B135" s="1">
        <v>1</v>
      </c>
      <c r="C135" s="1">
        <v>250027</v>
      </c>
      <c r="D135" s="1">
        <v>250027</v>
      </c>
      <c r="E135" s="1" t="s">
        <v>2220</v>
      </c>
      <c r="F135" s="1" t="s">
        <v>2221</v>
      </c>
      <c r="G135" s="1">
        <v>0</v>
      </c>
      <c r="H135" s="1">
        <v>10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127</v>
      </c>
      <c r="Z135" s="1">
        <v>5000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 t="s">
        <v>702</v>
      </c>
      <c r="AL135" s="1">
        <v>1</v>
      </c>
      <c r="AM135" s="1" t="s">
        <v>650</v>
      </c>
      <c r="AN135" s="1">
        <v>0</v>
      </c>
      <c r="AO135" s="1">
        <v>0</v>
      </c>
      <c r="AP135" s="1">
        <v>0</v>
      </c>
      <c r="AQ135" s="1">
        <v>1</v>
      </c>
      <c r="AS135" s="1">
        <v>0</v>
      </c>
      <c r="AT135" s="1">
        <v>0</v>
      </c>
      <c r="AU135" s="1" t="b">
        <v>1</v>
      </c>
      <c r="AV135" s="1" t="b">
        <v>1</v>
      </c>
      <c r="AW135" s="1" t="b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 t="b">
        <v>1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8</v>
      </c>
      <c r="BV135" s="1">
        <v>16</v>
      </c>
      <c r="BW135" s="1">
        <v>32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8192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S135" s="1" t="s">
        <v>175</v>
      </c>
      <c r="CT135" s="1">
        <v>2</v>
      </c>
      <c r="CU135" s="1">
        <v>650</v>
      </c>
      <c r="CV135" s="1">
        <v>37</v>
      </c>
      <c r="CW135" s="1">
        <v>0</v>
      </c>
      <c r="CX135" s="1">
        <v>150037</v>
      </c>
      <c r="CY135" s="1" t="s">
        <v>175</v>
      </c>
    </row>
    <row r="136" spans="1:103" x14ac:dyDescent="0.2">
      <c r="A136" s="1">
        <v>5028</v>
      </c>
      <c r="B136" s="1">
        <v>1</v>
      </c>
      <c r="C136" s="1">
        <v>250028</v>
      </c>
      <c r="D136" s="1">
        <v>250028</v>
      </c>
      <c r="E136" s="1" t="s">
        <v>2222</v>
      </c>
      <c r="F136" s="1" t="s">
        <v>2223</v>
      </c>
      <c r="G136" s="1">
        <v>0</v>
      </c>
      <c r="H136" s="1">
        <v>10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1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128</v>
      </c>
      <c r="Z136" s="1">
        <v>5000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 t="s">
        <v>702</v>
      </c>
      <c r="AL136" s="1">
        <v>1</v>
      </c>
      <c r="AM136" s="1" t="s">
        <v>650</v>
      </c>
      <c r="AN136" s="1">
        <v>0</v>
      </c>
      <c r="AO136" s="1">
        <v>0</v>
      </c>
      <c r="AP136" s="1">
        <v>0</v>
      </c>
      <c r="AQ136" s="1">
        <v>1</v>
      </c>
      <c r="AS136" s="1">
        <v>0</v>
      </c>
      <c r="AT136" s="1">
        <v>0</v>
      </c>
      <c r="AU136" s="1" t="b">
        <v>1</v>
      </c>
      <c r="AV136" s="1" t="b">
        <v>1</v>
      </c>
      <c r="AW136" s="1" t="b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 t="b">
        <v>1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8</v>
      </c>
      <c r="BV136" s="1">
        <v>16</v>
      </c>
      <c r="BW136" s="1">
        <v>32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8192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S136" s="1" t="s">
        <v>151</v>
      </c>
      <c r="CT136" s="1">
        <v>1</v>
      </c>
      <c r="CU136" s="1">
        <v>650</v>
      </c>
      <c r="CV136" s="1">
        <v>64</v>
      </c>
      <c r="CW136" s="1">
        <v>0</v>
      </c>
      <c r="CX136" s="1">
        <v>150064</v>
      </c>
      <c r="CY136" s="1" t="s">
        <v>151</v>
      </c>
    </row>
    <row r="137" spans="1:103" x14ac:dyDescent="0.2">
      <c r="A137" s="1">
        <v>5029</v>
      </c>
      <c r="B137" s="1">
        <v>1</v>
      </c>
      <c r="C137" s="1">
        <v>250029</v>
      </c>
      <c r="D137" s="1">
        <v>250029</v>
      </c>
      <c r="E137" s="1" t="s">
        <v>2224</v>
      </c>
      <c r="F137" s="1" t="s">
        <v>2225</v>
      </c>
      <c r="G137" s="1">
        <v>0</v>
      </c>
      <c r="H137" s="1">
        <v>10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129</v>
      </c>
      <c r="Z137" s="1">
        <v>5000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 t="s">
        <v>702</v>
      </c>
      <c r="AL137" s="1">
        <v>1</v>
      </c>
      <c r="AM137" s="1" t="s">
        <v>650</v>
      </c>
      <c r="AN137" s="1">
        <v>0</v>
      </c>
      <c r="AO137" s="1">
        <v>0</v>
      </c>
      <c r="AP137" s="1">
        <v>0</v>
      </c>
      <c r="AQ137" s="1">
        <v>1</v>
      </c>
      <c r="AS137" s="1">
        <v>0</v>
      </c>
      <c r="AT137" s="1">
        <v>0</v>
      </c>
      <c r="AU137" s="1" t="b">
        <v>1</v>
      </c>
      <c r="AV137" s="1">
        <v>0</v>
      </c>
      <c r="AW137" s="1" t="b">
        <v>1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8</v>
      </c>
      <c r="BV137" s="1">
        <v>0</v>
      </c>
      <c r="BW137" s="1">
        <v>32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S137" s="1" t="s">
        <v>181</v>
      </c>
      <c r="CT137" s="1">
        <v>1</v>
      </c>
      <c r="CU137" s="1">
        <v>650</v>
      </c>
      <c r="CV137" s="1">
        <v>51</v>
      </c>
      <c r="CW137" s="1">
        <v>0</v>
      </c>
      <c r="CX137" s="1">
        <v>150051</v>
      </c>
      <c r="CY137" s="1" t="s">
        <v>181</v>
      </c>
    </row>
    <row r="138" spans="1:103" x14ac:dyDescent="0.2">
      <c r="A138" s="1">
        <v>5030</v>
      </c>
      <c r="B138" s="1">
        <v>1</v>
      </c>
      <c r="C138" s="1">
        <v>250030</v>
      </c>
      <c r="D138" s="1">
        <v>250030</v>
      </c>
      <c r="E138" s="1" t="s">
        <v>2226</v>
      </c>
      <c r="F138" s="1" t="s">
        <v>2227</v>
      </c>
      <c r="G138" s="1">
        <v>0</v>
      </c>
      <c r="H138" s="1">
        <v>10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1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130</v>
      </c>
      <c r="Z138" s="1">
        <v>5000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 t="s">
        <v>702</v>
      </c>
      <c r="AL138" s="1">
        <v>1</v>
      </c>
      <c r="AM138" s="1" t="s">
        <v>650</v>
      </c>
      <c r="AN138" s="1">
        <v>0</v>
      </c>
      <c r="AO138" s="1">
        <v>0</v>
      </c>
      <c r="AP138" s="1">
        <v>0</v>
      </c>
      <c r="AQ138" s="1">
        <v>1</v>
      </c>
      <c r="AS138" s="1">
        <v>0</v>
      </c>
      <c r="AT138" s="1">
        <v>0</v>
      </c>
      <c r="AU138" s="1" t="b">
        <v>1</v>
      </c>
      <c r="AV138" s="1">
        <v>0</v>
      </c>
      <c r="AW138" s="1" t="b">
        <v>1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8</v>
      </c>
      <c r="BV138" s="1">
        <v>0</v>
      </c>
      <c r="BW138" s="1">
        <v>32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S138" s="1" t="s">
        <v>269</v>
      </c>
      <c r="CT138" s="1">
        <v>1</v>
      </c>
      <c r="CU138" s="1">
        <v>650</v>
      </c>
      <c r="CV138" s="1">
        <v>17</v>
      </c>
      <c r="CW138" s="1">
        <v>0</v>
      </c>
      <c r="CX138" s="1">
        <v>150017</v>
      </c>
      <c r="CY138" s="1" t="s">
        <v>269</v>
      </c>
    </row>
    <row r="139" spans="1:103" x14ac:dyDescent="0.2">
      <c r="A139" s="1">
        <v>5031</v>
      </c>
      <c r="B139" s="1">
        <v>1</v>
      </c>
      <c r="C139" s="1">
        <v>250031</v>
      </c>
      <c r="D139" s="1">
        <v>250031</v>
      </c>
      <c r="E139" s="1" t="s">
        <v>2228</v>
      </c>
      <c r="F139" s="1" t="s">
        <v>2229</v>
      </c>
      <c r="G139" s="1">
        <v>0</v>
      </c>
      <c r="H139" s="1">
        <v>10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131</v>
      </c>
      <c r="Z139" s="1">
        <v>5000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 t="s">
        <v>702</v>
      </c>
      <c r="AL139" s="1">
        <v>1</v>
      </c>
      <c r="AM139" s="1" t="s">
        <v>650</v>
      </c>
      <c r="AN139" s="1">
        <v>0</v>
      </c>
      <c r="AO139" s="1">
        <v>0</v>
      </c>
      <c r="AP139" s="1">
        <v>0</v>
      </c>
      <c r="AQ139" s="1">
        <v>1</v>
      </c>
      <c r="AS139" s="1">
        <v>0</v>
      </c>
      <c r="AT139" s="1">
        <v>0</v>
      </c>
      <c r="AU139" s="1" t="b">
        <v>1</v>
      </c>
      <c r="AV139" s="1" t="b">
        <v>1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8</v>
      </c>
      <c r="BV139" s="1">
        <v>16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S139" s="1" t="s">
        <v>187</v>
      </c>
      <c r="CT139" s="1">
        <v>1</v>
      </c>
      <c r="CU139" s="1">
        <v>650</v>
      </c>
      <c r="CV139" s="1">
        <v>72</v>
      </c>
      <c r="CW139" s="1">
        <v>0</v>
      </c>
      <c r="CX139" s="1">
        <v>150072</v>
      </c>
      <c r="CY139" s="1" t="s">
        <v>187</v>
      </c>
    </row>
    <row r="140" spans="1:103" x14ac:dyDescent="0.2">
      <c r="A140" s="1">
        <v>5032</v>
      </c>
      <c r="B140" s="1">
        <v>1</v>
      </c>
      <c r="C140" s="1">
        <v>250032</v>
      </c>
      <c r="D140" s="1">
        <v>250032</v>
      </c>
      <c r="E140" s="1" t="s">
        <v>2230</v>
      </c>
      <c r="F140" s="1" t="s">
        <v>2231</v>
      </c>
      <c r="G140" s="1">
        <v>0</v>
      </c>
      <c r="H140" s="1">
        <v>10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1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132</v>
      </c>
      <c r="Z140" s="1">
        <v>5000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 t="s">
        <v>702</v>
      </c>
      <c r="AL140" s="1">
        <v>1</v>
      </c>
      <c r="AM140" s="1" t="s">
        <v>650</v>
      </c>
      <c r="AN140" s="1">
        <v>0</v>
      </c>
      <c r="AO140" s="1">
        <v>0</v>
      </c>
      <c r="AP140" s="1">
        <v>0</v>
      </c>
      <c r="AQ140" s="1">
        <v>1</v>
      </c>
      <c r="AS140" s="1">
        <v>0</v>
      </c>
      <c r="AT140" s="1">
        <v>0</v>
      </c>
      <c r="AU140" s="1" t="b">
        <v>1</v>
      </c>
      <c r="AV140" s="1" t="b">
        <v>1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8</v>
      </c>
      <c r="BV140" s="1">
        <v>16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S140" s="1" t="s">
        <v>175</v>
      </c>
      <c r="CT140" s="1">
        <v>2</v>
      </c>
      <c r="CU140" s="1">
        <v>650</v>
      </c>
      <c r="CV140" s="1">
        <v>37</v>
      </c>
      <c r="CW140" s="1">
        <v>0</v>
      </c>
      <c r="CX140" s="1">
        <v>150037</v>
      </c>
      <c r="CY140" s="1" t="s">
        <v>175</v>
      </c>
    </row>
    <row r="141" spans="1:103" x14ac:dyDescent="0.2">
      <c r="A141" s="1">
        <v>5033</v>
      </c>
      <c r="B141" s="1">
        <v>1</v>
      </c>
      <c r="C141" s="1">
        <v>250033</v>
      </c>
      <c r="D141" s="1">
        <v>250033</v>
      </c>
      <c r="E141" s="1" t="s">
        <v>2232</v>
      </c>
      <c r="F141" s="1" t="s">
        <v>2233</v>
      </c>
      <c r="G141" s="1">
        <v>0</v>
      </c>
      <c r="H141" s="1">
        <v>10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1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133</v>
      </c>
      <c r="Z141" s="1">
        <v>5000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 t="s">
        <v>702</v>
      </c>
      <c r="AL141" s="1">
        <v>1</v>
      </c>
      <c r="AM141" s="1" t="s">
        <v>650</v>
      </c>
      <c r="AN141" s="1">
        <v>0</v>
      </c>
      <c r="AO141" s="1">
        <v>0</v>
      </c>
      <c r="AP141" s="1">
        <v>0</v>
      </c>
      <c r="AQ141" s="1">
        <v>1</v>
      </c>
      <c r="AS141" s="1">
        <v>0</v>
      </c>
      <c r="AT141" s="1">
        <v>0</v>
      </c>
      <c r="AU141" s="1" t="b">
        <v>1</v>
      </c>
      <c r="AV141" s="1" t="b">
        <v>1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8</v>
      </c>
      <c r="BV141" s="1">
        <v>16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S141" s="1" t="s">
        <v>174</v>
      </c>
      <c r="CT141" s="1">
        <v>1</v>
      </c>
      <c r="CU141" s="1">
        <v>650</v>
      </c>
      <c r="CV141" s="1">
        <v>38</v>
      </c>
      <c r="CW141" s="1">
        <v>0</v>
      </c>
      <c r="CX141" s="1">
        <v>150038</v>
      </c>
      <c r="CY141" s="1" t="s">
        <v>174</v>
      </c>
    </row>
    <row r="142" spans="1:103" x14ac:dyDescent="0.2">
      <c r="A142" s="1">
        <v>5034</v>
      </c>
      <c r="B142" s="1">
        <v>1</v>
      </c>
      <c r="C142" s="1">
        <v>250034</v>
      </c>
      <c r="D142" s="1">
        <v>250034</v>
      </c>
      <c r="E142" s="1" t="s">
        <v>2234</v>
      </c>
      <c r="F142" s="1" t="s">
        <v>2235</v>
      </c>
      <c r="G142" s="1">
        <v>0</v>
      </c>
      <c r="H142" s="1">
        <v>10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134</v>
      </c>
      <c r="Z142" s="1">
        <v>5000</v>
      </c>
      <c r="AA142" s="1">
        <v>9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 t="s">
        <v>702</v>
      </c>
      <c r="AL142" s="1">
        <v>1</v>
      </c>
      <c r="AM142" s="1" t="s">
        <v>650</v>
      </c>
      <c r="AN142" s="1">
        <v>0</v>
      </c>
      <c r="AO142" s="1">
        <v>0</v>
      </c>
      <c r="AP142" s="1">
        <v>0</v>
      </c>
      <c r="AQ142" s="1">
        <v>1</v>
      </c>
      <c r="AS142" s="1">
        <v>0</v>
      </c>
      <c r="AT142" s="1">
        <v>0</v>
      </c>
      <c r="AU142" s="1" t="b">
        <v>1</v>
      </c>
      <c r="AV142" s="1" t="b">
        <v>1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8</v>
      </c>
      <c r="BV142" s="1">
        <v>16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S142" s="1" t="s">
        <v>246</v>
      </c>
      <c r="CT142" s="1">
        <v>4</v>
      </c>
      <c r="CU142" s="1">
        <v>650</v>
      </c>
      <c r="CV142" s="1">
        <v>21</v>
      </c>
      <c r="CW142" s="1">
        <v>0</v>
      </c>
      <c r="CX142" s="1">
        <v>150021</v>
      </c>
      <c r="CY142" s="1" t="s">
        <v>246</v>
      </c>
    </row>
    <row r="143" spans="1:103" x14ac:dyDescent="0.2">
      <c r="A143" s="1">
        <v>5035</v>
      </c>
      <c r="B143" s="1">
        <v>1</v>
      </c>
      <c r="C143" s="1">
        <v>250035</v>
      </c>
      <c r="D143" s="1">
        <v>250035</v>
      </c>
      <c r="E143" s="1" t="s">
        <v>2236</v>
      </c>
      <c r="F143" s="1" t="s">
        <v>2237</v>
      </c>
      <c r="G143" s="1">
        <v>0</v>
      </c>
      <c r="H143" s="1">
        <v>10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135</v>
      </c>
      <c r="Z143" s="1">
        <v>5000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 t="s">
        <v>702</v>
      </c>
      <c r="AL143" s="1">
        <v>1</v>
      </c>
      <c r="AM143" s="1" t="s">
        <v>650</v>
      </c>
      <c r="AN143" s="1">
        <v>0</v>
      </c>
      <c r="AO143" s="1">
        <v>0</v>
      </c>
      <c r="AP143" s="1">
        <v>0</v>
      </c>
      <c r="AQ143" s="1">
        <v>1</v>
      </c>
      <c r="AS143" s="1">
        <v>0</v>
      </c>
      <c r="AT143" s="1">
        <v>0</v>
      </c>
      <c r="AU143" s="1" t="b">
        <v>1</v>
      </c>
      <c r="AV143" s="1" t="b">
        <v>1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8</v>
      </c>
      <c r="BV143" s="1">
        <v>16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S143" s="1" t="s">
        <v>200</v>
      </c>
      <c r="CT143" s="1">
        <v>1</v>
      </c>
      <c r="CU143" s="1">
        <v>650</v>
      </c>
      <c r="CV143" s="1">
        <v>44</v>
      </c>
      <c r="CW143" s="1">
        <v>0</v>
      </c>
      <c r="CX143" s="1">
        <v>150044</v>
      </c>
      <c r="CY143" s="1" t="s">
        <v>200</v>
      </c>
    </row>
    <row r="144" spans="1:103" x14ac:dyDescent="0.2">
      <c r="A144" s="1">
        <v>5036</v>
      </c>
      <c r="B144" s="1">
        <v>1</v>
      </c>
      <c r="C144" s="1">
        <v>250036</v>
      </c>
      <c r="D144" s="1">
        <v>250036</v>
      </c>
      <c r="E144" s="1" t="s">
        <v>2238</v>
      </c>
      <c r="F144" s="1" t="s">
        <v>2239</v>
      </c>
      <c r="G144" s="1">
        <v>0</v>
      </c>
      <c r="H144" s="1">
        <v>10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136</v>
      </c>
      <c r="Z144" s="1">
        <v>5000</v>
      </c>
      <c r="AA144" s="1">
        <v>9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 t="s">
        <v>702</v>
      </c>
      <c r="AL144" s="1">
        <v>1</v>
      </c>
      <c r="AM144" s="1" t="s">
        <v>650</v>
      </c>
      <c r="AN144" s="1">
        <v>0</v>
      </c>
      <c r="AO144" s="1">
        <v>0</v>
      </c>
      <c r="AP144" s="1">
        <v>0</v>
      </c>
      <c r="AQ144" s="1">
        <v>1</v>
      </c>
      <c r="AS144" s="1">
        <v>0</v>
      </c>
      <c r="AT144" s="1">
        <v>0</v>
      </c>
      <c r="AU144" s="1" t="b">
        <v>1</v>
      </c>
      <c r="AV144" s="1" t="b">
        <v>1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8</v>
      </c>
      <c r="BV144" s="1">
        <v>16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S144" s="1" t="s">
        <v>292</v>
      </c>
      <c r="CT144" s="1">
        <v>1</v>
      </c>
      <c r="CU144" s="1">
        <v>650</v>
      </c>
      <c r="CV144" s="1">
        <v>1</v>
      </c>
      <c r="CW144" s="1">
        <v>0</v>
      </c>
      <c r="CX144" s="1">
        <v>150001</v>
      </c>
      <c r="CY144" s="1" t="s">
        <v>292</v>
      </c>
    </row>
    <row r="145" spans="1:103" x14ac:dyDescent="0.2">
      <c r="A145" s="1">
        <v>5037</v>
      </c>
      <c r="B145" s="1">
        <v>1</v>
      </c>
      <c r="C145" s="1">
        <v>250037</v>
      </c>
      <c r="D145" s="1">
        <v>250037</v>
      </c>
      <c r="E145" s="1" t="s">
        <v>2240</v>
      </c>
      <c r="F145" s="1" t="s">
        <v>2241</v>
      </c>
      <c r="G145" s="1">
        <v>0</v>
      </c>
      <c r="H145" s="1">
        <v>10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137</v>
      </c>
      <c r="Z145" s="1">
        <v>5000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 t="s">
        <v>702</v>
      </c>
      <c r="AL145" s="1">
        <v>1</v>
      </c>
      <c r="AM145" s="1" t="s">
        <v>650</v>
      </c>
      <c r="AN145" s="1">
        <v>0</v>
      </c>
      <c r="AO145" s="1">
        <v>0</v>
      </c>
      <c r="AP145" s="1">
        <v>0</v>
      </c>
      <c r="AQ145" s="1">
        <v>1</v>
      </c>
      <c r="AS145" s="1">
        <v>0</v>
      </c>
      <c r="AT145" s="1">
        <v>0</v>
      </c>
      <c r="AU145" s="1" t="b">
        <v>1</v>
      </c>
      <c r="AV145" s="1" t="b">
        <v>1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8</v>
      </c>
      <c r="BV145" s="1">
        <v>16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S145" s="1" t="s">
        <v>197</v>
      </c>
      <c r="CT145" s="1">
        <v>1</v>
      </c>
      <c r="CU145" s="1">
        <v>650</v>
      </c>
      <c r="CV145" s="1">
        <v>45</v>
      </c>
      <c r="CW145" s="1">
        <v>0</v>
      </c>
      <c r="CX145" s="1">
        <v>150045</v>
      </c>
      <c r="CY145" s="1" t="s">
        <v>197</v>
      </c>
    </row>
    <row r="146" spans="1:103" x14ac:dyDescent="0.2">
      <c r="A146" s="1">
        <v>5038</v>
      </c>
      <c r="B146" s="1">
        <v>1</v>
      </c>
      <c r="C146" s="1">
        <v>250038</v>
      </c>
      <c r="D146" s="1">
        <v>250038</v>
      </c>
      <c r="E146" s="1" t="s">
        <v>2242</v>
      </c>
      <c r="F146" s="1" t="s">
        <v>2243</v>
      </c>
      <c r="G146" s="1">
        <v>0</v>
      </c>
      <c r="H146" s="1">
        <v>10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138</v>
      </c>
      <c r="Z146" s="1">
        <v>5000</v>
      </c>
      <c r="AA146" s="1">
        <v>2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 t="s">
        <v>702</v>
      </c>
      <c r="AL146" s="1">
        <v>1</v>
      </c>
      <c r="AM146" s="1" t="s">
        <v>650</v>
      </c>
      <c r="AN146" s="1">
        <v>0</v>
      </c>
      <c r="AO146" s="1">
        <v>0</v>
      </c>
      <c r="AP146" s="1">
        <v>0</v>
      </c>
      <c r="AQ146" s="1">
        <v>1</v>
      </c>
      <c r="AS146" s="1">
        <v>0</v>
      </c>
      <c r="AT146" s="1">
        <v>0</v>
      </c>
      <c r="AU146" s="1" t="b">
        <v>1</v>
      </c>
      <c r="AV146" s="1" t="b">
        <v>1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8</v>
      </c>
      <c r="BV146" s="1">
        <v>16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S146" s="1" t="s">
        <v>268</v>
      </c>
      <c r="CT146" s="1">
        <v>1</v>
      </c>
      <c r="CU146" s="1">
        <v>650</v>
      </c>
      <c r="CV146" s="1">
        <v>13</v>
      </c>
      <c r="CW146" s="1">
        <v>0</v>
      </c>
      <c r="CX146" s="1">
        <v>150013</v>
      </c>
      <c r="CY146" s="1" t="s">
        <v>268</v>
      </c>
    </row>
    <row r="147" spans="1:103" x14ac:dyDescent="0.2">
      <c r="A147" s="1">
        <v>5039</v>
      </c>
      <c r="B147" s="1">
        <v>1</v>
      </c>
      <c r="C147" s="1">
        <v>250039</v>
      </c>
      <c r="D147" s="1">
        <v>250039</v>
      </c>
      <c r="E147" s="1" t="s">
        <v>2244</v>
      </c>
      <c r="F147" s="1" t="s">
        <v>2245</v>
      </c>
      <c r="G147" s="1">
        <v>0</v>
      </c>
      <c r="H147" s="1">
        <v>10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139</v>
      </c>
      <c r="Z147" s="1">
        <v>5000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 t="s">
        <v>702</v>
      </c>
      <c r="AL147" s="1">
        <v>1</v>
      </c>
      <c r="AM147" s="1" t="s">
        <v>650</v>
      </c>
      <c r="AN147" s="1">
        <v>0</v>
      </c>
      <c r="AO147" s="1">
        <v>0</v>
      </c>
      <c r="AP147" s="1">
        <v>0</v>
      </c>
      <c r="AQ147" s="1">
        <v>1</v>
      </c>
      <c r="AS147" s="1">
        <v>0</v>
      </c>
      <c r="AT147" s="1">
        <v>0</v>
      </c>
      <c r="AU147" s="1" t="b">
        <v>1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8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S147" s="1" t="s">
        <v>2848</v>
      </c>
      <c r="CT147" s="1">
        <v>4</v>
      </c>
      <c r="CU147" s="1">
        <v>650</v>
      </c>
      <c r="CV147" s="1">
        <v>86</v>
      </c>
      <c r="CW147" s="1">
        <v>0</v>
      </c>
      <c r="CX147" s="1">
        <v>150086</v>
      </c>
      <c r="CY147" s="1" t="s">
        <v>2848</v>
      </c>
    </row>
    <row r="148" spans="1:103" x14ac:dyDescent="0.2">
      <c r="A148" s="1">
        <v>5040</v>
      </c>
      <c r="B148" s="1">
        <v>1</v>
      </c>
      <c r="C148" s="1">
        <v>250040</v>
      </c>
      <c r="D148" s="1">
        <v>250040</v>
      </c>
      <c r="E148" s="1" t="s">
        <v>2246</v>
      </c>
      <c r="F148" s="1" t="s">
        <v>2247</v>
      </c>
      <c r="G148" s="1">
        <v>0</v>
      </c>
      <c r="H148" s="1">
        <v>10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140</v>
      </c>
      <c r="Z148" s="1">
        <v>5000</v>
      </c>
      <c r="AA148" s="1">
        <v>3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 t="s">
        <v>702</v>
      </c>
      <c r="AL148" s="1">
        <v>1</v>
      </c>
      <c r="AM148" s="1" t="s">
        <v>650</v>
      </c>
      <c r="AN148" s="1">
        <v>0</v>
      </c>
      <c r="AO148" s="1">
        <v>0</v>
      </c>
      <c r="AP148" s="1">
        <v>0</v>
      </c>
      <c r="AQ148" s="1">
        <v>1</v>
      </c>
      <c r="AS148" s="1">
        <v>0</v>
      </c>
      <c r="AT148" s="1">
        <v>0</v>
      </c>
      <c r="AU148" s="1" t="b">
        <v>1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8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S148" s="1" t="s">
        <v>151</v>
      </c>
      <c r="CT148" s="1">
        <v>1</v>
      </c>
      <c r="CU148" s="1">
        <v>650</v>
      </c>
      <c r="CV148" s="1">
        <v>64</v>
      </c>
      <c r="CW148" s="1">
        <v>0</v>
      </c>
      <c r="CX148" s="1">
        <v>150064</v>
      </c>
      <c r="CY148" s="1" t="s">
        <v>151</v>
      </c>
    </row>
    <row r="149" spans="1:103" x14ac:dyDescent="0.2">
      <c r="A149" s="1">
        <v>5041</v>
      </c>
      <c r="B149" s="1">
        <v>1</v>
      </c>
      <c r="C149" s="1">
        <v>250041</v>
      </c>
      <c r="D149" s="1">
        <v>250041</v>
      </c>
      <c r="E149" s="1" t="s">
        <v>2248</v>
      </c>
      <c r="F149" s="1" t="s">
        <v>2249</v>
      </c>
      <c r="G149" s="1">
        <v>0</v>
      </c>
      <c r="H149" s="1">
        <v>10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141</v>
      </c>
      <c r="Z149" s="1">
        <v>5000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 t="s">
        <v>702</v>
      </c>
      <c r="AL149" s="1">
        <v>1</v>
      </c>
      <c r="AM149" s="1" t="s">
        <v>650</v>
      </c>
      <c r="AN149" s="1">
        <v>0</v>
      </c>
      <c r="AO149" s="1">
        <v>0</v>
      </c>
      <c r="AP149" s="1">
        <v>0</v>
      </c>
      <c r="AQ149" s="1">
        <v>1</v>
      </c>
      <c r="AS149" s="1">
        <v>0</v>
      </c>
      <c r="AT149" s="1">
        <v>0</v>
      </c>
      <c r="AU149" s="1" t="b">
        <v>1</v>
      </c>
      <c r="AV149" s="1" t="b">
        <v>1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 t="b">
        <v>1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8</v>
      </c>
      <c r="BV149" s="1">
        <v>16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8192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S149" s="1" t="s">
        <v>200</v>
      </c>
      <c r="CT149" s="1">
        <v>1</v>
      </c>
      <c r="CU149" s="1">
        <v>650</v>
      </c>
      <c r="CV149" s="1">
        <v>44</v>
      </c>
      <c r="CW149" s="1">
        <v>0</v>
      </c>
      <c r="CX149" s="1">
        <v>150044</v>
      </c>
      <c r="CY149" s="1" t="s">
        <v>200</v>
      </c>
    </row>
    <row r="150" spans="1:103" x14ac:dyDescent="0.2">
      <c r="A150" s="1">
        <v>5042</v>
      </c>
      <c r="B150" s="1">
        <v>1</v>
      </c>
      <c r="C150" s="1">
        <v>250042</v>
      </c>
      <c r="D150" s="1">
        <v>250042</v>
      </c>
      <c r="E150" s="1" t="s">
        <v>2250</v>
      </c>
      <c r="F150" s="1" t="s">
        <v>2251</v>
      </c>
      <c r="G150" s="1">
        <v>0</v>
      </c>
      <c r="H150" s="1">
        <v>10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142</v>
      </c>
      <c r="Z150" s="1">
        <v>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 t="s">
        <v>702</v>
      </c>
      <c r="AL150" s="1">
        <v>1</v>
      </c>
      <c r="AM150" s="1" t="s">
        <v>650</v>
      </c>
      <c r="AN150" s="1">
        <v>0</v>
      </c>
      <c r="AO150" s="1">
        <v>0</v>
      </c>
      <c r="AP150" s="1">
        <v>0</v>
      </c>
      <c r="AQ150" s="1">
        <v>1</v>
      </c>
      <c r="AS150" s="1">
        <v>0</v>
      </c>
      <c r="AT150" s="1">
        <v>0</v>
      </c>
      <c r="AU150" s="1">
        <v>0</v>
      </c>
      <c r="AV150" s="1" t="b">
        <v>1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16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S150" s="1" t="s">
        <v>181</v>
      </c>
      <c r="CT150" s="1">
        <v>1</v>
      </c>
      <c r="CU150" s="1">
        <v>650</v>
      </c>
      <c r="CV150" s="1">
        <v>51</v>
      </c>
      <c r="CW150" s="1">
        <v>0</v>
      </c>
      <c r="CX150" s="1">
        <v>150051</v>
      </c>
      <c r="CY150" s="1" t="s">
        <v>181</v>
      </c>
    </row>
    <row r="151" spans="1:103" x14ac:dyDescent="0.2">
      <c r="A151" s="1">
        <v>5043</v>
      </c>
      <c r="B151" s="1">
        <v>1</v>
      </c>
      <c r="C151" s="1">
        <v>250043</v>
      </c>
      <c r="D151" s="1">
        <v>250043</v>
      </c>
      <c r="E151" s="1" t="s">
        <v>2252</v>
      </c>
      <c r="F151" s="1" t="s">
        <v>2253</v>
      </c>
      <c r="G151" s="1">
        <v>0</v>
      </c>
      <c r="H151" s="1">
        <v>10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143</v>
      </c>
      <c r="Z151" s="1">
        <v>5000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 t="s">
        <v>702</v>
      </c>
      <c r="AL151" s="1">
        <v>1</v>
      </c>
      <c r="AM151" s="1" t="s">
        <v>650</v>
      </c>
      <c r="AN151" s="1">
        <v>0</v>
      </c>
      <c r="AO151" s="1">
        <v>0</v>
      </c>
      <c r="AP151" s="1">
        <v>0</v>
      </c>
      <c r="AQ151" s="1">
        <v>1</v>
      </c>
      <c r="AS151" s="1">
        <v>0</v>
      </c>
      <c r="AT151" s="1">
        <v>0</v>
      </c>
      <c r="AU151" s="1">
        <v>0</v>
      </c>
      <c r="AV151" s="1">
        <v>0</v>
      </c>
      <c r="AW151" s="1" t="b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 t="b">
        <v>1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 t="b">
        <v>1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32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8192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8388608</v>
      </c>
      <c r="CP151" s="1">
        <v>0</v>
      </c>
      <c r="CQ151" s="1">
        <v>0</v>
      </c>
      <c r="CS151" s="1" t="s">
        <v>292</v>
      </c>
      <c r="CT151" s="1">
        <v>1</v>
      </c>
      <c r="CU151" s="1">
        <v>650</v>
      </c>
      <c r="CV151" s="1">
        <v>1</v>
      </c>
      <c r="CW151" s="1">
        <v>0</v>
      </c>
      <c r="CX151" s="1">
        <v>150001</v>
      </c>
      <c r="CY151" s="1" t="s">
        <v>292</v>
      </c>
    </row>
    <row r="152" spans="1:103" x14ac:dyDescent="0.2">
      <c r="A152" s="1">
        <v>5044</v>
      </c>
      <c r="B152" s="1">
        <v>1</v>
      </c>
      <c r="C152" s="1">
        <v>250044</v>
      </c>
      <c r="D152" s="1">
        <v>250044</v>
      </c>
      <c r="E152" s="1" t="s">
        <v>2254</v>
      </c>
      <c r="F152" s="1" t="s">
        <v>2255</v>
      </c>
      <c r="G152" s="1">
        <v>0</v>
      </c>
      <c r="H152" s="1">
        <v>10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144</v>
      </c>
      <c r="Z152" s="1">
        <v>5000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 t="s">
        <v>702</v>
      </c>
      <c r="AL152" s="1">
        <v>1</v>
      </c>
      <c r="AM152" s="1" t="s">
        <v>650</v>
      </c>
      <c r="AN152" s="1">
        <v>0</v>
      </c>
      <c r="AO152" s="1">
        <v>0</v>
      </c>
      <c r="AP152" s="1">
        <v>0</v>
      </c>
      <c r="AQ152" s="1">
        <v>1</v>
      </c>
      <c r="AS152" s="1">
        <v>0</v>
      </c>
      <c r="AT152" s="1">
        <v>0</v>
      </c>
      <c r="AU152" s="1" t="b">
        <v>1</v>
      </c>
      <c r="AV152" s="1">
        <v>0</v>
      </c>
      <c r="AW152" s="1" t="b">
        <v>1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 t="b">
        <v>1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 t="b">
        <v>1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8</v>
      </c>
      <c r="BV152" s="1">
        <v>0</v>
      </c>
      <c r="BW152" s="1">
        <v>32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8192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8388608</v>
      </c>
      <c r="CP152" s="1">
        <v>0</v>
      </c>
      <c r="CQ152" s="1">
        <v>0</v>
      </c>
      <c r="CS152" s="1" t="s">
        <v>269</v>
      </c>
      <c r="CT152" s="1">
        <v>1</v>
      </c>
      <c r="CU152" s="1">
        <v>650</v>
      </c>
      <c r="CV152" s="1">
        <v>17</v>
      </c>
      <c r="CW152" s="1">
        <v>0</v>
      </c>
      <c r="CX152" s="1">
        <v>150017</v>
      </c>
      <c r="CY152" s="1" t="s">
        <v>269</v>
      </c>
    </row>
    <row r="153" spans="1:103" x14ac:dyDescent="0.2">
      <c r="A153" s="1">
        <v>5045</v>
      </c>
      <c r="B153" s="1">
        <v>1</v>
      </c>
      <c r="C153" s="1">
        <v>250045</v>
      </c>
      <c r="D153" s="1">
        <v>250045</v>
      </c>
      <c r="E153" s="1" t="s">
        <v>2256</v>
      </c>
      <c r="F153" s="1" t="s">
        <v>2257</v>
      </c>
      <c r="G153" s="1">
        <v>0</v>
      </c>
      <c r="H153" s="1">
        <v>10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145</v>
      </c>
      <c r="Z153" s="1">
        <v>5000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 t="s">
        <v>702</v>
      </c>
      <c r="AL153" s="1">
        <v>1</v>
      </c>
      <c r="AM153" s="1" t="s">
        <v>650</v>
      </c>
      <c r="AN153" s="1">
        <v>0</v>
      </c>
      <c r="AO153" s="1">
        <v>0</v>
      </c>
      <c r="AP153" s="1">
        <v>0</v>
      </c>
      <c r="AQ153" s="1">
        <v>1</v>
      </c>
      <c r="AS153" s="1">
        <v>0</v>
      </c>
      <c r="AT153" s="1">
        <v>0</v>
      </c>
      <c r="AU153" s="1" t="b">
        <v>1</v>
      </c>
      <c r="AV153" s="1">
        <v>0</v>
      </c>
      <c r="AW153" s="1" t="b">
        <v>1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 t="b">
        <v>1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 t="b">
        <v>1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8</v>
      </c>
      <c r="BV153" s="1">
        <v>0</v>
      </c>
      <c r="BW153" s="1">
        <v>32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8192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8388608</v>
      </c>
      <c r="CP153" s="1">
        <v>0</v>
      </c>
      <c r="CQ153" s="1">
        <v>0</v>
      </c>
      <c r="CS153" s="1" t="s">
        <v>197</v>
      </c>
      <c r="CT153" s="1">
        <v>1</v>
      </c>
      <c r="CU153" s="1">
        <v>650</v>
      </c>
      <c r="CV153" s="1">
        <v>45</v>
      </c>
      <c r="CW153" s="1">
        <v>0</v>
      </c>
      <c r="CX153" s="1">
        <v>150045</v>
      </c>
      <c r="CY153" s="1" t="s">
        <v>197</v>
      </c>
    </row>
    <row r="154" spans="1:103" x14ac:dyDescent="0.2">
      <c r="A154" s="1">
        <v>5046</v>
      </c>
      <c r="B154" s="1">
        <v>1</v>
      </c>
      <c r="C154" s="1">
        <v>250046</v>
      </c>
      <c r="D154" s="1">
        <v>250046</v>
      </c>
      <c r="E154" s="1" t="s">
        <v>2258</v>
      </c>
      <c r="F154" s="1" t="s">
        <v>2259</v>
      </c>
      <c r="G154" s="1">
        <v>0</v>
      </c>
      <c r="H154" s="1">
        <v>10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1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146</v>
      </c>
      <c r="Z154" s="1">
        <v>5000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 t="s">
        <v>702</v>
      </c>
      <c r="AL154" s="1">
        <v>1</v>
      </c>
      <c r="AM154" s="1" t="s">
        <v>650</v>
      </c>
      <c r="AN154" s="1">
        <v>0</v>
      </c>
      <c r="AO154" s="1">
        <v>0</v>
      </c>
      <c r="AP154" s="1">
        <v>0</v>
      </c>
      <c r="AQ154" s="1">
        <v>1</v>
      </c>
      <c r="AS154" s="1">
        <v>0</v>
      </c>
      <c r="AT154" s="1">
        <v>0</v>
      </c>
      <c r="AU154" s="1" t="b">
        <v>1</v>
      </c>
      <c r="AV154" s="1" t="b">
        <v>1</v>
      </c>
      <c r="AW154" s="1" t="b">
        <v>1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 t="b">
        <v>1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 t="b">
        <v>1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8</v>
      </c>
      <c r="BV154" s="1">
        <v>16</v>
      </c>
      <c r="BW154" s="1">
        <v>32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8192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8388608</v>
      </c>
      <c r="CP154" s="1">
        <v>0</v>
      </c>
      <c r="CQ154" s="1">
        <v>0</v>
      </c>
      <c r="CS154" s="1" t="s">
        <v>187</v>
      </c>
      <c r="CT154" s="1">
        <v>1</v>
      </c>
      <c r="CU154" s="1">
        <v>650</v>
      </c>
      <c r="CV154" s="1">
        <v>72</v>
      </c>
      <c r="CW154" s="1">
        <v>0</v>
      </c>
      <c r="CX154" s="1">
        <v>150072</v>
      </c>
      <c r="CY154" s="1" t="s">
        <v>187</v>
      </c>
    </row>
    <row r="155" spans="1:103" x14ac:dyDescent="0.2">
      <c r="A155" s="1">
        <v>5047</v>
      </c>
      <c r="B155" s="1">
        <v>1</v>
      </c>
      <c r="C155" s="1">
        <v>250047</v>
      </c>
      <c r="D155" s="1">
        <v>250047</v>
      </c>
      <c r="E155" s="1" t="s">
        <v>2260</v>
      </c>
      <c r="F155" s="1" t="s">
        <v>2261</v>
      </c>
      <c r="G155" s="1">
        <v>0</v>
      </c>
      <c r="H155" s="1">
        <v>10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1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147</v>
      </c>
      <c r="Z155" s="1">
        <v>5000</v>
      </c>
      <c r="AA155" s="1">
        <v>60211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 t="s">
        <v>702</v>
      </c>
      <c r="AL155" s="1">
        <v>1</v>
      </c>
      <c r="AM155" s="1" t="s">
        <v>650</v>
      </c>
      <c r="AN155" s="1">
        <v>0</v>
      </c>
      <c r="AO155" s="1">
        <v>0</v>
      </c>
      <c r="AP155" s="1">
        <v>0</v>
      </c>
      <c r="AQ155" s="1">
        <v>1</v>
      </c>
      <c r="AS155" s="1">
        <v>0</v>
      </c>
      <c r="AT155" s="1">
        <v>0</v>
      </c>
      <c r="AU155" s="1" t="b">
        <v>1</v>
      </c>
      <c r="AV155" s="1" t="b">
        <v>1</v>
      </c>
      <c r="AW155" s="1" t="b">
        <v>1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 t="b">
        <v>1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 t="b">
        <v>1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8</v>
      </c>
      <c r="BV155" s="1">
        <v>16</v>
      </c>
      <c r="BW155" s="1">
        <v>32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8192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8388608</v>
      </c>
      <c r="CP155" s="1">
        <v>0</v>
      </c>
      <c r="CQ155" s="1">
        <v>0</v>
      </c>
      <c r="CS155" s="1" t="s">
        <v>268</v>
      </c>
      <c r="CT155" s="1">
        <v>1</v>
      </c>
      <c r="CU155" s="1">
        <v>650</v>
      </c>
      <c r="CV155" s="1">
        <v>13</v>
      </c>
      <c r="CW155" s="1">
        <v>0</v>
      </c>
      <c r="CX155" s="1">
        <v>150013</v>
      </c>
      <c r="CY155" s="1" t="s">
        <v>268</v>
      </c>
    </row>
    <row r="156" spans="1:103" x14ac:dyDescent="0.2">
      <c r="A156" s="1">
        <v>5048</v>
      </c>
      <c r="B156" s="1">
        <v>1</v>
      </c>
      <c r="C156" s="1">
        <v>250048</v>
      </c>
      <c r="D156" s="1">
        <v>250048</v>
      </c>
      <c r="E156" s="1" t="s">
        <v>2262</v>
      </c>
      <c r="F156" s="1" t="s">
        <v>2263</v>
      </c>
      <c r="G156" s="1">
        <v>0</v>
      </c>
      <c r="H156" s="1">
        <v>10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1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148</v>
      </c>
      <c r="Z156" s="1">
        <v>5000</v>
      </c>
      <c r="AA156" s="1">
        <v>66211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 t="s">
        <v>702</v>
      </c>
      <c r="AL156" s="1">
        <v>1</v>
      </c>
      <c r="AM156" s="1" t="s">
        <v>650</v>
      </c>
      <c r="AN156" s="1">
        <v>0</v>
      </c>
      <c r="AO156" s="1">
        <v>0</v>
      </c>
      <c r="AP156" s="1">
        <v>0</v>
      </c>
      <c r="AQ156" s="1">
        <v>1</v>
      </c>
      <c r="AS156" s="1">
        <v>0</v>
      </c>
      <c r="AT156" s="1">
        <v>0</v>
      </c>
      <c r="AU156" s="1" t="b">
        <v>1</v>
      </c>
      <c r="AV156" s="1" t="b">
        <v>1</v>
      </c>
      <c r="AW156" s="1" t="b">
        <v>1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 t="b">
        <v>1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 t="b">
        <v>1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8</v>
      </c>
      <c r="BV156" s="1">
        <v>16</v>
      </c>
      <c r="BW156" s="1">
        <v>32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8192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8388608</v>
      </c>
      <c r="CP156" s="1">
        <v>0</v>
      </c>
      <c r="CQ156" s="1">
        <v>0</v>
      </c>
      <c r="CS156" s="1" t="s">
        <v>2822</v>
      </c>
      <c r="CT156" s="1">
        <v>2</v>
      </c>
      <c r="CU156" s="1">
        <v>-1</v>
      </c>
      <c r="CV156" s="1">
        <v>7</v>
      </c>
      <c r="CW156" s="1">
        <v>0</v>
      </c>
      <c r="CX156" s="1">
        <v>150007</v>
      </c>
      <c r="CY156" s="1" t="s">
        <v>2822</v>
      </c>
    </row>
    <row r="157" spans="1:103" x14ac:dyDescent="0.2">
      <c r="A157" s="1">
        <v>5049</v>
      </c>
      <c r="B157" s="1">
        <v>1</v>
      </c>
      <c r="C157" s="1">
        <v>250049</v>
      </c>
      <c r="D157" s="1">
        <v>250049</v>
      </c>
      <c r="E157" s="1" t="s">
        <v>2264</v>
      </c>
      <c r="F157" s="1" t="s">
        <v>2265</v>
      </c>
      <c r="G157" s="1">
        <v>0</v>
      </c>
      <c r="H157" s="1">
        <v>10</v>
      </c>
      <c r="I157" s="1">
        <v>0</v>
      </c>
      <c r="J157" s="1">
        <v>0</v>
      </c>
      <c r="K157" s="1">
        <v>0</v>
      </c>
      <c r="L157" s="1">
        <v>0</v>
      </c>
      <c r="M157" s="1">
        <v>1</v>
      </c>
      <c r="N157" s="1">
        <v>1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149</v>
      </c>
      <c r="Z157" s="1">
        <v>0</v>
      </c>
      <c r="AA157" s="1">
        <v>50001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 t="s">
        <v>702</v>
      </c>
      <c r="AL157" s="1">
        <v>1</v>
      </c>
      <c r="AM157" s="1" t="s">
        <v>650</v>
      </c>
      <c r="AN157" s="1">
        <v>0</v>
      </c>
      <c r="AO157" s="1">
        <v>0</v>
      </c>
      <c r="AP157" s="1">
        <v>0</v>
      </c>
      <c r="AQ157" s="1">
        <v>1</v>
      </c>
      <c r="AS157" s="1">
        <v>0</v>
      </c>
      <c r="AT157" s="1">
        <v>0</v>
      </c>
      <c r="AU157" s="1" t="b">
        <v>1</v>
      </c>
      <c r="AV157" s="1" t="b">
        <v>1</v>
      </c>
      <c r="AW157" s="1" t="b">
        <v>1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 t="b">
        <v>1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 t="b">
        <v>1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8</v>
      </c>
      <c r="BV157" s="1">
        <v>16</v>
      </c>
      <c r="BW157" s="1">
        <v>32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8192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8388608</v>
      </c>
      <c r="CP157" s="1">
        <v>0</v>
      </c>
      <c r="CQ157" s="1">
        <v>0</v>
      </c>
      <c r="CS157" s="1" t="s">
        <v>2823</v>
      </c>
      <c r="CT157" s="1">
        <v>4</v>
      </c>
      <c r="CU157" s="1">
        <v>-1</v>
      </c>
      <c r="CV157" s="1">
        <v>12</v>
      </c>
      <c r="CW157" s="1">
        <v>0</v>
      </c>
      <c r="CX157" s="1">
        <v>150012</v>
      </c>
      <c r="CY157" s="1" t="s">
        <v>2823</v>
      </c>
    </row>
    <row r="158" spans="1:103" x14ac:dyDescent="0.2">
      <c r="A158" s="1">
        <v>5050</v>
      </c>
      <c r="B158" s="1">
        <v>1</v>
      </c>
      <c r="C158" s="1">
        <v>250050</v>
      </c>
      <c r="D158" s="1">
        <v>250050</v>
      </c>
      <c r="E158" s="1" t="s">
        <v>2266</v>
      </c>
      <c r="F158" s="1" t="s">
        <v>2267</v>
      </c>
      <c r="G158" s="1">
        <v>0</v>
      </c>
      <c r="H158" s="1">
        <v>10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1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150</v>
      </c>
      <c r="Z158" s="1">
        <v>5000</v>
      </c>
      <c r="AA158" s="1">
        <v>60361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 t="s">
        <v>702</v>
      </c>
      <c r="AL158" s="1">
        <v>1</v>
      </c>
      <c r="AM158" s="1" t="s">
        <v>650</v>
      </c>
      <c r="AN158" s="1">
        <v>0</v>
      </c>
      <c r="AO158" s="1">
        <v>0</v>
      </c>
      <c r="AP158" s="1">
        <v>0</v>
      </c>
      <c r="AQ158" s="1">
        <v>1</v>
      </c>
      <c r="AS158" s="1">
        <v>0</v>
      </c>
      <c r="AT158" s="1">
        <v>0</v>
      </c>
      <c r="AU158" s="1" t="b">
        <v>1</v>
      </c>
      <c r="AV158" s="1" t="b">
        <v>1</v>
      </c>
      <c r="AW158" s="1" t="b">
        <v>1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 t="b">
        <v>1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 t="b">
        <v>1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8</v>
      </c>
      <c r="BV158" s="1">
        <v>16</v>
      </c>
      <c r="BW158" s="1">
        <v>32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8192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8388608</v>
      </c>
      <c r="CP158" s="1">
        <v>0</v>
      </c>
      <c r="CQ158" s="1">
        <v>0</v>
      </c>
      <c r="CS158" s="1" t="s">
        <v>2847</v>
      </c>
      <c r="CT158" s="1">
        <v>4</v>
      </c>
      <c r="CU158" s="1">
        <v>-1</v>
      </c>
      <c r="CV158" s="1">
        <v>85</v>
      </c>
      <c r="CW158" s="1">
        <v>0</v>
      </c>
      <c r="CX158" s="1">
        <v>150085</v>
      </c>
      <c r="CY158" s="1" t="s">
        <v>2847</v>
      </c>
    </row>
    <row r="159" spans="1:103" x14ac:dyDescent="0.2">
      <c r="A159" s="1">
        <v>5051</v>
      </c>
      <c r="B159" s="1">
        <v>1</v>
      </c>
      <c r="C159" s="1">
        <v>250051</v>
      </c>
      <c r="D159" s="1">
        <v>250051</v>
      </c>
      <c r="E159" s="1" t="s">
        <v>2268</v>
      </c>
      <c r="F159" s="1" t="s">
        <v>2269</v>
      </c>
      <c r="G159" s="1">
        <v>0</v>
      </c>
      <c r="H159" s="1">
        <v>10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1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151</v>
      </c>
      <c r="Z159" s="1">
        <v>5000</v>
      </c>
      <c r="AA159" s="1">
        <v>66151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 t="s">
        <v>702</v>
      </c>
      <c r="AL159" s="1">
        <v>1</v>
      </c>
      <c r="AM159" s="1" t="s">
        <v>650</v>
      </c>
      <c r="AN159" s="1">
        <v>0</v>
      </c>
      <c r="AO159" s="1">
        <v>0</v>
      </c>
      <c r="AP159" s="1">
        <v>0</v>
      </c>
      <c r="AQ159" s="1">
        <v>1</v>
      </c>
      <c r="AS159" s="1">
        <v>0</v>
      </c>
      <c r="AT159" s="1">
        <v>0</v>
      </c>
      <c r="AU159" s="1" t="b">
        <v>1</v>
      </c>
      <c r="AV159" s="1" t="b">
        <v>1</v>
      </c>
      <c r="AW159" s="1" t="b">
        <v>1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 t="b">
        <v>1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 t="b">
        <v>1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8</v>
      </c>
      <c r="BV159" s="1">
        <v>16</v>
      </c>
      <c r="BW159" s="1">
        <v>32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8192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8388608</v>
      </c>
      <c r="CP159" s="1">
        <v>0</v>
      </c>
      <c r="CQ159" s="1">
        <v>0</v>
      </c>
      <c r="CS159" s="1" t="s">
        <v>2848</v>
      </c>
      <c r="CT159" s="1">
        <v>4</v>
      </c>
      <c r="CU159" s="1">
        <v>-1</v>
      </c>
      <c r="CV159" s="1">
        <v>86</v>
      </c>
      <c r="CW159" s="1">
        <v>0</v>
      </c>
      <c r="CX159" s="1">
        <v>150086</v>
      </c>
      <c r="CY159" s="1" t="s">
        <v>2848</v>
      </c>
    </row>
    <row r="160" spans="1:103" x14ac:dyDescent="0.2">
      <c r="A160" s="1">
        <v>5052</v>
      </c>
      <c r="B160" s="1">
        <v>1</v>
      </c>
      <c r="C160" s="1">
        <v>250052</v>
      </c>
      <c r="D160" s="1">
        <v>250052</v>
      </c>
      <c r="E160" s="1" t="s">
        <v>2270</v>
      </c>
      <c r="F160" s="1" t="s">
        <v>2271</v>
      </c>
      <c r="G160" s="1">
        <v>0</v>
      </c>
      <c r="H160" s="1">
        <v>10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152</v>
      </c>
      <c r="Z160" s="1">
        <v>5000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 t="s">
        <v>702</v>
      </c>
      <c r="AL160" s="1">
        <v>1</v>
      </c>
      <c r="AM160" s="1" t="s">
        <v>650</v>
      </c>
      <c r="AN160" s="1">
        <v>0</v>
      </c>
      <c r="AO160" s="1">
        <v>0</v>
      </c>
      <c r="AP160" s="1">
        <v>0</v>
      </c>
      <c r="AQ160" s="1">
        <v>1</v>
      </c>
      <c r="AS160" s="1">
        <v>0</v>
      </c>
      <c r="AT160" s="1">
        <v>0</v>
      </c>
      <c r="AU160" s="1" t="b">
        <v>1</v>
      </c>
      <c r="AV160" s="1" t="b">
        <v>1</v>
      </c>
      <c r="AW160" s="1" t="b">
        <v>1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 t="b">
        <v>1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 t="b">
        <v>1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8</v>
      </c>
      <c r="BV160" s="1">
        <v>16</v>
      </c>
      <c r="BW160" s="1">
        <v>32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8192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8388608</v>
      </c>
      <c r="CP160" s="1">
        <v>0</v>
      </c>
      <c r="CQ160" s="1">
        <v>0</v>
      </c>
      <c r="CS160" s="1" t="s">
        <v>2849</v>
      </c>
      <c r="CT160" s="1">
        <v>4</v>
      </c>
      <c r="CU160" s="1">
        <v>-1</v>
      </c>
      <c r="CV160" s="1">
        <v>87</v>
      </c>
      <c r="CW160" s="1">
        <v>0</v>
      </c>
      <c r="CX160" s="1">
        <v>150087</v>
      </c>
      <c r="CY160" s="1" t="s">
        <v>2849</v>
      </c>
    </row>
    <row r="161" spans="1:103" x14ac:dyDescent="0.2">
      <c r="A161" s="1">
        <v>5053</v>
      </c>
      <c r="B161" s="1">
        <v>2</v>
      </c>
      <c r="C161" s="1">
        <v>250053</v>
      </c>
      <c r="D161" s="1">
        <v>250053</v>
      </c>
      <c r="E161" s="1" t="s">
        <v>2272</v>
      </c>
      <c r="F161" s="1" t="s">
        <v>2272</v>
      </c>
      <c r="G161" s="1">
        <v>0</v>
      </c>
      <c r="H161" s="1">
        <v>0</v>
      </c>
      <c r="I161" s="1">
        <v>0</v>
      </c>
      <c r="J161" s="1">
        <v>5053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 t="s">
        <v>702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4</v>
      </c>
      <c r="AS161" s="1">
        <v>0</v>
      </c>
      <c r="AT161" s="1">
        <v>0</v>
      </c>
      <c r="AU161" s="1" t="b">
        <v>1</v>
      </c>
      <c r="AV161" s="1" t="b">
        <v>1</v>
      </c>
      <c r="AW161" s="1" t="b">
        <v>1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 t="b">
        <v>1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 t="b">
        <v>1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8</v>
      </c>
      <c r="BV161" s="1">
        <v>16</v>
      </c>
      <c r="BW161" s="1">
        <v>32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8192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8388608</v>
      </c>
      <c r="CP161" s="1">
        <v>0</v>
      </c>
      <c r="CQ161" s="1">
        <v>0</v>
      </c>
      <c r="CS161" s="1" t="s">
        <v>2850</v>
      </c>
      <c r="CT161" s="1">
        <v>2</v>
      </c>
      <c r="CU161" s="1">
        <v>-1</v>
      </c>
      <c r="CV161" s="1">
        <v>88</v>
      </c>
      <c r="CW161" s="1">
        <v>0</v>
      </c>
      <c r="CX161" s="1">
        <v>150088</v>
      </c>
      <c r="CY161" s="1" t="s">
        <v>2850</v>
      </c>
    </row>
    <row r="162" spans="1:103" x14ac:dyDescent="0.2">
      <c r="A162" s="1">
        <v>5054</v>
      </c>
      <c r="B162" s="1">
        <v>2</v>
      </c>
      <c r="C162" s="1">
        <v>250054</v>
      </c>
      <c r="D162" s="1">
        <v>250054</v>
      </c>
      <c r="E162" s="1" t="s">
        <v>2273</v>
      </c>
      <c r="F162" s="1" t="s">
        <v>2273</v>
      </c>
      <c r="G162" s="1">
        <v>0</v>
      </c>
      <c r="H162" s="1">
        <v>0</v>
      </c>
      <c r="I162" s="1">
        <v>0</v>
      </c>
      <c r="J162" s="1">
        <v>5054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 t="s">
        <v>702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4</v>
      </c>
      <c r="AS162" s="1">
        <v>0</v>
      </c>
      <c r="AT162" s="1">
        <v>0</v>
      </c>
      <c r="AU162" s="1" t="b">
        <v>1</v>
      </c>
      <c r="AV162" s="1" t="b">
        <v>1</v>
      </c>
      <c r="AW162" s="1" t="b">
        <v>1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 t="b">
        <v>1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8</v>
      </c>
      <c r="BV162" s="1">
        <v>16</v>
      </c>
      <c r="BW162" s="1">
        <v>32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8192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S162" s="1" t="s">
        <v>2830</v>
      </c>
      <c r="CT162" s="1">
        <v>2</v>
      </c>
      <c r="CU162" s="1">
        <v>-1</v>
      </c>
      <c r="CV162" s="1">
        <v>50</v>
      </c>
      <c r="CW162" s="1">
        <v>0</v>
      </c>
      <c r="CX162" s="1">
        <v>150050</v>
      </c>
      <c r="CY162" s="1" t="s">
        <v>2830</v>
      </c>
    </row>
    <row r="163" spans="1:103" x14ac:dyDescent="0.2">
      <c r="A163" s="1">
        <v>5055</v>
      </c>
      <c r="B163" s="1">
        <v>2</v>
      </c>
      <c r="C163" s="1">
        <v>250055</v>
      </c>
      <c r="D163" s="1">
        <v>250055</v>
      </c>
      <c r="E163" s="1" t="s">
        <v>2274</v>
      </c>
      <c r="F163" s="1" t="s">
        <v>2274</v>
      </c>
      <c r="G163" s="1">
        <v>0</v>
      </c>
      <c r="H163" s="1">
        <v>0</v>
      </c>
      <c r="I163" s="1">
        <v>0</v>
      </c>
      <c r="J163" s="1">
        <v>5055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 t="s">
        <v>702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4</v>
      </c>
      <c r="AS163" s="1">
        <v>0</v>
      </c>
      <c r="AT163" s="1">
        <v>0</v>
      </c>
      <c r="AU163" s="1" t="b">
        <v>1</v>
      </c>
      <c r="AV163" s="1" t="b">
        <v>1</v>
      </c>
      <c r="AW163" s="1" t="b">
        <v>1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 t="b">
        <v>1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8</v>
      </c>
      <c r="BV163" s="1">
        <v>16</v>
      </c>
      <c r="BW163" s="1">
        <v>32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8192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S163" s="1" t="s">
        <v>2838</v>
      </c>
      <c r="CT163" s="1">
        <v>4</v>
      </c>
      <c r="CU163" s="1">
        <v>-1</v>
      </c>
      <c r="CV163" s="1">
        <v>76</v>
      </c>
      <c r="CW163" s="1">
        <v>0</v>
      </c>
      <c r="CX163" s="1">
        <v>150076</v>
      </c>
      <c r="CY163" s="1" t="s">
        <v>2838</v>
      </c>
    </row>
    <row r="164" spans="1:103" x14ac:dyDescent="0.2">
      <c r="A164" s="1">
        <v>5056</v>
      </c>
      <c r="B164" s="1">
        <v>2</v>
      </c>
      <c r="C164" s="1">
        <v>250056</v>
      </c>
      <c r="D164" s="1">
        <v>250056</v>
      </c>
      <c r="E164" s="1" t="s">
        <v>2275</v>
      </c>
      <c r="F164" s="1" t="s">
        <v>2275</v>
      </c>
      <c r="G164" s="1">
        <v>0</v>
      </c>
      <c r="H164" s="1">
        <v>0</v>
      </c>
      <c r="I164" s="1">
        <v>0</v>
      </c>
      <c r="J164" s="1">
        <v>5056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 t="s">
        <v>702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4</v>
      </c>
      <c r="AS164" s="1">
        <v>0</v>
      </c>
      <c r="AT164" s="1">
        <v>0</v>
      </c>
      <c r="AU164" s="1" t="b">
        <v>1</v>
      </c>
      <c r="AV164" s="1" t="b">
        <v>1</v>
      </c>
      <c r="AW164" s="1" t="b">
        <v>1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 t="b">
        <v>1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8</v>
      </c>
      <c r="BV164" s="1">
        <v>16</v>
      </c>
      <c r="BW164" s="1">
        <v>32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8192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S164" s="1" t="s">
        <v>2851</v>
      </c>
      <c r="CT164" s="1">
        <v>4</v>
      </c>
      <c r="CU164" s="1">
        <v>-1</v>
      </c>
      <c r="CV164" s="1">
        <v>90</v>
      </c>
      <c r="CW164" s="1">
        <v>0</v>
      </c>
      <c r="CX164" s="1">
        <v>150090</v>
      </c>
      <c r="CY164" s="1" t="s">
        <v>2851</v>
      </c>
    </row>
    <row r="165" spans="1:103" x14ac:dyDescent="0.2">
      <c r="A165" s="1">
        <v>5057</v>
      </c>
      <c r="B165" s="1">
        <v>2</v>
      </c>
      <c r="C165" s="1">
        <v>250057</v>
      </c>
      <c r="D165" s="1">
        <v>250057</v>
      </c>
      <c r="E165" s="1" t="s">
        <v>2276</v>
      </c>
      <c r="F165" s="1" t="s">
        <v>2276</v>
      </c>
      <c r="G165" s="1">
        <v>0</v>
      </c>
      <c r="H165" s="1">
        <v>0</v>
      </c>
      <c r="I165" s="1">
        <v>0</v>
      </c>
      <c r="J165" s="1">
        <v>5057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 t="s">
        <v>702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4</v>
      </c>
      <c r="AS165" s="1">
        <v>0</v>
      </c>
      <c r="AT165" s="1">
        <v>0</v>
      </c>
      <c r="AU165" s="1" t="b">
        <v>1</v>
      </c>
      <c r="AV165" s="1" t="b">
        <v>1</v>
      </c>
      <c r="AW165" s="1" t="b">
        <v>1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 t="b">
        <v>1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8</v>
      </c>
      <c r="BV165" s="1">
        <v>16</v>
      </c>
      <c r="BW165" s="1">
        <v>32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8192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S165" s="1" t="s">
        <v>2852</v>
      </c>
      <c r="CT165" s="1">
        <v>4</v>
      </c>
      <c r="CU165" s="1">
        <v>-1</v>
      </c>
      <c r="CV165" s="1">
        <v>91</v>
      </c>
      <c r="CW165" s="1">
        <v>0</v>
      </c>
      <c r="CX165" s="1">
        <v>150091</v>
      </c>
      <c r="CY165" s="1" t="s">
        <v>2852</v>
      </c>
    </row>
    <row r="166" spans="1:103" x14ac:dyDescent="0.2">
      <c r="A166" s="1">
        <v>5058</v>
      </c>
      <c r="B166" s="1">
        <v>2</v>
      </c>
      <c r="C166" s="1">
        <v>250058</v>
      </c>
      <c r="D166" s="1">
        <v>250058</v>
      </c>
      <c r="E166" s="1" t="s">
        <v>2277</v>
      </c>
      <c r="F166" s="1" t="s">
        <v>2277</v>
      </c>
      <c r="G166" s="1">
        <v>0</v>
      </c>
      <c r="H166" s="1">
        <v>0</v>
      </c>
      <c r="I166" s="1">
        <v>0</v>
      </c>
      <c r="J166" s="1">
        <v>5058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 t="s">
        <v>702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4</v>
      </c>
      <c r="AS166" s="1">
        <v>0</v>
      </c>
      <c r="AT166" s="1">
        <v>0</v>
      </c>
      <c r="AU166" s="1" t="b">
        <v>1</v>
      </c>
      <c r="AV166" s="1" t="b">
        <v>1</v>
      </c>
      <c r="AW166" s="1" t="b">
        <v>1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 t="b">
        <v>1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8</v>
      </c>
      <c r="BV166" s="1">
        <v>16</v>
      </c>
      <c r="BW166" s="1">
        <v>32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8192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S166" s="1" t="s">
        <v>2853</v>
      </c>
      <c r="CT166" s="1">
        <v>4</v>
      </c>
      <c r="CU166" s="1">
        <v>-1</v>
      </c>
      <c r="CV166" s="1">
        <v>92</v>
      </c>
      <c r="CW166" s="1">
        <v>0</v>
      </c>
      <c r="CX166" s="1">
        <v>150092</v>
      </c>
      <c r="CY166" s="1" t="s">
        <v>2853</v>
      </c>
    </row>
    <row r="167" spans="1:103" x14ac:dyDescent="0.2">
      <c r="A167" s="1">
        <v>7001</v>
      </c>
      <c r="B167" s="1">
        <v>2</v>
      </c>
      <c r="C167" s="1">
        <v>0</v>
      </c>
      <c r="D167" s="1">
        <v>0</v>
      </c>
      <c r="E167" s="1" t="s">
        <v>2280</v>
      </c>
      <c r="F167" s="1">
        <v>0</v>
      </c>
      <c r="G167" s="1">
        <v>0</v>
      </c>
      <c r="H167" s="1">
        <v>0</v>
      </c>
      <c r="I167" s="1">
        <v>0</v>
      </c>
      <c r="J167" s="1">
        <v>7001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4</v>
      </c>
      <c r="AS167" s="1">
        <v>0</v>
      </c>
      <c r="AT167" s="1">
        <v>0</v>
      </c>
      <c r="AU167" s="1" t="b">
        <v>1</v>
      </c>
      <c r="AV167" s="1" t="b">
        <v>1</v>
      </c>
      <c r="AW167" s="1" t="b">
        <v>1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 t="b">
        <v>1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8</v>
      </c>
      <c r="BV167" s="1">
        <v>16</v>
      </c>
      <c r="BW167" s="1">
        <v>32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8192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S167" s="1" t="s">
        <v>2854</v>
      </c>
      <c r="CT167" s="1">
        <v>4</v>
      </c>
      <c r="CU167" s="1">
        <v>-1</v>
      </c>
      <c r="CV167" s="1">
        <v>96</v>
      </c>
      <c r="CW167" s="1">
        <v>0</v>
      </c>
      <c r="CX167" s="1">
        <v>150096</v>
      </c>
      <c r="CY167" s="1" t="s">
        <v>2854</v>
      </c>
    </row>
    <row r="168" spans="1:103" x14ac:dyDescent="0.2">
      <c r="A168" s="1">
        <v>7002</v>
      </c>
      <c r="B168" s="1">
        <v>2</v>
      </c>
      <c r="C168" s="1">
        <v>0</v>
      </c>
      <c r="D168" s="1">
        <v>0</v>
      </c>
      <c r="E168" s="1" t="s">
        <v>2281</v>
      </c>
      <c r="F168" s="1">
        <v>0</v>
      </c>
      <c r="G168" s="1">
        <v>0</v>
      </c>
      <c r="H168" s="1">
        <v>0</v>
      </c>
      <c r="I168" s="1">
        <v>0</v>
      </c>
      <c r="J168" s="1">
        <v>7002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4</v>
      </c>
      <c r="AS168" s="1">
        <v>0</v>
      </c>
      <c r="AT168" s="1">
        <v>0</v>
      </c>
      <c r="AU168" s="1" t="b">
        <v>1</v>
      </c>
      <c r="AV168" s="1" t="b">
        <v>1</v>
      </c>
      <c r="AW168" s="1" t="b">
        <v>1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 t="b">
        <v>1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8</v>
      </c>
      <c r="BV168" s="1">
        <v>16</v>
      </c>
      <c r="BW168" s="1">
        <v>32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8192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S168" s="1" t="s">
        <v>292</v>
      </c>
      <c r="CT168" s="1">
        <v>1</v>
      </c>
      <c r="CU168" s="1">
        <v>-1</v>
      </c>
      <c r="CV168" s="1">
        <v>1</v>
      </c>
      <c r="CW168" s="1">
        <v>0</v>
      </c>
      <c r="CX168" s="1">
        <v>150001</v>
      </c>
      <c r="CY168" s="1" t="s">
        <v>292</v>
      </c>
    </row>
    <row r="169" spans="1:103" x14ac:dyDescent="0.2">
      <c r="A169" s="1">
        <v>7003</v>
      </c>
      <c r="B169" s="1">
        <v>2</v>
      </c>
      <c r="C169" s="1">
        <v>0</v>
      </c>
      <c r="D169" s="1">
        <v>0</v>
      </c>
      <c r="E169" s="1" t="s">
        <v>2282</v>
      </c>
      <c r="F169" s="1">
        <v>0</v>
      </c>
      <c r="G169" s="1">
        <v>0</v>
      </c>
      <c r="H169" s="1">
        <v>0</v>
      </c>
      <c r="I169" s="1">
        <v>0</v>
      </c>
      <c r="J169" s="1">
        <v>7003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1</v>
      </c>
      <c r="AM169" s="1">
        <v>0</v>
      </c>
      <c r="AN169" s="1">
        <v>0</v>
      </c>
      <c r="AO169" s="1">
        <v>0</v>
      </c>
      <c r="AP169" s="1">
        <v>0</v>
      </c>
      <c r="AQ169" s="1">
        <v>4</v>
      </c>
      <c r="AS169" s="1">
        <v>0</v>
      </c>
      <c r="AT169" s="1">
        <v>0</v>
      </c>
      <c r="AU169" s="1" t="b">
        <v>1</v>
      </c>
      <c r="AV169" s="1" t="b">
        <v>1</v>
      </c>
      <c r="AW169" s="1" t="b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 t="b">
        <v>1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8</v>
      </c>
      <c r="BV169" s="1">
        <v>16</v>
      </c>
      <c r="BW169" s="1">
        <v>32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8192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S169" s="1" t="s">
        <v>2839</v>
      </c>
      <c r="CT169" s="1">
        <v>1</v>
      </c>
      <c r="CU169" s="1">
        <v>-1</v>
      </c>
      <c r="CV169" s="1">
        <v>77</v>
      </c>
      <c r="CW169" s="1">
        <v>0</v>
      </c>
      <c r="CX169" s="1">
        <v>150077</v>
      </c>
      <c r="CY169" s="1" t="s">
        <v>2839</v>
      </c>
    </row>
    <row r="170" spans="1:103" x14ac:dyDescent="0.2">
      <c r="A170" s="1">
        <v>7004</v>
      </c>
      <c r="B170" s="1">
        <v>2</v>
      </c>
      <c r="C170" s="1">
        <v>0</v>
      </c>
      <c r="D170" s="1">
        <v>0</v>
      </c>
      <c r="E170" s="1" t="s">
        <v>2283</v>
      </c>
      <c r="F170" s="1">
        <v>0</v>
      </c>
      <c r="G170" s="1">
        <v>0</v>
      </c>
      <c r="H170" s="1">
        <v>0</v>
      </c>
      <c r="I170" s="1">
        <v>0</v>
      </c>
      <c r="J170" s="1">
        <v>7004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0</v>
      </c>
      <c r="AO170" s="1">
        <v>0</v>
      </c>
      <c r="AP170" s="1">
        <v>0</v>
      </c>
      <c r="AQ170" s="1">
        <v>4</v>
      </c>
      <c r="AS170" s="1">
        <v>0</v>
      </c>
      <c r="AT170" s="1">
        <v>0</v>
      </c>
      <c r="AU170" s="1" t="b">
        <v>1</v>
      </c>
      <c r="AV170" s="1">
        <v>0</v>
      </c>
      <c r="AW170" s="1" t="b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8</v>
      </c>
      <c r="BV170" s="1">
        <v>0</v>
      </c>
      <c r="BW170" s="1">
        <v>32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S170" s="1" t="s">
        <v>2827</v>
      </c>
      <c r="CT170" s="1">
        <v>2</v>
      </c>
      <c r="CU170" s="1">
        <v>-1</v>
      </c>
      <c r="CV170" s="1">
        <v>36</v>
      </c>
      <c r="CW170" s="1">
        <v>0</v>
      </c>
      <c r="CX170" s="1">
        <v>150036</v>
      </c>
      <c r="CY170" s="1" t="s">
        <v>2827</v>
      </c>
    </row>
    <row r="171" spans="1:103" x14ac:dyDescent="0.2">
      <c r="A171" s="1">
        <v>7005</v>
      </c>
      <c r="B171" s="1">
        <v>2</v>
      </c>
      <c r="C171" s="1">
        <v>0</v>
      </c>
      <c r="D171" s="1">
        <v>0</v>
      </c>
      <c r="E171" s="1" t="s">
        <v>2284</v>
      </c>
      <c r="F171" s="1">
        <v>0</v>
      </c>
      <c r="G171" s="1">
        <v>0</v>
      </c>
      <c r="H171" s="1">
        <v>0</v>
      </c>
      <c r="I171" s="1">
        <v>0</v>
      </c>
      <c r="J171" s="1">
        <v>7005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4</v>
      </c>
      <c r="AS171" s="1">
        <v>0</v>
      </c>
      <c r="AT171" s="1">
        <v>0</v>
      </c>
      <c r="AU171" s="1" t="b">
        <v>1</v>
      </c>
      <c r="AV171" s="1">
        <v>0</v>
      </c>
      <c r="AW171" s="1" t="b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8</v>
      </c>
      <c r="BV171" s="1">
        <v>0</v>
      </c>
      <c r="BW171" s="1">
        <v>32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S171" s="1" t="s">
        <v>2831</v>
      </c>
      <c r="CT171" s="1">
        <v>2</v>
      </c>
      <c r="CU171" s="1">
        <v>-1</v>
      </c>
      <c r="CV171" s="1">
        <v>54</v>
      </c>
      <c r="CW171" s="1">
        <v>0</v>
      </c>
      <c r="CX171" s="1">
        <v>150054</v>
      </c>
      <c r="CY171" s="1" t="s">
        <v>2831</v>
      </c>
    </row>
    <row r="172" spans="1:103" x14ac:dyDescent="0.2">
      <c r="A172" s="1">
        <v>7006</v>
      </c>
      <c r="B172" s="1">
        <v>2</v>
      </c>
      <c r="C172" s="1">
        <v>0</v>
      </c>
      <c r="D172" s="1">
        <v>0</v>
      </c>
      <c r="E172" s="1" t="s">
        <v>2285</v>
      </c>
      <c r="F172" s="1">
        <v>0</v>
      </c>
      <c r="G172" s="1">
        <v>0</v>
      </c>
      <c r="H172" s="1">
        <v>0</v>
      </c>
      <c r="I172" s="1">
        <v>0</v>
      </c>
      <c r="J172" s="1">
        <v>7006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4</v>
      </c>
      <c r="AS172" s="1">
        <v>0</v>
      </c>
      <c r="AT172" s="1">
        <v>0</v>
      </c>
      <c r="AU172" s="1" t="b">
        <v>1</v>
      </c>
      <c r="AV172" s="1" t="b">
        <v>1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8</v>
      </c>
      <c r="BV172" s="1">
        <v>16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S172" s="1" t="s">
        <v>2839</v>
      </c>
      <c r="CT172" s="1">
        <v>1</v>
      </c>
      <c r="CU172" s="1">
        <v>-1</v>
      </c>
      <c r="CV172" s="1">
        <v>77</v>
      </c>
      <c r="CW172" s="1">
        <v>0</v>
      </c>
      <c r="CX172" s="1">
        <v>150077</v>
      </c>
      <c r="CY172" s="1" t="s">
        <v>2839</v>
      </c>
    </row>
    <row r="173" spans="1:103" x14ac:dyDescent="0.2">
      <c r="A173" s="1">
        <v>7007</v>
      </c>
      <c r="B173" s="1">
        <v>2</v>
      </c>
      <c r="C173" s="1">
        <v>0</v>
      </c>
      <c r="D173" s="1">
        <v>0</v>
      </c>
      <c r="E173" s="1" t="s">
        <v>2286</v>
      </c>
      <c r="F173" s="1">
        <v>0</v>
      </c>
      <c r="G173" s="1">
        <v>0</v>
      </c>
      <c r="H173" s="1">
        <v>0</v>
      </c>
      <c r="I173" s="1">
        <v>0</v>
      </c>
      <c r="J173" s="1">
        <v>7007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4</v>
      </c>
      <c r="AS173" s="1">
        <v>0</v>
      </c>
      <c r="AT173" s="1">
        <v>0</v>
      </c>
      <c r="AU173" s="1" t="b">
        <v>1</v>
      </c>
      <c r="AV173" s="1" t="b">
        <v>1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8</v>
      </c>
      <c r="BV173" s="1">
        <v>16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S173" s="1" t="s">
        <v>2843</v>
      </c>
      <c r="CT173" s="1">
        <v>2</v>
      </c>
      <c r="CU173" s="1">
        <v>-1</v>
      </c>
      <c r="CV173" s="1">
        <v>81</v>
      </c>
      <c r="CW173" s="1">
        <v>0</v>
      </c>
      <c r="CX173" s="1">
        <v>150081</v>
      </c>
      <c r="CY173" s="1" t="s">
        <v>2843</v>
      </c>
    </row>
    <row r="174" spans="1:103" x14ac:dyDescent="0.2">
      <c r="A174" s="1">
        <v>7008</v>
      </c>
      <c r="B174" s="1">
        <v>2</v>
      </c>
      <c r="C174" s="1">
        <v>0</v>
      </c>
      <c r="D174" s="1">
        <v>0</v>
      </c>
      <c r="E174" s="1" t="s">
        <v>2287</v>
      </c>
      <c r="F174" s="1">
        <v>0</v>
      </c>
      <c r="G174" s="1">
        <v>0</v>
      </c>
      <c r="H174" s="1">
        <v>0</v>
      </c>
      <c r="I174" s="1">
        <v>0</v>
      </c>
      <c r="J174" s="1">
        <v>7008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1</v>
      </c>
      <c r="AM174" s="1">
        <v>0</v>
      </c>
      <c r="AN174" s="1">
        <v>0</v>
      </c>
      <c r="AO174" s="1">
        <v>0</v>
      </c>
      <c r="AP174" s="1">
        <v>0</v>
      </c>
      <c r="AQ174" s="1">
        <v>4</v>
      </c>
      <c r="AS174" s="1">
        <v>0</v>
      </c>
      <c r="AT174" s="1">
        <v>0</v>
      </c>
      <c r="AU174" s="1" t="b">
        <v>1</v>
      </c>
      <c r="AV174" s="1" t="b">
        <v>1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8</v>
      </c>
      <c r="BV174" s="1">
        <v>16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S174" s="1" t="s">
        <v>2839</v>
      </c>
      <c r="CT174" s="1">
        <v>1</v>
      </c>
      <c r="CU174" s="1">
        <v>-1</v>
      </c>
      <c r="CV174" s="1">
        <v>77</v>
      </c>
      <c r="CW174" s="1">
        <v>0</v>
      </c>
      <c r="CX174" s="1">
        <v>150077</v>
      </c>
      <c r="CY174" s="1" t="s">
        <v>2839</v>
      </c>
    </row>
    <row r="175" spans="1:103" x14ac:dyDescent="0.2">
      <c r="A175" s="1">
        <v>7009</v>
      </c>
      <c r="B175" s="1">
        <v>2</v>
      </c>
      <c r="C175" s="1">
        <v>0</v>
      </c>
      <c r="D175" s="1">
        <v>0</v>
      </c>
      <c r="E175" s="1" t="s">
        <v>2288</v>
      </c>
      <c r="F175" s="1">
        <v>0</v>
      </c>
      <c r="G175" s="1">
        <v>0</v>
      </c>
      <c r="H175" s="1">
        <v>0</v>
      </c>
      <c r="I175" s="1">
        <v>0</v>
      </c>
      <c r="J175" s="1">
        <v>7009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4</v>
      </c>
      <c r="AS175" s="1">
        <v>0</v>
      </c>
      <c r="AT175" s="1">
        <v>0</v>
      </c>
      <c r="AU175" s="1" t="b">
        <v>1</v>
      </c>
      <c r="AV175" s="1" t="b">
        <v>1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8</v>
      </c>
      <c r="BV175" s="1">
        <v>16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S175" s="1" t="s">
        <v>2831</v>
      </c>
      <c r="CT175" s="1">
        <v>2</v>
      </c>
      <c r="CU175" s="1">
        <v>-1</v>
      </c>
      <c r="CV175" s="1">
        <v>54</v>
      </c>
      <c r="CW175" s="1">
        <v>0</v>
      </c>
      <c r="CX175" s="1">
        <v>150054</v>
      </c>
      <c r="CY175" s="1" t="s">
        <v>2831</v>
      </c>
    </row>
    <row r="176" spans="1:103" x14ac:dyDescent="0.2">
      <c r="A176" s="1">
        <v>7010</v>
      </c>
      <c r="B176" s="1">
        <v>2</v>
      </c>
      <c r="C176" s="1">
        <v>0</v>
      </c>
      <c r="D176" s="1">
        <v>0</v>
      </c>
      <c r="E176" s="1" t="s">
        <v>2289</v>
      </c>
      <c r="F176" s="1">
        <v>0</v>
      </c>
      <c r="G176" s="1">
        <v>0</v>
      </c>
      <c r="H176" s="1">
        <v>0</v>
      </c>
      <c r="I176" s="1">
        <v>0</v>
      </c>
      <c r="J176" s="1">
        <v>7010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4</v>
      </c>
      <c r="AS176" s="1">
        <v>0</v>
      </c>
      <c r="AT176" s="1">
        <v>0</v>
      </c>
      <c r="AU176" s="1" t="b">
        <v>1</v>
      </c>
      <c r="AV176" s="1" t="b">
        <v>1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8</v>
      </c>
      <c r="BV176" s="1">
        <v>16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S176" s="1" t="s">
        <v>2843</v>
      </c>
      <c r="CT176" s="1">
        <v>2</v>
      </c>
      <c r="CU176" s="1">
        <v>-1</v>
      </c>
      <c r="CV176" s="1">
        <v>81</v>
      </c>
      <c r="CW176" s="1">
        <v>0</v>
      </c>
      <c r="CX176" s="1">
        <v>150081</v>
      </c>
      <c r="CY176" s="1" t="s">
        <v>2843</v>
      </c>
    </row>
    <row r="177" spans="1:103" x14ac:dyDescent="0.2">
      <c r="A177" s="1">
        <v>7011</v>
      </c>
      <c r="B177" s="1">
        <v>2</v>
      </c>
      <c r="C177" s="1">
        <v>0</v>
      </c>
      <c r="D177" s="1">
        <v>0</v>
      </c>
      <c r="E177" s="1" t="s">
        <v>2290</v>
      </c>
      <c r="F177" s="1">
        <v>0</v>
      </c>
      <c r="G177" s="1">
        <v>0</v>
      </c>
      <c r="H177" s="1">
        <v>0</v>
      </c>
      <c r="I177" s="1">
        <v>0</v>
      </c>
      <c r="J177" s="1">
        <v>7011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4</v>
      </c>
      <c r="AS177" s="1">
        <v>0</v>
      </c>
      <c r="AT177" s="1">
        <v>0</v>
      </c>
      <c r="AU177" s="1" t="b">
        <v>1</v>
      </c>
      <c r="AV177" s="1" t="b">
        <v>1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8</v>
      </c>
      <c r="BV177" s="1">
        <v>16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S177" s="1" t="s">
        <v>292</v>
      </c>
      <c r="CT177" s="1">
        <v>1</v>
      </c>
      <c r="CU177" s="1">
        <v>-1</v>
      </c>
      <c r="CV177" s="1">
        <v>1</v>
      </c>
      <c r="CW177" s="1">
        <v>0</v>
      </c>
      <c r="CX177" s="1">
        <v>150001</v>
      </c>
      <c r="CY177" s="1" t="s">
        <v>292</v>
      </c>
    </row>
    <row r="178" spans="1:103" x14ac:dyDescent="0.2">
      <c r="A178" s="1">
        <v>7012</v>
      </c>
      <c r="B178" s="1">
        <v>2</v>
      </c>
      <c r="C178" s="1">
        <v>0</v>
      </c>
      <c r="D178" s="1">
        <v>0</v>
      </c>
      <c r="E178" s="1" t="s">
        <v>2291</v>
      </c>
      <c r="F178" s="1">
        <v>0</v>
      </c>
      <c r="G178" s="1">
        <v>0</v>
      </c>
      <c r="H178" s="1">
        <v>0</v>
      </c>
      <c r="I178" s="1">
        <v>0</v>
      </c>
      <c r="J178" s="1">
        <v>7012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4</v>
      </c>
      <c r="AS178" s="1">
        <v>0</v>
      </c>
      <c r="AT178" s="1">
        <v>0</v>
      </c>
      <c r="AU178" s="1" t="b">
        <v>1</v>
      </c>
      <c r="AV178" s="1" t="b">
        <v>1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8</v>
      </c>
      <c r="BV178" s="1">
        <v>16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S178" s="1" t="s">
        <v>2831</v>
      </c>
      <c r="CT178" s="1">
        <v>2</v>
      </c>
      <c r="CU178" s="1">
        <v>-1</v>
      </c>
      <c r="CV178" s="1">
        <v>54</v>
      </c>
      <c r="CW178" s="1">
        <v>0</v>
      </c>
      <c r="CX178" s="1">
        <v>150054</v>
      </c>
      <c r="CY178" s="1" t="s">
        <v>2831</v>
      </c>
    </row>
    <row r="179" spans="1:103" x14ac:dyDescent="0.2">
      <c r="A179" s="1">
        <v>7013</v>
      </c>
      <c r="B179" s="1">
        <v>2</v>
      </c>
      <c r="C179" s="1">
        <v>0</v>
      </c>
      <c r="D179" s="1">
        <v>0</v>
      </c>
      <c r="E179" s="1" t="s">
        <v>2292</v>
      </c>
      <c r="F179" s="1">
        <v>0</v>
      </c>
      <c r="G179" s="1">
        <v>0</v>
      </c>
      <c r="H179" s="1">
        <v>0</v>
      </c>
      <c r="I179" s="1">
        <v>0</v>
      </c>
      <c r="J179" s="1">
        <v>7013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4</v>
      </c>
      <c r="AS179" s="1">
        <v>0</v>
      </c>
      <c r="AT179" s="1">
        <v>0</v>
      </c>
      <c r="AU179" s="1" t="b">
        <v>1</v>
      </c>
      <c r="AV179" s="1" t="b">
        <v>1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8</v>
      </c>
      <c r="BV179" s="1">
        <v>16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S179" s="1" t="s">
        <v>3812</v>
      </c>
      <c r="CT179" s="1">
        <v>4</v>
      </c>
      <c r="CU179" s="1">
        <v>-1</v>
      </c>
      <c r="CV179" s="1">
        <v>109</v>
      </c>
      <c r="CW179" s="1">
        <v>0</v>
      </c>
      <c r="CX179" s="1">
        <v>150109</v>
      </c>
      <c r="CY179" s="1" t="s">
        <v>3812</v>
      </c>
    </row>
    <row r="180" spans="1:103" x14ac:dyDescent="0.2">
      <c r="A180" s="1">
        <v>7014</v>
      </c>
      <c r="B180" s="1">
        <v>2</v>
      </c>
      <c r="C180" s="1">
        <v>0</v>
      </c>
      <c r="D180" s="1">
        <v>0</v>
      </c>
      <c r="E180" s="1" t="s">
        <v>2293</v>
      </c>
      <c r="F180" s="1">
        <v>0</v>
      </c>
      <c r="G180" s="1">
        <v>0</v>
      </c>
      <c r="H180" s="1">
        <v>0</v>
      </c>
      <c r="I180" s="1">
        <v>0</v>
      </c>
      <c r="J180" s="1">
        <v>7014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4</v>
      </c>
      <c r="AS180" s="1">
        <v>0</v>
      </c>
      <c r="AT180" s="1">
        <v>0</v>
      </c>
      <c r="AU180" s="1" t="b">
        <v>1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8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S180" s="1" t="s">
        <v>292</v>
      </c>
      <c r="CT180" s="1">
        <v>1</v>
      </c>
      <c r="CU180" s="1">
        <v>-1</v>
      </c>
      <c r="CV180" s="1">
        <v>1</v>
      </c>
      <c r="CW180" s="1">
        <v>0</v>
      </c>
      <c r="CX180" s="1">
        <v>150001</v>
      </c>
      <c r="CY180" s="1" t="s">
        <v>292</v>
      </c>
    </row>
    <row r="181" spans="1:103" x14ac:dyDescent="0.2">
      <c r="A181" s="1">
        <v>7015</v>
      </c>
      <c r="B181" s="1">
        <v>2</v>
      </c>
      <c r="C181" s="1">
        <v>0</v>
      </c>
      <c r="D181" s="1">
        <v>0</v>
      </c>
      <c r="E181" s="1" t="s">
        <v>2294</v>
      </c>
      <c r="F181" s="1">
        <v>0</v>
      </c>
      <c r="G181" s="1">
        <v>0</v>
      </c>
      <c r="H181" s="1">
        <v>0</v>
      </c>
      <c r="I181" s="1">
        <v>0</v>
      </c>
      <c r="J181" s="1">
        <v>7015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4</v>
      </c>
      <c r="AS181" s="1">
        <v>0</v>
      </c>
      <c r="AT181" s="1">
        <v>0</v>
      </c>
      <c r="AU181" s="1" t="b">
        <v>1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8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S181" s="1" t="s">
        <v>2839</v>
      </c>
      <c r="CT181" s="1">
        <v>1</v>
      </c>
      <c r="CU181" s="1">
        <v>-1</v>
      </c>
      <c r="CV181" s="1">
        <v>77</v>
      </c>
      <c r="CW181" s="1">
        <v>0</v>
      </c>
      <c r="CX181" s="1">
        <v>150077</v>
      </c>
      <c r="CY181" s="1" t="s">
        <v>2839</v>
      </c>
    </row>
    <row r="182" spans="1:103" x14ac:dyDescent="0.2">
      <c r="A182" s="1">
        <v>7016</v>
      </c>
      <c r="B182" s="1">
        <v>2</v>
      </c>
      <c r="C182" s="1">
        <v>0</v>
      </c>
      <c r="D182" s="1">
        <v>0</v>
      </c>
      <c r="E182" s="1" t="s">
        <v>2295</v>
      </c>
      <c r="F182" s="1">
        <v>0</v>
      </c>
      <c r="G182" s="1">
        <v>0</v>
      </c>
      <c r="H182" s="1">
        <v>0</v>
      </c>
      <c r="I182" s="1">
        <v>0</v>
      </c>
      <c r="J182" s="1">
        <v>7016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4</v>
      </c>
      <c r="AS182" s="1">
        <v>0</v>
      </c>
      <c r="AT182" s="1">
        <v>0</v>
      </c>
      <c r="AU182" s="1" t="b">
        <v>1</v>
      </c>
      <c r="AV182" s="1" t="b">
        <v>1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 t="b">
        <v>1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8</v>
      </c>
      <c r="BV182" s="1">
        <v>16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8192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S182" s="1" t="s">
        <v>2827</v>
      </c>
      <c r="CT182" s="1">
        <v>2</v>
      </c>
      <c r="CU182" s="1">
        <v>-1</v>
      </c>
      <c r="CV182" s="1">
        <v>36</v>
      </c>
      <c r="CW182" s="1">
        <v>0</v>
      </c>
      <c r="CX182" s="1">
        <v>150036</v>
      </c>
      <c r="CY182" s="1" t="s">
        <v>2827</v>
      </c>
    </row>
    <row r="183" spans="1:103" x14ac:dyDescent="0.2">
      <c r="A183" s="1">
        <v>7017</v>
      </c>
      <c r="B183" s="1">
        <v>2</v>
      </c>
      <c r="C183" s="1">
        <v>0</v>
      </c>
      <c r="D183" s="1">
        <v>0</v>
      </c>
      <c r="E183" s="1" t="s">
        <v>2296</v>
      </c>
      <c r="F183" s="1">
        <v>0</v>
      </c>
      <c r="G183" s="1">
        <v>0</v>
      </c>
      <c r="H183" s="1">
        <v>0</v>
      </c>
      <c r="I183" s="1">
        <v>0</v>
      </c>
      <c r="J183" s="1">
        <v>7017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4</v>
      </c>
      <c r="AS183" s="1">
        <v>0</v>
      </c>
      <c r="AT183" s="1">
        <v>0</v>
      </c>
      <c r="AU183" s="1">
        <v>0</v>
      </c>
      <c r="AV183" s="1" t="b">
        <v>1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16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S183" s="1" t="s">
        <v>2831</v>
      </c>
      <c r="CT183" s="1">
        <v>2</v>
      </c>
      <c r="CU183" s="1">
        <v>-1</v>
      </c>
      <c r="CV183" s="1">
        <v>54</v>
      </c>
      <c r="CW183" s="1">
        <v>0</v>
      </c>
      <c r="CX183" s="1">
        <v>150054</v>
      </c>
      <c r="CY183" s="1" t="s">
        <v>2831</v>
      </c>
    </row>
    <row r="184" spans="1:103" x14ac:dyDescent="0.2">
      <c r="A184" s="1">
        <v>7018</v>
      </c>
      <c r="B184" s="1">
        <v>2</v>
      </c>
      <c r="C184" s="1">
        <v>0</v>
      </c>
      <c r="D184" s="1">
        <v>0</v>
      </c>
      <c r="E184" s="1" t="s">
        <v>2297</v>
      </c>
      <c r="F184" s="1">
        <v>0</v>
      </c>
      <c r="G184" s="1">
        <v>0</v>
      </c>
      <c r="H184" s="1">
        <v>0</v>
      </c>
      <c r="I184" s="1">
        <v>0</v>
      </c>
      <c r="J184" s="1">
        <v>7018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4</v>
      </c>
      <c r="AS184" s="1">
        <v>0</v>
      </c>
      <c r="AT184" s="1">
        <v>0</v>
      </c>
      <c r="AU184" s="1" t="b">
        <v>1</v>
      </c>
      <c r="AV184" s="1">
        <v>0</v>
      </c>
      <c r="AW184" s="1" t="b">
        <v>1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 t="b">
        <v>1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 t="b">
        <v>1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8</v>
      </c>
      <c r="BV184" s="1">
        <v>0</v>
      </c>
      <c r="BW184" s="1">
        <v>32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8192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8388608</v>
      </c>
      <c r="CP184" s="1">
        <v>0</v>
      </c>
      <c r="CQ184" s="1">
        <v>0</v>
      </c>
      <c r="CS184" s="1" t="s">
        <v>292</v>
      </c>
      <c r="CT184" s="1">
        <v>1</v>
      </c>
      <c r="CU184" s="1">
        <v>-1</v>
      </c>
      <c r="CV184" s="1">
        <v>1</v>
      </c>
      <c r="CW184" s="1">
        <v>0</v>
      </c>
      <c r="CX184" s="1">
        <v>150001</v>
      </c>
      <c r="CY184" s="1" t="s">
        <v>292</v>
      </c>
    </row>
    <row r="185" spans="1:103" x14ac:dyDescent="0.2">
      <c r="A185" s="1">
        <v>7019</v>
      </c>
      <c r="B185" s="1">
        <v>2</v>
      </c>
      <c r="C185" s="1">
        <v>0</v>
      </c>
      <c r="D185" s="1">
        <v>0</v>
      </c>
      <c r="E185" s="1" t="s">
        <v>2298</v>
      </c>
      <c r="F185" s="1">
        <v>0</v>
      </c>
      <c r="G185" s="1">
        <v>0</v>
      </c>
      <c r="H185" s="1">
        <v>0</v>
      </c>
      <c r="I185" s="1">
        <v>0</v>
      </c>
      <c r="J185" s="1">
        <v>7019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4</v>
      </c>
      <c r="AS185" s="1">
        <v>0</v>
      </c>
      <c r="AT185" s="1">
        <v>0</v>
      </c>
      <c r="AU185" s="1" t="b">
        <v>1</v>
      </c>
      <c r="AV185" s="1" t="b">
        <v>1</v>
      </c>
      <c r="AW185" s="1" t="b">
        <v>1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 t="b">
        <v>1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 t="b">
        <v>1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8</v>
      </c>
      <c r="BV185" s="1">
        <v>16</v>
      </c>
      <c r="BW185" s="1">
        <v>32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8192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8388608</v>
      </c>
      <c r="CP185" s="1">
        <v>0</v>
      </c>
      <c r="CQ185" s="1">
        <v>0</v>
      </c>
      <c r="CS185" s="1" t="s">
        <v>2843</v>
      </c>
      <c r="CT185" s="1">
        <v>2</v>
      </c>
      <c r="CU185" s="1">
        <v>-1</v>
      </c>
      <c r="CV185" s="1">
        <v>81</v>
      </c>
      <c r="CW185" s="1">
        <v>0</v>
      </c>
      <c r="CX185" s="1">
        <v>150081</v>
      </c>
      <c r="CY185" s="1" t="s">
        <v>2843</v>
      </c>
    </row>
    <row r="186" spans="1:103" x14ac:dyDescent="0.2">
      <c r="A186" s="1">
        <v>7020</v>
      </c>
      <c r="B186" s="1">
        <v>2</v>
      </c>
      <c r="C186" s="1">
        <v>0</v>
      </c>
      <c r="D186" s="1">
        <v>0</v>
      </c>
      <c r="E186" s="1" t="s">
        <v>2299</v>
      </c>
      <c r="F186" s="1">
        <v>0</v>
      </c>
      <c r="G186" s="1">
        <v>0</v>
      </c>
      <c r="H186" s="1">
        <v>0</v>
      </c>
      <c r="I186" s="1">
        <v>0</v>
      </c>
      <c r="J186" s="1">
        <v>7020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4</v>
      </c>
      <c r="AS186" s="1">
        <v>0</v>
      </c>
      <c r="AT186" s="1">
        <v>0</v>
      </c>
      <c r="AU186" s="1" t="b">
        <v>1</v>
      </c>
      <c r="AV186" s="1" t="b">
        <v>1</v>
      </c>
      <c r="AW186" s="1" t="b">
        <v>1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 t="b">
        <v>1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 t="b">
        <v>1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8</v>
      </c>
      <c r="BV186" s="1">
        <v>16</v>
      </c>
      <c r="BW186" s="1">
        <v>32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8192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8388608</v>
      </c>
      <c r="CP186" s="1">
        <v>0</v>
      </c>
      <c r="CQ186" s="1">
        <v>0</v>
      </c>
      <c r="CS186" s="1" t="s">
        <v>2839</v>
      </c>
      <c r="CT186" s="1">
        <v>1</v>
      </c>
      <c r="CU186" s="1">
        <v>-1</v>
      </c>
      <c r="CV186" s="1">
        <v>77</v>
      </c>
      <c r="CW186" s="1">
        <v>0</v>
      </c>
      <c r="CX186" s="1">
        <v>150077</v>
      </c>
      <c r="CY186" s="1" t="s">
        <v>2839</v>
      </c>
    </row>
    <row r="187" spans="1:103" x14ac:dyDescent="0.2">
      <c r="A187" s="1">
        <v>7021</v>
      </c>
      <c r="B187" s="1">
        <v>2</v>
      </c>
      <c r="C187" s="1">
        <v>0</v>
      </c>
      <c r="D187" s="1">
        <v>0</v>
      </c>
      <c r="E187" s="1" t="s">
        <v>2300</v>
      </c>
      <c r="F187" s="1">
        <v>0</v>
      </c>
      <c r="G187" s="1">
        <v>0</v>
      </c>
      <c r="H187" s="1">
        <v>0</v>
      </c>
      <c r="I187" s="1">
        <v>0</v>
      </c>
      <c r="J187" s="1">
        <v>7021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4</v>
      </c>
      <c r="AS187" s="1">
        <v>0</v>
      </c>
      <c r="AT187" s="1">
        <v>0</v>
      </c>
      <c r="AU187" s="1" t="b">
        <v>1</v>
      </c>
      <c r="AV187" s="1" t="b">
        <v>1</v>
      </c>
      <c r="AW187" s="1" t="b">
        <v>1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 t="b">
        <v>1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 t="b">
        <v>1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8</v>
      </c>
      <c r="BV187" s="1">
        <v>16</v>
      </c>
      <c r="BW187" s="1">
        <v>32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8192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8388608</v>
      </c>
      <c r="CP187" s="1">
        <v>0</v>
      </c>
      <c r="CQ187" s="1">
        <v>0</v>
      </c>
      <c r="CS187" s="1" t="s">
        <v>2831</v>
      </c>
      <c r="CT187" s="1">
        <v>2</v>
      </c>
      <c r="CU187" s="1">
        <v>-1</v>
      </c>
      <c r="CV187" s="1">
        <v>54</v>
      </c>
      <c r="CW187" s="1">
        <v>0</v>
      </c>
      <c r="CX187" s="1">
        <v>150054</v>
      </c>
      <c r="CY187" s="1" t="s">
        <v>2831</v>
      </c>
    </row>
    <row r="188" spans="1:103" x14ac:dyDescent="0.2">
      <c r="A188" s="1">
        <v>7022</v>
      </c>
      <c r="B188" s="1">
        <v>2</v>
      </c>
      <c r="C188" s="1">
        <v>0</v>
      </c>
      <c r="D188" s="1">
        <v>0</v>
      </c>
      <c r="E188" s="1" t="s">
        <v>2301</v>
      </c>
      <c r="F188" s="1">
        <v>0</v>
      </c>
      <c r="G188" s="1">
        <v>0</v>
      </c>
      <c r="H188" s="1">
        <v>0</v>
      </c>
      <c r="I188" s="1">
        <v>0</v>
      </c>
      <c r="J188" s="1">
        <v>7022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4</v>
      </c>
      <c r="AS188" s="1">
        <v>0</v>
      </c>
      <c r="AT188" s="1">
        <v>0</v>
      </c>
      <c r="AU188" s="1" t="b">
        <v>1</v>
      </c>
      <c r="AV188" s="1" t="b">
        <v>1</v>
      </c>
      <c r="AW188" s="1" t="b">
        <v>1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 t="b">
        <v>1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8</v>
      </c>
      <c r="BV188" s="1">
        <v>16</v>
      </c>
      <c r="BW188" s="1">
        <v>32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8192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S188" s="1" t="s">
        <v>292</v>
      </c>
      <c r="CT188" s="1">
        <v>1</v>
      </c>
      <c r="CU188" s="1">
        <v>-1</v>
      </c>
      <c r="CV188" s="1">
        <v>1</v>
      </c>
      <c r="CW188" s="1">
        <v>0</v>
      </c>
      <c r="CX188" s="1">
        <v>150001</v>
      </c>
      <c r="CY188" s="1" t="s">
        <v>292</v>
      </c>
    </row>
    <row r="189" spans="1:103" x14ac:dyDescent="0.2">
      <c r="A189" s="1">
        <v>7023</v>
      </c>
      <c r="B189" s="1">
        <v>2</v>
      </c>
      <c r="C189" s="1">
        <v>0</v>
      </c>
      <c r="D189" s="1">
        <v>0</v>
      </c>
      <c r="E189" s="1" t="s">
        <v>2302</v>
      </c>
      <c r="F189" s="1">
        <v>0</v>
      </c>
      <c r="G189" s="1">
        <v>0</v>
      </c>
      <c r="H189" s="1">
        <v>0</v>
      </c>
      <c r="I189" s="1">
        <v>0</v>
      </c>
      <c r="J189" s="1">
        <v>7023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4</v>
      </c>
      <c r="AS189" s="1">
        <v>0</v>
      </c>
      <c r="AT189" s="1">
        <v>0</v>
      </c>
      <c r="AU189" s="1" t="b">
        <v>1</v>
      </c>
      <c r="AV189" s="1" t="b">
        <v>1</v>
      </c>
      <c r="AW189" s="1" t="b">
        <v>1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 t="b">
        <v>1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8</v>
      </c>
      <c r="BV189" s="1">
        <v>16</v>
      </c>
      <c r="BW189" s="1">
        <v>32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8192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S189" s="1" t="s">
        <v>2831</v>
      </c>
      <c r="CT189" s="1">
        <v>2</v>
      </c>
      <c r="CU189" s="1">
        <v>-1</v>
      </c>
      <c r="CV189" s="1">
        <v>54</v>
      </c>
      <c r="CW189" s="1">
        <v>0</v>
      </c>
      <c r="CX189" s="1">
        <v>150054</v>
      </c>
      <c r="CY189" s="1" t="s">
        <v>2831</v>
      </c>
    </row>
    <row r="190" spans="1:103" x14ac:dyDescent="0.2">
      <c r="A190" s="1">
        <v>7024</v>
      </c>
      <c r="B190" s="1">
        <v>2</v>
      </c>
      <c r="C190" s="1">
        <v>0</v>
      </c>
      <c r="D190" s="1">
        <v>0</v>
      </c>
      <c r="E190" s="1" t="s">
        <v>2303</v>
      </c>
      <c r="F190" s="1">
        <v>0</v>
      </c>
      <c r="G190" s="1">
        <v>0</v>
      </c>
      <c r="H190" s="1">
        <v>0</v>
      </c>
      <c r="I190" s="1">
        <v>0</v>
      </c>
      <c r="J190" s="1">
        <v>7024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4</v>
      </c>
      <c r="AS190" s="1">
        <v>0</v>
      </c>
      <c r="AT190" s="1">
        <v>0</v>
      </c>
      <c r="AU190" s="1" t="b">
        <v>1</v>
      </c>
      <c r="AV190" s="1" t="b">
        <v>1</v>
      </c>
      <c r="AW190" s="1" t="b">
        <v>1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 t="b">
        <v>1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8</v>
      </c>
      <c r="BV190" s="1">
        <v>16</v>
      </c>
      <c r="BW190" s="1">
        <v>32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8192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S190" s="1" t="s">
        <v>2827</v>
      </c>
      <c r="CT190" s="1">
        <v>2</v>
      </c>
      <c r="CU190" s="1">
        <v>-1</v>
      </c>
      <c r="CV190" s="1">
        <v>36</v>
      </c>
      <c r="CW190" s="1">
        <v>0</v>
      </c>
      <c r="CX190" s="1">
        <v>150036</v>
      </c>
      <c r="CY190" s="1" t="s">
        <v>2827</v>
      </c>
    </row>
    <row r="191" spans="1:103" x14ac:dyDescent="0.2">
      <c r="A191" s="1">
        <v>7025</v>
      </c>
      <c r="B191" s="1">
        <v>2</v>
      </c>
      <c r="C191" s="1">
        <v>0</v>
      </c>
      <c r="D191" s="1">
        <v>0</v>
      </c>
      <c r="E191" s="1" t="s">
        <v>2304</v>
      </c>
      <c r="F191" s="1">
        <v>0</v>
      </c>
      <c r="G191" s="1">
        <v>0</v>
      </c>
      <c r="H191" s="1">
        <v>0</v>
      </c>
      <c r="I191" s="1">
        <v>0</v>
      </c>
      <c r="J191" s="1">
        <v>7025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4</v>
      </c>
      <c r="AS191" s="1">
        <v>0</v>
      </c>
      <c r="AT191" s="1">
        <v>0</v>
      </c>
      <c r="AU191" s="1" t="b">
        <v>1</v>
      </c>
      <c r="AV191" s="1" t="b">
        <v>1</v>
      </c>
      <c r="AW191" s="1" t="b">
        <v>1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 t="b">
        <v>1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8</v>
      </c>
      <c r="BV191" s="1">
        <v>16</v>
      </c>
      <c r="BW191" s="1">
        <v>32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8192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S191" s="1" t="s">
        <v>3812</v>
      </c>
      <c r="CT191" s="1">
        <v>4</v>
      </c>
      <c r="CU191" s="1">
        <v>-1</v>
      </c>
      <c r="CV191" s="1">
        <v>109</v>
      </c>
      <c r="CW191" s="1">
        <v>0</v>
      </c>
      <c r="CX191" s="1">
        <v>150109</v>
      </c>
      <c r="CY191" s="1" t="s">
        <v>3812</v>
      </c>
    </row>
    <row r="192" spans="1:103" x14ac:dyDescent="0.2">
      <c r="A192" s="1">
        <v>7026</v>
      </c>
      <c r="B192" s="1">
        <v>2</v>
      </c>
      <c r="C192" s="1">
        <v>0</v>
      </c>
      <c r="D192" s="1">
        <v>0</v>
      </c>
      <c r="E192" s="1" t="s">
        <v>2305</v>
      </c>
      <c r="F192" s="1">
        <v>0</v>
      </c>
      <c r="G192" s="1">
        <v>0</v>
      </c>
      <c r="H192" s="1">
        <v>0</v>
      </c>
      <c r="I192" s="1">
        <v>0</v>
      </c>
      <c r="J192" s="1">
        <v>7026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4</v>
      </c>
      <c r="AS192" s="1">
        <v>0</v>
      </c>
      <c r="AT192" s="1">
        <v>0</v>
      </c>
      <c r="AU192" s="1" t="b">
        <v>1</v>
      </c>
      <c r="AV192" s="1">
        <v>0</v>
      </c>
      <c r="AW192" s="1" t="b">
        <v>1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8</v>
      </c>
      <c r="BV192" s="1">
        <v>0</v>
      </c>
      <c r="BW192" s="1">
        <v>32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S192" s="1" t="s">
        <v>292</v>
      </c>
      <c r="CT192" s="1">
        <v>1</v>
      </c>
      <c r="CU192" s="1">
        <v>-1</v>
      </c>
      <c r="CV192" s="1">
        <v>1</v>
      </c>
      <c r="CW192" s="1">
        <v>0</v>
      </c>
      <c r="CX192" s="1">
        <v>150001</v>
      </c>
      <c r="CY192" s="1" t="s">
        <v>292</v>
      </c>
    </row>
    <row r="193" spans="1:103" x14ac:dyDescent="0.2">
      <c r="A193" s="1">
        <v>7027</v>
      </c>
      <c r="B193" s="1">
        <v>2</v>
      </c>
      <c r="C193" s="1">
        <v>0</v>
      </c>
      <c r="D193" s="1">
        <v>0</v>
      </c>
      <c r="E193" s="1" t="s">
        <v>2306</v>
      </c>
      <c r="F193" s="1">
        <v>0</v>
      </c>
      <c r="G193" s="1">
        <v>0</v>
      </c>
      <c r="H193" s="1">
        <v>0</v>
      </c>
      <c r="I193" s="1">
        <v>0</v>
      </c>
      <c r="J193" s="1">
        <v>7027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4</v>
      </c>
      <c r="AS193" s="1">
        <v>0</v>
      </c>
      <c r="AT193" s="1">
        <v>0</v>
      </c>
      <c r="AU193" s="1" t="b">
        <v>1</v>
      </c>
      <c r="AV193" s="1">
        <v>0</v>
      </c>
      <c r="AW193" s="1" t="b">
        <v>1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8</v>
      </c>
      <c r="BV193" s="1">
        <v>0</v>
      </c>
      <c r="BW193" s="1">
        <v>32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S193" s="1" t="s">
        <v>2839</v>
      </c>
      <c r="CT193" s="1">
        <v>1</v>
      </c>
      <c r="CU193" s="1">
        <v>-1</v>
      </c>
      <c r="CV193" s="1">
        <v>77</v>
      </c>
      <c r="CW193" s="1">
        <v>0</v>
      </c>
      <c r="CX193" s="1">
        <v>150077</v>
      </c>
      <c r="CY193" s="1" t="s">
        <v>2839</v>
      </c>
    </row>
    <row r="194" spans="1:103" x14ac:dyDescent="0.2">
      <c r="A194" s="1">
        <v>7028</v>
      </c>
      <c r="B194" s="1">
        <v>2</v>
      </c>
      <c r="C194" s="1">
        <v>0</v>
      </c>
      <c r="D194" s="1">
        <v>0</v>
      </c>
      <c r="E194" s="1" t="s">
        <v>2307</v>
      </c>
      <c r="F194" s="1">
        <v>0</v>
      </c>
      <c r="G194" s="1">
        <v>0</v>
      </c>
      <c r="H194" s="1">
        <v>0</v>
      </c>
      <c r="I194" s="1">
        <v>0</v>
      </c>
      <c r="J194" s="1">
        <v>7028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4</v>
      </c>
      <c r="AS194" s="1">
        <v>0</v>
      </c>
      <c r="AT194" s="1">
        <v>0</v>
      </c>
      <c r="AU194" s="1" t="b">
        <v>1</v>
      </c>
      <c r="AV194" s="1" t="b">
        <v>1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8</v>
      </c>
      <c r="BV194" s="1">
        <v>16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S194" s="1" t="s">
        <v>2827</v>
      </c>
      <c r="CT194" s="1">
        <v>2</v>
      </c>
      <c r="CU194" s="1">
        <v>-1</v>
      </c>
      <c r="CV194" s="1">
        <v>36</v>
      </c>
      <c r="CW194" s="1">
        <v>0</v>
      </c>
      <c r="CX194" s="1">
        <v>150036</v>
      </c>
      <c r="CY194" s="1" t="s">
        <v>2827</v>
      </c>
    </row>
    <row r="195" spans="1:103" x14ac:dyDescent="0.2">
      <c r="A195" s="1">
        <v>7029</v>
      </c>
      <c r="B195" s="1">
        <v>2</v>
      </c>
      <c r="C195" s="1">
        <v>0</v>
      </c>
      <c r="D195" s="1">
        <v>0</v>
      </c>
      <c r="E195" s="1" t="s">
        <v>2308</v>
      </c>
      <c r="F195" s="1">
        <v>0</v>
      </c>
      <c r="G195" s="1">
        <v>0</v>
      </c>
      <c r="H195" s="1">
        <v>0</v>
      </c>
      <c r="I195" s="1">
        <v>0</v>
      </c>
      <c r="J195" s="1">
        <v>7029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4</v>
      </c>
      <c r="AS195" s="1">
        <v>0</v>
      </c>
      <c r="AT195" s="1">
        <v>0</v>
      </c>
      <c r="AU195" s="1" t="b">
        <v>1</v>
      </c>
      <c r="AV195" s="1" t="b">
        <v>1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8</v>
      </c>
      <c r="BV195" s="1">
        <v>16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S195" s="1" t="s">
        <v>2831</v>
      </c>
      <c r="CT195" s="1">
        <v>2</v>
      </c>
      <c r="CU195" s="1">
        <v>-1</v>
      </c>
      <c r="CV195" s="1">
        <v>54</v>
      </c>
      <c r="CW195" s="1">
        <v>0</v>
      </c>
      <c r="CX195" s="1">
        <v>150054</v>
      </c>
      <c r="CY195" s="1" t="s">
        <v>2831</v>
      </c>
    </row>
    <row r="196" spans="1:103" x14ac:dyDescent="0.2">
      <c r="A196" s="1">
        <v>7030</v>
      </c>
      <c r="B196" s="1">
        <v>2</v>
      </c>
      <c r="C196" s="1">
        <v>0</v>
      </c>
      <c r="D196" s="1">
        <v>0</v>
      </c>
      <c r="E196" s="1" t="s">
        <v>2309</v>
      </c>
      <c r="F196" s="1">
        <v>0</v>
      </c>
      <c r="G196" s="1">
        <v>0</v>
      </c>
      <c r="H196" s="1">
        <v>0</v>
      </c>
      <c r="I196" s="1">
        <v>0</v>
      </c>
      <c r="J196" s="1">
        <v>7030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4</v>
      </c>
      <c r="AS196" s="1">
        <v>0</v>
      </c>
      <c r="AT196" s="1">
        <v>0</v>
      </c>
      <c r="AU196" s="1" t="b">
        <v>1</v>
      </c>
      <c r="AV196" s="1" t="b">
        <v>1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8</v>
      </c>
      <c r="BV196" s="1">
        <v>16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S196" s="1" t="s">
        <v>2839</v>
      </c>
      <c r="CT196" s="1">
        <v>1</v>
      </c>
      <c r="CU196" s="1">
        <v>-1</v>
      </c>
      <c r="CV196" s="1">
        <v>77</v>
      </c>
      <c r="CW196" s="1">
        <v>0</v>
      </c>
      <c r="CX196" s="1">
        <v>150077</v>
      </c>
      <c r="CY196" s="1" t="s">
        <v>2839</v>
      </c>
    </row>
    <row r="197" spans="1:103" x14ac:dyDescent="0.2">
      <c r="A197" s="1">
        <v>7031</v>
      </c>
      <c r="B197" s="1">
        <v>2</v>
      </c>
      <c r="C197" s="1">
        <v>0</v>
      </c>
      <c r="D197" s="1">
        <v>0</v>
      </c>
      <c r="E197" s="1" t="s">
        <v>2310</v>
      </c>
      <c r="F197" s="1">
        <v>0</v>
      </c>
      <c r="G197" s="1">
        <v>0</v>
      </c>
      <c r="H197" s="1">
        <v>0</v>
      </c>
      <c r="I197" s="1">
        <v>0</v>
      </c>
      <c r="J197" s="1">
        <v>7031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4</v>
      </c>
      <c r="AS197" s="1">
        <v>0</v>
      </c>
      <c r="AT197" s="1">
        <v>0</v>
      </c>
      <c r="AU197" s="1" t="b">
        <v>1</v>
      </c>
      <c r="AV197" s="1" t="b">
        <v>1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8</v>
      </c>
      <c r="BV197" s="1">
        <v>16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S197" s="1" t="s">
        <v>2843</v>
      </c>
      <c r="CT197" s="1">
        <v>2</v>
      </c>
      <c r="CU197" s="1">
        <v>-1</v>
      </c>
      <c r="CV197" s="1">
        <v>81</v>
      </c>
      <c r="CW197" s="1">
        <v>0</v>
      </c>
      <c r="CX197" s="1">
        <v>150081</v>
      </c>
      <c r="CY197" s="1" t="s">
        <v>2843</v>
      </c>
    </row>
    <row r="198" spans="1:103" x14ac:dyDescent="0.2">
      <c r="A198" s="1">
        <v>7032</v>
      </c>
      <c r="B198" s="1">
        <v>2</v>
      </c>
      <c r="C198" s="1">
        <v>0</v>
      </c>
      <c r="D198" s="1">
        <v>0</v>
      </c>
      <c r="E198" s="1" t="s">
        <v>2311</v>
      </c>
      <c r="F198" s="1">
        <v>0</v>
      </c>
      <c r="G198" s="1">
        <v>0</v>
      </c>
      <c r="H198" s="1">
        <v>0</v>
      </c>
      <c r="I198" s="1">
        <v>0</v>
      </c>
      <c r="J198" s="1">
        <v>7032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4</v>
      </c>
      <c r="AS198" s="1">
        <v>0</v>
      </c>
      <c r="AT198" s="1">
        <v>0</v>
      </c>
      <c r="AU198" s="1" t="b">
        <v>1</v>
      </c>
      <c r="AV198" s="1" t="b">
        <v>1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8</v>
      </c>
      <c r="BV198" s="1">
        <v>16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S198" s="1" t="s">
        <v>2839</v>
      </c>
      <c r="CT198" s="1">
        <v>1</v>
      </c>
      <c r="CU198" s="1">
        <v>-1</v>
      </c>
      <c r="CV198" s="1">
        <v>77</v>
      </c>
      <c r="CW198" s="1">
        <v>0</v>
      </c>
      <c r="CX198" s="1">
        <v>150077</v>
      </c>
      <c r="CY198" s="1" t="s">
        <v>2839</v>
      </c>
    </row>
    <row r="199" spans="1:103" x14ac:dyDescent="0.2">
      <c r="A199" s="1">
        <v>7033</v>
      </c>
      <c r="B199" s="1">
        <v>2</v>
      </c>
      <c r="C199" s="1">
        <v>0</v>
      </c>
      <c r="D199" s="1">
        <v>0</v>
      </c>
      <c r="E199" s="1" t="s">
        <v>2312</v>
      </c>
      <c r="F199" s="1">
        <v>0</v>
      </c>
      <c r="G199" s="1">
        <v>0</v>
      </c>
      <c r="H199" s="1">
        <v>0</v>
      </c>
      <c r="I199" s="1">
        <v>0</v>
      </c>
      <c r="J199" s="1">
        <v>7033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4</v>
      </c>
      <c r="AS199" s="1">
        <v>0</v>
      </c>
      <c r="AT199" s="1">
        <v>0</v>
      </c>
      <c r="AU199" s="1" t="b">
        <v>1</v>
      </c>
      <c r="AV199" s="1" t="b">
        <v>1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8</v>
      </c>
      <c r="BV199" s="1">
        <v>16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S199" s="1" t="s">
        <v>2831</v>
      </c>
      <c r="CT199" s="1">
        <v>2</v>
      </c>
      <c r="CU199" s="1">
        <v>-1</v>
      </c>
      <c r="CV199" s="1">
        <v>54</v>
      </c>
      <c r="CW199" s="1">
        <v>0</v>
      </c>
      <c r="CX199" s="1">
        <v>150054</v>
      </c>
      <c r="CY199" s="1" t="s">
        <v>2831</v>
      </c>
    </row>
    <row r="200" spans="1:103" x14ac:dyDescent="0.2">
      <c r="A200" s="1">
        <v>7034</v>
      </c>
      <c r="B200" s="1">
        <v>2</v>
      </c>
      <c r="C200" s="1">
        <v>0</v>
      </c>
      <c r="D200" s="1">
        <v>0</v>
      </c>
      <c r="E200" s="1" t="s">
        <v>2313</v>
      </c>
      <c r="F200" s="1">
        <v>0</v>
      </c>
      <c r="G200" s="1">
        <v>0</v>
      </c>
      <c r="H200" s="1">
        <v>0</v>
      </c>
      <c r="I200" s="1">
        <v>0</v>
      </c>
      <c r="J200" s="1">
        <v>7034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4</v>
      </c>
      <c r="AS200" s="1">
        <v>0</v>
      </c>
      <c r="AT200" s="1">
        <v>0</v>
      </c>
      <c r="AU200" s="1" t="b">
        <v>1</v>
      </c>
      <c r="AV200" s="1" t="b">
        <v>1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8</v>
      </c>
      <c r="BV200" s="1">
        <v>16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S200" s="1" t="s">
        <v>2843</v>
      </c>
      <c r="CT200" s="1">
        <v>2</v>
      </c>
      <c r="CU200" s="1">
        <v>-1</v>
      </c>
      <c r="CV200" s="1">
        <v>81</v>
      </c>
      <c r="CW200" s="1">
        <v>0</v>
      </c>
      <c r="CX200" s="1">
        <v>150081</v>
      </c>
      <c r="CY200" s="1" t="s">
        <v>2843</v>
      </c>
    </row>
    <row r="201" spans="1:103" x14ac:dyDescent="0.2">
      <c r="A201" s="1">
        <v>7035</v>
      </c>
      <c r="B201" s="1">
        <v>2</v>
      </c>
      <c r="C201" s="1">
        <v>0</v>
      </c>
      <c r="D201" s="1">
        <v>0</v>
      </c>
      <c r="E201" s="1" t="s">
        <v>2314</v>
      </c>
      <c r="F201" s="1">
        <v>0</v>
      </c>
      <c r="G201" s="1">
        <v>0</v>
      </c>
      <c r="H201" s="1">
        <v>0</v>
      </c>
      <c r="I201" s="1">
        <v>0</v>
      </c>
      <c r="J201" s="1">
        <v>7035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4</v>
      </c>
      <c r="AS201" s="1">
        <v>0</v>
      </c>
      <c r="AT201" s="1">
        <v>0</v>
      </c>
      <c r="AU201" s="1" t="b">
        <v>1</v>
      </c>
      <c r="AV201" s="1" t="b">
        <v>1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8</v>
      </c>
      <c r="BV201" s="1">
        <v>16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S201" s="1" t="s">
        <v>292</v>
      </c>
      <c r="CT201" s="1">
        <v>1</v>
      </c>
      <c r="CU201" s="1">
        <v>-1</v>
      </c>
      <c r="CV201" s="1">
        <v>1</v>
      </c>
      <c r="CW201" s="1">
        <v>0</v>
      </c>
      <c r="CX201" s="1">
        <v>150001</v>
      </c>
      <c r="CY201" s="1" t="s">
        <v>292</v>
      </c>
    </row>
    <row r="202" spans="1:103" x14ac:dyDescent="0.2">
      <c r="A202" s="1">
        <v>7036</v>
      </c>
      <c r="B202" s="1">
        <v>2</v>
      </c>
      <c r="C202" s="1">
        <v>0</v>
      </c>
      <c r="D202" s="1">
        <v>0</v>
      </c>
      <c r="E202" s="1" t="s">
        <v>2315</v>
      </c>
      <c r="F202" s="1">
        <v>0</v>
      </c>
      <c r="G202" s="1">
        <v>0</v>
      </c>
      <c r="H202" s="1">
        <v>0</v>
      </c>
      <c r="I202" s="1">
        <v>0</v>
      </c>
      <c r="J202" s="1">
        <v>7036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4</v>
      </c>
      <c r="AS202" s="1">
        <v>0</v>
      </c>
      <c r="AT202" s="1">
        <v>0</v>
      </c>
      <c r="AU202" s="1" t="b">
        <v>1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8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S202" s="1" t="s">
        <v>2831</v>
      </c>
      <c r="CT202" s="1">
        <v>2</v>
      </c>
      <c r="CU202" s="1">
        <v>-1</v>
      </c>
      <c r="CV202" s="1">
        <v>54</v>
      </c>
      <c r="CW202" s="1">
        <v>0</v>
      </c>
      <c r="CX202" s="1">
        <v>150054</v>
      </c>
      <c r="CY202" s="1" t="s">
        <v>2831</v>
      </c>
    </row>
    <row r="203" spans="1:103" x14ac:dyDescent="0.2">
      <c r="A203" s="1">
        <v>7037</v>
      </c>
      <c r="B203" s="1">
        <v>2</v>
      </c>
      <c r="C203" s="1">
        <v>0</v>
      </c>
      <c r="D203" s="1">
        <v>0</v>
      </c>
      <c r="E203" s="1" t="s">
        <v>2316</v>
      </c>
      <c r="F203" s="1">
        <v>0</v>
      </c>
      <c r="G203" s="1">
        <v>0</v>
      </c>
      <c r="H203" s="1">
        <v>0</v>
      </c>
      <c r="I203" s="1">
        <v>0</v>
      </c>
      <c r="J203" s="1">
        <v>7037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4</v>
      </c>
      <c r="AS203" s="1">
        <v>0</v>
      </c>
      <c r="AT203" s="1">
        <v>0</v>
      </c>
      <c r="AU203" s="1" t="b">
        <v>1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8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S203" s="1" t="s">
        <v>3812</v>
      </c>
      <c r="CT203" s="1">
        <v>4</v>
      </c>
      <c r="CU203" s="1">
        <v>-1</v>
      </c>
      <c r="CV203" s="1">
        <v>109</v>
      </c>
      <c r="CW203" s="1">
        <v>0</v>
      </c>
      <c r="CX203" s="1">
        <v>150109</v>
      </c>
      <c r="CY203" s="1" t="s">
        <v>3812</v>
      </c>
    </row>
    <row r="204" spans="1:103" x14ac:dyDescent="0.2">
      <c r="A204" s="1">
        <v>7038</v>
      </c>
      <c r="B204" s="1">
        <v>2</v>
      </c>
      <c r="C204" s="1">
        <v>0</v>
      </c>
      <c r="D204" s="1">
        <v>0</v>
      </c>
      <c r="E204" s="1" t="s">
        <v>2317</v>
      </c>
      <c r="F204" s="1">
        <v>0</v>
      </c>
      <c r="G204" s="1">
        <v>0</v>
      </c>
      <c r="H204" s="1">
        <v>0</v>
      </c>
      <c r="I204" s="1">
        <v>0</v>
      </c>
      <c r="J204" s="1">
        <v>7038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4</v>
      </c>
      <c r="AS204" s="1">
        <v>0</v>
      </c>
      <c r="AT204" s="1">
        <v>0</v>
      </c>
      <c r="AU204" s="1" t="b">
        <v>1</v>
      </c>
      <c r="AV204" s="1" t="b">
        <v>1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 t="b">
        <v>1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8</v>
      </c>
      <c r="BV204" s="1">
        <v>16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8192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S204" s="1" t="s">
        <v>292</v>
      </c>
      <c r="CT204" s="1">
        <v>1</v>
      </c>
      <c r="CU204" s="1">
        <v>-1</v>
      </c>
      <c r="CV204" s="1">
        <v>1</v>
      </c>
      <c r="CW204" s="1">
        <v>0</v>
      </c>
      <c r="CX204" s="1">
        <v>150001</v>
      </c>
      <c r="CY204" s="1" t="s">
        <v>292</v>
      </c>
    </row>
    <row r="205" spans="1:103" x14ac:dyDescent="0.2">
      <c r="A205" s="1">
        <v>7039</v>
      </c>
      <c r="B205" s="1">
        <v>2</v>
      </c>
      <c r="C205" s="1">
        <v>0</v>
      </c>
      <c r="D205" s="1">
        <v>0</v>
      </c>
      <c r="E205" s="1" t="s">
        <v>2318</v>
      </c>
      <c r="F205" s="1">
        <v>0</v>
      </c>
      <c r="G205" s="1">
        <v>0</v>
      </c>
      <c r="H205" s="1">
        <v>0</v>
      </c>
      <c r="I205" s="1">
        <v>0</v>
      </c>
      <c r="J205" s="1">
        <v>7039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4</v>
      </c>
      <c r="AS205" s="1">
        <v>0</v>
      </c>
      <c r="AT205" s="1">
        <v>0</v>
      </c>
      <c r="AU205" s="1">
        <v>0</v>
      </c>
      <c r="AV205" s="1" t="b">
        <v>1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16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S205" s="1" t="s">
        <v>2839</v>
      </c>
      <c r="CT205" s="1">
        <v>1</v>
      </c>
      <c r="CU205" s="1">
        <v>-1</v>
      </c>
      <c r="CV205" s="1">
        <v>77</v>
      </c>
      <c r="CW205" s="1">
        <v>0</v>
      </c>
      <c r="CX205" s="1">
        <v>150077</v>
      </c>
      <c r="CY205" s="1" t="s">
        <v>2839</v>
      </c>
    </row>
    <row r="206" spans="1:103" x14ac:dyDescent="0.2">
      <c r="A206" s="1">
        <v>7040</v>
      </c>
      <c r="B206" s="1">
        <v>2</v>
      </c>
      <c r="C206" s="1">
        <v>0</v>
      </c>
      <c r="D206" s="1">
        <v>0</v>
      </c>
      <c r="E206" s="1" t="s">
        <v>2319</v>
      </c>
      <c r="F206" s="1">
        <v>0</v>
      </c>
      <c r="G206" s="1">
        <v>0</v>
      </c>
      <c r="H206" s="1">
        <v>0</v>
      </c>
      <c r="I206" s="1">
        <v>0</v>
      </c>
      <c r="J206" s="1">
        <v>7040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4</v>
      </c>
      <c r="AS206" s="1">
        <v>0</v>
      </c>
      <c r="AT206" s="1">
        <v>0</v>
      </c>
      <c r="AU206" s="1" t="b">
        <v>1</v>
      </c>
      <c r="AV206" s="1">
        <v>0</v>
      </c>
      <c r="AW206" s="1" t="b">
        <v>1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 t="b">
        <v>1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 t="b">
        <v>1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8</v>
      </c>
      <c r="BV206" s="1">
        <v>0</v>
      </c>
      <c r="BW206" s="1">
        <v>32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8192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8388608</v>
      </c>
      <c r="CP206" s="1">
        <v>0</v>
      </c>
      <c r="CQ206" s="1">
        <v>0</v>
      </c>
      <c r="CS206" s="1" t="s">
        <v>2827</v>
      </c>
      <c r="CT206" s="1">
        <v>2</v>
      </c>
      <c r="CU206" s="1">
        <v>-1</v>
      </c>
      <c r="CV206" s="1">
        <v>36</v>
      </c>
      <c r="CW206" s="1">
        <v>0</v>
      </c>
      <c r="CX206" s="1">
        <v>150036</v>
      </c>
      <c r="CY206" s="1" t="s">
        <v>2827</v>
      </c>
    </row>
    <row r="207" spans="1:103" x14ac:dyDescent="0.2">
      <c r="A207" s="1">
        <v>7041</v>
      </c>
      <c r="B207" s="1">
        <v>2</v>
      </c>
      <c r="C207" s="1">
        <v>0</v>
      </c>
      <c r="D207" s="1">
        <v>0</v>
      </c>
      <c r="E207" s="1" t="s">
        <v>2320</v>
      </c>
      <c r="F207" s="1">
        <v>0</v>
      </c>
      <c r="G207" s="1">
        <v>0</v>
      </c>
      <c r="H207" s="1">
        <v>0</v>
      </c>
      <c r="I207" s="1">
        <v>0</v>
      </c>
      <c r="J207" s="1">
        <v>7041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1</v>
      </c>
      <c r="AM207" s="1">
        <v>0</v>
      </c>
      <c r="AN207" s="1">
        <v>0</v>
      </c>
      <c r="AO207" s="1">
        <v>0</v>
      </c>
      <c r="AP207" s="1">
        <v>0</v>
      </c>
      <c r="AQ207" s="1">
        <v>4</v>
      </c>
      <c r="AS207" s="1">
        <v>0</v>
      </c>
      <c r="AT207" s="1">
        <v>0</v>
      </c>
      <c r="AU207" s="1" t="b">
        <v>1</v>
      </c>
      <c r="AV207" s="1" t="b">
        <v>1</v>
      </c>
      <c r="AW207" s="1" t="b">
        <v>1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 t="b">
        <v>1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 t="b">
        <v>1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8</v>
      </c>
      <c r="BV207" s="1">
        <v>16</v>
      </c>
      <c r="BW207" s="1">
        <v>32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8192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8388608</v>
      </c>
      <c r="CP207" s="1">
        <v>0</v>
      </c>
      <c r="CQ207" s="1">
        <v>0</v>
      </c>
      <c r="CS207" s="1" t="s">
        <v>2831</v>
      </c>
      <c r="CT207" s="1">
        <v>2</v>
      </c>
      <c r="CU207" s="1">
        <v>-1</v>
      </c>
      <c r="CV207" s="1">
        <v>54</v>
      </c>
      <c r="CW207" s="1">
        <v>0</v>
      </c>
      <c r="CX207" s="1">
        <v>150054</v>
      </c>
      <c r="CY207" s="1" t="s">
        <v>2831</v>
      </c>
    </row>
    <row r="208" spans="1:103" x14ac:dyDescent="0.2">
      <c r="A208" s="1">
        <v>7042</v>
      </c>
      <c r="B208" s="1">
        <v>2</v>
      </c>
      <c r="C208" s="1">
        <v>0</v>
      </c>
      <c r="D208" s="1">
        <v>0</v>
      </c>
      <c r="E208" s="1" t="s">
        <v>2321</v>
      </c>
      <c r="F208" s="1">
        <v>0</v>
      </c>
      <c r="G208" s="1">
        <v>0</v>
      </c>
      <c r="H208" s="1">
        <v>0</v>
      </c>
      <c r="I208" s="1">
        <v>0</v>
      </c>
      <c r="J208" s="1">
        <v>7042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</v>
      </c>
      <c r="AM208" s="1">
        <v>0</v>
      </c>
      <c r="AN208" s="1">
        <v>0</v>
      </c>
      <c r="AO208" s="1">
        <v>0</v>
      </c>
      <c r="AP208" s="1">
        <v>0</v>
      </c>
      <c r="AQ208" s="1">
        <v>4</v>
      </c>
      <c r="AS208" s="1">
        <v>0</v>
      </c>
      <c r="AT208" s="1">
        <v>0</v>
      </c>
      <c r="AU208" s="1" t="b">
        <v>1</v>
      </c>
      <c r="AV208" s="1" t="b">
        <v>1</v>
      </c>
      <c r="AW208" s="1" t="b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 t="b">
        <v>1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 t="b">
        <v>1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8</v>
      </c>
      <c r="BV208" s="1">
        <v>16</v>
      </c>
      <c r="BW208" s="1">
        <v>32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8192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8388608</v>
      </c>
      <c r="CP208" s="1">
        <v>0</v>
      </c>
      <c r="CQ208" s="1">
        <v>0</v>
      </c>
      <c r="CS208" s="1" t="s">
        <v>292</v>
      </c>
      <c r="CT208" s="1">
        <v>1</v>
      </c>
      <c r="CU208" s="1">
        <v>-1</v>
      </c>
      <c r="CV208" s="1">
        <v>1</v>
      </c>
      <c r="CW208" s="1">
        <v>0</v>
      </c>
      <c r="CX208" s="1">
        <v>150001</v>
      </c>
      <c r="CY208" s="1" t="s">
        <v>292</v>
      </c>
    </row>
    <row r="209" spans="1:103" x14ac:dyDescent="0.2">
      <c r="A209" s="1">
        <v>7043</v>
      </c>
      <c r="B209" s="1">
        <v>2</v>
      </c>
      <c r="C209" s="1">
        <v>0</v>
      </c>
      <c r="D209" s="1">
        <v>0</v>
      </c>
      <c r="E209" s="1" t="s">
        <v>2322</v>
      </c>
      <c r="F209" s="1">
        <v>0</v>
      </c>
      <c r="G209" s="1">
        <v>0</v>
      </c>
      <c r="H209" s="1">
        <v>0</v>
      </c>
      <c r="I209" s="1">
        <v>0</v>
      </c>
      <c r="J209" s="1">
        <v>7043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4</v>
      </c>
      <c r="AS209" s="1">
        <v>0</v>
      </c>
      <c r="AT209" s="1">
        <v>0</v>
      </c>
      <c r="AU209" s="1" t="b">
        <v>1</v>
      </c>
      <c r="AV209" s="1" t="b">
        <v>1</v>
      </c>
      <c r="AW209" s="1" t="b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 t="b">
        <v>1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 t="b">
        <v>1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8</v>
      </c>
      <c r="BV209" s="1">
        <v>16</v>
      </c>
      <c r="BW209" s="1">
        <v>32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8192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8388608</v>
      </c>
      <c r="CP209" s="1">
        <v>0</v>
      </c>
      <c r="CQ209" s="1">
        <v>0</v>
      </c>
      <c r="CS209" s="1" t="s">
        <v>2843</v>
      </c>
      <c r="CT209" s="1">
        <v>2</v>
      </c>
      <c r="CU209" s="1">
        <v>-1</v>
      </c>
      <c r="CV209" s="1">
        <v>81</v>
      </c>
      <c r="CW209" s="1">
        <v>0</v>
      </c>
      <c r="CX209" s="1">
        <v>150081</v>
      </c>
      <c r="CY209" s="1" t="s">
        <v>2843</v>
      </c>
    </row>
    <row r="210" spans="1:103" x14ac:dyDescent="0.2">
      <c r="A210" s="1">
        <v>7044</v>
      </c>
      <c r="B210" s="1">
        <v>2</v>
      </c>
      <c r="C210" s="1">
        <v>0</v>
      </c>
      <c r="D210" s="1">
        <v>0</v>
      </c>
      <c r="E210" s="1" t="s">
        <v>2323</v>
      </c>
      <c r="F210" s="1">
        <v>0</v>
      </c>
      <c r="G210" s="1">
        <v>0</v>
      </c>
      <c r="H210" s="1">
        <v>0</v>
      </c>
      <c r="I210" s="1">
        <v>0</v>
      </c>
      <c r="J210" s="1">
        <v>7044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4</v>
      </c>
      <c r="AS210" s="1">
        <v>0</v>
      </c>
      <c r="AT210" s="1">
        <v>0</v>
      </c>
      <c r="AU210" s="1" t="b">
        <v>1</v>
      </c>
      <c r="AV210" s="1" t="b">
        <v>1</v>
      </c>
      <c r="AW210" s="1" t="b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 t="b">
        <v>1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8</v>
      </c>
      <c r="BV210" s="1">
        <v>16</v>
      </c>
      <c r="BW210" s="1">
        <v>32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8192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S210" s="1" t="s">
        <v>2839</v>
      </c>
      <c r="CT210" s="1">
        <v>1</v>
      </c>
      <c r="CU210" s="1">
        <v>-1</v>
      </c>
      <c r="CV210" s="1">
        <v>77</v>
      </c>
      <c r="CW210" s="1">
        <v>0</v>
      </c>
      <c r="CX210" s="1">
        <v>150077</v>
      </c>
      <c r="CY210" s="1" t="s">
        <v>2839</v>
      </c>
    </row>
    <row r="211" spans="1:103" x14ac:dyDescent="0.2">
      <c r="A211" s="1">
        <v>7045</v>
      </c>
      <c r="B211" s="1">
        <v>2</v>
      </c>
      <c r="C211" s="1">
        <v>0</v>
      </c>
      <c r="D211" s="1">
        <v>0</v>
      </c>
      <c r="E211" s="1" t="s">
        <v>2324</v>
      </c>
      <c r="F211" s="1">
        <v>0</v>
      </c>
      <c r="G211" s="1">
        <v>0</v>
      </c>
      <c r="H211" s="1">
        <v>0</v>
      </c>
      <c r="I211" s="1">
        <v>0</v>
      </c>
      <c r="J211" s="1">
        <v>7045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4</v>
      </c>
      <c r="AS211" s="1">
        <v>0</v>
      </c>
      <c r="AT211" s="1">
        <v>0</v>
      </c>
      <c r="AU211" s="1" t="b">
        <v>1</v>
      </c>
      <c r="AV211" s="1" t="b">
        <v>1</v>
      </c>
      <c r="AW211" s="1" t="b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 t="b">
        <v>1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8</v>
      </c>
      <c r="BV211" s="1">
        <v>16</v>
      </c>
      <c r="BW211" s="1">
        <v>32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8192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S211" s="1" t="s">
        <v>2831</v>
      </c>
      <c r="CT211" s="1">
        <v>2</v>
      </c>
      <c r="CU211" s="1">
        <v>-1</v>
      </c>
      <c r="CV211" s="1">
        <v>54</v>
      </c>
      <c r="CW211" s="1">
        <v>0</v>
      </c>
      <c r="CX211" s="1">
        <v>150054</v>
      </c>
      <c r="CY211" s="1" t="s">
        <v>2831</v>
      </c>
    </row>
    <row r="212" spans="1:103" x14ac:dyDescent="0.2">
      <c r="A212" s="1">
        <v>7046</v>
      </c>
      <c r="B212" s="1">
        <v>2</v>
      </c>
      <c r="C212" s="1">
        <v>0</v>
      </c>
      <c r="D212" s="1">
        <v>0</v>
      </c>
      <c r="E212" s="1" t="s">
        <v>2325</v>
      </c>
      <c r="F212" s="1">
        <v>0</v>
      </c>
      <c r="G212" s="1">
        <v>0</v>
      </c>
      <c r="H212" s="1">
        <v>0</v>
      </c>
      <c r="I212" s="1">
        <v>0</v>
      </c>
      <c r="J212" s="1">
        <v>7046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4</v>
      </c>
      <c r="AS212" s="1">
        <v>0</v>
      </c>
      <c r="AT212" s="1">
        <v>0</v>
      </c>
      <c r="AU212" s="1" t="b">
        <v>1</v>
      </c>
      <c r="AV212" s="1" t="b">
        <v>1</v>
      </c>
      <c r="AW212" s="1" t="b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 t="b">
        <v>1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8</v>
      </c>
      <c r="BV212" s="1">
        <v>16</v>
      </c>
      <c r="BW212" s="1">
        <v>32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8192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S212" s="1" t="s">
        <v>292</v>
      </c>
      <c r="CT212" s="1">
        <v>1</v>
      </c>
      <c r="CU212" s="1">
        <v>-1</v>
      </c>
      <c r="CV212" s="1">
        <v>1</v>
      </c>
      <c r="CW212" s="1">
        <v>0</v>
      </c>
      <c r="CX212" s="1">
        <v>150001</v>
      </c>
      <c r="CY212" s="1" t="s">
        <v>292</v>
      </c>
    </row>
    <row r="213" spans="1:103" x14ac:dyDescent="0.2">
      <c r="A213" s="1">
        <v>7047</v>
      </c>
      <c r="B213" s="1">
        <v>2</v>
      </c>
      <c r="C213" s="1">
        <v>0</v>
      </c>
      <c r="D213" s="1">
        <v>0</v>
      </c>
      <c r="E213" s="1" t="s">
        <v>2326</v>
      </c>
      <c r="F213" s="1">
        <v>0</v>
      </c>
      <c r="G213" s="1">
        <v>0</v>
      </c>
      <c r="H213" s="1">
        <v>0</v>
      </c>
      <c r="I213" s="1">
        <v>0</v>
      </c>
      <c r="J213" s="1">
        <v>7047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4</v>
      </c>
      <c r="AS213" s="1">
        <v>0</v>
      </c>
      <c r="AT213" s="1">
        <v>0</v>
      </c>
      <c r="AU213" s="1" t="b">
        <v>1</v>
      </c>
      <c r="AV213" s="1" t="b">
        <v>1</v>
      </c>
      <c r="AW213" s="1" t="b">
        <v>1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 t="b">
        <v>1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8</v>
      </c>
      <c r="BV213" s="1">
        <v>16</v>
      </c>
      <c r="BW213" s="1">
        <v>32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8192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S213" s="1" t="s">
        <v>2831</v>
      </c>
      <c r="CT213" s="1">
        <v>2</v>
      </c>
      <c r="CU213" s="1">
        <v>-1</v>
      </c>
      <c r="CV213" s="1">
        <v>54</v>
      </c>
      <c r="CW213" s="1">
        <v>0</v>
      </c>
      <c r="CX213" s="1">
        <v>150054</v>
      </c>
      <c r="CY213" s="1" t="s">
        <v>2831</v>
      </c>
    </row>
    <row r="214" spans="1:103" x14ac:dyDescent="0.2">
      <c r="A214" s="1">
        <v>7048</v>
      </c>
      <c r="B214" s="1">
        <v>2</v>
      </c>
      <c r="C214" s="1">
        <v>0</v>
      </c>
      <c r="D214" s="1">
        <v>0</v>
      </c>
      <c r="E214" s="1" t="s">
        <v>2327</v>
      </c>
      <c r="F214" s="1">
        <v>0</v>
      </c>
      <c r="G214" s="1">
        <v>0</v>
      </c>
      <c r="H214" s="1">
        <v>0</v>
      </c>
      <c r="I214" s="1">
        <v>0</v>
      </c>
      <c r="J214" s="1">
        <v>7048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4</v>
      </c>
      <c r="AS214" s="1">
        <v>0</v>
      </c>
      <c r="AT214" s="1">
        <v>0</v>
      </c>
      <c r="AU214" s="1" t="b">
        <v>1</v>
      </c>
      <c r="AV214" s="1">
        <v>0</v>
      </c>
      <c r="AW214" s="1" t="b">
        <v>1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8</v>
      </c>
      <c r="BV214" s="1">
        <v>0</v>
      </c>
      <c r="BW214" s="1">
        <v>32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S214" s="1" t="s">
        <v>2827</v>
      </c>
      <c r="CT214" s="1">
        <v>2</v>
      </c>
      <c r="CU214" s="1">
        <v>-1</v>
      </c>
      <c r="CV214" s="1">
        <v>36</v>
      </c>
      <c r="CW214" s="1">
        <v>0</v>
      </c>
      <c r="CX214" s="1">
        <v>150036</v>
      </c>
      <c r="CY214" s="1" t="s">
        <v>2827</v>
      </c>
    </row>
    <row r="215" spans="1:103" x14ac:dyDescent="0.2">
      <c r="A215" s="1">
        <v>7049</v>
      </c>
      <c r="B215" s="1">
        <v>2</v>
      </c>
      <c r="C215" s="1">
        <v>0</v>
      </c>
      <c r="D215" s="1">
        <v>0</v>
      </c>
      <c r="E215" s="1" t="s">
        <v>2328</v>
      </c>
      <c r="F215" s="1">
        <v>0</v>
      </c>
      <c r="G215" s="1">
        <v>0</v>
      </c>
      <c r="H215" s="1">
        <v>0</v>
      </c>
      <c r="I215" s="1">
        <v>0</v>
      </c>
      <c r="J215" s="1">
        <v>7049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4</v>
      </c>
      <c r="AS215" s="1">
        <v>0</v>
      </c>
      <c r="AT215" s="1">
        <v>0</v>
      </c>
      <c r="AU215" s="1" t="b">
        <v>1</v>
      </c>
      <c r="AV215" s="1">
        <v>0</v>
      </c>
      <c r="AW215" s="1" t="b">
        <v>1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8</v>
      </c>
      <c r="BV215" s="1">
        <v>0</v>
      </c>
      <c r="BW215" s="1">
        <v>32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S215" s="1" t="s">
        <v>3812</v>
      </c>
      <c r="CT215" s="1">
        <v>4</v>
      </c>
      <c r="CU215" s="1">
        <v>-1</v>
      </c>
      <c r="CV215" s="1">
        <v>109</v>
      </c>
      <c r="CW215" s="1">
        <v>0</v>
      </c>
      <c r="CX215" s="1">
        <v>150109</v>
      </c>
      <c r="CY215" s="1" t="s">
        <v>3812</v>
      </c>
    </row>
    <row r="216" spans="1:103" x14ac:dyDescent="0.2">
      <c r="A216" s="1">
        <v>7050</v>
      </c>
      <c r="B216" s="1">
        <v>2</v>
      </c>
      <c r="C216" s="1">
        <v>0</v>
      </c>
      <c r="D216" s="1">
        <v>0</v>
      </c>
      <c r="E216" s="1" t="s">
        <v>2329</v>
      </c>
      <c r="F216" s="1">
        <v>0</v>
      </c>
      <c r="G216" s="1">
        <v>0</v>
      </c>
      <c r="H216" s="1">
        <v>0</v>
      </c>
      <c r="I216" s="1">
        <v>0</v>
      </c>
      <c r="J216" s="1">
        <v>7050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4</v>
      </c>
      <c r="AS216" s="1">
        <v>0</v>
      </c>
      <c r="AT216" s="1">
        <v>0</v>
      </c>
      <c r="AU216" s="1" t="b">
        <v>1</v>
      </c>
      <c r="AV216" s="1" t="b">
        <v>1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8</v>
      </c>
      <c r="BV216" s="1">
        <v>16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S216" s="1" t="s">
        <v>292</v>
      </c>
      <c r="CT216" s="1">
        <v>1</v>
      </c>
      <c r="CU216" s="1">
        <v>-1</v>
      </c>
      <c r="CV216" s="1">
        <v>1</v>
      </c>
      <c r="CW216" s="1">
        <v>0</v>
      </c>
      <c r="CX216" s="1">
        <v>150001</v>
      </c>
      <c r="CY216" s="1" t="s">
        <v>292</v>
      </c>
    </row>
    <row r="217" spans="1:103" x14ac:dyDescent="0.2">
      <c r="A217" s="1">
        <v>7051</v>
      </c>
      <c r="B217" s="1">
        <v>2</v>
      </c>
      <c r="C217" s="1">
        <v>0</v>
      </c>
      <c r="D217" s="1">
        <v>0</v>
      </c>
      <c r="E217" s="1" t="s">
        <v>2330</v>
      </c>
      <c r="F217" s="1">
        <v>0</v>
      </c>
      <c r="G217" s="1">
        <v>0</v>
      </c>
      <c r="H217" s="1">
        <v>0</v>
      </c>
      <c r="I217" s="1">
        <v>0</v>
      </c>
      <c r="J217" s="1">
        <v>7051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4</v>
      </c>
      <c r="AS217" s="1">
        <v>0</v>
      </c>
      <c r="AT217" s="1">
        <v>0</v>
      </c>
      <c r="AU217" s="1" t="b">
        <v>1</v>
      </c>
      <c r="AV217" s="1" t="b">
        <v>1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8</v>
      </c>
      <c r="BV217" s="1">
        <v>16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S217" s="1" t="s">
        <v>2839</v>
      </c>
      <c r="CT217" s="1">
        <v>1</v>
      </c>
      <c r="CU217" s="1">
        <v>-1</v>
      </c>
      <c r="CV217" s="1">
        <v>77</v>
      </c>
      <c r="CW217" s="1">
        <v>0</v>
      </c>
      <c r="CX217" s="1">
        <v>150077</v>
      </c>
      <c r="CY217" s="1" t="s">
        <v>2839</v>
      </c>
    </row>
    <row r="218" spans="1:103" x14ac:dyDescent="0.2">
      <c r="A218" s="1">
        <v>7052</v>
      </c>
      <c r="B218" s="1">
        <v>2</v>
      </c>
      <c r="C218" s="1">
        <v>0</v>
      </c>
      <c r="D218" s="1">
        <v>0</v>
      </c>
      <c r="E218" s="1" t="s">
        <v>2331</v>
      </c>
      <c r="F218" s="1">
        <v>0</v>
      </c>
      <c r="G218" s="1">
        <v>0</v>
      </c>
      <c r="H218" s="1">
        <v>0</v>
      </c>
      <c r="I218" s="1">
        <v>0</v>
      </c>
      <c r="J218" s="1">
        <v>7052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4</v>
      </c>
      <c r="AS218" s="1">
        <v>0</v>
      </c>
      <c r="AT218" s="1">
        <v>0</v>
      </c>
      <c r="AU218" s="1" t="b">
        <v>1</v>
      </c>
      <c r="AV218" s="1" t="b">
        <v>1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8</v>
      </c>
      <c r="BV218" s="1">
        <v>16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S218" s="1" t="s">
        <v>2827</v>
      </c>
      <c r="CT218" s="1">
        <v>2</v>
      </c>
      <c r="CU218" s="1">
        <v>-1</v>
      </c>
      <c r="CV218" s="1">
        <v>36</v>
      </c>
      <c r="CW218" s="1">
        <v>0</v>
      </c>
      <c r="CX218" s="1">
        <v>150036</v>
      </c>
      <c r="CY218" s="1" t="s">
        <v>2827</v>
      </c>
    </row>
    <row r="219" spans="1:103" x14ac:dyDescent="0.2">
      <c r="A219" s="1">
        <v>7053</v>
      </c>
      <c r="B219" s="1">
        <v>2</v>
      </c>
      <c r="C219" s="1">
        <v>0</v>
      </c>
      <c r="D219" s="1">
        <v>0</v>
      </c>
      <c r="E219" s="1" t="s">
        <v>2332</v>
      </c>
      <c r="F219" s="1">
        <v>0</v>
      </c>
      <c r="G219" s="1">
        <v>0</v>
      </c>
      <c r="H219" s="1">
        <v>0</v>
      </c>
      <c r="I219" s="1">
        <v>0</v>
      </c>
      <c r="J219" s="1">
        <v>7053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4</v>
      </c>
      <c r="AS219" s="1">
        <v>0</v>
      </c>
      <c r="AT219" s="1">
        <v>0</v>
      </c>
      <c r="AU219" s="1" t="b">
        <v>1</v>
      </c>
      <c r="AV219" s="1" t="b">
        <v>1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8</v>
      </c>
      <c r="BV219" s="1">
        <v>16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S219" s="1" t="s">
        <v>2831</v>
      </c>
      <c r="CT219" s="1">
        <v>2</v>
      </c>
      <c r="CU219" s="1">
        <v>-1</v>
      </c>
      <c r="CV219" s="1">
        <v>54</v>
      </c>
      <c r="CW219" s="1">
        <v>0</v>
      </c>
      <c r="CX219" s="1">
        <v>150054</v>
      </c>
      <c r="CY219" s="1" t="s">
        <v>2831</v>
      </c>
    </row>
    <row r="220" spans="1:103" x14ac:dyDescent="0.2">
      <c r="A220" s="1">
        <v>7054</v>
      </c>
      <c r="B220" s="1">
        <v>2</v>
      </c>
      <c r="C220" s="1">
        <v>0</v>
      </c>
      <c r="D220" s="1">
        <v>0</v>
      </c>
      <c r="E220" s="1" t="s">
        <v>2333</v>
      </c>
      <c r="F220" s="1">
        <v>0</v>
      </c>
      <c r="G220" s="1">
        <v>0</v>
      </c>
      <c r="H220" s="1">
        <v>0</v>
      </c>
      <c r="I220" s="1">
        <v>0</v>
      </c>
      <c r="J220" s="1">
        <v>7054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4</v>
      </c>
      <c r="AS220" s="1">
        <v>0</v>
      </c>
      <c r="AT220" s="1">
        <v>0</v>
      </c>
      <c r="AU220" s="1" t="b">
        <v>1</v>
      </c>
      <c r="AV220" s="1" t="b">
        <v>1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8</v>
      </c>
      <c r="BV220" s="1">
        <v>16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S220" s="1" t="s">
        <v>2839</v>
      </c>
      <c r="CT220" s="1">
        <v>1</v>
      </c>
      <c r="CU220" s="1">
        <v>-1</v>
      </c>
      <c r="CV220" s="1">
        <v>77</v>
      </c>
      <c r="CW220" s="1">
        <v>0</v>
      </c>
      <c r="CX220" s="1">
        <v>150077</v>
      </c>
      <c r="CY220" s="1" t="s">
        <v>2839</v>
      </c>
    </row>
    <row r="221" spans="1:103" x14ac:dyDescent="0.2">
      <c r="A221" s="1">
        <v>7055</v>
      </c>
      <c r="B221" s="1">
        <v>2</v>
      </c>
      <c r="C221" s="1">
        <v>0</v>
      </c>
      <c r="D221" s="1">
        <v>0</v>
      </c>
      <c r="E221" s="1" t="s">
        <v>2334</v>
      </c>
      <c r="F221" s="1">
        <v>0</v>
      </c>
      <c r="G221" s="1">
        <v>0</v>
      </c>
      <c r="H221" s="1">
        <v>0</v>
      </c>
      <c r="I221" s="1">
        <v>0</v>
      </c>
      <c r="J221" s="1">
        <v>7055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4</v>
      </c>
      <c r="AS221" s="1">
        <v>0</v>
      </c>
      <c r="AT221" s="1">
        <v>0</v>
      </c>
      <c r="AU221" s="1" t="b">
        <v>1</v>
      </c>
      <c r="AV221" s="1" t="b">
        <v>1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8</v>
      </c>
      <c r="BV221" s="1">
        <v>16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S221" s="1" t="s">
        <v>2843</v>
      </c>
      <c r="CT221" s="1">
        <v>2</v>
      </c>
      <c r="CU221" s="1">
        <v>-1</v>
      </c>
      <c r="CV221" s="1">
        <v>81</v>
      </c>
      <c r="CW221" s="1">
        <v>0</v>
      </c>
      <c r="CX221" s="1">
        <v>150081</v>
      </c>
      <c r="CY221" s="1" t="s">
        <v>2843</v>
      </c>
    </row>
    <row r="222" spans="1:103" x14ac:dyDescent="0.2">
      <c r="A222" s="1">
        <v>7056</v>
      </c>
      <c r="B222" s="1">
        <v>2</v>
      </c>
      <c r="C222" s="1">
        <v>0</v>
      </c>
      <c r="D222" s="1">
        <v>0</v>
      </c>
      <c r="E222" s="1" t="s">
        <v>2335</v>
      </c>
      <c r="F222" s="1">
        <v>0</v>
      </c>
      <c r="G222" s="1">
        <v>0</v>
      </c>
      <c r="H222" s="1">
        <v>0</v>
      </c>
      <c r="I222" s="1">
        <v>0</v>
      </c>
      <c r="J222" s="1">
        <v>7056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4</v>
      </c>
      <c r="AS222" s="1">
        <v>0</v>
      </c>
      <c r="AT222" s="1">
        <v>0</v>
      </c>
      <c r="AU222" s="1" t="b">
        <v>1</v>
      </c>
      <c r="AV222" s="1" t="b">
        <v>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8</v>
      </c>
      <c r="BV222" s="1">
        <v>16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S222" s="1" t="s">
        <v>2839</v>
      </c>
      <c r="CT222" s="1">
        <v>1</v>
      </c>
      <c r="CU222" s="1">
        <v>-1</v>
      </c>
      <c r="CV222" s="1">
        <v>77</v>
      </c>
      <c r="CW222" s="1">
        <v>0</v>
      </c>
      <c r="CX222" s="1">
        <v>150077</v>
      </c>
      <c r="CY222" s="1" t="s">
        <v>2839</v>
      </c>
    </row>
    <row r="223" spans="1:103" x14ac:dyDescent="0.2">
      <c r="A223" s="1">
        <v>7057</v>
      </c>
      <c r="B223" s="1">
        <v>2</v>
      </c>
      <c r="C223" s="1">
        <v>0</v>
      </c>
      <c r="D223" s="1">
        <v>0</v>
      </c>
      <c r="E223" s="1" t="s">
        <v>2336</v>
      </c>
      <c r="F223" s="1">
        <v>0</v>
      </c>
      <c r="G223" s="1">
        <v>0</v>
      </c>
      <c r="H223" s="1">
        <v>0</v>
      </c>
      <c r="I223" s="1">
        <v>0</v>
      </c>
      <c r="J223" s="1">
        <v>7057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4</v>
      </c>
      <c r="AS223" s="1">
        <v>0</v>
      </c>
      <c r="AT223" s="1">
        <v>0</v>
      </c>
      <c r="AU223" s="1" t="b">
        <v>1</v>
      </c>
      <c r="AV223" s="1" t="b">
        <v>1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8</v>
      </c>
      <c r="BV223" s="1">
        <v>16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S223" s="1" t="s">
        <v>2831</v>
      </c>
      <c r="CT223" s="1">
        <v>2</v>
      </c>
      <c r="CU223" s="1">
        <v>-1</v>
      </c>
      <c r="CV223" s="1">
        <v>54</v>
      </c>
      <c r="CW223" s="1">
        <v>0</v>
      </c>
      <c r="CX223" s="1">
        <v>150054</v>
      </c>
      <c r="CY223" s="1" t="s">
        <v>2831</v>
      </c>
    </row>
    <row r="224" spans="1:103" x14ac:dyDescent="0.2">
      <c r="A224" s="1">
        <v>7058</v>
      </c>
      <c r="B224" s="1">
        <v>2</v>
      </c>
      <c r="C224" s="1">
        <v>0</v>
      </c>
      <c r="D224" s="1">
        <v>0</v>
      </c>
      <c r="E224" s="1" t="s">
        <v>2337</v>
      </c>
      <c r="F224" s="1">
        <v>0</v>
      </c>
      <c r="G224" s="1">
        <v>0</v>
      </c>
      <c r="H224" s="1">
        <v>0</v>
      </c>
      <c r="I224" s="1">
        <v>0</v>
      </c>
      <c r="J224" s="1">
        <v>7058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4</v>
      </c>
      <c r="AS224" s="1">
        <v>0</v>
      </c>
      <c r="AT224" s="1">
        <v>0</v>
      </c>
      <c r="AU224" s="1" t="b">
        <v>1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8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S224" s="1" t="s">
        <v>2843</v>
      </c>
      <c r="CT224" s="1">
        <v>2</v>
      </c>
      <c r="CU224" s="1">
        <v>-1</v>
      </c>
      <c r="CV224" s="1">
        <v>81</v>
      </c>
      <c r="CW224" s="1">
        <v>0</v>
      </c>
      <c r="CX224" s="1">
        <v>150081</v>
      </c>
      <c r="CY224" s="1" t="s">
        <v>2843</v>
      </c>
    </row>
    <row r="225" spans="1:103" x14ac:dyDescent="0.2">
      <c r="A225" s="1">
        <v>7059</v>
      </c>
      <c r="B225" s="1">
        <v>2</v>
      </c>
      <c r="C225" s="1">
        <v>0</v>
      </c>
      <c r="D225" s="1">
        <v>0</v>
      </c>
      <c r="E225" s="1" t="s">
        <v>2338</v>
      </c>
      <c r="F225" s="1">
        <v>0</v>
      </c>
      <c r="G225" s="1">
        <v>0</v>
      </c>
      <c r="H225" s="1">
        <v>0</v>
      </c>
      <c r="I225" s="1">
        <v>0</v>
      </c>
      <c r="J225" s="1">
        <v>7059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4</v>
      </c>
      <c r="AS225" s="1">
        <v>0</v>
      </c>
      <c r="AT225" s="1">
        <v>0</v>
      </c>
      <c r="AU225" s="1" t="b">
        <v>1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8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S225" s="1" t="s">
        <v>292</v>
      </c>
      <c r="CT225" s="1">
        <v>1</v>
      </c>
      <c r="CU225" s="1">
        <v>-1</v>
      </c>
      <c r="CV225" s="1">
        <v>1</v>
      </c>
      <c r="CW225" s="1">
        <v>0</v>
      </c>
      <c r="CX225" s="1">
        <v>150001</v>
      </c>
      <c r="CY225" s="1" t="s">
        <v>292</v>
      </c>
    </row>
    <row r="226" spans="1:103" x14ac:dyDescent="0.2">
      <c r="A226" s="1">
        <v>7060</v>
      </c>
      <c r="B226" s="1">
        <v>2</v>
      </c>
      <c r="C226" s="1">
        <v>0</v>
      </c>
      <c r="D226" s="1">
        <v>0</v>
      </c>
      <c r="E226" s="1" t="s">
        <v>2339</v>
      </c>
      <c r="F226" s="1">
        <v>0</v>
      </c>
      <c r="G226" s="1">
        <v>0</v>
      </c>
      <c r="H226" s="1">
        <v>0</v>
      </c>
      <c r="I226" s="1">
        <v>0</v>
      </c>
      <c r="J226" s="1">
        <v>7060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4</v>
      </c>
      <c r="AS226" s="1">
        <v>0</v>
      </c>
      <c r="AT226" s="1">
        <v>0</v>
      </c>
      <c r="AU226" s="1" t="b">
        <v>1</v>
      </c>
      <c r="AV226" s="1">
        <v>0</v>
      </c>
      <c r="AW226" s="1" t="b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 t="b">
        <v>1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 t="b">
        <v>1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8</v>
      </c>
      <c r="BV226" s="1">
        <v>0</v>
      </c>
      <c r="BW226" s="1">
        <v>32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8192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8388608</v>
      </c>
      <c r="CP226" s="1">
        <v>0</v>
      </c>
      <c r="CQ226" s="1">
        <v>0</v>
      </c>
      <c r="CS226" s="1" t="s">
        <v>2831</v>
      </c>
      <c r="CT226" s="1">
        <v>2</v>
      </c>
      <c r="CU226" s="1">
        <v>-1</v>
      </c>
      <c r="CV226" s="1">
        <v>54</v>
      </c>
      <c r="CW226" s="1">
        <v>0</v>
      </c>
      <c r="CX226" s="1">
        <v>150054</v>
      </c>
      <c r="CY226" s="1" t="s">
        <v>2831</v>
      </c>
    </row>
    <row r="227" spans="1:103" x14ac:dyDescent="0.2">
      <c r="A227" s="1">
        <v>7061</v>
      </c>
      <c r="B227" s="1">
        <v>2</v>
      </c>
      <c r="C227" s="1">
        <v>0</v>
      </c>
      <c r="D227" s="1">
        <v>0</v>
      </c>
      <c r="E227" s="1" t="s">
        <v>2340</v>
      </c>
      <c r="F227" s="1">
        <v>0</v>
      </c>
      <c r="G227" s="1">
        <v>0</v>
      </c>
      <c r="H227" s="1">
        <v>0</v>
      </c>
      <c r="I227" s="1">
        <v>0</v>
      </c>
      <c r="J227" s="1">
        <v>7061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4</v>
      </c>
      <c r="AS227" s="1">
        <v>0</v>
      </c>
      <c r="AT227" s="1">
        <v>0</v>
      </c>
      <c r="AU227" s="1" t="b">
        <v>1</v>
      </c>
      <c r="AV227" s="1" t="b">
        <v>1</v>
      </c>
      <c r="AW227" s="1" t="b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 t="b">
        <v>1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 t="b">
        <v>1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8</v>
      </c>
      <c r="BV227" s="1">
        <v>16</v>
      </c>
      <c r="BW227" s="1">
        <v>32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8192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8388608</v>
      </c>
      <c r="CP227" s="1">
        <v>0</v>
      </c>
      <c r="CQ227" s="1">
        <v>0</v>
      </c>
      <c r="CS227" s="1" t="s">
        <v>3812</v>
      </c>
      <c r="CT227" s="1">
        <v>4</v>
      </c>
      <c r="CU227" s="1">
        <v>-1</v>
      </c>
      <c r="CV227" s="1">
        <v>109</v>
      </c>
      <c r="CW227" s="1">
        <v>0</v>
      </c>
      <c r="CX227" s="1">
        <v>150109</v>
      </c>
      <c r="CY227" s="1" t="s">
        <v>3812</v>
      </c>
    </row>
    <row r="228" spans="1:103" x14ac:dyDescent="0.2">
      <c r="A228" s="1">
        <v>7062</v>
      </c>
      <c r="B228" s="1">
        <v>2</v>
      </c>
      <c r="C228" s="1">
        <v>0</v>
      </c>
      <c r="D228" s="1">
        <v>0</v>
      </c>
      <c r="E228" s="1" t="s">
        <v>2341</v>
      </c>
      <c r="F228" s="1">
        <v>0</v>
      </c>
      <c r="G228" s="1">
        <v>0</v>
      </c>
      <c r="H228" s="1">
        <v>0</v>
      </c>
      <c r="I228" s="1">
        <v>0</v>
      </c>
      <c r="J228" s="1">
        <v>7062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4</v>
      </c>
      <c r="AS228" s="1">
        <v>0</v>
      </c>
      <c r="AT228" s="1">
        <v>0</v>
      </c>
      <c r="AU228" s="1" t="b">
        <v>1</v>
      </c>
      <c r="AV228" s="1" t="b">
        <v>1</v>
      </c>
      <c r="AW228" s="1" t="b">
        <v>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 t="b">
        <v>1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 t="b">
        <v>1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8</v>
      </c>
      <c r="BV228" s="1">
        <v>16</v>
      </c>
      <c r="BW228" s="1">
        <v>32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8192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8388608</v>
      </c>
      <c r="CP228" s="1">
        <v>0</v>
      </c>
      <c r="CQ228" s="1">
        <v>0</v>
      </c>
      <c r="CS228" s="1">
        <v>0</v>
      </c>
      <c r="CT228" s="1">
        <v>1</v>
      </c>
      <c r="CU228" s="1">
        <v>650</v>
      </c>
      <c r="CV228" s="1">
        <v>1001</v>
      </c>
      <c r="CW228" s="1">
        <v>0</v>
      </c>
      <c r="CX228" s="1">
        <v>26034</v>
      </c>
      <c r="CY228" s="1">
        <v>0</v>
      </c>
    </row>
    <row r="229" spans="1:103" x14ac:dyDescent="0.2">
      <c r="A229" s="1">
        <v>7063</v>
      </c>
      <c r="B229" s="1">
        <v>2</v>
      </c>
      <c r="C229" s="1">
        <v>0</v>
      </c>
      <c r="D229" s="1">
        <v>0</v>
      </c>
      <c r="E229" s="1" t="s">
        <v>2342</v>
      </c>
      <c r="F229" s="1">
        <v>0</v>
      </c>
      <c r="G229" s="1">
        <v>0</v>
      </c>
      <c r="H229" s="1">
        <v>0</v>
      </c>
      <c r="I229" s="1">
        <v>0</v>
      </c>
      <c r="J229" s="1">
        <v>7063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4</v>
      </c>
      <c r="AS229" s="1">
        <v>0</v>
      </c>
      <c r="AT229" s="1">
        <v>0</v>
      </c>
      <c r="AU229" s="1" t="b">
        <v>1</v>
      </c>
      <c r="AV229" s="1" t="b">
        <v>1</v>
      </c>
      <c r="AW229" s="1" t="b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 t="b">
        <v>1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 t="b">
        <v>1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8</v>
      </c>
      <c r="BV229" s="1">
        <v>16</v>
      </c>
      <c r="BW229" s="1">
        <v>32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8192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8388608</v>
      </c>
      <c r="CP229" s="1">
        <v>0</v>
      </c>
      <c r="CQ229" s="1">
        <v>0</v>
      </c>
      <c r="CS229" s="1">
        <v>0</v>
      </c>
      <c r="CT229" s="1">
        <v>4</v>
      </c>
      <c r="CU229" s="1">
        <v>0</v>
      </c>
      <c r="CV229" s="1">
        <v>1000</v>
      </c>
      <c r="CW229" s="1">
        <v>0</v>
      </c>
      <c r="CX229" s="1">
        <v>150000</v>
      </c>
      <c r="CY229" s="1">
        <v>0</v>
      </c>
    </row>
    <row r="230" spans="1:103" x14ac:dyDescent="0.2">
      <c r="A230" s="1">
        <v>7064</v>
      </c>
      <c r="B230" s="1">
        <v>2</v>
      </c>
      <c r="C230" s="1">
        <v>0</v>
      </c>
      <c r="D230" s="1">
        <v>0</v>
      </c>
      <c r="E230" s="1" t="s">
        <v>2343</v>
      </c>
      <c r="F230" s="1">
        <v>0</v>
      </c>
      <c r="G230" s="1">
        <v>0</v>
      </c>
      <c r="H230" s="1">
        <v>0</v>
      </c>
      <c r="I230" s="1">
        <v>0</v>
      </c>
      <c r="J230" s="1">
        <v>7064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4</v>
      </c>
      <c r="AS230" s="1">
        <v>0</v>
      </c>
      <c r="AT230" s="1">
        <v>0</v>
      </c>
      <c r="AU230" s="1" t="b">
        <v>1</v>
      </c>
      <c r="AV230" s="1" t="b">
        <v>1</v>
      </c>
      <c r="AW230" s="1" t="b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 t="b">
        <v>1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8</v>
      </c>
      <c r="BV230" s="1">
        <v>16</v>
      </c>
      <c r="BW230" s="1">
        <v>32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8192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S230" s="1">
        <v>0</v>
      </c>
      <c r="CT230" s="1">
        <v>4</v>
      </c>
      <c r="CU230" s="1">
        <v>0</v>
      </c>
      <c r="CV230" s="1">
        <v>1000</v>
      </c>
      <c r="CW230" s="1">
        <v>0</v>
      </c>
      <c r="CX230" s="1">
        <v>150000</v>
      </c>
      <c r="CY230" s="1">
        <v>0</v>
      </c>
    </row>
    <row r="231" spans="1:103" x14ac:dyDescent="0.2">
      <c r="A231" s="1">
        <v>7065</v>
      </c>
      <c r="B231" s="1">
        <v>2</v>
      </c>
      <c r="C231" s="1">
        <v>0</v>
      </c>
      <c r="D231" s="1">
        <v>0</v>
      </c>
      <c r="E231" s="1" t="s">
        <v>2344</v>
      </c>
      <c r="F231" s="1">
        <v>0</v>
      </c>
      <c r="G231" s="1">
        <v>0</v>
      </c>
      <c r="H231" s="1">
        <v>0</v>
      </c>
      <c r="I231" s="1">
        <v>0</v>
      </c>
      <c r="J231" s="1">
        <v>7065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4</v>
      </c>
      <c r="AS231" s="1">
        <v>0</v>
      </c>
      <c r="AT231" s="1">
        <v>0</v>
      </c>
      <c r="AU231" s="1" t="b">
        <v>1</v>
      </c>
      <c r="AV231" s="1" t="b">
        <v>1</v>
      </c>
      <c r="AW231" s="1" t="b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 t="b">
        <v>1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8</v>
      </c>
      <c r="BV231" s="1">
        <v>16</v>
      </c>
      <c r="BW231" s="1">
        <v>32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8192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S231" s="1">
        <v>0</v>
      </c>
      <c r="CT231" s="1">
        <v>4</v>
      </c>
      <c r="CU231" s="1">
        <v>0</v>
      </c>
      <c r="CV231" s="1">
        <v>1000</v>
      </c>
      <c r="CW231" s="1">
        <v>0</v>
      </c>
      <c r="CX231" s="1">
        <v>150000</v>
      </c>
      <c r="CY231" s="1">
        <v>0</v>
      </c>
    </row>
    <row r="232" spans="1:103" x14ac:dyDescent="0.2">
      <c r="A232" s="1">
        <v>7066</v>
      </c>
      <c r="B232" s="1">
        <v>2</v>
      </c>
      <c r="C232" s="1">
        <v>0</v>
      </c>
      <c r="D232" s="1">
        <v>0</v>
      </c>
      <c r="E232" s="1" t="s">
        <v>2345</v>
      </c>
      <c r="F232" s="1">
        <v>0</v>
      </c>
      <c r="G232" s="1">
        <v>0</v>
      </c>
      <c r="H232" s="1">
        <v>0</v>
      </c>
      <c r="I232" s="1">
        <v>0</v>
      </c>
      <c r="J232" s="1">
        <v>7066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4</v>
      </c>
      <c r="AS232" s="1">
        <v>0</v>
      </c>
      <c r="AT232" s="1">
        <v>0</v>
      </c>
      <c r="AU232" s="1" t="b">
        <v>1</v>
      </c>
      <c r="AV232" s="1" t="b">
        <v>1</v>
      </c>
      <c r="AW232" s="1" t="b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 t="b">
        <v>1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8</v>
      </c>
      <c r="BV232" s="1">
        <v>16</v>
      </c>
      <c r="BW232" s="1">
        <v>32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8192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S232" s="1">
        <v>0</v>
      </c>
      <c r="CT232" s="1">
        <v>4</v>
      </c>
      <c r="CU232" s="1">
        <v>0</v>
      </c>
      <c r="CV232" s="1">
        <v>1000</v>
      </c>
      <c r="CW232" s="1">
        <v>0</v>
      </c>
      <c r="CX232" s="1">
        <v>150000</v>
      </c>
      <c r="CY232" s="1">
        <v>0</v>
      </c>
    </row>
    <row r="233" spans="1:103" x14ac:dyDescent="0.2">
      <c r="A233" s="1">
        <v>7067</v>
      </c>
      <c r="B233" s="1">
        <v>2</v>
      </c>
      <c r="C233" s="1">
        <v>0</v>
      </c>
      <c r="D233" s="1">
        <v>0</v>
      </c>
      <c r="E233" s="1" t="s">
        <v>2346</v>
      </c>
      <c r="F233" s="1">
        <v>0</v>
      </c>
      <c r="G233" s="1">
        <v>0</v>
      </c>
      <c r="H233" s="1">
        <v>0</v>
      </c>
      <c r="I233" s="1">
        <v>0</v>
      </c>
      <c r="J233" s="1">
        <v>7067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4</v>
      </c>
      <c r="AS233" s="1">
        <v>0</v>
      </c>
      <c r="AT233" s="1">
        <v>0</v>
      </c>
      <c r="AU233" s="1" t="b">
        <v>1</v>
      </c>
      <c r="AV233" s="1" t="b">
        <v>1</v>
      </c>
      <c r="AW233" s="1" t="b">
        <v>1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 t="b">
        <v>1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8</v>
      </c>
      <c r="BV233" s="1">
        <v>16</v>
      </c>
      <c r="BW233" s="1">
        <v>32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8192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S233" s="1">
        <v>0</v>
      </c>
      <c r="CT233" s="1">
        <v>4</v>
      </c>
      <c r="CU233" s="1">
        <v>0</v>
      </c>
      <c r="CV233" s="1">
        <v>1000</v>
      </c>
      <c r="CW233" s="1">
        <v>0</v>
      </c>
      <c r="CX233" s="1">
        <v>150000</v>
      </c>
      <c r="CY233" s="1">
        <v>0</v>
      </c>
    </row>
    <row r="234" spans="1:103" x14ac:dyDescent="0.2">
      <c r="A234" s="1">
        <v>7068</v>
      </c>
      <c r="B234" s="1">
        <v>2</v>
      </c>
      <c r="C234" s="1">
        <v>0</v>
      </c>
      <c r="D234" s="1">
        <v>0</v>
      </c>
      <c r="E234" s="1" t="s">
        <v>2347</v>
      </c>
      <c r="F234" s="1">
        <v>0</v>
      </c>
      <c r="G234" s="1">
        <v>0</v>
      </c>
      <c r="H234" s="1">
        <v>0</v>
      </c>
      <c r="I234" s="1">
        <v>0</v>
      </c>
      <c r="J234" s="1">
        <v>7068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4</v>
      </c>
      <c r="AS234" s="1">
        <v>0</v>
      </c>
      <c r="AT234" s="1">
        <v>0</v>
      </c>
      <c r="AU234" s="1" t="b">
        <v>1</v>
      </c>
      <c r="AV234" s="1">
        <v>0</v>
      </c>
      <c r="AW234" s="1" t="b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8</v>
      </c>
      <c r="BV234" s="1">
        <v>0</v>
      </c>
      <c r="BW234" s="1">
        <v>32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S234" s="1">
        <v>0</v>
      </c>
      <c r="CT234" s="1">
        <v>4</v>
      </c>
      <c r="CU234" s="1">
        <v>0</v>
      </c>
      <c r="CV234" s="1">
        <v>1000</v>
      </c>
      <c r="CW234" s="1">
        <v>0</v>
      </c>
      <c r="CX234" s="1">
        <v>150000</v>
      </c>
      <c r="CY234" s="1">
        <v>0</v>
      </c>
    </row>
    <row r="235" spans="1:103" x14ac:dyDescent="0.2">
      <c r="A235" s="1">
        <v>7069</v>
      </c>
      <c r="B235" s="1">
        <v>2</v>
      </c>
      <c r="C235" s="1">
        <v>0</v>
      </c>
      <c r="D235" s="1">
        <v>0</v>
      </c>
      <c r="E235" s="1" t="s">
        <v>2348</v>
      </c>
      <c r="F235" s="1">
        <v>0</v>
      </c>
      <c r="G235" s="1">
        <v>0</v>
      </c>
      <c r="H235" s="1">
        <v>0</v>
      </c>
      <c r="I235" s="1">
        <v>0</v>
      </c>
      <c r="J235" s="1">
        <v>7069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4</v>
      </c>
      <c r="AS235" s="1">
        <v>0</v>
      </c>
      <c r="AT235" s="1">
        <v>0</v>
      </c>
      <c r="AU235" s="1" t="b">
        <v>1</v>
      </c>
      <c r="AV235" s="1">
        <v>0</v>
      </c>
      <c r="AW235" s="1" t="b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8</v>
      </c>
      <c r="BV235" s="1">
        <v>0</v>
      </c>
      <c r="BW235" s="1">
        <v>32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S235" s="1">
        <v>0</v>
      </c>
      <c r="CT235" s="1">
        <v>4</v>
      </c>
      <c r="CU235" s="1">
        <v>0</v>
      </c>
      <c r="CV235" s="1">
        <v>1000</v>
      </c>
      <c r="CW235" s="1">
        <v>0</v>
      </c>
      <c r="CX235" s="1">
        <v>150000</v>
      </c>
      <c r="CY235" s="1">
        <v>0</v>
      </c>
    </row>
    <row r="236" spans="1:103" x14ac:dyDescent="0.2">
      <c r="A236" s="1">
        <v>7070</v>
      </c>
      <c r="B236" s="1">
        <v>2</v>
      </c>
      <c r="C236" s="1">
        <v>0</v>
      </c>
      <c r="D236" s="1">
        <v>0</v>
      </c>
      <c r="E236" s="1" t="s">
        <v>2349</v>
      </c>
      <c r="F236" s="1">
        <v>0</v>
      </c>
      <c r="G236" s="1">
        <v>0</v>
      </c>
      <c r="H236" s="1">
        <v>0</v>
      </c>
      <c r="I236" s="1">
        <v>0</v>
      </c>
      <c r="J236" s="1">
        <v>7070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4</v>
      </c>
      <c r="AS236" s="1">
        <v>0</v>
      </c>
      <c r="AT236" s="1">
        <v>0</v>
      </c>
      <c r="AU236" s="1" t="b">
        <v>1</v>
      </c>
      <c r="AV236" s="1" t="b">
        <v>1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8</v>
      </c>
      <c r="BV236" s="1">
        <v>16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S236" s="1">
        <v>0</v>
      </c>
      <c r="CT236" s="1">
        <v>4</v>
      </c>
      <c r="CU236" s="1">
        <v>0</v>
      </c>
      <c r="CV236" s="1">
        <v>1000</v>
      </c>
      <c r="CW236" s="1">
        <v>0</v>
      </c>
      <c r="CX236" s="1">
        <v>150000</v>
      </c>
      <c r="CY236" s="1">
        <v>0</v>
      </c>
    </row>
    <row r="237" spans="1:103" x14ac:dyDescent="0.2">
      <c r="A237" s="1">
        <v>7071</v>
      </c>
      <c r="B237" s="1">
        <v>2</v>
      </c>
      <c r="C237" s="1">
        <v>0</v>
      </c>
      <c r="D237" s="1">
        <v>0</v>
      </c>
      <c r="E237" s="1" t="s">
        <v>2350</v>
      </c>
      <c r="F237" s="1">
        <v>0</v>
      </c>
      <c r="G237" s="1">
        <v>0</v>
      </c>
      <c r="H237" s="1">
        <v>0</v>
      </c>
      <c r="I237" s="1">
        <v>0</v>
      </c>
      <c r="J237" s="1">
        <v>7071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4</v>
      </c>
      <c r="AS237" s="1">
        <v>0</v>
      </c>
      <c r="AT237" s="1">
        <v>0</v>
      </c>
      <c r="AU237" s="1" t="b">
        <v>1</v>
      </c>
      <c r="AV237" s="1" t="b">
        <v>1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8</v>
      </c>
      <c r="BV237" s="1">
        <v>16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S237" s="1">
        <v>0</v>
      </c>
      <c r="CT237" s="1">
        <v>4</v>
      </c>
      <c r="CU237" s="1">
        <v>0</v>
      </c>
      <c r="CV237" s="1">
        <v>1000</v>
      </c>
      <c r="CW237" s="1">
        <v>0</v>
      </c>
      <c r="CX237" s="1">
        <v>150000</v>
      </c>
      <c r="CY237" s="1">
        <v>0</v>
      </c>
    </row>
    <row r="238" spans="1:103" x14ac:dyDescent="0.2">
      <c r="A238" s="1">
        <v>7072</v>
      </c>
      <c r="B238" s="1">
        <v>2</v>
      </c>
      <c r="C238" s="1">
        <v>0</v>
      </c>
      <c r="D238" s="1">
        <v>0</v>
      </c>
      <c r="E238" s="1" t="s">
        <v>2351</v>
      </c>
      <c r="F238" s="1">
        <v>0</v>
      </c>
      <c r="G238" s="1">
        <v>0</v>
      </c>
      <c r="H238" s="1">
        <v>0</v>
      </c>
      <c r="I238" s="1">
        <v>0</v>
      </c>
      <c r="J238" s="1">
        <v>7072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4</v>
      </c>
      <c r="AS238" s="1">
        <v>0</v>
      </c>
      <c r="AT238" s="1">
        <v>0</v>
      </c>
      <c r="AU238" s="1" t="b">
        <v>1</v>
      </c>
      <c r="AV238" s="1" t="b">
        <v>1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8</v>
      </c>
      <c r="BV238" s="1">
        <v>16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S238" s="1">
        <v>0</v>
      </c>
      <c r="CT238" s="1">
        <v>4</v>
      </c>
      <c r="CU238" s="1">
        <v>0</v>
      </c>
      <c r="CV238" s="1">
        <v>1000</v>
      </c>
      <c r="CW238" s="1">
        <v>0</v>
      </c>
      <c r="CX238" s="1">
        <v>150000</v>
      </c>
      <c r="CY238" s="1">
        <v>0</v>
      </c>
    </row>
    <row r="239" spans="1:103" x14ac:dyDescent="0.2">
      <c r="A239" s="1">
        <v>80001</v>
      </c>
      <c r="B239" s="1">
        <v>1</v>
      </c>
      <c r="C239" s="1">
        <v>180001</v>
      </c>
      <c r="D239" s="1">
        <v>280001</v>
      </c>
      <c r="E239" s="1" t="s">
        <v>647</v>
      </c>
      <c r="F239" s="1" t="s">
        <v>648</v>
      </c>
      <c r="G239" s="1">
        <v>5000</v>
      </c>
      <c r="H239" s="1">
        <v>20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</v>
      </c>
      <c r="P239" s="1">
        <v>9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 t="s">
        <v>649</v>
      </c>
      <c r="AL239" s="1">
        <v>1</v>
      </c>
      <c r="AM239" s="1" t="s">
        <v>650</v>
      </c>
      <c r="AN239" s="1">
        <v>500</v>
      </c>
      <c r="AO239" s="1">
        <v>8388648</v>
      </c>
      <c r="AP239" s="1">
        <v>8192</v>
      </c>
      <c r="AQ239" s="1">
        <v>1</v>
      </c>
      <c r="AS239" s="1">
        <v>1</v>
      </c>
      <c r="AT239" s="1">
        <v>1</v>
      </c>
      <c r="AU239" s="1" t="b">
        <v>1</v>
      </c>
      <c r="AV239" s="1" t="b">
        <v>1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8</v>
      </c>
      <c r="BV239" s="1">
        <v>16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S239" s="1" t="s">
        <v>2828</v>
      </c>
      <c r="CT239" s="1">
        <v>2</v>
      </c>
      <c r="CU239" s="1">
        <v>-1</v>
      </c>
      <c r="CV239" s="1">
        <v>42</v>
      </c>
      <c r="CW239" s="1">
        <v>0</v>
      </c>
      <c r="CX239" s="1">
        <v>150042</v>
      </c>
      <c r="CY239" s="1" t="s">
        <v>2828</v>
      </c>
    </row>
    <row r="240" spans="1:103" x14ac:dyDescent="0.2">
      <c r="A240" s="1">
        <v>80002</v>
      </c>
      <c r="B240" s="1">
        <v>1</v>
      </c>
      <c r="C240" s="1">
        <v>180002</v>
      </c>
      <c r="D240" s="1">
        <v>280002</v>
      </c>
      <c r="E240" s="1" t="s">
        <v>651</v>
      </c>
      <c r="F240" s="1" t="s">
        <v>652</v>
      </c>
      <c r="G240" s="1">
        <v>5000</v>
      </c>
      <c r="H240" s="1">
        <v>20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1</v>
      </c>
      <c r="P240" s="1">
        <v>7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115</v>
      </c>
      <c r="Z240" s="1">
        <v>500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 t="s">
        <v>653</v>
      </c>
      <c r="AL240" s="1">
        <v>1</v>
      </c>
      <c r="AM240" s="1" t="s">
        <v>650</v>
      </c>
      <c r="AN240" s="1">
        <v>500</v>
      </c>
      <c r="AO240" s="1">
        <v>8388640</v>
      </c>
      <c r="AP240" s="1">
        <v>0</v>
      </c>
      <c r="AQ240" s="1">
        <v>1</v>
      </c>
      <c r="AS240" s="1">
        <v>2</v>
      </c>
      <c r="AT240" s="1">
        <v>2</v>
      </c>
      <c r="AU240" s="1" t="b">
        <v>1</v>
      </c>
      <c r="AV240" s="1" t="b">
        <v>1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8</v>
      </c>
      <c r="BV240" s="1">
        <v>16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S240" s="1" t="s">
        <v>200</v>
      </c>
      <c r="CT240" s="1">
        <v>1</v>
      </c>
      <c r="CU240" s="1">
        <v>-1</v>
      </c>
      <c r="CV240" s="1">
        <v>44</v>
      </c>
      <c r="CW240" s="1">
        <v>0</v>
      </c>
      <c r="CX240" s="1">
        <v>150044</v>
      </c>
      <c r="CY240" s="1" t="s">
        <v>200</v>
      </c>
    </row>
    <row r="241" spans="1:103" x14ac:dyDescent="0.2">
      <c r="A241" s="1">
        <v>80003</v>
      </c>
      <c r="B241" s="1">
        <v>1</v>
      </c>
      <c r="C241" s="1">
        <v>180003</v>
      </c>
      <c r="D241" s="1">
        <v>280003</v>
      </c>
      <c r="E241" s="1" t="s">
        <v>352</v>
      </c>
      <c r="F241" s="1" t="s">
        <v>654</v>
      </c>
      <c r="G241" s="1">
        <v>15000</v>
      </c>
      <c r="H241" s="1">
        <v>20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</v>
      </c>
      <c r="P241" s="1">
        <v>18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102</v>
      </c>
      <c r="Z241" s="1">
        <v>4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 t="s">
        <v>655</v>
      </c>
      <c r="AL241" s="1">
        <v>1</v>
      </c>
      <c r="AM241" s="1" t="s">
        <v>650</v>
      </c>
      <c r="AN241" s="1">
        <v>500</v>
      </c>
      <c r="AO241" s="1">
        <v>8388664</v>
      </c>
      <c r="AP241" s="1">
        <v>8192</v>
      </c>
      <c r="AQ241" s="1">
        <v>1</v>
      </c>
      <c r="AS241" s="1">
        <v>3</v>
      </c>
      <c r="AT241" s="1">
        <v>3</v>
      </c>
      <c r="AU241" s="1" t="b">
        <v>1</v>
      </c>
      <c r="AV241" s="1" t="b">
        <v>1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8</v>
      </c>
      <c r="BV241" s="1">
        <v>16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S241" s="1" t="s">
        <v>197</v>
      </c>
      <c r="CT241" s="1">
        <v>1</v>
      </c>
      <c r="CU241" s="1">
        <v>-1</v>
      </c>
      <c r="CV241" s="1">
        <v>45</v>
      </c>
      <c r="CW241" s="1">
        <v>0</v>
      </c>
      <c r="CX241" s="1">
        <v>150045</v>
      </c>
      <c r="CY241" s="1" t="s">
        <v>197</v>
      </c>
    </row>
    <row r="242" spans="1:103" x14ac:dyDescent="0.2">
      <c r="A242" s="1">
        <v>80004</v>
      </c>
      <c r="B242" s="1">
        <v>1</v>
      </c>
      <c r="C242" s="1">
        <v>180004</v>
      </c>
      <c r="D242" s="1">
        <v>280004</v>
      </c>
      <c r="E242" s="1" t="s">
        <v>355</v>
      </c>
      <c r="F242" s="1" t="s">
        <v>656</v>
      </c>
      <c r="G242" s="1">
        <v>15000</v>
      </c>
      <c r="H242" s="1">
        <v>20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</v>
      </c>
      <c r="P242" s="1">
        <v>18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101</v>
      </c>
      <c r="Z242" s="1">
        <v>4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 t="s">
        <v>657</v>
      </c>
      <c r="AL242" s="1">
        <v>1</v>
      </c>
      <c r="AM242" s="1" t="s">
        <v>650</v>
      </c>
      <c r="AN242" s="1">
        <v>500</v>
      </c>
      <c r="AO242" s="1">
        <v>8388664</v>
      </c>
      <c r="AP242" s="1">
        <v>8192</v>
      </c>
      <c r="AQ242" s="1">
        <v>1</v>
      </c>
      <c r="AS242" s="1">
        <v>4</v>
      </c>
      <c r="AT242" s="1">
        <v>4</v>
      </c>
      <c r="AU242" s="1" t="b">
        <v>1</v>
      </c>
      <c r="AV242" s="1" t="b">
        <v>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8</v>
      </c>
      <c r="BV242" s="1">
        <v>16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S242" s="1" t="s">
        <v>2832</v>
      </c>
      <c r="CT242" s="1">
        <v>4</v>
      </c>
      <c r="CU242" s="1">
        <v>-1</v>
      </c>
      <c r="CV242" s="1">
        <v>58</v>
      </c>
      <c r="CW242" s="1">
        <v>0</v>
      </c>
      <c r="CX242" s="1">
        <v>150058</v>
      </c>
      <c r="CY242" s="1" t="s">
        <v>2832</v>
      </c>
    </row>
    <row r="243" spans="1:103" x14ac:dyDescent="0.2">
      <c r="A243" s="1">
        <v>80005</v>
      </c>
      <c r="B243" s="1">
        <v>1</v>
      </c>
      <c r="C243" s="1">
        <v>180005</v>
      </c>
      <c r="D243" s="1">
        <v>280005</v>
      </c>
      <c r="E243" s="1" t="s">
        <v>559</v>
      </c>
      <c r="F243" s="1" t="s">
        <v>658</v>
      </c>
      <c r="G243" s="1">
        <v>15000</v>
      </c>
      <c r="H243" s="1">
        <v>20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</v>
      </c>
      <c r="P243" s="1">
        <v>14</v>
      </c>
      <c r="Q243" s="1">
        <v>0</v>
      </c>
      <c r="R243" s="1">
        <v>5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106</v>
      </c>
      <c r="Z243" s="1">
        <v>4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 t="s">
        <v>659</v>
      </c>
      <c r="AL243" s="1">
        <v>1</v>
      </c>
      <c r="AM243" s="1" t="s">
        <v>650</v>
      </c>
      <c r="AN243" s="1">
        <v>500</v>
      </c>
      <c r="AO243" s="1">
        <v>8388664</v>
      </c>
      <c r="AP243" s="1">
        <v>8192</v>
      </c>
      <c r="AQ243" s="1">
        <v>1</v>
      </c>
      <c r="AS243" s="1">
        <v>5</v>
      </c>
      <c r="AT243" s="1">
        <v>5</v>
      </c>
      <c r="AU243" s="1" t="b">
        <v>1</v>
      </c>
      <c r="AV243" s="1" t="b">
        <v>1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8</v>
      </c>
      <c r="BV243" s="1">
        <v>16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S243" s="1" t="s">
        <v>200</v>
      </c>
      <c r="CT243" s="1">
        <v>1</v>
      </c>
      <c r="CU243" s="1">
        <v>-1</v>
      </c>
      <c r="CV243" s="1">
        <v>44</v>
      </c>
      <c r="CW243" s="1">
        <v>0</v>
      </c>
      <c r="CX243" s="1">
        <v>150044</v>
      </c>
      <c r="CY243" s="1" t="s">
        <v>200</v>
      </c>
    </row>
    <row r="244" spans="1:103" x14ac:dyDescent="0.2">
      <c r="A244" s="1">
        <v>80006</v>
      </c>
      <c r="B244" s="1">
        <v>1</v>
      </c>
      <c r="C244" s="1">
        <v>180006</v>
      </c>
      <c r="D244" s="1">
        <v>280006</v>
      </c>
      <c r="E244" s="1" t="s">
        <v>560</v>
      </c>
      <c r="F244" s="1" t="s">
        <v>660</v>
      </c>
      <c r="G244" s="1">
        <v>15000</v>
      </c>
      <c r="H244" s="1">
        <v>20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1</v>
      </c>
      <c r="O244" s="1">
        <v>2</v>
      </c>
      <c r="P244" s="1">
        <v>13</v>
      </c>
      <c r="Q244" s="1">
        <v>0</v>
      </c>
      <c r="R244" s="1">
        <v>7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104</v>
      </c>
      <c r="Z244" s="1">
        <v>4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 t="s">
        <v>661</v>
      </c>
      <c r="AL244" s="1">
        <v>1</v>
      </c>
      <c r="AM244" s="1" t="s">
        <v>662</v>
      </c>
      <c r="AN244" s="1">
        <v>500</v>
      </c>
      <c r="AO244" s="1">
        <v>8388664</v>
      </c>
      <c r="AP244" s="1">
        <v>8192</v>
      </c>
      <c r="AQ244" s="1">
        <v>1</v>
      </c>
      <c r="AS244" s="1">
        <v>6</v>
      </c>
      <c r="AT244" s="1">
        <v>6</v>
      </c>
      <c r="AU244" s="1" t="b">
        <v>1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8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S244" s="1" t="s">
        <v>194</v>
      </c>
      <c r="CT244" s="1">
        <v>2</v>
      </c>
      <c r="CU244" s="1">
        <v>-1</v>
      </c>
      <c r="CV244" s="1">
        <v>43</v>
      </c>
      <c r="CW244" s="1">
        <v>0</v>
      </c>
      <c r="CX244" s="1">
        <v>150043</v>
      </c>
      <c r="CY244" s="1" t="s">
        <v>194</v>
      </c>
    </row>
    <row r="245" spans="1:103" x14ac:dyDescent="0.2">
      <c r="A245" s="1">
        <v>80007</v>
      </c>
      <c r="B245" s="1">
        <v>1</v>
      </c>
      <c r="C245" s="1">
        <v>180007</v>
      </c>
      <c r="D245" s="1">
        <v>280007</v>
      </c>
      <c r="E245" s="1" t="s">
        <v>380</v>
      </c>
      <c r="F245" s="1" t="s">
        <v>663</v>
      </c>
      <c r="G245" s="1">
        <v>30000</v>
      </c>
      <c r="H245" s="1">
        <v>20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3</v>
      </c>
      <c r="P245" s="1">
        <v>71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102</v>
      </c>
      <c r="Z245" s="1">
        <v>8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 t="s">
        <v>664</v>
      </c>
      <c r="AL245" s="1">
        <v>1</v>
      </c>
      <c r="AM245" s="1" t="s">
        <v>665</v>
      </c>
      <c r="AN245" s="1">
        <v>500</v>
      </c>
      <c r="AO245" s="1">
        <v>8388664</v>
      </c>
      <c r="AP245" s="1">
        <v>8192</v>
      </c>
      <c r="AQ245" s="1">
        <v>1</v>
      </c>
      <c r="AS245" s="1">
        <v>7</v>
      </c>
      <c r="AT245" s="1">
        <v>7</v>
      </c>
      <c r="AU245" s="1" t="b">
        <v>1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8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S245" s="1" t="s">
        <v>2829</v>
      </c>
      <c r="CT245" s="1">
        <v>1</v>
      </c>
      <c r="CU245" s="1">
        <v>-1</v>
      </c>
      <c r="CV245" s="1">
        <v>47</v>
      </c>
      <c r="CW245" s="1">
        <v>0</v>
      </c>
      <c r="CX245" s="1">
        <v>150047</v>
      </c>
      <c r="CY245" s="1" t="s">
        <v>2829</v>
      </c>
    </row>
    <row r="246" spans="1:103" x14ac:dyDescent="0.2">
      <c r="A246" s="1">
        <v>80008</v>
      </c>
      <c r="B246" s="1">
        <v>1</v>
      </c>
      <c r="C246" s="1">
        <v>180008</v>
      </c>
      <c r="D246" s="1">
        <v>280008</v>
      </c>
      <c r="E246" s="1" t="s">
        <v>357</v>
      </c>
      <c r="F246" s="1" t="s">
        <v>666</v>
      </c>
      <c r="G246" s="1">
        <v>30000</v>
      </c>
      <c r="H246" s="1">
        <v>20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3</v>
      </c>
      <c r="P246" s="1">
        <v>70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101</v>
      </c>
      <c r="Z246" s="1">
        <v>8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 t="s">
        <v>667</v>
      </c>
      <c r="AL246" s="1">
        <v>1</v>
      </c>
      <c r="AM246" s="1" t="s">
        <v>668</v>
      </c>
      <c r="AN246" s="1">
        <v>500</v>
      </c>
      <c r="AO246" s="1">
        <v>8388664</v>
      </c>
      <c r="AP246" s="1">
        <v>8192</v>
      </c>
      <c r="AQ246" s="1">
        <v>1</v>
      </c>
      <c r="AS246" s="1">
        <v>8</v>
      </c>
      <c r="AT246" s="1">
        <v>8</v>
      </c>
      <c r="AU246" s="1" t="b">
        <v>1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8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S246" s="1" t="s">
        <v>191</v>
      </c>
      <c r="CT246" s="1">
        <v>2</v>
      </c>
      <c r="CU246" s="1">
        <v>-1</v>
      </c>
      <c r="CV246" s="1">
        <v>49</v>
      </c>
      <c r="CW246" s="1">
        <v>0</v>
      </c>
      <c r="CX246" s="1">
        <v>150049</v>
      </c>
      <c r="CY246" s="1" t="s">
        <v>191</v>
      </c>
    </row>
    <row r="247" spans="1:103" x14ac:dyDescent="0.2">
      <c r="A247" s="1">
        <v>80009</v>
      </c>
      <c r="B247" s="1">
        <v>1</v>
      </c>
      <c r="C247" s="1">
        <v>180009</v>
      </c>
      <c r="D247" s="1">
        <v>280009</v>
      </c>
      <c r="E247" s="1" t="s">
        <v>358</v>
      </c>
      <c r="F247" s="1" t="s">
        <v>669</v>
      </c>
      <c r="G247" s="1">
        <v>30000</v>
      </c>
      <c r="H247" s="1">
        <v>20</v>
      </c>
      <c r="I247" s="1">
        <v>0</v>
      </c>
      <c r="J247" s="1">
        <v>0</v>
      </c>
      <c r="K247" s="1">
        <v>0</v>
      </c>
      <c r="L247" s="1">
        <v>0</v>
      </c>
      <c r="M247" s="1">
        <v>1</v>
      </c>
      <c r="N247" s="1">
        <v>1</v>
      </c>
      <c r="O247" s="1">
        <v>3</v>
      </c>
      <c r="P247" s="1">
        <v>56</v>
      </c>
      <c r="Q247" s="1">
        <v>0</v>
      </c>
      <c r="R247" s="1">
        <v>21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106</v>
      </c>
      <c r="Z247" s="1">
        <v>8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 t="s">
        <v>670</v>
      </c>
      <c r="AL247" s="1">
        <v>1</v>
      </c>
      <c r="AM247" s="1" t="s">
        <v>671</v>
      </c>
      <c r="AN247" s="1">
        <v>500</v>
      </c>
      <c r="AO247" s="1">
        <v>8388664</v>
      </c>
      <c r="AP247" s="1">
        <v>8192</v>
      </c>
      <c r="AQ247" s="1">
        <v>1</v>
      </c>
      <c r="AS247" s="1">
        <v>9</v>
      </c>
      <c r="AT247" s="1">
        <v>9</v>
      </c>
      <c r="AU247" s="1" t="b">
        <v>1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8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S247" s="1" t="s">
        <v>194</v>
      </c>
      <c r="CT247" s="1">
        <v>2</v>
      </c>
      <c r="CU247" s="1">
        <v>-1</v>
      </c>
      <c r="CV247" s="1">
        <v>43</v>
      </c>
      <c r="CW247" s="1">
        <v>0</v>
      </c>
      <c r="CX247" s="1">
        <v>150043</v>
      </c>
      <c r="CY247" s="1" t="s">
        <v>194</v>
      </c>
    </row>
    <row r="248" spans="1:103" x14ac:dyDescent="0.2">
      <c r="A248" s="1">
        <v>80010</v>
      </c>
      <c r="B248" s="1">
        <v>1</v>
      </c>
      <c r="C248" s="1">
        <v>180010</v>
      </c>
      <c r="D248" s="1">
        <v>280010</v>
      </c>
      <c r="E248" s="1" t="s">
        <v>557</v>
      </c>
      <c r="F248" s="1" t="s">
        <v>672</v>
      </c>
      <c r="G248" s="1">
        <v>30000</v>
      </c>
      <c r="H248" s="1">
        <v>20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3</v>
      </c>
      <c r="P248" s="1">
        <v>50</v>
      </c>
      <c r="Q248" s="1">
        <v>0</v>
      </c>
      <c r="R248" s="1">
        <v>28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104</v>
      </c>
      <c r="Z248" s="1">
        <v>8</v>
      </c>
      <c r="AA248" s="1">
        <v>0</v>
      </c>
      <c r="AB248" s="1">
        <v>121</v>
      </c>
      <c r="AC248" s="1">
        <v>700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 t="s">
        <v>673</v>
      </c>
      <c r="AL248" s="1">
        <v>1</v>
      </c>
      <c r="AM248" s="1" t="s">
        <v>674</v>
      </c>
      <c r="AN248" s="1">
        <v>500</v>
      </c>
      <c r="AO248" s="1">
        <v>8388664</v>
      </c>
      <c r="AP248" s="1">
        <v>0</v>
      </c>
      <c r="AQ248" s="1">
        <v>1</v>
      </c>
      <c r="AS248" s="1">
        <v>10</v>
      </c>
      <c r="AT248" s="1">
        <v>10</v>
      </c>
      <c r="AU248" s="1" t="b">
        <v>1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8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S248" s="1" t="s">
        <v>2828</v>
      </c>
      <c r="CT248" s="1">
        <v>2</v>
      </c>
      <c r="CU248" s="1">
        <v>-1</v>
      </c>
      <c r="CV248" s="1">
        <v>42</v>
      </c>
      <c r="CW248" s="1">
        <v>0</v>
      </c>
      <c r="CX248" s="1">
        <v>150042</v>
      </c>
      <c r="CY248" s="1" t="s">
        <v>2828</v>
      </c>
    </row>
    <row r="249" spans="1:103" x14ac:dyDescent="0.2">
      <c r="A249" s="1">
        <v>80011</v>
      </c>
      <c r="B249" s="1">
        <v>1</v>
      </c>
      <c r="C249" s="1">
        <v>180011</v>
      </c>
      <c r="D249" s="1">
        <v>280011</v>
      </c>
      <c r="E249" s="1" t="s">
        <v>414</v>
      </c>
      <c r="F249" s="1" t="s">
        <v>675</v>
      </c>
      <c r="G249" s="1">
        <v>50000</v>
      </c>
      <c r="H249" s="1">
        <v>20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4</v>
      </c>
      <c r="P249" s="1">
        <v>245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109</v>
      </c>
      <c r="Z249" s="1">
        <v>0</v>
      </c>
      <c r="AA249" s="1">
        <v>1500</v>
      </c>
      <c r="AB249" s="1">
        <v>102</v>
      </c>
      <c r="AC249" s="1">
        <v>16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 t="s">
        <v>676</v>
      </c>
      <c r="AL249" s="1">
        <v>1</v>
      </c>
      <c r="AM249" s="1" t="s">
        <v>677</v>
      </c>
      <c r="AN249" s="1">
        <v>1000</v>
      </c>
      <c r="AO249" s="1">
        <v>56</v>
      </c>
      <c r="AP249" s="1">
        <v>0</v>
      </c>
      <c r="AQ249" s="1">
        <v>1</v>
      </c>
      <c r="AS249" s="1">
        <v>11</v>
      </c>
      <c r="AT249" s="1">
        <v>11</v>
      </c>
      <c r="AU249" s="1" t="b">
        <v>1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8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S249" s="1" t="s">
        <v>203</v>
      </c>
      <c r="CT249" s="1">
        <v>1</v>
      </c>
      <c r="CU249" s="1">
        <v>-1</v>
      </c>
      <c r="CV249" s="1">
        <v>46</v>
      </c>
      <c r="CW249" s="1">
        <v>0</v>
      </c>
      <c r="CX249" s="1">
        <v>150046</v>
      </c>
      <c r="CY249" s="1" t="s">
        <v>203</v>
      </c>
    </row>
    <row r="250" spans="1:103" x14ac:dyDescent="0.2">
      <c r="A250" s="1">
        <v>80012</v>
      </c>
      <c r="B250" s="1">
        <v>1</v>
      </c>
      <c r="C250" s="1">
        <v>180012</v>
      </c>
      <c r="D250" s="1">
        <v>280012</v>
      </c>
      <c r="E250" s="1" t="s">
        <v>382</v>
      </c>
      <c r="F250" s="1" t="s">
        <v>678</v>
      </c>
      <c r="G250" s="1">
        <v>50000</v>
      </c>
      <c r="H250" s="1">
        <v>20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1</v>
      </c>
      <c r="O250" s="1">
        <v>4</v>
      </c>
      <c r="P250" s="1">
        <v>217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101</v>
      </c>
      <c r="Z250" s="1">
        <v>10</v>
      </c>
      <c r="AA250" s="1">
        <v>0</v>
      </c>
      <c r="AB250" s="1">
        <v>103</v>
      </c>
      <c r="AC250" s="1">
        <v>8</v>
      </c>
      <c r="AD250" s="1">
        <v>0</v>
      </c>
      <c r="AE250" s="1">
        <v>147</v>
      </c>
      <c r="AF250" s="1">
        <v>1000</v>
      </c>
      <c r="AG250" s="1">
        <v>60111</v>
      </c>
      <c r="AH250" s="1">
        <v>0</v>
      </c>
      <c r="AI250" s="1">
        <v>0</v>
      </c>
      <c r="AJ250" s="1">
        <v>0</v>
      </c>
      <c r="AK250" s="1" t="s">
        <v>679</v>
      </c>
      <c r="AL250" s="1">
        <v>1</v>
      </c>
      <c r="AM250" s="1" t="s">
        <v>680</v>
      </c>
      <c r="AN250" s="1">
        <v>1000</v>
      </c>
      <c r="AO250" s="1">
        <v>56</v>
      </c>
      <c r="AP250" s="1">
        <v>8192</v>
      </c>
      <c r="AQ250" s="1">
        <v>1</v>
      </c>
      <c r="AS250" s="1">
        <v>12</v>
      </c>
      <c r="AT250" s="1">
        <v>12</v>
      </c>
      <c r="AU250" s="1" t="b">
        <v>1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8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S250" s="1" t="s">
        <v>2832</v>
      </c>
      <c r="CT250" s="1">
        <v>4</v>
      </c>
      <c r="CU250" s="1">
        <v>-1</v>
      </c>
      <c r="CV250" s="1">
        <v>58</v>
      </c>
      <c r="CW250" s="1">
        <v>0</v>
      </c>
      <c r="CX250" s="1">
        <v>150058</v>
      </c>
      <c r="CY250" s="1" t="s">
        <v>2832</v>
      </c>
    </row>
    <row r="251" spans="1:103" x14ac:dyDescent="0.2">
      <c r="A251" s="1">
        <v>80013</v>
      </c>
      <c r="B251" s="1">
        <v>1</v>
      </c>
      <c r="C251" s="1">
        <v>180013</v>
      </c>
      <c r="D251" s="1">
        <v>280013</v>
      </c>
      <c r="E251" s="1" t="s">
        <v>416</v>
      </c>
      <c r="F251" s="1" t="s">
        <v>681</v>
      </c>
      <c r="G251" s="1">
        <v>50000</v>
      </c>
      <c r="H251" s="1">
        <v>20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4</v>
      </c>
      <c r="P251" s="1">
        <v>175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101</v>
      </c>
      <c r="Z251" s="1">
        <v>16</v>
      </c>
      <c r="AA251" s="1">
        <v>0</v>
      </c>
      <c r="AB251" s="1">
        <v>136</v>
      </c>
      <c r="AC251" s="1">
        <v>800</v>
      </c>
      <c r="AD251" s="1">
        <v>8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 t="s">
        <v>682</v>
      </c>
      <c r="AL251" s="1">
        <v>1</v>
      </c>
      <c r="AM251" s="1" t="s">
        <v>683</v>
      </c>
      <c r="AN251" s="1">
        <v>1000</v>
      </c>
      <c r="AO251" s="1">
        <v>56</v>
      </c>
      <c r="AP251" s="1">
        <v>8192</v>
      </c>
      <c r="AQ251" s="1">
        <v>1</v>
      </c>
      <c r="AS251" s="1">
        <v>13</v>
      </c>
      <c r="AT251" s="1">
        <v>13</v>
      </c>
      <c r="AU251" s="1" t="b">
        <v>1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8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S251" s="1" t="s">
        <v>215</v>
      </c>
      <c r="CT251" s="1">
        <v>2</v>
      </c>
      <c r="CU251" s="1">
        <v>-1</v>
      </c>
      <c r="CV251" s="1">
        <v>30</v>
      </c>
      <c r="CW251" s="1">
        <v>0</v>
      </c>
      <c r="CX251" s="1">
        <v>150030</v>
      </c>
      <c r="CY251" s="1" t="s">
        <v>215</v>
      </c>
    </row>
    <row r="252" spans="1:103" x14ac:dyDescent="0.2">
      <c r="A252" s="1">
        <v>80014</v>
      </c>
      <c r="B252" s="1">
        <v>1</v>
      </c>
      <c r="C252" s="1">
        <v>180014</v>
      </c>
      <c r="D252" s="1">
        <v>280014</v>
      </c>
      <c r="E252" s="1" t="s">
        <v>383</v>
      </c>
      <c r="F252" s="1" t="s">
        <v>684</v>
      </c>
      <c r="G252" s="1">
        <v>50000</v>
      </c>
      <c r="H252" s="1">
        <v>20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4</v>
      </c>
      <c r="P252" s="1">
        <v>140</v>
      </c>
      <c r="Q252" s="1">
        <v>0</v>
      </c>
      <c r="R252" s="1">
        <v>61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106</v>
      </c>
      <c r="Z252" s="1">
        <v>12</v>
      </c>
      <c r="AA252" s="1">
        <v>0</v>
      </c>
      <c r="AB252" s="1">
        <v>115</v>
      </c>
      <c r="AC252" s="1">
        <v>1000</v>
      </c>
      <c r="AD252" s="1">
        <v>0</v>
      </c>
      <c r="AE252" s="1">
        <v>136</v>
      </c>
      <c r="AF252" s="1">
        <v>800</v>
      </c>
      <c r="AG252" s="1">
        <v>5</v>
      </c>
      <c r="AH252" s="1">
        <v>0</v>
      </c>
      <c r="AI252" s="1">
        <v>0</v>
      </c>
      <c r="AJ252" s="1">
        <v>0</v>
      </c>
      <c r="AK252" s="1" t="s">
        <v>685</v>
      </c>
      <c r="AL252" s="1">
        <v>1</v>
      </c>
      <c r="AM252" s="1" t="s">
        <v>686</v>
      </c>
      <c r="AN252" s="1">
        <v>1000</v>
      </c>
      <c r="AO252" s="1">
        <v>56</v>
      </c>
      <c r="AP252" s="1">
        <v>8192</v>
      </c>
      <c r="AQ252" s="1">
        <v>1</v>
      </c>
      <c r="AS252" s="1">
        <v>14</v>
      </c>
      <c r="AT252" s="1">
        <v>14</v>
      </c>
      <c r="AU252" s="1" t="b">
        <v>1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8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S252" s="1" t="s">
        <v>2834</v>
      </c>
      <c r="CT252" s="1">
        <v>1</v>
      </c>
      <c r="CU252" s="1">
        <v>-1</v>
      </c>
      <c r="CV252" s="1">
        <v>68</v>
      </c>
      <c r="CW252" s="1">
        <v>0</v>
      </c>
      <c r="CX252" s="1">
        <v>150068</v>
      </c>
      <c r="CY252" s="1" t="s">
        <v>2834</v>
      </c>
    </row>
    <row r="253" spans="1:103" x14ac:dyDescent="0.2">
      <c r="A253" s="1">
        <v>80015</v>
      </c>
      <c r="B253" s="1">
        <v>1</v>
      </c>
      <c r="C253" s="1">
        <v>180015</v>
      </c>
      <c r="D253" s="1">
        <v>280015</v>
      </c>
      <c r="E253" s="1" t="s">
        <v>417</v>
      </c>
      <c r="F253" s="1" t="s">
        <v>687</v>
      </c>
      <c r="G253" s="1">
        <v>75000</v>
      </c>
      <c r="H253" s="1">
        <v>20</v>
      </c>
      <c r="I253" s="1">
        <v>0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5</v>
      </c>
      <c r="P253" s="1">
        <v>413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101</v>
      </c>
      <c r="Z253" s="1">
        <v>20</v>
      </c>
      <c r="AA253" s="1">
        <v>0</v>
      </c>
      <c r="AB253" s="1">
        <v>103</v>
      </c>
      <c r="AC253" s="1">
        <v>12</v>
      </c>
      <c r="AD253" s="1">
        <v>0</v>
      </c>
      <c r="AE253" s="1">
        <v>147</v>
      </c>
      <c r="AF253" s="1">
        <v>2000</v>
      </c>
      <c r="AG253" s="1">
        <v>60111</v>
      </c>
      <c r="AH253" s="1">
        <v>150</v>
      </c>
      <c r="AI253" s="1">
        <v>500</v>
      </c>
      <c r="AJ253" s="1">
        <v>60111</v>
      </c>
      <c r="AK253" s="1" t="s">
        <v>688</v>
      </c>
      <c r="AL253" s="1">
        <v>1</v>
      </c>
      <c r="AM253" s="1" t="s">
        <v>689</v>
      </c>
      <c r="AN253" s="1">
        <v>2000</v>
      </c>
      <c r="AO253" s="1">
        <v>24</v>
      </c>
      <c r="AP253" s="1">
        <v>0</v>
      </c>
      <c r="AQ253" s="1">
        <v>1</v>
      </c>
      <c r="AS253" s="1">
        <v>15</v>
      </c>
      <c r="AT253" s="1">
        <v>15</v>
      </c>
      <c r="AU253" s="1" t="b">
        <v>1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8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S253" s="1" t="s">
        <v>205</v>
      </c>
      <c r="CT253" s="1">
        <v>2</v>
      </c>
      <c r="CU253" s="1">
        <v>-1</v>
      </c>
      <c r="CV253" s="1">
        <v>33</v>
      </c>
      <c r="CW253" s="1">
        <v>0</v>
      </c>
      <c r="CX253" s="1">
        <v>150033</v>
      </c>
      <c r="CY253" s="1" t="s">
        <v>205</v>
      </c>
    </row>
    <row r="254" spans="1:103" x14ac:dyDescent="0.2">
      <c r="A254" s="1">
        <v>80016</v>
      </c>
      <c r="B254" s="1">
        <v>1</v>
      </c>
      <c r="C254" s="1">
        <v>180016</v>
      </c>
      <c r="D254" s="1">
        <v>280016</v>
      </c>
      <c r="E254" s="1" t="s">
        <v>418</v>
      </c>
      <c r="F254" s="1" t="s">
        <v>690</v>
      </c>
      <c r="G254" s="1">
        <v>75000</v>
      </c>
      <c r="H254" s="1">
        <v>20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2</v>
      </c>
      <c r="O254" s="1">
        <v>5</v>
      </c>
      <c r="P254" s="1">
        <v>301</v>
      </c>
      <c r="Q254" s="1">
        <v>0</v>
      </c>
      <c r="R254" s="1">
        <v>109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150</v>
      </c>
      <c r="Z254" s="1">
        <v>800</v>
      </c>
      <c r="AA254" s="1">
        <v>60211</v>
      </c>
      <c r="AB254" s="1">
        <v>138</v>
      </c>
      <c r="AC254" s="1">
        <v>2000</v>
      </c>
      <c r="AD254" s="1">
        <v>2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 t="s">
        <v>691</v>
      </c>
      <c r="AL254" s="1">
        <v>1</v>
      </c>
      <c r="AM254" s="1" t="s">
        <v>692</v>
      </c>
      <c r="AN254" s="1">
        <v>2000</v>
      </c>
      <c r="AO254" s="1">
        <v>24</v>
      </c>
      <c r="AP254" s="1">
        <v>0</v>
      </c>
      <c r="AQ254" s="1">
        <v>1</v>
      </c>
      <c r="AS254" s="1">
        <v>16</v>
      </c>
      <c r="AT254" s="1">
        <v>16</v>
      </c>
      <c r="AU254" s="1" t="b">
        <v>1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8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S254" s="1" t="s">
        <v>223</v>
      </c>
      <c r="CT254" s="1">
        <v>1</v>
      </c>
      <c r="CU254" s="1">
        <v>-1</v>
      </c>
      <c r="CV254" s="1">
        <v>9</v>
      </c>
      <c r="CW254" s="1">
        <v>0</v>
      </c>
      <c r="CX254" s="1">
        <v>150009</v>
      </c>
      <c r="CY254" s="1" t="s">
        <v>223</v>
      </c>
    </row>
    <row r="255" spans="1:103" x14ac:dyDescent="0.2">
      <c r="A255" s="1">
        <v>80017</v>
      </c>
      <c r="B255" s="1">
        <v>1</v>
      </c>
      <c r="C255" s="1">
        <v>180017</v>
      </c>
      <c r="D255" s="1">
        <v>280017</v>
      </c>
      <c r="E255" s="1" t="s">
        <v>693</v>
      </c>
      <c r="F255" s="1" t="s">
        <v>694</v>
      </c>
      <c r="G255" s="1">
        <v>75000</v>
      </c>
      <c r="H255" s="1">
        <v>20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3</v>
      </c>
      <c r="O255" s="1">
        <v>5</v>
      </c>
      <c r="P255" s="1">
        <v>280</v>
      </c>
      <c r="Q255" s="1">
        <v>0</v>
      </c>
      <c r="R255" s="1">
        <v>123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150</v>
      </c>
      <c r="Z255" s="1">
        <v>800</v>
      </c>
      <c r="AA255" s="1">
        <v>60212</v>
      </c>
      <c r="AB255" s="1">
        <v>138</v>
      </c>
      <c r="AC255" s="1">
        <v>2000</v>
      </c>
      <c r="AD255" s="1">
        <v>3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 t="s">
        <v>695</v>
      </c>
      <c r="AL255" s="1">
        <v>1</v>
      </c>
      <c r="AM255" s="1" t="s">
        <v>696</v>
      </c>
      <c r="AN255" s="1">
        <v>2000</v>
      </c>
      <c r="AO255" s="1">
        <v>24</v>
      </c>
      <c r="AP255" s="1">
        <v>0</v>
      </c>
      <c r="AQ255" s="1">
        <v>1</v>
      </c>
      <c r="AS255" s="1">
        <v>17</v>
      </c>
      <c r="AT255" s="1">
        <v>17</v>
      </c>
      <c r="AU255" s="1" t="b">
        <v>1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8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S255" s="1" t="s">
        <v>213</v>
      </c>
      <c r="CT255" s="1">
        <v>2</v>
      </c>
      <c r="CU255" s="1">
        <v>-1</v>
      </c>
      <c r="CV255" s="1">
        <v>31</v>
      </c>
      <c r="CW255" s="1">
        <v>0</v>
      </c>
      <c r="CX255" s="1">
        <v>150031</v>
      </c>
      <c r="CY255" s="1" t="s">
        <v>213</v>
      </c>
    </row>
    <row r="256" spans="1:103" x14ac:dyDescent="0.2">
      <c r="A256" s="1">
        <v>80018</v>
      </c>
      <c r="B256" s="1">
        <v>1</v>
      </c>
      <c r="C256" s="1">
        <v>180018</v>
      </c>
      <c r="D256" s="1">
        <v>280018</v>
      </c>
      <c r="E256" s="1" t="s">
        <v>419</v>
      </c>
      <c r="F256" s="1" t="s">
        <v>697</v>
      </c>
      <c r="G256" s="1">
        <v>75000</v>
      </c>
      <c r="H256" s="1">
        <v>20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1</v>
      </c>
      <c r="O256" s="1">
        <v>5</v>
      </c>
      <c r="P256" s="1">
        <v>490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100</v>
      </c>
      <c r="Z256" s="1">
        <v>10</v>
      </c>
      <c r="AA256" s="1">
        <v>0</v>
      </c>
      <c r="AB256" s="1">
        <v>129</v>
      </c>
      <c r="AC256" s="1">
        <v>4000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 t="s">
        <v>698</v>
      </c>
      <c r="AL256" s="1">
        <v>1</v>
      </c>
      <c r="AM256" s="1" t="s">
        <v>699</v>
      </c>
      <c r="AN256" s="1">
        <v>2000</v>
      </c>
      <c r="AO256" s="1">
        <v>8</v>
      </c>
      <c r="AP256" s="1">
        <v>0</v>
      </c>
      <c r="AQ256" s="1">
        <v>1</v>
      </c>
      <c r="AS256" s="1">
        <v>18</v>
      </c>
      <c r="AT256" s="1">
        <v>18</v>
      </c>
      <c r="AU256" s="1" t="b">
        <v>1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8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S256" s="1" t="s">
        <v>2835</v>
      </c>
      <c r="CT256" s="1">
        <v>1</v>
      </c>
      <c r="CU256" s="1">
        <v>-1</v>
      </c>
      <c r="CV256" s="1">
        <v>69</v>
      </c>
      <c r="CW256" s="1">
        <v>0</v>
      </c>
      <c r="CX256" s="1">
        <v>150069</v>
      </c>
      <c r="CY256" s="1" t="s">
        <v>2835</v>
      </c>
    </row>
    <row r="257" spans="1:103" x14ac:dyDescent="0.2">
      <c r="A257" s="1">
        <v>80019</v>
      </c>
      <c r="B257" s="1">
        <v>1</v>
      </c>
      <c r="C257" s="1">
        <v>180019</v>
      </c>
      <c r="D257" s="1">
        <v>280019</v>
      </c>
      <c r="E257" s="1" t="s">
        <v>700</v>
      </c>
      <c r="F257" s="1" t="s">
        <v>701</v>
      </c>
      <c r="G257" s="1">
        <v>75000</v>
      </c>
      <c r="H257" s="1">
        <v>20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5</v>
      </c>
      <c r="P257" s="1">
        <v>385</v>
      </c>
      <c r="Q257" s="1">
        <v>0</v>
      </c>
      <c r="R257" s="1">
        <v>175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138</v>
      </c>
      <c r="Z257" s="1">
        <v>2000</v>
      </c>
      <c r="AA257" s="1">
        <v>6</v>
      </c>
      <c r="AB257" s="1">
        <v>138</v>
      </c>
      <c r="AC257" s="1">
        <v>2000</v>
      </c>
      <c r="AD257" s="1">
        <v>8</v>
      </c>
      <c r="AE257" s="1">
        <v>138</v>
      </c>
      <c r="AF257" s="1">
        <v>2000</v>
      </c>
      <c r="AG257" s="1">
        <v>9</v>
      </c>
      <c r="AH257" s="1">
        <v>138</v>
      </c>
      <c r="AI257" s="1">
        <v>2000</v>
      </c>
      <c r="AJ257" s="1">
        <v>10</v>
      </c>
      <c r="AK257" s="1" t="s">
        <v>702</v>
      </c>
      <c r="AL257" s="1">
        <v>1</v>
      </c>
      <c r="AM257" s="1" t="s">
        <v>703</v>
      </c>
      <c r="AN257" s="1">
        <v>2000</v>
      </c>
      <c r="AO257" s="1">
        <v>8</v>
      </c>
      <c r="AP257" s="1">
        <v>0</v>
      </c>
      <c r="AQ257" s="1">
        <v>1</v>
      </c>
      <c r="AS257" s="1">
        <v>19</v>
      </c>
      <c r="AT257" s="1">
        <v>19</v>
      </c>
      <c r="AU257" s="1" t="b">
        <v>1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8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S257" s="1" t="s">
        <v>208</v>
      </c>
      <c r="CT257" s="1">
        <v>2</v>
      </c>
      <c r="CU257" s="1">
        <v>-1</v>
      </c>
      <c r="CV257" s="1">
        <v>32</v>
      </c>
      <c r="CW257" s="1">
        <v>0</v>
      </c>
      <c r="CX257" s="1">
        <v>150032</v>
      </c>
      <c r="CY257" s="1" t="s">
        <v>208</v>
      </c>
    </row>
    <row r="258" spans="1:103" x14ac:dyDescent="0.2">
      <c r="A258" s="1">
        <v>80020</v>
      </c>
      <c r="B258" s="1">
        <v>1</v>
      </c>
      <c r="C258" s="1">
        <v>180020</v>
      </c>
      <c r="D258" s="1">
        <v>280020</v>
      </c>
      <c r="E258" s="1" t="s">
        <v>704</v>
      </c>
      <c r="F258" s="1" t="s">
        <v>705</v>
      </c>
      <c r="G258" s="1">
        <v>75000</v>
      </c>
      <c r="H258" s="1">
        <v>20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1</v>
      </c>
      <c r="O258" s="1">
        <v>5</v>
      </c>
      <c r="P258" s="1">
        <v>210</v>
      </c>
      <c r="Q258" s="1">
        <v>0</v>
      </c>
      <c r="R258" s="1">
        <v>455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104</v>
      </c>
      <c r="Z258" s="1">
        <v>20</v>
      </c>
      <c r="AA258" s="1">
        <v>0</v>
      </c>
      <c r="AB258" s="1">
        <v>121</v>
      </c>
      <c r="AC258" s="1">
        <v>1500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 t="s">
        <v>706</v>
      </c>
      <c r="AL258" s="1">
        <v>1</v>
      </c>
      <c r="AM258" s="1" t="s">
        <v>707</v>
      </c>
      <c r="AN258" s="1">
        <v>2000</v>
      </c>
      <c r="AO258" s="1">
        <v>24</v>
      </c>
      <c r="AP258" s="1">
        <v>0</v>
      </c>
      <c r="AQ258" s="1">
        <v>1</v>
      </c>
      <c r="AS258" s="1">
        <v>20</v>
      </c>
      <c r="AT258" s="1">
        <v>20</v>
      </c>
      <c r="AU258" s="1" t="b">
        <v>1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8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S258" s="1" t="s">
        <v>210</v>
      </c>
      <c r="CT258" s="1">
        <v>1</v>
      </c>
      <c r="CU258" s="1">
        <v>-1</v>
      </c>
      <c r="CV258" s="1">
        <v>62</v>
      </c>
      <c r="CW258" s="1">
        <v>0</v>
      </c>
      <c r="CX258" s="1">
        <v>150062</v>
      </c>
      <c r="CY258" s="1" t="s">
        <v>210</v>
      </c>
    </row>
    <row r="259" spans="1:103" x14ac:dyDescent="0.2">
      <c r="A259" s="1">
        <v>80021</v>
      </c>
      <c r="B259" s="1">
        <v>1</v>
      </c>
      <c r="C259" s="1">
        <v>180021</v>
      </c>
      <c r="D259" s="1">
        <v>280021</v>
      </c>
      <c r="E259" s="1" t="s">
        <v>708</v>
      </c>
      <c r="F259" s="1" t="s">
        <v>709</v>
      </c>
      <c r="G259" s="1">
        <v>5000</v>
      </c>
      <c r="H259" s="1">
        <v>20</v>
      </c>
      <c r="I259" s="1">
        <v>0</v>
      </c>
      <c r="J259" s="1">
        <v>0</v>
      </c>
      <c r="K259" s="1">
        <v>0</v>
      </c>
      <c r="L259" s="1">
        <v>0</v>
      </c>
      <c r="M259" s="1">
        <v>2</v>
      </c>
      <c r="N259" s="1">
        <v>1</v>
      </c>
      <c r="O259" s="1">
        <v>1</v>
      </c>
      <c r="P259" s="1">
        <v>6</v>
      </c>
      <c r="Q259" s="1">
        <v>0</v>
      </c>
      <c r="R259" s="1">
        <v>8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 t="s">
        <v>710</v>
      </c>
      <c r="AL259" s="1">
        <v>1</v>
      </c>
      <c r="AM259" s="1" t="s">
        <v>711</v>
      </c>
      <c r="AN259" s="1">
        <v>500</v>
      </c>
      <c r="AO259" s="1">
        <v>8388648</v>
      </c>
      <c r="AP259" s="1">
        <v>8192</v>
      </c>
      <c r="AQ259" s="1">
        <v>1</v>
      </c>
      <c r="AS259" s="1">
        <v>21</v>
      </c>
      <c r="AT259" s="1">
        <v>21</v>
      </c>
      <c r="AU259" s="1" t="b">
        <v>1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8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S259" s="1" t="s">
        <v>215</v>
      </c>
      <c r="CT259" s="1">
        <v>2</v>
      </c>
      <c r="CU259" s="1">
        <v>-1</v>
      </c>
      <c r="CV259" s="1">
        <v>30</v>
      </c>
      <c r="CW259" s="1">
        <v>0</v>
      </c>
      <c r="CX259" s="1">
        <v>150030</v>
      </c>
      <c r="CY259" s="1" t="s">
        <v>215</v>
      </c>
    </row>
    <row r="260" spans="1:103" x14ac:dyDescent="0.2">
      <c r="A260" s="1">
        <v>80022</v>
      </c>
      <c r="B260" s="1">
        <v>1</v>
      </c>
      <c r="C260" s="1">
        <v>180022</v>
      </c>
      <c r="D260" s="1">
        <v>280022</v>
      </c>
      <c r="E260" s="1" t="s">
        <v>359</v>
      </c>
      <c r="F260" s="1" t="s">
        <v>712</v>
      </c>
      <c r="G260" s="1">
        <v>15000</v>
      </c>
      <c r="H260" s="1">
        <v>20</v>
      </c>
      <c r="I260" s="1">
        <v>0</v>
      </c>
      <c r="J260" s="1">
        <v>0</v>
      </c>
      <c r="K260" s="1">
        <v>0</v>
      </c>
      <c r="L260" s="1">
        <v>0</v>
      </c>
      <c r="M260" s="1">
        <v>2</v>
      </c>
      <c r="N260" s="1">
        <v>1</v>
      </c>
      <c r="O260" s="1">
        <v>2</v>
      </c>
      <c r="P260" s="1">
        <v>11</v>
      </c>
      <c r="Q260" s="1">
        <v>0</v>
      </c>
      <c r="R260" s="1">
        <v>18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104</v>
      </c>
      <c r="Z260" s="1">
        <v>5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 t="s">
        <v>713</v>
      </c>
      <c r="AL260" s="1">
        <v>1</v>
      </c>
      <c r="AM260" s="1" t="s">
        <v>711</v>
      </c>
      <c r="AN260" s="1">
        <v>500</v>
      </c>
      <c r="AO260" s="1">
        <v>8388664</v>
      </c>
      <c r="AP260" s="1">
        <v>8192</v>
      </c>
      <c r="AQ260" s="1">
        <v>1</v>
      </c>
      <c r="AS260" s="1">
        <v>22</v>
      </c>
      <c r="AT260" s="1">
        <v>22</v>
      </c>
      <c r="AU260" s="1" t="b">
        <v>1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8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S260" s="1" t="s">
        <v>213</v>
      </c>
      <c r="CT260" s="1">
        <v>2</v>
      </c>
      <c r="CU260" s="1">
        <v>-1</v>
      </c>
      <c r="CV260" s="1">
        <v>31</v>
      </c>
      <c r="CW260" s="1">
        <v>0</v>
      </c>
      <c r="CX260" s="1">
        <v>150031</v>
      </c>
      <c r="CY260" s="1" t="s">
        <v>213</v>
      </c>
    </row>
    <row r="261" spans="1:103" x14ac:dyDescent="0.2">
      <c r="A261" s="1">
        <v>80023</v>
      </c>
      <c r="B261" s="1">
        <v>1</v>
      </c>
      <c r="C261" s="1">
        <v>180023</v>
      </c>
      <c r="D261" s="1">
        <v>280023</v>
      </c>
      <c r="E261" s="1" t="s">
        <v>360</v>
      </c>
      <c r="F261" s="1" t="s">
        <v>714</v>
      </c>
      <c r="G261" s="1">
        <v>15000</v>
      </c>
      <c r="H261" s="1">
        <v>20</v>
      </c>
      <c r="I261" s="1">
        <v>0</v>
      </c>
      <c r="J261" s="1">
        <v>0</v>
      </c>
      <c r="K261" s="1">
        <v>0</v>
      </c>
      <c r="L261" s="1">
        <v>0</v>
      </c>
      <c r="M261" s="1">
        <v>2</v>
      </c>
      <c r="N261" s="1">
        <v>1</v>
      </c>
      <c r="O261" s="1">
        <v>2</v>
      </c>
      <c r="P261" s="1">
        <v>12</v>
      </c>
      <c r="Q261" s="1">
        <v>0</v>
      </c>
      <c r="R261" s="1">
        <v>16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101</v>
      </c>
      <c r="Z261" s="1">
        <v>5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 t="s">
        <v>715</v>
      </c>
      <c r="AL261" s="1">
        <v>1</v>
      </c>
      <c r="AM261" s="1" t="s">
        <v>711</v>
      </c>
      <c r="AN261" s="1">
        <v>500</v>
      </c>
      <c r="AO261" s="1">
        <v>8388664</v>
      </c>
      <c r="AP261" s="1">
        <v>8192</v>
      </c>
      <c r="AQ261" s="1">
        <v>1</v>
      </c>
      <c r="AS261" s="1">
        <v>23</v>
      </c>
      <c r="AT261" s="1">
        <v>23</v>
      </c>
      <c r="AU261" s="1" t="b">
        <v>1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8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S261" s="1" t="s">
        <v>205</v>
      </c>
      <c r="CT261" s="1">
        <v>2</v>
      </c>
      <c r="CU261" s="1">
        <v>-1</v>
      </c>
      <c r="CV261" s="1">
        <v>33</v>
      </c>
      <c r="CW261" s="1">
        <v>0</v>
      </c>
      <c r="CX261" s="1">
        <v>150033</v>
      </c>
      <c r="CY261" s="1" t="s">
        <v>205</v>
      </c>
    </row>
    <row r="262" spans="1:103" x14ac:dyDescent="0.2">
      <c r="A262" s="1">
        <v>80024</v>
      </c>
      <c r="B262" s="1">
        <v>1</v>
      </c>
      <c r="C262" s="1">
        <v>180024</v>
      </c>
      <c r="D262" s="1">
        <v>280024</v>
      </c>
      <c r="E262" s="1" t="s">
        <v>558</v>
      </c>
      <c r="F262" s="1" t="s">
        <v>716</v>
      </c>
      <c r="G262" s="1">
        <v>30000</v>
      </c>
      <c r="H262" s="1">
        <v>20</v>
      </c>
      <c r="I262" s="1">
        <v>0</v>
      </c>
      <c r="J262" s="1">
        <v>0</v>
      </c>
      <c r="K262" s="1">
        <v>0</v>
      </c>
      <c r="L262" s="1">
        <v>0</v>
      </c>
      <c r="M262" s="1">
        <v>2</v>
      </c>
      <c r="N262" s="1">
        <v>1</v>
      </c>
      <c r="O262" s="1">
        <v>3</v>
      </c>
      <c r="P262" s="1">
        <v>42</v>
      </c>
      <c r="Q262" s="1">
        <v>0</v>
      </c>
      <c r="R262" s="1">
        <v>77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104</v>
      </c>
      <c r="Z262" s="1">
        <v>8</v>
      </c>
      <c r="AA262" s="1">
        <v>0</v>
      </c>
      <c r="AB262" s="1">
        <v>110</v>
      </c>
      <c r="AC262" s="1">
        <v>0</v>
      </c>
      <c r="AD262" s="1">
        <v>800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 t="s">
        <v>717</v>
      </c>
      <c r="AL262" s="1">
        <v>1</v>
      </c>
      <c r="AM262" s="1" t="s">
        <v>718</v>
      </c>
      <c r="AN262" s="1">
        <v>500</v>
      </c>
      <c r="AO262" s="1">
        <v>8388664</v>
      </c>
      <c r="AP262" s="1">
        <v>8192</v>
      </c>
      <c r="AQ262" s="1">
        <v>1</v>
      </c>
      <c r="AS262" s="1">
        <v>24</v>
      </c>
      <c r="AT262" s="1">
        <v>24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S262" s="1" t="s">
        <v>223</v>
      </c>
      <c r="CT262" s="1">
        <v>1</v>
      </c>
      <c r="CU262" s="1">
        <v>-1</v>
      </c>
      <c r="CV262" s="1">
        <v>9</v>
      </c>
      <c r="CW262" s="1">
        <v>0</v>
      </c>
      <c r="CX262" s="1">
        <v>150009</v>
      </c>
      <c r="CY262" s="1" t="s">
        <v>223</v>
      </c>
    </row>
    <row r="263" spans="1:103" x14ac:dyDescent="0.2">
      <c r="A263" s="1">
        <v>80025</v>
      </c>
      <c r="B263" s="1">
        <v>1</v>
      </c>
      <c r="C263" s="1">
        <v>180025</v>
      </c>
      <c r="D263" s="1">
        <v>280025</v>
      </c>
      <c r="E263" s="1" t="s">
        <v>384</v>
      </c>
      <c r="F263" s="1" t="s">
        <v>719</v>
      </c>
      <c r="G263" s="1">
        <v>30000</v>
      </c>
      <c r="H263" s="1">
        <v>20</v>
      </c>
      <c r="I263" s="1">
        <v>0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3</v>
      </c>
      <c r="P263" s="1">
        <v>39</v>
      </c>
      <c r="Q263" s="1">
        <v>0</v>
      </c>
      <c r="R263" s="1">
        <v>70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121</v>
      </c>
      <c r="Z263" s="1">
        <v>800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 t="s">
        <v>720</v>
      </c>
      <c r="AL263" s="1">
        <v>1</v>
      </c>
      <c r="AM263" s="1" t="s">
        <v>721</v>
      </c>
      <c r="AN263" s="1">
        <v>500</v>
      </c>
      <c r="AO263" s="1">
        <v>8388664</v>
      </c>
      <c r="AP263" s="1">
        <v>8192</v>
      </c>
      <c r="AQ263" s="1">
        <v>1</v>
      </c>
      <c r="AS263" s="1">
        <v>25</v>
      </c>
      <c r="AT263" s="1">
        <v>25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S263" s="1" t="s">
        <v>2828</v>
      </c>
      <c r="CT263" s="1">
        <v>2</v>
      </c>
      <c r="CU263" s="1">
        <v>-1</v>
      </c>
      <c r="CV263" s="1">
        <v>42</v>
      </c>
      <c r="CW263" s="1">
        <v>0</v>
      </c>
      <c r="CX263" s="1">
        <v>150042</v>
      </c>
      <c r="CY263" s="1" t="s">
        <v>2828</v>
      </c>
    </row>
    <row r="264" spans="1:103" x14ac:dyDescent="0.2">
      <c r="A264" s="1">
        <v>80026</v>
      </c>
      <c r="B264" s="1">
        <v>1</v>
      </c>
      <c r="C264" s="1">
        <v>180026</v>
      </c>
      <c r="D264" s="1">
        <v>280026</v>
      </c>
      <c r="E264" s="1" t="s">
        <v>385</v>
      </c>
      <c r="F264" s="1" t="s">
        <v>722</v>
      </c>
      <c r="G264" s="1">
        <v>30000</v>
      </c>
      <c r="H264" s="1">
        <v>20</v>
      </c>
      <c r="I264" s="1">
        <v>0</v>
      </c>
      <c r="J264" s="1">
        <v>0</v>
      </c>
      <c r="K264" s="1">
        <v>0</v>
      </c>
      <c r="L264" s="1">
        <v>0</v>
      </c>
      <c r="M264" s="1">
        <v>2</v>
      </c>
      <c r="N264" s="1">
        <v>1</v>
      </c>
      <c r="O264" s="1">
        <v>3</v>
      </c>
      <c r="P264" s="1">
        <v>49</v>
      </c>
      <c r="Q264" s="1">
        <v>0</v>
      </c>
      <c r="R264" s="1">
        <v>50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101</v>
      </c>
      <c r="Z264" s="1">
        <v>10</v>
      </c>
      <c r="AA264" s="1">
        <v>0</v>
      </c>
      <c r="AB264" s="1">
        <v>109</v>
      </c>
      <c r="AC264" s="1">
        <v>0</v>
      </c>
      <c r="AD264" s="1">
        <v>1200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 t="s">
        <v>723</v>
      </c>
      <c r="AL264" s="1">
        <v>1</v>
      </c>
      <c r="AM264" s="1" t="s">
        <v>724</v>
      </c>
      <c r="AN264" s="1">
        <v>500</v>
      </c>
      <c r="AO264" s="1">
        <v>8388664</v>
      </c>
      <c r="AP264" s="1">
        <v>8192</v>
      </c>
      <c r="AQ264" s="1">
        <v>1</v>
      </c>
      <c r="AS264" s="1">
        <v>26</v>
      </c>
      <c r="AT264" s="1">
        <v>26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S264" s="1" t="s">
        <v>200</v>
      </c>
      <c r="CT264" s="1">
        <v>1</v>
      </c>
      <c r="CU264" s="1">
        <v>-1</v>
      </c>
      <c r="CV264" s="1">
        <v>44</v>
      </c>
      <c r="CW264" s="1">
        <v>0</v>
      </c>
      <c r="CX264" s="1">
        <v>150044</v>
      </c>
      <c r="CY264" s="1" t="s">
        <v>200</v>
      </c>
    </row>
    <row r="265" spans="1:103" x14ac:dyDescent="0.2">
      <c r="A265" s="1">
        <v>80027</v>
      </c>
      <c r="B265" s="1">
        <v>1</v>
      </c>
      <c r="C265" s="1">
        <v>180027</v>
      </c>
      <c r="D265" s="1">
        <v>280027</v>
      </c>
      <c r="E265" s="1" t="s">
        <v>386</v>
      </c>
      <c r="F265" s="1" t="s">
        <v>725</v>
      </c>
      <c r="G265" s="1">
        <v>30000</v>
      </c>
      <c r="H265" s="1">
        <v>20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1</v>
      </c>
      <c r="O265" s="1">
        <v>3</v>
      </c>
      <c r="P265" s="1">
        <v>51</v>
      </c>
      <c r="Q265" s="1">
        <v>0</v>
      </c>
      <c r="R265" s="1">
        <v>45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108</v>
      </c>
      <c r="Z265" s="1">
        <v>1000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 t="s">
        <v>726</v>
      </c>
      <c r="AL265" s="1">
        <v>1</v>
      </c>
      <c r="AM265" s="1" t="s">
        <v>727</v>
      </c>
      <c r="AN265" s="1">
        <v>500</v>
      </c>
      <c r="AO265" s="1">
        <v>8388664</v>
      </c>
      <c r="AP265" s="1">
        <v>0</v>
      </c>
      <c r="AQ265" s="1">
        <v>1</v>
      </c>
      <c r="AS265" s="1">
        <v>27</v>
      </c>
      <c r="AT265" s="1">
        <v>27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S265" s="1" t="s">
        <v>197</v>
      </c>
      <c r="CT265" s="1">
        <v>1</v>
      </c>
      <c r="CU265" s="1">
        <v>-1</v>
      </c>
      <c r="CV265" s="1">
        <v>45</v>
      </c>
      <c r="CW265" s="1">
        <v>0</v>
      </c>
      <c r="CX265" s="1">
        <v>150045</v>
      </c>
      <c r="CY265" s="1" t="s">
        <v>197</v>
      </c>
    </row>
    <row r="266" spans="1:103" x14ac:dyDescent="0.2">
      <c r="A266" s="1">
        <v>80028</v>
      </c>
      <c r="B266" s="1">
        <v>1</v>
      </c>
      <c r="C266" s="1">
        <v>180028</v>
      </c>
      <c r="D266" s="1">
        <v>280028</v>
      </c>
      <c r="E266" s="1" t="s">
        <v>420</v>
      </c>
      <c r="F266" s="1" t="s">
        <v>728</v>
      </c>
      <c r="G266" s="1">
        <v>50000</v>
      </c>
      <c r="H266" s="1">
        <v>20</v>
      </c>
      <c r="I266" s="1">
        <v>0</v>
      </c>
      <c r="J266" s="1">
        <v>0</v>
      </c>
      <c r="K266" s="1">
        <v>0</v>
      </c>
      <c r="L266" s="1">
        <v>0</v>
      </c>
      <c r="M266" s="1">
        <v>2</v>
      </c>
      <c r="N266" s="1">
        <v>1</v>
      </c>
      <c r="O266" s="1">
        <v>4</v>
      </c>
      <c r="P266" s="1">
        <v>100</v>
      </c>
      <c r="Q266" s="1">
        <v>0</v>
      </c>
      <c r="R266" s="1">
        <v>212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104</v>
      </c>
      <c r="Z266" s="1">
        <v>15</v>
      </c>
      <c r="AA266" s="1">
        <v>0</v>
      </c>
      <c r="AB266" s="1">
        <v>110</v>
      </c>
      <c r="AC266" s="1">
        <v>0</v>
      </c>
      <c r="AD266" s="1">
        <v>2000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 t="s">
        <v>729</v>
      </c>
      <c r="AL266" s="1">
        <v>1</v>
      </c>
      <c r="AM266" s="1" t="s">
        <v>730</v>
      </c>
      <c r="AN266" s="1">
        <v>1000</v>
      </c>
      <c r="AO266" s="1">
        <v>56</v>
      </c>
      <c r="AP266" s="1">
        <v>0</v>
      </c>
      <c r="AQ266" s="1">
        <v>1</v>
      </c>
      <c r="AS266" s="1">
        <v>28</v>
      </c>
      <c r="AT266" s="1">
        <v>28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 t="b">
        <v>1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262144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S266" s="1" t="s">
        <v>2832</v>
      </c>
      <c r="CT266" s="1">
        <v>4</v>
      </c>
      <c r="CU266" s="1">
        <v>-1</v>
      </c>
      <c r="CV266" s="1">
        <v>58</v>
      </c>
      <c r="CW266" s="1">
        <v>0</v>
      </c>
      <c r="CX266" s="1">
        <v>150058</v>
      </c>
      <c r="CY266" s="1" t="s">
        <v>2832</v>
      </c>
    </row>
    <row r="267" spans="1:103" x14ac:dyDescent="0.2">
      <c r="A267" s="1">
        <v>80029</v>
      </c>
      <c r="B267" s="1">
        <v>1</v>
      </c>
      <c r="C267" s="1">
        <v>180029</v>
      </c>
      <c r="D267" s="1">
        <v>280029</v>
      </c>
      <c r="E267" s="1" t="s">
        <v>421</v>
      </c>
      <c r="F267" s="1" t="s">
        <v>731</v>
      </c>
      <c r="G267" s="1">
        <v>50000</v>
      </c>
      <c r="H267" s="1">
        <v>20</v>
      </c>
      <c r="I267" s="1">
        <v>0</v>
      </c>
      <c r="J267" s="1">
        <v>0</v>
      </c>
      <c r="K267" s="1">
        <v>0</v>
      </c>
      <c r="L267" s="1">
        <v>0</v>
      </c>
      <c r="M267" s="1">
        <v>2</v>
      </c>
      <c r="N267" s="1">
        <v>1</v>
      </c>
      <c r="O267" s="1">
        <v>4</v>
      </c>
      <c r="P267" s="1">
        <v>67</v>
      </c>
      <c r="Q267" s="1">
        <v>0</v>
      </c>
      <c r="R267" s="1">
        <v>191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110</v>
      </c>
      <c r="Z267" s="1">
        <v>80</v>
      </c>
      <c r="AA267" s="1">
        <v>0</v>
      </c>
      <c r="AB267" s="1">
        <v>110</v>
      </c>
      <c r="AC267" s="1">
        <v>0</v>
      </c>
      <c r="AD267" s="1">
        <v>1000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 t="s">
        <v>732</v>
      </c>
      <c r="AL267" s="1">
        <v>1</v>
      </c>
      <c r="AM267" s="1" t="s">
        <v>733</v>
      </c>
      <c r="AN267" s="1">
        <v>1000</v>
      </c>
      <c r="AO267" s="1">
        <v>56</v>
      </c>
      <c r="AP267" s="1">
        <v>8192</v>
      </c>
      <c r="AQ267" s="1">
        <v>1</v>
      </c>
      <c r="AS267" s="1">
        <v>29</v>
      </c>
      <c r="AT267" s="1">
        <v>29</v>
      </c>
      <c r="AU267" s="1">
        <v>0</v>
      </c>
      <c r="AV267" s="1" t="b">
        <v>1</v>
      </c>
      <c r="AW267" s="1">
        <v>0</v>
      </c>
      <c r="AX267" s="1">
        <v>0</v>
      </c>
      <c r="AY267" s="1" t="b">
        <v>1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 t="b">
        <v>1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16</v>
      </c>
      <c r="BW267" s="1">
        <v>0</v>
      </c>
      <c r="BX267" s="1">
        <v>0</v>
      </c>
      <c r="BY267" s="1">
        <v>128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262144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S267" s="1" t="s">
        <v>200</v>
      </c>
      <c r="CT267" s="1">
        <v>1</v>
      </c>
      <c r="CU267" s="1">
        <v>-1</v>
      </c>
      <c r="CV267" s="1">
        <v>44</v>
      </c>
      <c r="CW267" s="1">
        <v>0</v>
      </c>
      <c r="CX267" s="1">
        <v>150044</v>
      </c>
      <c r="CY267" s="1" t="s">
        <v>200</v>
      </c>
    </row>
    <row r="268" spans="1:103" x14ac:dyDescent="0.2">
      <c r="A268" s="1">
        <v>80030</v>
      </c>
      <c r="B268" s="1">
        <v>1</v>
      </c>
      <c r="C268" s="1">
        <v>180030</v>
      </c>
      <c r="D268" s="1">
        <v>280030</v>
      </c>
      <c r="E268" s="1" t="s">
        <v>422</v>
      </c>
      <c r="F268" s="1" t="s">
        <v>734</v>
      </c>
      <c r="G268" s="1">
        <v>50000</v>
      </c>
      <c r="H268" s="1">
        <v>20</v>
      </c>
      <c r="I268" s="1">
        <v>0</v>
      </c>
      <c r="J268" s="1">
        <v>0</v>
      </c>
      <c r="K268" s="1">
        <v>0</v>
      </c>
      <c r="L268" s="1">
        <v>0</v>
      </c>
      <c r="M268" s="1">
        <v>2</v>
      </c>
      <c r="N268" s="1">
        <v>1</v>
      </c>
      <c r="O268" s="1">
        <v>4</v>
      </c>
      <c r="P268" s="1">
        <v>39</v>
      </c>
      <c r="Q268" s="1">
        <v>0</v>
      </c>
      <c r="R268" s="1">
        <v>168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104</v>
      </c>
      <c r="Z268" s="1">
        <v>12</v>
      </c>
      <c r="AA268" s="1">
        <v>0</v>
      </c>
      <c r="AB268" s="1">
        <v>121</v>
      </c>
      <c r="AC268" s="1">
        <v>800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 t="s">
        <v>735</v>
      </c>
      <c r="AL268" s="1">
        <v>1</v>
      </c>
      <c r="AM268" s="1" t="s">
        <v>736</v>
      </c>
      <c r="AN268" s="1">
        <v>1000</v>
      </c>
      <c r="AO268" s="1">
        <v>56</v>
      </c>
      <c r="AP268" s="1">
        <v>8192</v>
      </c>
      <c r="AQ268" s="1">
        <v>1</v>
      </c>
      <c r="AS268" s="1">
        <v>30</v>
      </c>
      <c r="AT268" s="1">
        <v>30</v>
      </c>
      <c r="AU268" s="1">
        <v>0</v>
      </c>
      <c r="AV268" s="1" t="b">
        <v>1</v>
      </c>
      <c r="AW268" s="1">
        <v>0</v>
      </c>
      <c r="AX268" s="1">
        <v>0</v>
      </c>
      <c r="AY268" s="1" t="b">
        <v>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 t="b">
        <v>1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16</v>
      </c>
      <c r="BW268" s="1">
        <v>0</v>
      </c>
      <c r="BX268" s="1">
        <v>0</v>
      </c>
      <c r="BY268" s="1">
        <v>128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262144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S268" s="1" t="s">
        <v>194</v>
      </c>
      <c r="CT268" s="1">
        <v>2</v>
      </c>
      <c r="CU268" s="1">
        <v>-1</v>
      </c>
      <c r="CV268" s="1">
        <v>43</v>
      </c>
      <c r="CW268" s="1">
        <v>0</v>
      </c>
      <c r="CX268" s="1">
        <v>150043</v>
      </c>
      <c r="CY268" s="1" t="s">
        <v>194</v>
      </c>
    </row>
    <row r="269" spans="1:103" x14ac:dyDescent="0.2">
      <c r="A269" s="1">
        <v>80031</v>
      </c>
      <c r="B269" s="1">
        <v>1</v>
      </c>
      <c r="C269" s="1">
        <v>180031</v>
      </c>
      <c r="D269" s="1">
        <v>280031</v>
      </c>
      <c r="E269" s="1" t="s">
        <v>423</v>
      </c>
      <c r="F269" s="1" t="s">
        <v>737</v>
      </c>
      <c r="G269" s="1">
        <v>50000</v>
      </c>
      <c r="H269" s="1">
        <v>20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4</v>
      </c>
      <c r="O269" s="1">
        <v>4</v>
      </c>
      <c r="P269" s="1">
        <v>63</v>
      </c>
      <c r="Q269" s="1">
        <v>0</v>
      </c>
      <c r="R269" s="1">
        <v>198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120</v>
      </c>
      <c r="Z269" s="1">
        <v>1000</v>
      </c>
      <c r="AA269" s="1">
        <v>0</v>
      </c>
      <c r="AB269" s="1">
        <v>138</v>
      </c>
      <c r="AC269" s="1">
        <v>1000</v>
      </c>
      <c r="AD269" s="1">
        <v>4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 t="s">
        <v>738</v>
      </c>
      <c r="AL269" s="1">
        <v>1</v>
      </c>
      <c r="AM269" s="1" t="s">
        <v>739</v>
      </c>
      <c r="AN269" s="1">
        <v>1000</v>
      </c>
      <c r="AO269" s="1">
        <v>40</v>
      </c>
      <c r="AP269" s="1">
        <v>8192</v>
      </c>
      <c r="AQ269" s="1">
        <v>1</v>
      </c>
      <c r="AS269" s="1">
        <v>31</v>
      </c>
      <c r="AT269" s="1">
        <v>31</v>
      </c>
      <c r="AU269" s="1">
        <v>0</v>
      </c>
      <c r="AV269" s="1">
        <v>0</v>
      </c>
      <c r="AW269" s="1">
        <v>0</v>
      </c>
      <c r="AX269" s="1">
        <v>0</v>
      </c>
      <c r="AY269" s="1" t="b">
        <v>1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 t="b">
        <v>1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128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262144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S269" s="1" t="s">
        <v>2829</v>
      </c>
      <c r="CT269" s="1">
        <v>1</v>
      </c>
      <c r="CU269" s="1">
        <v>-1</v>
      </c>
      <c r="CV269" s="1">
        <v>47</v>
      </c>
      <c r="CW269" s="1">
        <v>0</v>
      </c>
      <c r="CX269" s="1">
        <v>150047</v>
      </c>
      <c r="CY269" s="1" t="s">
        <v>2829</v>
      </c>
    </row>
    <row r="270" spans="1:103" x14ac:dyDescent="0.2">
      <c r="A270" s="1">
        <v>80032</v>
      </c>
      <c r="B270" s="1">
        <v>1</v>
      </c>
      <c r="C270" s="1">
        <v>180032</v>
      </c>
      <c r="D270" s="1">
        <v>280032</v>
      </c>
      <c r="E270" s="1" t="s">
        <v>424</v>
      </c>
      <c r="F270" s="1" t="s">
        <v>740</v>
      </c>
      <c r="G270" s="1">
        <v>50000</v>
      </c>
      <c r="H270" s="1">
        <v>20</v>
      </c>
      <c r="I270" s="1">
        <v>0</v>
      </c>
      <c r="J270" s="1">
        <v>0</v>
      </c>
      <c r="K270" s="1">
        <v>0</v>
      </c>
      <c r="L270" s="1">
        <v>0</v>
      </c>
      <c r="M270" s="1">
        <v>2</v>
      </c>
      <c r="N270" s="1">
        <v>1</v>
      </c>
      <c r="O270" s="1">
        <v>4</v>
      </c>
      <c r="P270" s="1">
        <v>88</v>
      </c>
      <c r="Q270" s="1">
        <v>0</v>
      </c>
      <c r="R270" s="1">
        <v>123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101</v>
      </c>
      <c r="Z270" s="1">
        <v>18</v>
      </c>
      <c r="AA270" s="1">
        <v>0</v>
      </c>
      <c r="AB270" s="1">
        <v>136</v>
      </c>
      <c r="AC270" s="1">
        <v>800</v>
      </c>
      <c r="AD270" s="1">
        <v>8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 t="s">
        <v>741</v>
      </c>
      <c r="AL270" s="1">
        <v>1</v>
      </c>
      <c r="AM270" s="1" t="s">
        <v>742</v>
      </c>
      <c r="AN270" s="1">
        <v>1000</v>
      </c>
      <c r="AO270" s="1">
        <v>56</v>
      </c>
      <c r="AP270" s="1">
        <v>8192</v>
      </c>
      <c r="AQ270" s="1">
        <v>1</v>
      </c>
      <c r="AS270" s="1">
        <v>32</v>
      </c>
      <c r="AT270" s="1">
        <v>32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S270" s="1" t="s">
        <v>191</v>
      </c>
      <c r="CT270" s="1">
        <v>2</v>
      </c>
      <c r="CU270" s="1">
        <v>-1</v>
      </c>
      <c r="CV270" s="1">
        <v>49</v>
      </c>
      <c r="CW270" s="1">
        <v>0</v>
      </c>
      <c r="CX270" s="1">
        <v>150049</v>
      </c>
      <c r="CY270" s="1" t="s">
        <v>191</v>
      </c>
    </row>
    <row r="271" spans="1:103" x14ac:dyDescent="0.2">
      <c r="A271" s="1">
        <v>80033</v>
      </c>
      <c r="B271" s="1">
        <v>1</v>
      </c>
      <c r="C271" s="1">
        <v>180033</v>
      </c>
      <c r="D271" s="1">
        <v>280033</v>
      </c>
      <c r="E271" s="1" t="s">
        <v>743</v>
      </c>
      <c r="F271" s="1" t="s">
        <v>744</v>
      </c>
      <c r="G271" s="1">
        <v>75000</v>
      </c>
      <c r="H271" s="1">
        <v>20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2</v>
      </c>
      <c r="O271" s="1">
        <v>5</v>
      </c>
      <c r="P271" s="1">
        <v>88</v>
      </c>
      <c r="Q271" s="1">
        <v>0</v>
      </c>
      <c r="R271" s="1">
        <v>385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110</v>
      </c>
      <c r="Z271" s="1">
        <v>0</v>
      </c>
      <c r="AA271" s="1">
        <v>800</v>
      </c>
      <c r="AB271" s="1">
        <v>140</v>
      </c>
      <c r="AC271" s="1">
        <v>1200</v>
      </c>
      <c r="AD271" s="1">
        <v>2</v>
      </c>
      <c r="AE271" s="1">
        <v>138</v>
      </c>
      <c r="AF271" s="1">
        <v>1200</v>
      </c>
      <c r="AG271" s="1">
        <v>2</v>
      </c>
      <c r="AH271" s="1">
        <v>138</v>
      </c>
      <c r="AI271" s="1">
        <v>-2400</v>
      </c>
      <c r="AJ271" s="1">
        <v>3</v>
      </c>
      <c r="AK271" s="1" t="s">
        <v>745</v>
      </c>
      <c r="AL271" s="1">
        <v>1</v>
      </c>
      <c r="AM271" s="1" t="s">
        <v>746</v>
      </c>
      <c r="AN271" s="1">
        <v>2000</v>
      </c>
      <c r="AO271" s="1">
        <v>24</v>
      </c>
      <c r="AP271" s="1">
        <v>0</v>
      </c>
      <c r="AQ271" s="1">
        <v>1</v>
      </c>
      <c r="AS271" s="1">
        <v>33</v>
      </c>
      <c r="AT271" s="1">
        <v>33</v>
      </c>
      <c r="AU271" s="1">
        <v>0</v>
      </c>
      <c r="AV271" s="1">
        <v>0</v>
      </c>
      <c r="AW271" s="1">
        <v>0</v>
      </c>
      <c r="AX271" s="1">
        <v>0</v>
      </c>
      <c r="AY271" s="1" t="b">
        <v>1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128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S271" s="1" t="s">
        <v>194</v>
      </c>
      <c r="CT271" s="1">
        <v>2</v>
      </c>
      <c r="CU271" s="1">
        <v>-1</v>
      </c>
      <c r="CV271" s="1">
        <v>43</v>
      </c>
      <c r="CW271" s="1">
        <v>0</v>
      </c>
      <c r="CX271" s="1">
        <v>150043</v>
      </c>
      <c r="CY271" s="1" t="s">
        <v>194</v>
      </c>
    </row>
    <row r="272" spans="1:103" x14ac:dyDescent="0.2">
      <c r="A272" s="1">
        <v>80034</v>
      </c>
      <c r="B272" s="1">
        <v>1</v>
      </c>
      <c r="C272" s="1">
        <v>180034</v>
      </c>
      <c r="D272" s="1">
        <v>280034</v>
      </c>
      <c r="E272" s="1" t="s">
        <v>747</v>
      </c>
      <c r="F272" s="1" t="s">
        <v>748</v>
      </c>
      <c r="G272" s="1">
        <v>75000</v>
      </c>
      <c r="H272" s="1">
        <v>20</v>
      </c>
      <c r="I272" s="1">
        <v>0</v>
      </c>
      <c r="J272" s="1">
        <v>0</v>
      </c>
      <c r="K272" s="1">
        <v>0</v>
      </c>
      <c r="L272" s="1">
        <v>0</v>
      </c>
      <c r="M272" s="1">
        <v>2</v>
      </c>
      <c r="N272" s="1">
        <v>3</v>
      </c>
      <c r="O272" s="1">
        <v>5</v>
      </c>
      <c r="P272" s="1">
        <v>112</v>
      </c>
      <c r="Q272" s="1">
        <v>0</v>
      </c>
      <c r="R272" s="1">
        <v>308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104</v>
      </c>
      <c r="Z272" s="1">
        <v>14</v>
      </c>
      <c r="AA272" s="1">
        <v>0</v>
      </c>
      <c r="AB272" s="1">
        <v>121</v>
      </c>
      <c r="AC272" s="1">
        <v>1200</v>
      </c>
      <c r="AD272" s="1">
        <v>0</v>
      </c>
      <c r="AE272" s="1">
        <v>138</v>
      </c>
      <c r="AF272" s="1">
        <v>1000</v>
      </c>
      <c r="AG272" s="1">
        <v>3</v>
      </c>
      <c r="AH272" s="1">
        <v>138</v>
      </c>
      <c r="AI272" s="1">
        <v>-2000</v>
      </c>
      <c r="AJ272" s="1">
        <v>4</v>
      </c>
      <c r="AK272" s="1" t="s">
        <v>749</v>
      </c>
      <c r="AL272" s="1">
        <v>1</v>
      </c>
      <c r="AM272" s="1" t="s">
        <v>750</v>
      </c>
      <c r="AN272" s="1">
        <v>2000</v>
      </c>
      <c r="AO272" s="1">
        <v>24</v>
      </c>
      <c r="AP272" s="1">
        <v>0</v>
      </c>
      <c r="AQ272" s="1">
        <v>1</v>
      </c>
      <c r="AS272" s="1">
        <v>34</v>
      </c>
      <c r="AT272" s="1">
        <v>34</v>
      </c>
      <c r="AU272" s="1">
        <v>0</v>
      </c>
      <c r="AV272" s="1">
        <v>0</v>
      </c>
      <c r="AW272" s="1">
        <v>0</v>
      </c>
      <c r="AX272" s="1">
        <v>0</v>
      </c>
      <c r="AY272" s="1" t="b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128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S272" s="1" t="s">
        <v>2828</v>
      </c>
      <c r="CT272" s="1">
        <v>2</v>
      </c>
      <c r="CU272" s="1">
        <v>-1</v>
      </c>
      <c r="CV272" s="1">
        <v>42</v>
      </c>
      <c r="CW272" s="1">
        <v>0</v>
      </c>
      <c r="CX272" s="1">
        <v>150042</v>
      </c>
      <c r="CY272" s="1" t="s">
        <v>2828</v>
      </c>
    </row>
    <row r="273" spans="1:103" x14ac:dyDescent="0.2">
      <c r="A273" s="1">
        <v>80035</v>
      </c>
      <c r="B273" s="1">
        <v>1</v>
      </c>
      <c r="C273" s="1">
        <v>180035</v>
      </c>
      <c r="D273" s="1">
        <v>280035</v>
      </c>
      <c r="E273" s="1" t="s">
        <v>751</v>
      </c>
      <c r="F273" s="1" t="s">
        <v>752</v>
      </c>
      <c r="G273" s="1">
        <v>75000</v>
      </c>
      <c r="H273" s="1">
        <v>20</v>
      </c>
      <c r="I273" s="1">
        <v>0</v>
      </c>
      <c r="J273" s="1">
        <v>0</v>
      </c>
      <c r="K273" s="1">
        <v>0</v>
      </c>
      <c r="L273" s="1">
        <v>0</v>
      </c>
      <c r="M273" s="1">
        <v>2</v>
      </c>
      <c r="N273" s="1">
        <v>4</v>
      </c>
      <c r="O273" s="1">
        <v>5</v>
      </c>
      <c r="P273" s="1">
        <v>84</v>
      </c>
      <c r="Q273" s="1">
        <v>0</v>
      </c>
      <c r="R273" s="1">
        <v>396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110</v>
      </c>
      <c r="Z273" s="1">
        <v>0</v>
      </c>
      <c r="AA273" s="1">
        <v>800</v>
      </c>
      <c r="AB273" s="1">
        <v>120</v>
      </c>
      <c r="AC273" s="1">
        <v>1200</v>
      </c>
      <c r="AD273" s="1">
        <v>0</v>
      </c>
      <c r="AE273" s="1">
        <v>138</v>
      </c>
      <c r="AF273" s="1">
        <v>1200</v>
      </c>
      <c r="AG273" s="1">
        <v>4</v>
      </c>
      <c r="AH273" s="1">
        <v>138</v>
      </c>
      <c r="AI273" s="1">
        <v>-2400</v>
      </c>
      <c r="AJ273" s="1">
        <v>5</v>
      </c>
      <c r="AK273" s="1" t="s">
        <v>753</v>
      </c>
      <c r="AL273" s="1">
        <v>1</v>
      </c>
      <c r="AM273" s="1" t="s">
        <v>754</v>
      </c>
      <c r="AN273" s="1">
        <v>2000</v>
      </c>
      <c r="AO273" s="1">
        <v>24</v>
      </c>
      <c r="AP273" s="1">
        <v>0</v>
      </c>
      <c r="AQ273" s="1">
        <v>1</v>
      </c>
      <c r="AS273" s="1">
        <v>35</v>
      </c>
      <c r="AT273" s="1">
        <v>35</v>
      </c>
      <c r="AU273" s="1">
        <v>0</v>
      </c>
      <c r="AV273" s="1">
        <v>0</v>
      </c>
      <c r="AW273" s="1">
        <v>0</v>
      </c>
      <c r="AX273" s="1">
        <v>0</v>
      </c>
      <c r="AY273" s="1" t="b">
        <v>1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128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S273" s="1" t="s">
        <v>203</v>
      </c>
      <c r="CT273" s="1">
        <v>1</v>
      </c>
      <c r="CU273" s="1">
        <v>-1</v>
      </c>
      <c r="CV273" s="1">
        <v>46</v>
      </c>
      <c r="CW273" s="1">
        <v>0</v>
      </c>
      <c r="CX273" s="1">
        <v>150046</v>
      </c>
      <c r="CY273" s="1" t="s">
        <v>203</v>
      </c>
    </row>
    <row r="274" spans="1:103" x14ac:dyDescent="0.2">
      <c r="A274" s="1">
        <v>80036</v>
      </c>
      <c r="B274" s="1">
        <v>1</v>
      </c>
      <c r="C274" s="1">
        <v>180036</v>
      </c>
      <c r="D274" s="1">
        <v>280036</v>
      </c>
      <c r="E274" s="1" t="s">
        <v>425</v>
      </c>
      <c r="F274" s="1" t="s">
        <v>755</v>
      </c>
      <c r="G274" s="1">
        <v>75000</v>
      </c>
      <c r="H274" s="1">
        <v>20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5</v>
      </c>
      <c r="O274" s="1">
        <v>5</v>
      </c>
      <c r="P274" s="1">
        <v>165</v>
      </c>
      <c r="Q274" s="1">
        <v>0</v>
      </c>
      <c r="R274" s="1">
        <v>249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109</v>
      </c>
      <c r="Z274" s="1">
        <v>0</v>
      </c>
      <c r="AA274" s="1">
        <v>1200</v>
      </c>
      <c r="AB274" s="1">
        <v>147</v>
      </c>
      <c r="AC274" s="1">
        <v>1000</v>
      </c>
      <c r="AD274" s="1">
        <v>60262</v>
      </c>
      <c r="AE274" s="1">
        <v>138</v>
      </c>
      <c r="AF274" s="1">
        <v>1000</v>
      </c>
      <c r="AG274" s="1">
        <v>5</v>
      </c>
      <c r="AH274" s="1">
        <v>138</v>
      </c>
      <c r="AI274" s="1">
        <v>-2000</v>
      </c>
      <c r="AJ274" s="1">
        <v>2</v>
      </c>
      <c r="AK274" s="1" t="s">
        <v>756</v>
      </c>
      <c r="AL274" s="1">
        <v>1</v>
      </c>
      <c r="AM274" s="1" t="s">
        <v>757</v>
      </c>
      <c r="AN274" s="1">
        <v>2000</v>
      </c>
      <c r="AO274" s="1">
        <v>24</v>
      </c>
      <c r="AP274" s="1">
        <v>0</v>
      </c>
      <c r="AQ274" s="1">
        <v>1</v>
      </c>
      <c r="AS274" s="1">
        <v>36</v>
      </c>
      <c r="AT274" s="1">
        <v>36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 t="b">
        <v>1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4096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S274" s="1" t="s">
        <v>2832</v>
      </c>
      <c r="CT274" s="1">
        <v>4</v>
      </c>
      <c r="CU274" s="1">
        <v>-1</v>
      </c>
      <c r="CV274" s="1">
        <v>58</v>
      </c>
      <c r="CW274" s="1">
        <v>0</v>
      </c>
      <c r="CX274" s="1">
        <v>150058</v>
      </c>
      <c r="CY274" s="1" t="s">
        <v>2832</v>
      </c>
    </row>
    <row r="275" spans="1:103" x14ac:dyDescent="0.2">
      <c r="A275" s="1">
        <v>80037</v>
      </c>
      <c r="B275" s="1">
        <v>1</v>
      </c>
      <c r="C275" s="1">
        <v>180037</v>
      </c>
      <c r="D275" s="1">
        <v>280037</v>
      </c>
      <c r="E275" s="1" t="s">
        <v>758</v>
      </c>
      <c r="F275" s="1" t="s">
        <v>759</v>
      </c>
      <c r="G275" s="1">
        <v>75000</v>
      </c>
      <c r="H275" s="1">
        <v>20</v>
      </c>
      <c r="I275" s="1">
        <v>0</v>
      </c>
      <c r="J275" s="1">
        <v>0</v>
      </c>
      <c r="K275" s="1">
        <v>0</v>
      </c>
      <c r="L275" s="1">
        <v>0</v>
      </c>
      <c r="M275" s="1">
        <v>2</v>
      </c>
      <c r="N275" s="1">
        <v>1</v>
      </c>
      <c r="O275" s="1">
        <v>5</v>
      </c>
      <c r="P275" s="1">
        <v>263</v>
      </c>
      <c r="Q275" s="1">
        <v>0</v>
      </c>
      <c r="R275" s="1">
        <v>368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101</v>
      </c>
      <c r="Z275" s="1">
        <v>20</v>
      </c>
      <c r="AA275" s="1">
        <v>0</v>
      </c>
      <c r="AB275" s="1">
        <v>109</v>
      </c>
      <c r="AC275" s="1">
        <v>0</v>
      </c>
      <c r="AD275" s="1">
        <v>2000</v>
      </c>
      <c r="AE275" s="1">
        <v>147</v>
      </c>
      <c r="AF275" s="1">
        <v>2000</v>
      </c>
      <c r="AG275" s="1">
        <v>60271</v>
      </c>
      <c r="AH275" s="1">
        <v>0</v>
      </c>
      <c r="AI275" s="1">
        <v>0</v>
      </c>
      <c r="AJ275" s="1">
        <v>0</v>
      </c>
      <c r="AK275" s="1" t="s">
        <v>760</v>
      </c>
      <c r="AL275" s="1">
        <v>1</v>
      </c>
      <c r="AM275" s="1" t="s">
        <v>761</v>
      </c>
      <c r="AN275" s="1">
        <v>2000</v>
      </c>
      <c r="AO275" s="1">
        <v>8</v>
      </c>
      <c r="AP275" s="1">
        <v>0</v>
      </c>
      <c r="AQ275" s="1">
        <v>1</v>
      </c>
      <c r="AS275" s="1">
        <v>37</v>
      </c>
      <c r="AT275" s="1">
        <v>37</v>
      </c>
      <c r="AU275" s="1">
        <v>0</v>
      </c>
      <c r="AV275" s="1" t="b">
        <v>1</v>
      </c>
      <c r="AW275" s="1">
        <v>0</v>
      </c>
      <c r="AX275" s="1">
        <v>0</v>
      </c>
      <c r="AY275" s="1" t="b">
        <v>1</v>
      </c>
      <c r="AZ275" s="1">
        <v>0</v>
      </c>
      <c r="BA275" s="1">
        <v>0</v>
      </c>
      <c r="BB275" s="1">
        <v>0</v>
      </c>
      <c r="BC275" s="1">
        <v>0</v>
      </c>
      <c r="BD275" s="1" t="b">
        <v>1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16</v>
      </c>
      <c r="BW275" s="1">
        <v>0</v>
      </c>
      <c r="BX275" s="1">
        <v>0</v>
      </c>
      <c r="BY275" s="1">
        <v>128</v>
      </c>
      <c r="BZ275" s="1">
        <v>0</v>
      </c>
      <c r="CA275" s="1">
        <v>0</v>
      </c>
      <c r="CB275" s="1">
        <v>0</v>
      </c>
      <c r="CC275" s="1">
        <v>0</v>
      </c>
      <c r="CD275" s="1">
        <v>4096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S275" s="1" t="s">
        <v>215</v>
      </c>
      <c r="CT275" s="1">
        <v>2</v>
      </c>
      <c r="CU275" s="1">
        <v>-1</v>
      </c>
      <c r="CV275" s="1">
        <v>30</v>
      </c>
      <c r="CW275" s="1">
        <v>0</v>
      </c>
      <c r="CX275" s="1">
        <v>150030</v>
      </c>
      <c r="CY275" s="1" t="s">
        <v>215</v>
      </c>
    </row>
    <row r="276" spans="1:103" x14ac:dyDescent="0.2">
      <c r="A276" s="1">
        <v>80038</v>
      </c>
      <c r="B276" s="1">
        <v>1</v>
      </c>
      <c r="C276" s="1">
        <v>180038</v>
      </c>
      <c r="D276" s="1">
        <v>280038</v>
      </c>
      <c r="E276" s="1" t="s">
        <v>762</v>
      </c>
      <c r="F276" s="1" t="s">
        <v>763</v>
      </c>
      <c r="G276" s="1">
        <v>75000</v>
      </c>
      <c r="H276" s="1">
        <v>20</v>
      </c>
      <c r="I276" s="1">
        <v>0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5</v>
      </c>
      <c r="P276" s="1">
        <v>18</v>
      </c>
      <c r="Q276" s="1">
        <v>0</v>
      </c>
      <c r="R276" s="1">
        <v>578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104</v>
      </c>
      <c r="Z276" s="1">
        <v>30</v>
      </c>
      <c r="AA276" s="1">
        <v>0</v>
      </c>
      <c r="AB276" s="1">
        <v>110</v>
      </c>
      <c r="AC276" s="1">
        <v>0</v>
      </c>
      <c r="AD276" s="1">
        <v>1800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 t="s">
        <v>764</v>
      </c>
      <c r="AL276" s="1">
        <v>1</v>
      </c>
      <c r="AM276" s="1" t="s">
        <v>765</v>
      </c>
      <c r="AN276" s="1">
        <v>2000</v>
      </c>
      <c r="AO276" s="1">
        <v>8</v>
      </c>
      <c r="AP276" s="1">
        <v>0</v>
      </c>
      <c r="AQ276" s="1">
        <v>1</v>
      </c>
      <c r="AS276" s="1">
        <v>38</v>
      </c>
      <c r="AT276" s="1">
        <v>38</v>
      </c>
      <c r="AU276" s="1">
        <v>0</v>
      </c>
      <c r="AV276" s="1" t="b">
        <v>1</v>
      </c>
      <c r="AW276" s="1">
        <v>0</v>
      </c>
      <c r="AX276" s="1">
        <v>0</v>
      </c>
      <c r="AY276" s="1" t="b">
        <v>1</v>
      </c>
      <c r="AZ276" s="1">
        <v>0</v>
      </c>
      <c r="BA276" s="1">
        <v>0</v>
      </c>
      <c r="BB276" s="1">
        <v>0</v>
      </c>
      <c r="BC276" s="1">
        <v>0</v>
      </c>
      <c r="BD276" s="1" t="b">
        <v>1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16</v>
      </c>
      <c r="BW276" s="1">
        <v>0</v>
      </c>
      <c r="BX276" s="1">
        <v>0</v>
      </c>
      <c r="BY276" s="1">
        <v>128</v>
      </c>
      <c r="BZ276" s="1">
        <v>0</v>
      </c>
      <c r="CA276" s="1">
        <v>0</v>
      </c>
      <c r="CB276" s="1">
        <v>0</v>
      </c>
      <c r="CC276" s="1">
        <v>0</v>
      </c>
      <c r="CD276" s="1">
        <v>4096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S276" s="1" t="s">
        <v>2834</v>
      </c>
      <c r="CT276" s="1">
        <v>1</v>
      </c>
      <c r="CU276" s="1">
        <v>-1</v>
      </c>
      <c r="CV276" s="1">
        <v>68</v>
      </c>
      <c r="CW276" s="1">
        <v>0</v>
      </c>
      <c r="CX276" s="1">
        <v>150068</v>
      </c>
      <c r="CY276" s="1" t="s">
        <v>2834</v>
      </c>
    </row>
    <row r="277" spans="1:103" x14ac:dyDescent="0.2">
      <c r="A277" s="1">
        <v>80039</v>
      </c>
      <c r="B277" s="1">
        <v>1</v>
      </c>
      <c r="C277" s="1">
        <v>180039</v>
      </c>
      <c r="D277" s="1">
        <v>280039</v>
      </c>
      <c r="E277" s="1" t="s">
        <v>766</v>
      </c>
      <c r="F277" s="1" t="s">
        <v>767</v>
      </c>
      <c r="G277" s="1">
        <v>75000</v>
      </c>
      <c r="H277" s="1">
        <v>20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1</v>
      </c>
      <c r="O277" s="1">
        <v>5</v>
      </c>
      <c r="P277" s="1">
        <v>140</v>
      </c>
      <c r="Q277" s="1">
        <v>0</v>
      </c>
      <c r="R277" s="1">
        <v>431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110</v>
      </c>
      <c r="Z277" s="1">
        <v>0</v>
      </c>
      <c r="AA277" s="1">
        <v>1000</v>
      </c>
      <c r="AB277" s="1">
        <v>150</v>
      </c>
      <c r="AC277" s="1">
        <v>1000</v>
      </c>
      <c r="AD277" s="1">
        <v>67001</v>
      </c>
      <c r="AE277" s="1">
        <v>150</v>
      </c>
      <c r="AF277" s="1">
        <v>1000</v>
      </c>
      <c r="AG277" s="1">
        <v>67002</v>
      </c>
      <c r="AH277" s="1">
        <v>0</v>
      </c>
      <c r="AI277" s="1">
        <v>0</v>
      </c>
      <c r="AJ277" s="1">
        <v>0</v>
      </c>
      <c r="AK277" s="1" t="s">
        <v>768</v>
      </c>
      <c r="AL277" s="1">
        <v>1</v>
      </c>
      <c r="AM277" s="1" t="s">
        <v>769</v>
      </c>
      <c r="AN277" s="1">
        <v>2000</v>
      </c>
      <c r="AO277" s="1">
        <v>24</v>
      </c>
      <c r="AP277" s="1">
        <v>0</v>
      </c>
      <c r="AQ277" s="1">
        <v>1</v>
      </c>
      <c r="AS277" s="1">
        <v>39</v>
      </c>
      <c r="AT277" s="1">
        <v>39</v>
      </c>
      <c r="AU277" s="1">
        <v>0</v>
      </c>
      <c r="AV277" s="1">
        <v>0</v>
      </c>
      <c r="AW277" s="1">
        <v>0</v>
      </c>
      <c r="AX277" s="1">
        <v>0</v>
      </c>
      <c r="AY277" s="1" t="b">
        <v>1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128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S277" s="1" t="s">
        <v>205</v>
      </c>
      <c r="CT277" s="1">
        <v>2</v>
      </c>
      <c r="CU277" s="1">
        <v>-1</v>
      </c>
      <c r="CV277" s="1">
        <v>33</v>
      </c>
      <c r="CW277" s="1">
        <v>0</v>
      </c>
      <c r="CX277" s="1">
        <v>150033</v>
      </c>
      <c r="CY277" s="1" t="s">
        <v>205</v>
      </c>
    </row>
    <row r="278" spans="1:103" x14ac:dyDescent="0.2">
      <c r="A278" s="1">
        <v>80040</v>
      </c>
      <c r="B278" s="1">
        <v>1</v>
      </c>
      <c r="C278" s="1">
        <v>180040</v>
      </c>
      <c r="D278" s="1">
        <v>280040</v>
      </c>
      <c r="E278" s="1" t="s">
        <v>770</v>
      </c>
      <c r="F278" s="1" t="s">
        <v>771</v>
      </c>
      <c r="G278" s="1">
        <v>75000</v>
      </c>
      <c r="H278" s="1">
        <v>20</v>
      </c>
      <c r="I278" s="1">
        <v>0</v>
      </c>
      <c r="J278" s="1">
        <v>0</v>
      </c>
      <c r="K278" s="1">
        <v>0</v>
      </c>
      <c r="L278" s="1">
        <v>0</v>
      </c>
      <c r="M278" s="1">
        <v>2</v>
      </c>
      <c r="N278" s="1">
        <v>1</v>
      </c>
      <c r="O278" s="1">
        <v>5</v>
      </c>
      <c r="P278" s="1">
        <v>63</v>
      </c>
      <c r="Q278" s="1">
        <v>0</v>
      </c>
      <c r="R278" s="1">
        <v>455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110</v>
      </c>
      <c r="Z278" s="1">
        <v>0</v>
      </c>
      <c r="AA278" s="1">
        <v>800</v>
      </c>
      <c r="AB278" s="1">
        <v>121</v>
      </c>
      <c r="AC278" s="1">
        <v>1600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 t="s">
        <v>772</v>
      </c>
      <c r="AL278" s="1">
        <v>1</v>
      </c>
      <c r="AM278" s="1" t="s">
        <v>773</v>
      </c>
      <c r="AN278" s="1">
        <v>2000</v>
      </c>
      <c r="AO278" s="1">
        <v>8</v>
      </c>
      <c r="AP278" s="1">
        <v>0</v>
      </c>
      <c r="AQ278" s="1">
        <v>1</v>
      </c>
      <c r="AS278" s="1">
        <v>40</v>
      </c>
      <c r="AT278" s="1">
        <v>40</v>
      </c>
      <c r="AU278" s="1">
        <v>0</v>
      </c>
      <c r="AV278" s="1" t="b">
        <v>1</v>
      </c>
      <c r="AW278" s="1">
        <v>0</v>
      </c>
      <c r="AX278" s="1">
        <v>0</v>
      </c>
      <c r="AY278" s="1" t="b">
        <v>1</v>
      </c>
      <c r="AZ278" s="1">
        <v>0</v>
      </c>
      <c r="BA278" s="1">
        <v>0</v>
      </c>
      <c r="BB278" s="1">
        <v>0</v>
      </c>
      <c r="BC278" s="1">
        <v>0</v>
      </c>
      <c r="BD278" s="1" t="b">
        <v>1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16</v>
      </c>
      <c r="BW278" s="1">
        <v>0</v>
      </c>
      <c r="BX278" s="1">
        <v>0</v>
      </c>
      <c r="BY278" s="1">
        <v>128</v>
      </c>
      <c r="BZ278" s="1">
        <v>0</v>
      </c>
      <c r="CA278" s="1">
        <v>0</v>
      </c>
      <c r="CB278" s="1">
        <v>0</v>
      </c>
      <c r="CC278" s="1">
        <v>0</v>
      </c>
      <c r="CD278" s="1">
        <v>4096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S278" s="1" t="s">
        <v>223</v>
      </c>
      <c r="CT278" s="1">
        <v>1</v>
      </c>
      <c r="CU278" s="1">
        <v>-1</v>
      </c>
      <c r="CV278" s="1">
        <v>9</v>
      </c>
      <c r="CW278" s="1">
        <v>0</v>
      </c>
      <c r="CX278" s="1">
        <v>150009</v>
      </c>
      <c r="CY278" s="1" t="s">
        <v>223</v>
      </c>
    </row>
    <row r="279" spans="1:103" x14ac:dyDescent="0.2">
      <c r="A279" s="1">
        <v>80041</v>
      </c>
      <c r="B279" s="1">
        <v>1</v>
      </c>
      <c r="C279" s="1">
        <v>180041</v>
      </c>
      <c r="D279" s="1">
        <v>280041</v>
      </c>
      <c r="E279" s="1" t="s">
        <v>774</v>
      </c>
      <c r="F279" s="1" t="s">
        <v>775</v>
      </c>
      <c r="G279" s="1">
        <v>5000</v>
      </c>
      <c r="H279" s="1">
        <v>20</v>
      </c>
      <c r="I279" s="1">
        <v>0</v>
      </c>
      <c r="J279" s="1">
        <v>0</v>
      </c>
      <c r="K279" s="1">
        <v>0</v>
      </c>
      <c r="L279" s="1">
        <v>0</v>
      </c>
      <c r="M279" s="1">
        <v>4</v>
      </c>
      <c r="N279" s="1">
        <v>1</v>
      </c>
      <c r="O279" s="1">
        <v>1</v>
      </c>
      <c r="P279" s="1">
        <v>8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 t="s">
        <v>776</v>
      </c>
      <c r="AL279" s="1">
        <v>1</v>
      </c>
      <c r="AM279" s="1" t="s">
        <v>777</v>
      </c>
      <c r="AN279" s="1">
        <v>500</v>
      </c>
      <c r="AO279" s="1">
        <v>8388648</v>
      </c>
      <c r="AP279" s="1">
        <v>8192</v>
      </c>
      <c r="AQ279" s="1">
        <v>1</v>
      </c>
      <c r="AS279" s="1">
        <v>41</v>
      </c>
      <c r="AT279" s="1">
        <v>41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S279" s="1" t="s">
        <v>213</v>
      </c>
      <c r="CT279" s="1">
        <v>2</v>
      </c>
      <c r="CU279" s="1">
        <v>-1</v>
      </c>
      <c r="CV279" s="1">
        <v>31</v>
      </c>
      <c r="CW279" s="1">
        <v>0</v>
      </c>
      <c r="CX279" s="1">
        <v>150031</v>
      </c>
      <c r="CY279" s="1" t="s">
        <v>213</v>
      </c>
    </row>
    <row r="280" spans="1:103" x14ac:dyDescent="0.2">
      <c r="A280" s="1">
        <v>80042</v>
      </c>
      <c r="B280" s="1">
        <v>1</v>
      </c>
      <c r="C280" s="1">
        <v>180042</v>
      </c>
      <c r="D280" s="1">
        <v>280042</v>
      </c>
      <c r="E280" s="1" t="s">
        <v>361</v>
      </c>
      <c r="F280" s="1" t="s">
        <v>778</v>
      </c>
      <c r="G280" s="1">
        <v>15000</v>
      </c>
      <c r="H280" s="1">
        <v>20</v>
      </c>
      <c r="I280" s="1">
        <v>0</v>
      </c>
      <c r="J280" s="1">
        <v>0</v>
      </c>
      <c r="K280" s="1">
        <v>0</v>
      </c>
      <c r="L280" s="1">
        <v>0</v>
      </c>
      <c r="M280" s="1">
        <v>4</v>
      </c>
      <c r="N280" s="1">
        <v>1</v>
      </c>
      <c r="O280" s="1">
        <v>2</v>
      </c>
      <c r="P280" s="1">
        <v>14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106</v>
      </c>
      <c r="Z280" s="1">
        <v>5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 t="s">
        <v>779</v>
      </c>
      <c r="AL280" s="1">
        <v>1</v>
      </c>
      <c r="AM280" s="1" t="s">
        <v>777</v>
      </c>
      <c r="AN280" s="1">
        <v>500</v>
      </c>
      <c r="AO280" s="1">
        <v>8388664</v>
      </c>
      <c r="AP280" s="1">
        <v>8192</v>
      </c>
      <c r="AQ280" s="1">
        <v>1</v>
      </c>
      <c r="AS280" s="1">
        <v>42</v>
      </c>
      <c r="AT280" s="1">
        <v>42</v>
      </c>
      <c r="AU280" s="1">
        <v>0</v>
      </c>
      <c r="AV280" s="1">
        <v>0</v>
      </c>
      <c r="AW280" s="1">
        <v>0</v>
      </c>
      <c r="AX280" s="1">
        <v>0</v>
      </c>
      <c r="AY280" s="1" t="b">
        <v>1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128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S280" s="1" t="s">
        <v>2835</v>
      </c>
      <c r="CT280" s="1">
        <v>1</v>
      </c>
      <c r="CU280" s="1">
        <v>-1</v>
      </c>
      <c r="CV280" s="1">
        <v>69</v>
      </c>
      <c r="CW280" s="1">
        <v>0</v>
      </c>
      <c r="CX280" s="1">
        <v>150069</v>
      </c>
      <c r="CY280" s="1" t="s">
        <v>2835</v>
      </c>
    </row>
    <row r="281" spans="1:103" x14ac:dyDescent="0.2">
      <c r="A281" s="1">
        <v>80043</v>
      </c>
      <c r="B281" s="1">
        <v>1</v>
      </c>
      <c r="C281" s="1">
        <v>180043</v>
      </c>
      <c r="D281" s="1">
        <v>280043</v>
      </c>
      <c r="E281" s="1" t="s">
        <v>362</v>
      </c>
      <c r="F281" s="1" t="s">
        <v>780</v>
      </c>
      <c r="G281" s="1">
        <v>15000</v>
      </c>
      <c r="H281" s="1">
        <v>20</v>
      </c>
      <c r="I281" s="1">
        <v>0</v>
      </c>
      <c r="J281" s="1">
        <v>0</v>
      </c>
      <c r="K281" s="1">
        <v>0</v>
      </c>
      <c r="L281" s="1">
        <v>0</v>
      </c>
      <c r="M281" s="1">
        <v>4</v>
      </c>
      <c r="N281" s="1">
        <v>1</v>
      </c>
      <c r="O281" s="1">
        <v>2</v>
      </c>
      <c r="P281" s="1">
        <v>12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102</v>
      </c>
      <c r="Z281" s="1">
        <v>5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 t="s">
        <v>781</v>
      </c>
      <c r="AL281" s="1">
        <v>1</v>
      </c>
      <c r="AM281" s="1" t="s">
        <v>777</v>
      </c>
      <c r="AN281" s="1">
        <v>500</v>
      </c>
      <c r="AO281" s="1">
        <v>8388664</v>
      </c>
      <c r="AP281" s="1">
        <v>8192</v>
      </c>
      <c r="AQ281" s="1">
        <v>1</v>
      </c>
      <c r="AS281" s="1">
        <v>43</v>
      </c>
      <c r="AT281" s="1">
        <v>43</v>
      </c>
      <c r="AU281" s="1">
        <v>0</v>
      </c>
      <c r="AV281" s="1">
        <v>0</v>
      </c>
      <c r="AW281" s="1">
        <v>0</v>
      </c>
      <c r="AX281" s="1">
        <v>0</v>
      </c>
      <c r="AY281" s="1" t="b">
        <v>1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128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S281" s="1" t="s">
        <v>208</v>
      </c>
      <c r="CT281" s="1">
        <v>2</v>
      </c>
      <c r="CU281" s="1">
        <v>-1</v>
      </c>
      <c r="CV281" s="1">
        <v>32</v>
      </c>
      <c r="CW281" s="1">
        <v>0</v>
      </c>
      <c r="CX281" s="1">
        <v>150032</v>
      </c>
      <c r="CY281" s="1" t="s">
        <v>208</v>
      </c>
    </row>
    <row r="282" spans="1:103" x14ac:dyDescent="0.2">
      <c r="A282" s="1">
        <v>80044</v>
      </c>
      <c r="B282" s="1">
        <v>1</v>
      </c>
      <c r="C282" s="1">
        <v>180044</v>
      </c>
      <c r="D282" s="1">
        <v>280044</v>
      </c>
      <c r="E282" s="1" t="s">
        <v>387</v>
      </c>
      <c r="F282" s="1" t="s">
        <v>782</v>
      </c>
      <c r="G282" s="1">
        <v>30000</v>
      </c>
      <c r="H282" s="1">
        <v>20</v>
      </c>
      <c r="I282" s="1">
        <v>0</v>
      </c>
      <c r="J282" s="1">
        <v>0</v>
      </c>
      <c r="K282" s="1">
        <v>0</v>
      </c>
      <c r="L282" s="1">
        <v>0</v>
      </c>
      <c r="M282" s="1">
        <v>4</v>
      </c>
      <c r="N282" s="1">
        <v>1</v>
      </c>
      <c r="O282" s="1">
        <v>3</v>
      </c>
      <c r="P282" s="1">
        <v>57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106</v>
      </c>
      <c r="Z282" s="1">
        <v>10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 t="s">
        <v>783</v>
      </c>
      <c r="AL282" s="1">
        <v>1</v>
      </c>
      <c r="AM282" s="1" t="s">
        <v>784</v>
      </c>
      <c r="AN282" s="1">
        <v>500</v>
      </c>
      <c r="AO282" s="1">
        <v>8388664</v>
      </c>
      <c r="AP282" s="1">
        <v>8192</v>
      </c>
      <c r="AQ282" s="1">
        <v>1</v>
      </c>
      <c r="AS282" s="1">
        <v>44</v>
      </c>
      <c r="AT282" s="1">
        <v>44</v>
      </c>
      <c r="AU282" s="1">
        <v>0</v>
      </c>
      <c r="AV282" s="1">
        <v>0</v>
      </c>
      <c r="AW282" s="1">
        <v>0</v>
      </c>
      <c r="AX282" s="1">
        <v>0</v>
      </c>
      <c r="AY282" s="1" t="b">
        <v>1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128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S282" s="1" t="s">
        <v>210</v>
      </c>
      <c r="CT282" s="1">
        <v>1</v>
      </c>
      <c r="CU282" s="1">
        <v>-1</v>
      </c>
      <c r="CV282" s="1">
        <v>62</v>
      </c>
      <c r="CW282" s="1">
        <v>0</v>
      </c>
      <c r="CX282" s="1">
        <v>150062</v>
      </c>
      <c r="CY282" s="1" t="s">
        <v>210</v>
      </c>
    </row>
    <row r="283" spans="1:103" x14ac:dyDescent="0.2">
      <c r="A283" s="1">
        <v>80045</v>
      </c>
      <c r="B283" s="1">
        <v>1</v>
      </c>
      <c r="C283" s="1">
        <v>180045</v>
      </c>
      <c r="D283" s="1">
        <v>280045</v>
      </c>
      <c r="E283" s="1" t="s">
        <v>388</v>
      </c>
      <c r="F283" s="1" t="s">
        <v>785</v>
      </c>
      <c r="G283" s="1">
        <v>30000</v>
      </c>
      <c r="H283" s="1">
        <v>20</v>
      </c>
      <c r="I283" s="1">
        <v>0</v>
      </c>
      <c r="J283" s="1">
        <v>0</v>
      </c>
      <c r="K283" s="1">
        <v>0</v>
      </c>
      <c r="L283" s="1">
        <v>0</v>
      </c>
      <c r="M283" s="1">
        <v>4</v>
      </c>
      <c r="N283" s="1">
        <v>1</v>
      </c>
      <c r="O283" s="1">
        <v>3</v>
      </c>
      <c r="P283" s="1">
        <v>70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114</v>
      </c>
      <c r="Z283" s="1">
        <v>25</v>
      </c>
      <c r="AA283" s="1">
        <v>0</v>
      </c>
      <c r="AB283" s="1">
        <v>111</v>
      </c>
      <c r="AC283" s="1">
        <v>0</v>
      </c>
      <c r="AD283" s="1">
        <v>-2000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 t="s">
        <v>786</v>
      </c>
      <c r="AL283" s="1">
        <v>1</v>
      </c>
      <c r="AM283" s="1" t="s">
        <v>787</v>
      </c>
      <c r="AN283" s="1">
        <v>500</v>
      </c>
      <c r="AO283" s="1">
        <v>8388664</v>
      </c>
      <c r="AP283" s="1">
        <v>8192</v>
      </c>
      <c r="AQ283" s="1">
        <v>1</v>
      </c>
      <c r="AS283" s="1">
        <v>45</v>
      </c>
      <c r="AT283" s="1">
        <v>45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S283" s="1" t="s">
        <v>215</v>
      </c>
      <c r="CT283" s="1">
        <v>2</v>
      </c>
      <c r="CU283" s="1">
        <v>-1</v>
      </c>
      <c r="CV283" s="1">
        <v>30</v>
      </c>
      <c r="CW283" s="1">
        <v>0</v>
      </c>
      <c r="CX283" s="1">
        <v>150030</v>
      </c>
      <c r="CY283" s="1" t="s">
        <v>215</v>
      </c>
    </row>
    <row r="284" spans="1:103" x14ac:dyDescent="0.2">
      <c r="A284" s="1">
        <v>80046</v>
      </c>
      <c r="B284" s="1">
        <v>1</v>
      </c>
      <c r="C284" s="1">
        <v>180046</v>
      </c>
      <c r="D284" s="1">
        <v>280046</v>
      </c>
      <c r="E284" s="1" t="s">
        <v>389</v>
      </c>
      <c r="F284" s="1" t="s">
        <v>788</v>
      </c>
      <c r="G284" s="1">
        <v>30000</v>
      </c>
      <c r="H284" s="1">
        <v>20</v>
      </c>
      <c r="I284" s="1">
        <v>0</v>
      </c>
      <c r="J284" s="1">
        <v>0</v>
      </c>
      <c r="K284" s="1">
        <v>0</v>
      </c>
      <c r="L284" s="1">
        <v>0</v>
      </c>
      <c r="M284" s="1">
        <v>4</v>
      </c>
      <c r="N284" s="1">
        <v>1</v>
      </c>
      <c r="O284" s="1">
        <v>3</v>
      </c>
      <c r="P284" s="1">
        <v>53</v>
      </c>
      <c r="Q284" s="1">
        <v>0</v>
      </c>
      <c r="R284" s="1">
        <v>28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110</v>
      </c>
      <c r="Z284" s="1">
        <v>0</v>
      </c>
      <c r="AA284" s="1">
        <v>1000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 t="s">
        <v>789</v>
      </c>
      <c r="AL284" s="1">
        <v>1</v>
      </c>
      <c r="AM284" s="1" t="s">
        <v>790</v>
      </c>
      <c r="AN284" s="1">
        <v>500</v>
      </c>
      <c r="AO284" s="1">
        <v>8388664</v>
      </c>
      <c r="AP284" s="1">
        <v>8192</v>
      </c>
      <c r="AQ284" s="1">
        <v>1</v>
      </c>
      <c r="AS284" s="1">
        <v>46</v>
      </c>
      <c r="AT284" s="1">
        <v>46</v>
      </c>
      <c r="AU284" s="1">
        <v>0</v>
      </c>
      <c r="AV284" s="1" t="b">
        <v>1</v>
      </c>
      <c r="AW284" s="1">
        <v>0</v>
      </c>
      <c r="AX284" s="1">
        <v>0</v>
      </c>
      <c r="AY284" s="1" t="b">
        <v>1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16</v>
      </c>
      <c r="BW284" s="1">
        <v>0</v>
      </c>
      <c r="BX284" s="1">
        <v>0</v>
      </c>
      <c r="BY284" s="1">
        <v>128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S284" s="1" t="s">
        <v>213</v>
      </c>
      <c r="CT284" s="1">
        <v>2</v>
      </c>
      <c r="CU284" s="1">
        <v>-1</v>
      </c>
      <c r="CV284" s="1">
        <v>31</v>
      </c>
      <c r="CW284" s="1">
        <v>0</v>
      </c>
      <c r="CX284" s="1">
        <v>150031</v>
      </c>
      <c r="CY284" s="1" t="s">
        <v>213</v>
      </c>
    </row>
    <row r="285" spans="1:103" x14ac:dyDescent="0.2">
      <c r="A285" s="1">
        <v>80047</v>
      </c>
      <c r="B285" s="1">
        <v>1</v>
      </c>
      <c r="C285" s="1">
        <v>180047</v>
      </c>
      <c r="D285" s="1">
        <v>280047</v>
      </c>
      <c r="E285" s="1" t="s">
        <v>390</v>
      </c>
      <c r="F285" s="1" t="s">
        <v>791</v>
      </c>
      <c r="G285" s="1">
        <v>30000</v>
      </c>
      <c r="H285" s="1">
        <v>20</v>
      </c>
      <c r="I285" s="1">
        <v>0</v>
      </c>
      <c r="J285" s="1">
        <v>0</v>
      </c>
      <c r="K285" s="1">
        <v>0</v>
      </c>
      <c r="L285" s="1">
        <v>0</v>
      </c>
      <c r="M285" s="1">
        <v>4</v>
      </c>
      <c r="N285" s="1">
        <v>1</v>
      </c>
      <c r="O285" s="1">
        <v>3</v>
      </c>
      <c r="P285" s="1">
        <v>56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144</v>
      </c>
      <c r="Z285" s="1">
        <v>1000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 t="s">
        <v>792</v>
      </c>
      <c r="AL285" s="1">
        <v>1</v>
      </c>
      <c r="AM285" s="1" t="s">
        <v>784</v>
      </c>
      <c r="AN285" s="1">
        <v>500</v>
      </c>
      <c r="AO285" s="1">
        <v>8388664</v>
      </c>
      <c r="AP285" s="1">
        <v>0</v>
      </c>
      <c r="AQ285" s="1">
        <v>1</v>
      </c>
      <c r="AS285" s="1">
        <v>47</v>
      </c>
      <c r="AT285" s="1">
        <v>47</v>
      </c>
      <c r="AU285" s="1">
        <v>0</v>
      </c>
      <c r="AV285" s="1" t="b">
        <v>1</v>
      </c>
      <c r="AW285" s="1">
        <v>0</v>
      </c>
      <c r="AX285" s="1">
        <v>0</v>
      </c>
      <c r="AY285" s="1" t="b">
        <v>1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16</v>
      </c>
      <c r="BW285" s="1">
        <v>0</v>
      </c>
      <c r="BX285" s="1">
        <v>0</v>
      </c>
      <c r="BY285" s="1">
        <v>128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S285" s="1" t="s">
        <v>205</v>
      </c>
      <c r="CT285" s="1">
        <v>2</v>
      </c>
      <c r="CU285" s="1">
        <v>-1</v>
      </c>
      <c r="CV285" s="1">
        <v>33</v>
      </c>
      <c r="CW285" s="1">
        <v>0</v>
      </c>
      <c r="CX285" s="1">
        <v>150033</v>
      </c>
      <c r="CY285" s="1" t="s">
        <v>205</v>
      </c>
    </row>
    <row r="286" spans="1:103" x14ac:dyDescent="0.2">
      <c r="A286" s="1">
        <v>80048</v>
      </c>
      <c r="B286" s="1">
        <v>1</v>
      </c>
      <c r="C286" s="1">
        <v>180048</v>
      </c>
      <c r="D286" s="1">
        <v>280048</v>
      </c>
      <c r="E286" s="1" t="s">
        <v>426</v>
      </c>
      <c r="F286" s="1" t="s">
        <v>793</v>
      </c>
      <c r="G286" s="1">
        <v>50000</v>
      </c>
      <c r="H286" s="1">
        <v>20</v>
      </c>
      <c r="I286" s="1">
        <v>0</v>
      </c>
      <c r="J286" s="1">
        <v>0</v>
      </c>
      <c r="K286" s="1">
        <v>0</v>
      </c>
      <c r="L286" s="1">
        <v>0</v>
      </c>
      <c r="M286" s="1">
        <v>4</v>
      </c>
      <c r="N286" s="1">
        <v>1</v>
      </c>
      <c r="O286" s="1">
        <v>4</v>
      </c>
      <c r="P286" s="1">
        <v>217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106</v>
      </c>
      <c r="Z286" s="1">
        <v>18</v>
      </c>
      <c r="AA286" s="1">
        <v>0</v>
      </c>
      <c r="AB286" s="1">
        <v>109</v>
      </c>
      <c r="AC286" s="1">
        <v>0</v>
      </c>
      <c r="AD286" s="1">
        <v>800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 t="s">
        <v>794</v>
      </c>
      <c r="AL286" s="1">
        <v>1</v>
      </c>
      <c r="AM286" s="1" t="s">
        <v>795</v>
      </c>
      <c r="AN286" s="1">
        <v>1000</v>
      </c>
      <c r="AO286" s="1">
        <v>56</v>
      </c>
      <c r="AP286" s="1">
        <v>0</v>
      </c>
      <c r="AQ286" s="1">
        <v>1</v>
      </c>
      <c r="AS286" s="1">
        <v>48</v>
      </c>
      <c r="AT286" s="1">
        <v>48</v>
      </c>
      <c r="AU286" s="1">
        <v>0</v>
      </c>
      <c r="AV286" s="1">
        <v>0</v>
      </c>
      <c r="AW286" s="1">
        <v>0</v>
      </c>
      <c r="AX286" s="1">
        <v>0</v>
      </c>
      <c r="AY286" s="1" t="b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128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S286" s="1" t="s">
        <v>223</v>
      </c>
      <c r="CT286" s="1">
        <v>1</v>
      </c>
      <c r="CU286" s="1">
        <v>-1</v>
      </c>
      <c r="CV286" s="1">
        <v>9</v>
      </c>
      <c r="CW286" s="1">
        <v>0</v>
      </c>
      <c r="CX286" s="1">
        <v>150009</v>
      </c>
      <c r="CY286" s="1" t="s">
        <v>223</v>
      </c>
    </row>
    <row r="287" spans="1:103" x14ac:dyDescent="0.2">
      <c r="A287" s="1">
        <v>80049</v>
      </c>
      <c r="B287" s="1">
        <v>1</v>
      </c>
      <c r="C287" s="1">
        <v>180049</v>
      </c>
      <c r="D287" s="1">
        <v>280049</v>
      </c>
      <c r="E287" s="1" t="s">
        <v>427</v>
      </c>
      <c r="F287" s="1" t="s">
        <v>796</v>
      </c>
      <c r="G287" s="1">
        <v>50000</v>
      </c>
      <c r="H287" s="1">
        <v>20</v>
      </c>
      <c r="I287" s="1">
        <v>0</v>
      </c>
      <c r="J287" s="1">
        <v>0</v>
      </c>
      <c r="K287" s="1">
        <v>0</v>
      </c>
      <c r="L287" s="1">
        <v>0</v>
      </c>
      <c r="M287" s="1">
        <v>4</v>
      </c>
      <c r="N287" s="1">
        <v>1</v>
      </c>
      <c r="O287" s="1">
        <v>4</v>
      </c>
      <c r="P287" s="1">
        <v>175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131</v>
      </c>
      <c r="Z287" s="1">
        <v>2000</v>
      </c>
      <c r="AA287" s="1">
        <v>0</v>
      </c>
      <c r="AB287" s="1">
        <v>111</v>
      </c>
      <c r="AC287" s="1">
        <v>0</v>
      </c>
      <c r="AD287" s="1">
        <v>-2000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 t="s">
        <v>797</v>
      </c>
      <c r="AL287" s="1">
        <v>1</v>
      </c>
      <c r="AM287" s="1" t="s">
        <v>798</v>
      </c>
      <c r="AN287" s="1">
        <v>1000</v>
      </c>
      <c r="AO287" s="1">
        <v>56</v>
      </c>
      <c r="AP287" s="1">
        <v>8192</v>
      </c>
      <c r="AQ287" s="1">
        <v>1</v>
      </c>
      <c r="AS287" s="1">
        <v>49</v>
      </c>
      <c r="AT287" s="1">
        <v>49</v>
      </c>
      <c r="AU287" s="1">
        <v>0</v>
      </c>
      <c r="AV287" s="1" t="b">
        <v>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16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S287" s="1" t="s">
        <v>2828</v>
      </c>
      <c r="CT287" s="1">
        <v>2</v>
      </c>
      <c r="CU287" s="1">
        <v>-1</v>
      </c>
      <c r="CV287" s="1">
        <v>42</v>
      </c>
      <c r="CW287" s="1">
        <v>0</v>
      </c>
      <c r="CX287" s="1">
        <v>150042</v>
      </c>
      <c r="CY287" s="1" t="s">
        <v>2828</v>
      </c>
    </row>
    <row r="288" spans="1:103" x14ac:dyDescent="0.2">
      <c r="A288" s="1">
        <v>80050</v>
      </c>
      <c r="B288" s="1">
        <v>1</v>
      </c>
      <c r="C288" s="1">
        <v>180050</v>
      </c>
      <c r="D288" s="1">
        <v>280050</v>
      </c>
      <c r="E288" s="1" t="s">
        <v>428</v>
      </c>
      <c r="F288" s="1" t="s">
        <v>799</v>
      </c>
      <c r="G288" s="1">
        <v>50000</v>
      </c>
      <c r="H288" s="1">
        <v>20</v>
      </c>
      <c r="I288" s="1">
        <v>0</v>
      </c>
      <c r="J288" s="1">
        <v>0</v>
      </c>
      <c r="K288" s="1">
        <v>0</v>
      </c>
      <c r="L288" s="1">
        <v>0</v>
      </c>
      <c r="M288" s="1">
        <v>4</v>
      </c>
      <c r="N288" s="1">
        <v>1</v>
      </c>
      <c r="O288" s="1">
        <v>4</v>
      </c>
      <c r="P288" s="1">
        <v>205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115</v>
      </c>
      <c r="Z288" s="1">
        <v>800</v>
      </c>
      <c r="AA288" s="1">
        <v>0</v>
      </c>
      <c r="AB288" s="1">
        <v>136</v>
      </c>
      <c r="AC288" s="1">
        <v>400</v>
      </c>
      <c r="AD288" s="1">
        <v>5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 t="s">
        <v>800</v>
      </c>
      <c r="AL288" s="1">
        <v>1</v>
      </c>
      <c r="AM288" s="1" t="s">
        <v>801</v>
      </c>
      <c r="AN288" s="1">
        <v>1000</v>
      </c>
      <c r="AO288" s="1">
        <v>56</v>
      </c>
      <c r="AP288" s="1">
        <v>8192</v>
      </c>
      <c r="AQ288" s="1">
        <v>1</v>
      </c>
      <c r="AS288" s="1">
        <v>50</v>
      </c>
      <c r="AT288" s="1">
        <v>50</v>
      </c>
      <c r="AU288" s="1">
        <v>0</v>
      </c>
      <c r="AV288" s="1" t="b">
        <v>1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16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S288" s="1" t="s">
        <v>200</v>
      </c>
      <c r="CT288" s="1">
        <v>1</v>
      </c>
      <c r="CU288" s="1">
        <v>-1</v>
      </c>
      <c r="CV288" s="1">
        <v>44</v>
      </c>
      <c r="CW288" s="1">
        <v>0</v>
      </c>
      <c r="CX288" s="1">
        <v>150044</v>
      </c>
      <c r="CY288" s="1" t="s">
        <v>200</v>
      </c>
    </row>
    <row r="289" spans="1:103" x14ac:dyDescent="0.2">
      <c r="A289" s="1">
        <v>80051</v>
      </c>
      <c r="B289" s="1">
        <v>1</v>
      </c>
      <c r="C289" s="1">
        <v>180051</v>
      </c>
      <c r="D289" s="1">
        <v>280051</v>
      </c>
      <c r="E289" s="1" t="s">
        <v>429</v>
      </c>
      <c r="F289" s="1" t="s">
        <v>802</v>
      </c>
      <c r="G289" s="1">
        <v>50000</v>
      </c>
      <c r="H289" s="1">
        <v>20</v>
      </c>
      <c r="I289" s="1">
        <v>0</v>
      </c>
      <c r="J289" s="1">
        <v>0</v>
      </c>
      <c r="K289" s="1">
        <v>0</v>
      </c>
      <c r="L289" s="1">
        <v>0</v>
      </c>
      <c r="M289" s="1">
        <v>4</v>
      </c>
      <c r="N289" s="1">
        <v>1</v>
      </c>
      <c r="O289" s="1">
        <v>4</v>
      </c>
      <c r="P289" s="1">
        <v>151</v>
      </c>
      <c r="Q289" s="1">
        <v>0</v>
      </c>
      <c r="R289" s="1">
        <v>53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147</v>
      </c>
      <c r="Z289" s="1">
        <v>1000</v>
      </c>
      <c r="AA289" s="1">
        <v>60312</v>
      </c>
      <c r="AB289" s="1">
        <v>147</v>
      </c>
      <c r="AC289" s="1">
        <v>1000</v>
      </c>
      <c r="AD289" s="1">
        <v>60332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 t="s">
        <v>803</v>
      </c>
      <c r="AL289" s="1">
        <v>1</v>
      </c>
      <c r="AM289" s="1" t="s">
        <v>804</v>
      </c>
      <c r="AN289" s="1">
        <v>1000</v>
      </c>
      <c r="AO289" s="1">
        <v>40</v>
      </c>
      <c r="AP289" s="1">
        <v>8192</v>
      </c>
      <c r="AQ289" s="1">
        <v>1</v>
      </c>
      <c r="AS289" s="1">
        <v>51</v>
      </c>
      <c r="AT289" s="1">
        <v>51</v>
      </c>
      <c r="AU289" s="1">
        <v>0</v>
      </c>
      <c r="AV289" s="1">
        <v>0</v>
      </c>
      <c r="AW289" s="1">
        <v>0</v>
      </c>
      <c r="AX289" s="1">
        <v>0</v>
      </c>
      <c r="AY289" s="1" t="b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128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S289" s="1" t="s">
        <v>197</v>
      </c>
      <c r="CT289" s="1">
        <v>1</v>
      </c>
      <c r="CU289" s="1">
        <v>-1</v>
      </c>
      <c r="CV289" s="1">
        <v>45</v>
      </c>
      <c r="CW289" s="1">
        <v>0</v>
      </c>
      <c r="CX289" s="1">
        <v>150045</v>
      </c>
      <c r="CY289" s="1" t="s">
        <v>197</v>
      </c>
    </row>
    <row r="290" spans="1:103" x14ac:dyDescent="0.2">
      <c r="A290" s="1">
        <v>80052</v>
      </c>
      <c r="B290" s="1">
        <v>1</v>
      </c>
      <c r="C290" s="1">
        <v>180052</v>
      </c>
      <c r="D290" s="1">
        <v>280052</v>
      </c>
      <c r="E290" s="1" t="s">
        <v>430</v>
      </c>
      <c r="F290" s="1" t="s">
        <v>805</v>
      </c>
      <c r="G290" s="1">
        <v>50000</v>
      </c>
      <c r="H290" s="1">
        <v>20</v>
      </c>
      <c r="I290" s="1">
        <v>0</v>
      </c>
      <c r="J290" s="1">
        <v>0</v>
      </c>
      <c r="K290" s="1">
        <v>0</v>
      </c>
      <c r="L290" s="1">
        <v>0</v>
      </c>
      <c r="M290" s="1">
        <v>4</v>
      </c>
      <c r="N290" s="1">
        <v>1</v>
      </c>
      <c r="O290" s="1">
        <v>4</v>
      </c>
      <c r="P290" s="1">
        <v>119</v>
      </c>
      <c r="Q290" s="1">
        <v>0</v>
      </c>
      <c r="R290" s="1">
        <v>77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110</v>
      </c>
      <c r="Z290" s="1">
        <v>0</v>
      </c>
      <c r="AA290" s="1">
        <v>1500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 t="s">
        <v>806</v>
      </c>
      <c r="AL290" s="1">
        <v>1</v>
      </c>
      <c r="AM290" s="1" t="s">
        <v>807</v>
      </c>
      <c r="AN290" s="1">
        <v>1000</v>
      </c>
      <c r="AO290" s="1">
        <v>56</v>
      </c>
      <c r="AP290" s="1">
        <v>8192</v>
      </c>
      <c r="AQ290" s="1">
        <v>1</v>
      </c>
      <c r="AS290" s="1">
        <v>52</v>
      </c>
      <c r="AT290" s="1">
        <v>52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S290" s="1" t="s">
        <v>2832</v>
      </c>
      <c r="CT290" s="1">
        <v>4</v>
      </c>
      <c r="CU290" s="1">
        <v>-1</v>
      </c>
      <c r="CV290" s="1">
        <v>58</v>
      </c>
      <c r="CW290" s="1">
        <v>0</v>
      </c>
      <c r="CX290" s="1">
        <v>150058</v>
      </c>
      <c r="CY290" s="1" t="s">
        <v>2832</v>
      </c>
    </row>
    <row r="291" spans="1:103" x14ac:dyDescent="0.2">
      <c r="A291" s="1">
        <v>80053</v>
      </c>
      <c r="B291" s="1">
        <v>1</v>
      </c>
      <c r="C291" s="1">
        <v>180053</v>
      </c>
      <c r="D291" s="1">
        <v>280053</v>
      </c>
      <c r="E291" s="1" t="s">
        <v>808</v>
      </c>
      <c r="F291" s="1" t="s">
        <v>809</v>
      </c>
      <c r="G291" s="1">
        <v>75000</v>
      </c>
      <c r="H291" s="1">
        <v>20</v>
      </c>
      <c r="I291" s="1">
        <v>0</v>
      </c>
      <c r="J291" s="1">
        <v>0</v>
      </c>
      <c r="K291" s="1">
        <v>0</v>
      </c>
      <c r="L291" s="1">
        <v>0</v>
      </c>
      <c r="M291" s="1">
        <v>4</v>
      </c>
      <c r="N291" s="1">
        <v>1</v>
      </c>
      <c r="O291" s="1">
        <v>5</v>
      </c>
      <c r="P291" s="1">
        <v>340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124</v>
      </c>
      <c r="Z291" s="1">
        <v>1000</v>
      </c>
      <c r="AA291" s="1">
        <v>0</v>
      </c>
      <c r="AB291" s="1">
        <v>136</v>
      </c>
      <c r="AC291" s="1">
        <v>500</v>
      </c>
      <c r="AD291" s="1">
        <v>8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 t="s">
        <v>810</v>
      </c>
      <c r="AL291" s="1">
        <v>1</v>
      </c>
      <c r="AM291" s="1" t="s">
        <v>811</v>
      </c>
      <c r="AN291" s="1">
        <v>2000</v>
      </c>
      <c r="AO291" s="1">
        <v>24</v>
      </c>
      <c r="AP291" s="1">
        <v>0</v>
      </c>
      <c r="AQ291" s="1">
        <v>1</v>
      </c>
      <c r="AS291" s="1">
        <v>53</v>
      </c>
      <c r="AT291" s="1">
        <v>53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S291" s="1" t="s">
        <v>200</v>
      </c>
      <c r="CT291" s="1">
        <v>1</v>
      </c>
      <c r="CU291" s="1">
        <v>-1</v>
      </c>
      <c r="CV291" s="1">
        <v>44</v>
      </c>
      <c r="CW291" s="1">
        <v>0</v>
      </c>
      <c r="CX291" s="1">
        <v>150044</v>
      </c>
      <c r="CY291" s="1" t="s">
        <v>200</v>
      </c>
    </row>
    <row r="292" spans="1:103" x14ac:dyDescent="0.2">
      <c r="A292" s="1">
        <v>80054</v>
      </c>
      <c r="B292" s="1">
        <v>1</v>
      </c>
      <c r="C292" s="1">
        <v>180054</v>
      </c>
      <c r="D292" s="1">
        <v>280054</v>
      </c>
      <c r="E292" s="1" t="s">
        <v>812</v>
      </c>
      <c r="F292" s="1" t="s">
        <v>813</v>
      </c>
      <c r="G292" s="1">
        <v>75000</v>
      </c>
      <c r="H292" s="1">
        <v>20</v>
      </c>
      <c r="I292" s="1">
        <v>0</v>
      </c>
      <c r="J292" s="1">
        <v>0</v>
      </c>
      <c r="K292" s="1">
        <v>0</v>
      </c>
      <c r="L292" s="1">
        <v>0</v>
      </c>
      <c r="M292" s="1">
        <v>4</v>
      </c>
      <c r="N292" s="1">
        <v>6</v>
      </c>
      <c r="O292" s="1">
        <v>5</v>
      </c>
      <c r="P292" s="1">
        <v>333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115</v>
      </c>
      <c r="Z292" s="1">
        <v>1200</v>
      </c>
      <c r="AA292" s="1">
        <v>0</v>
      </c>
      <c r="AB292" s="1">
        <v>138</v>
      </c>
      <c r="AC292" s="1">
        <v>1000</v>
      </c>
      <c r="AD292" s="1">
        <v>6</v>
      </c>
      <c r="AE292" s="1">
        <v>150</v>
      </c>
      <c r="AF292" s="1">
        <v>200</v>
      </c>
      <c r="AG292" s="1">
        <v>60341</v>
      </c>
      <c r="AH292" s="1">
        <v>0</v>
      </c>
      <c r="AI292" s="1">
        <v>0</v>
      </c>
      <c r="AJ292" s="1">
        <v>0</v>
      </c>
      <c r="AK292" s="1" t="s">
        <v>814</v>
      </c>
      <c r="AL292" s="1">
        <v>1</v>
      </c>
      <c r="AM292" s="1" t="s">
        <v>815</v>
      </c>
      <c r="AN292" s="1">
        <v>2000</v>
      </c>
      <c r="AO292" s="1">
        <v>24</v>
      </c>
      <c r="AP292" s="1">
        <v>0</v>
      </c>
      <c r="AQ292" s="1">
        <v>1</v>
      </c>
      <c r="AS292" s="1">
        <v>54</v>
      </c>
      <c r="AT292" s="1">
        <v>54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S292" s="1" t="s">
        <v>194</v>
      </c>
      <c r="CT292" s="1">
        <v>2</v>
      </c>
      <c r="CU292" s="1">
        <v>-1</v>
      </c>
      <c r="CV292" s="1">
        <v>43</v>
      </c>
      <c r="CW292" s="1">
        <v>0</v>
      </c>
      <c r="CX292" s="1">
        <v>150043</v>
      </c>
      <c r="CY292" s="1" t="s">
        <v>194</v>
      </c>
    </row>
    <row r="293" spans="1:103" x14ac:dyDescent="0.2">
      <c r="A293" s="1">
        <v>80055</v>
      </c>
      <c r="B293" s="1">
        <v>1</v>
      </c>
      <c r="C293" s="1">
        <v>180055</v>
      </c>
      <c r="D293" s="1">
        <v>280055</v>
      </c>
      <c r="E293" s="1" t="s">
        <v>816</v>
      </c>
      <c r="F293" s="1" t="s">
        <v>817</v>
      </c>
      <c r="G293" s="1">
        <v>75000</v>
      </c>
      <c r="H293" s="1">
        <v>20</v>
      </c>
      <c r="I293" s="1">
        <v>0</v>
      </c>
      <c r="J293" s="1">
        <v>0</v>
      </c>
      <c r="K293" s="1">
        <v>0</v>
      </c>
      <c r="L293" s="1">
        <v>0</v>
      </c>
      <c r="M293" s="1">
        <v>4</v>
      </c>
      <c r="N293" s="1">
        <v>1</v>
      </c>
      <c r="O293" s="1">
        <v>5</v>
      </c>
      <c r="P293" s="1">
        <v>287</v>
      </c>
      <c r="Q293" s="1">
        <v>0</v>
      </c>
      <c r="R293" s="1">
        <v>140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102</v>
      </c>
      <c r="Z293" s="1">
        <v>20</v>
      </c>
      <c r="AA293" s="1">
        <v>0</v>
      </c>
      <c r="AB293" s="1">
        <v>147</v>
      </c>
      <c r="AC293" s="1">
        <v>1500</v>
      </c>
      <c r="AD293" s="1">
        <v>60312</v>
      </c>
      <c r="AE293" s="1">
        <v>150</v>
      </c>
      <c r="AF293" s="1">
        <v>600</v>
      </c>
      <c r="AG293" s="1">
        <v>60111</v>
      </c>
      <c r="AH293" s="1">
        <v>0</v>
      </c>
      <c r="AI293" s="1">
        <v>0</v>
      </c>
      <c r="AJ293" s="1">
        <v>0</v>
      </c>
      <c r="AK293" s="1" t="s">
        <v>818</v>
      </c>
      <c r="AL293" s="1">
        <v>1</v>
      </c>
      <c r="AM293" s="1" t="s">
        <v>819</v>
      </c>
      <c r="AN293" s="1">
        <v>2000</v>
      </c>
      <c r="AO293" s="1">
        <v>24</v>
      </c>
      <c r="AP293" s="1">
        <v>0</v>
      </c>
      <c r="AQ293" s="1">
        <v>1</v>
      </c>
      <c r="AS293" s="1">
        <v>55</v>
      </c>
      <c r="AT293" s="1">
        <v>55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S293" s="1" t="s">
        <v>2829</v>
      </c>
      <c r="CT293" s="1">
        <v>1</v>
      </c>
      <c r="CU293" s="1">
        <v>-1</v>
      </c>
      <c r="CV293" s="1">
        <v>47</v>
      </c>
      <c r="CW293" s="1">
        <v>0</v>
      </c>
      <c r="CX293" s="1">
        <v>150047</v>
      </c>
      <c r="CY293" s="1" t="s">
        <v>2829</v>
      </c>
    </row>
    <row r="294" spans="1:103" x14ac:dyDescent="0.2">
      <c r="A294" s="1">
        <v>80056</v>
      </c>
      <c r="B294" s="1">
        <v>1</v>
      </c>
      <c r="C294" s="1">
        <v>180056</v>
      </c>
      <c r="D294" s="1">
        <v>280056</v>
      </c>
      <c r="E294" s="1" t="s">
        <v>820</v>
      </c>
      <c r="F294" s="1" t="s">
        <v>821</v>
      </c>
      <c r="G294" s="1">
        <v>75000</v>
      </c>
      <c r="H294" s="1">
        <v>20</v>
      </c>
      <c r="I294" s="1">
        <v>0</v>
      </c>
      <c r="J294" s="1">
        <v>0</v>
      </c>
      <c r="K294" s="1">
        <v>0</v>
      </c>
      <c r="L294" s="1">
        <v>0</v>
      </c>
      <c r="M294" s="1">
        <v>4</v>
      </c>
      <c r="N294" s="1">
        <v>1</v>
      </c>
      <c r="O294" s="1">
        <v>5</v>
      </c>
      <c r="P294" s="1">
        <v>263</v>
      </c>
      <c r="Q294" s="1">
        <v>0</v>
      </c>
      <c r="R294" s="1">
        <v>210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110</v>
      </c>
      <c r="Z294" s="1">
        <v>0</v>
      </c>
      <c r="AA294" s="1">
        <v>1500</v>
      </c>
      <c r="AB294" s="1">
        <v>121</v>
      </c>
      <c r="AC294" s="1">
        <v>600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 t="s">
        <v>822</v>
      </c>
      <c r="AL294" s="1">
        <v>1</v>
      </c>
      <c r="AM294" s="1" t="s">
        <v>823</v>
      </c>
      <c r="AN294" s="1">
        <v>2000</v>
      </c>
      <c r="AO294" s="1">
        <v>24</v>
      </c>
      <c r="AP294" s="1">
        <v>0</v>
      </c>
      <c r="AQ294" s="1">
        <v>1</v>
      </c>
      <c r="AS294" s="1">
        <v>56</v>
      </c>
      <c r="AT294" s="1">
        <v>56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S294" s="1" t="s">
        <v>191</v>
      </c>
      <c r="CT294" s="1">
        <v>2</v>
      </c>
      <c r="CU294" s="1">
        <v>-1</v>
      </c>
      <c r="CV294" s="1">
        <v>49</v>
      </c>
      <c r="CW294" s="1">
        <v>0</v>
      </c>
      <c r="CX294" s="1">
        <v>150049</v>
      </c>
      <c r="CY294" s="1" t="s">
        <v>191</v>
      </c>
    </row>
    <row r="295" spans="1:103" x14ac:dyDescent="0.2">
      <c r="A295" s="1">
        <v>80057</v>
      </c>
      <c r="B295" s="1">
        <v>1</v>
      </c>
      <c r="C295" s="1">
        <v>180057</v>
      </c>
      <c r="D295" s="1">
        <v>280057</v>
      </c>
      <c r="E295" s="1" t="s">
        <v>431</v>
      </c>
      <c r="F295" s="1" t="s">
        <v>824</v>
      </c>
      <c r="G295" s="1">
        <v>75000</v>
      </c>
      <c r="H295" s="1">
        <v>20</v>
      </c>
      <c r="I295" s="1">
        <v>0</v>
      </c>
      <c r="J295" s="1">
        <v>0</v>
      </c>
      <c r="K295" s="1">
        <v>0</v>
      </c>
      <c r="L295" s="1">
        <v>0</v>
      </c>
      <c r="M295" s="1">
        <v>4</v>
      </c>
      <c r="N295" s="1">
        <v>1</v>
      </c>
      <c r="O295" s="1">
        <v>5</v>
      </c>
      <c r="P295" s="1">
        <v>308</v>
      </c>
      <c r="Q295" s="1">
        <v>0</v>
      </c>
      <c r="R295" s="1">
        <v>263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110</v>
      </c>
      <c r="Z295" s="1">
        <v>0</v>
      </c>
      <c r="AA295" s="1">
        <v>800</v>
      </c>
      <c r="AB295" s="1">
        <v>113</v>
      </c>
      <c r="AC295" s="1">
        <v>20</v>
      </c>
      <c r="AD295" s="1">
        <v>0</v>
      </c>
      <c r="AE295" s="1">
        <v>147</v>
      </c>
      <c r="AF295" s="1">
        <v>3000</v>
      </c>
      <c r="AG295" s="1">
        <v>60371</v>
      </c>
      <c r="AH295" s="1">
        <v>0</v>
      </c>
      <c r="AI295" s="1">
        <v>0</v>
      </c>
      <c r="AJ295" s="1">
        <v>0</v>
      </c>
      <c r="AK295" s="1" t="s">
        <v>825</v>
      </c>
      <c r="AL295" s="1">
        <v>1</v>
      </c>
      <c r="AM295" s="1" t="s">
        <v>826</v>
      </c>
      <c r="AN295" s="1">
        <v>2000</v>
      </c>
      <c r="AO295" s="1">
        <v>8</v>
      </c>
      <c r="AP295" s="1">
        <v>0</v>
      </c>
      <c r="AQ295" s="1">
        <v>1</v>
      </c>
      <c r="AS295" s="1">
        <v>57</v>
      </c>
      <c r="AT295" s="1">
        <v>57</v>
      </c>
      <c r="AU295" s="1" t="b">
        <v>1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8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S295" s="1" t="s">
        <v>194</v>
      </c>
      <c r="CT295" s="1">
        <v>2</v>
      </c>
      <c r="CU295" s="1">
        <v>-1</v>
      </c>
      <c r="CV295" s="1">
        <v>43</v>
      </c>
      <c r="CW295" s="1">
        <v>0</v>
      </c>
      <c r="CX295" s="1">
        <v>150043</v>
      </c>
      <c r="CY295" s="1" t="s">
        <v>194</v>
      </c>
    </row>
    <row r="296" spans="1:103" x14ac:dyDescent="0.2">
      <c r="A296" s="1">
        <v>80058</v>
      </c>
      <c r="B296" s="1">
        <v>1</v>
      </c>
      <c r="C296" s="1">
        <v>180058</v>
      </c>
      <c r="D296" s="1">
        <v>280058</v>
      </c>
      <c r="E296" s="1" t="s">
        <v>432</v>
      </c>
      <c r="F296" s="1" t="s">
        <v>827</v>
      </c>
      <c r="G296" s="1">
        <v>75000</v>
      </c>
      <c r="H296" s="1">
        <v>20</v>
      </c>
      <c r="I296" s="1">
        <v>0</v>
      </c>
      <c r="J296" s="1">
        <v>0</v>
      </c>
      <c r="K296" s="1">
        <v>0</v>
      </c>
      <c r="L296" s="1">
        <v>0</v>
      </c>
      <c r="M296" s="1">
        <v>4</v>
      </c>
      <c r="N296" s="1">
        <v>1</v>
      </c>
      <c r="O296" s="1">
        <v>5</v>
      </c>
      <c r="P296" s="1">
        <v>350</v>
      </c>
      <c r="Q296" s="1">
        <v>0</v>
      </c>
      <c r="R296" s="1">
        <v>210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2</v>
      </c>
      <c r="Z296" s="1">
        <v>0</v>
      </c>
      <c r="AA296" s="1">
        <v>3000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 t="s">
        <v>828</v>
      </c>
      <c r="AL296" s="1">
        <v>1</v>
      </c>
      <c r="AM296" s="1" t="s">
        <v>829</v>
      </c>
      <c r="AN296" s="1">
        <v>2000</v>
      </c>
      <c r="AO296" s="1">
        <v>8</v>
      </c>
      <c r="AP296" s="1">
        <v>0</v>
      </c>
      <c r="AQ296" s="1">
        <v>1</v>
      </c>
      <c r="AS296" s="1">
        <v>58</v>
      </c>
      <c r="AT296" s="1">
        <v>58</v>
      </c>
      <c r="AU296" s="1" t="b">
        <v>1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8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S296" s="1" t="s">
        <v>2828</v>
      </c>
      <c r="CT296" s="1">
        <v>2</v>
      </c>
      <c r="CU296" s="1">
        <v>-1</v>
      </c>
      <c r="CV296" s="1">
        <v>42</v>
      </c>
      <c r="CW296" s="1">
        <v>0</v>
      </c>
      <c r="CX296" s="1">
        <v>150042</v>
      </c>
      <c r="CY296" s="1" t="s">
        <v>2828</v>
      </c>
    </row>
    <row r="297" spans="1:103" x14ac:dyDescent="0.2">
      <c r="A297" s="1">
        <v>80059</v>
      </c>
      <c r="B297" s="1">
        <v>1</v>
      </c>
      <c r="C297" s="1">
        <v>180059</v>
      </c>
      <c r="D297" s="1">
        <v>280059</v>
      </c>
      <c r="E297" s="1" t="s">
        <v>830</v>
      </c>
      <c r="F297" s="1" t="s">
        <v>831</v>
      </c>
      <c r="G297" s="1">
        <v>75000</v>
      </c>
      <c r="H297" s="1">
        <v>20</v>
      </c>
      <c r="I297" s="1">
        <v>0</v>
      </c>
      <c r="J297" s="1">
        <v>0</v>
      </c>
      <c r="K297" s="1">
        <v>0</v>
      </c>
      <c r="L297" s="1">
        <v>0</v>
      </c>
      <c r="M297" s="1">
        <v>4</v>
      </c>
      <c r="N297" s="1">
        <v>1</v>
      </c>
      <c r="O297" s="1">
        <v>5</v>
      </c>
      <c r="P297" s="1">
        <v>252</v>
      </c>
      <c r="Q297" s="1">
        <v>0</v>
      </c>
      <c r="R297" s="1">
        <v>343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104</v>
      </c>
      <c r="Z297" s="1">
        <v>20</v>
      </c>
      <c r="AA297" s="1">
        <v>0</v>
      </c>
      <c r="AB297" s="1">
        <v>110</v>
      </c>
      <c r="AC297" s="1">
        <v>0</v>
      </c>
      <c r="AD297" s="1">
        <v>1000</v>
      </c>
      <c r="AE297" s="1">
        <v>150</v>
      </c>
      <c r="AF297" s="1">
        <v>1000</v>
      </c>
      <c r="AG297" s="1">
        <v>60261</v>
      </c>
      <c r="AH297" s="1">
        <v>150</v>
      </c>
      <c r="AI297" s="1">
        <v>1000</v>
      </c>
      <c r="AJ297" s="1">
        <v>60262</v>
      </c>
      <c r="AK297" s="1" t="s">
        <v>832</v>
      </c>
      <c r="AL297" s="1">
        <v>1</v>
      </c>
      <c r="AM297" s="1" t="s">
        <v>833</v>
      </c>
      <c r="AN297" s="1">
        <v>2000</v>
      </c>
      <c r="AO297" s="1">
        <v>8</v>
      </c>
      <c r="AP297" s="1">
        <v>0</v>
      </c>
      <c r="AQ297" s="1">
        <v>1</v>
      </c>
      <c r="AS297" s="1">
        <v>59</v>
      </c>
      <c r="AT297" s="1">
        <v>59</v>
      </c>
      <c r="AU297" s="1" t="b">
        <v>1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8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S297" s="1" t="s">
        <v>203</v>
      </c>
      <c r="CT297" s="1">
        <v>1</v>
      </c>
      <c r="CU297" s="1">
        <v>-1</v>
      </c>
      <c r="CV297" s="1">
        <v>46</v>
      </c>
      <c r="CW297" s="1">
        <v>0</v>
      </c>
      <c r="CX297" s="1">
        <v>150046</v>
      </c>
      <c r="CY297" s="1" t="s">
        <v>203</v>
      </c>
    </row>
    <row r="298" spans="1:103" x14ac:dyDescent="0.2">
      <c r="A298" s="1">
        <v>80060</v>
      </c>
      <c r="B298" s="1">
        <v>1</v>
      </c>
      <c r="C298" s="1">
        <v>180060</v>
      </c>
      <c r="D298" s="1">
        <v>280060</v>
      </c>
      <c r="E298" s="1" t="s">
        <v>834</v>
      </c>
      <c r="F298" s="1" t="s">
        <v>835</v>
      </c>
      <c r="G298" s="1">
        <v>75000</v>
      </c>
      <c r="H298" s="1">
        <v>20</v>
      </c>
      <c r="I298" s="1">
        <v>0</v>
      </c>
      <c r="J298" s="1">
        <v>0</v>
      </c>
      <c r="K298" s="1">
        <v>0</v>
      </c>
      <c r="L298" s="1">
        <v>0</v>
      </c>
      <c r="M298" s="1">
        <v>4</v>
      </c>
      <c r="N298" s="1">
        <v>1</v>
      </c>
      <c r="O298" s="1">
        <v>5</v>
      </c>
      <c r="P298" s="1">
        <v>399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109</v>
      </c>
      <c r="Z298" s="1">
        <v>0</v>
      </c>
      <c r="AA298" s="1">
        <v>1600</v>
      </c>
      <c r="AB298" s="1">
        <v>115</v>
      </c>
      <c r="AC298" s="1">
        <v>2000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 t="s">
        <v>836</v>
      </c>
      <c r="AL298" s="1">
        <v>1</v>
      </c>
      <c r="AM298" s="1" t="s">
        <v>837</v>
      </c>
      <c r="AN298" s="1">
        <v>2000</v>
      </c>
      <c r="AO298" s="1">
        <v>24</v>
      </c>
      <c r="AP298" s="1">
        <v>0</v>
      </c>
      <c r="AQ298" s="1">
        <v>1</v>
      </c>
      <c r="AS298" s="1">
        <v>60</v>
      </c>
      <c r="AT298" s="1">
        <v>60</v>
      </c>
      <c r="AU298" s="1" t="b">
        <v>1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8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S298" s="1" t="s">
        <v>2832</v>
      </c>
      <c r="CT298" s="1">
        <v>4</v>
      </c>
      <c r="CU298" s="1">
        <v>-1</v>
      </c>
      <c r="CV298" s="1">
        <v>58</v>
      </c>
      <c r="CW298" s="1">
        <v>0</v>
      </c>
      <c r="CX298" s="1">
        <v>150058</v>
      </c>
      <c r="CY298" s="1" t="s">
        <v>2832</v>
      </c>
    </row>
    <row r="299" spans="1:103" x14ac:dyDescent="0.2">
      <c r="A299" s="1">
        <v>80061</v>
      </c>
      <c r="B299" s="1">
        <v>1</v>
      </c>
      <c r="C299" s="1">
        <v>180061</v>
      </c>
      <c r="D299" s="1">
        <v>280061</v>
      </c>
      <c r="E299" s="1" t="s">
        <v>838</v>
      </c>
      <c r="F299" s="1" t="s">
        <v>839</v>
      </c>
      <c r="G299" s="1">
        <v>5000</v>
      </c>
      <c r="H299" s="1">
        <v>20</v>
      </c>
      <c r="I299" s="1">
        <v>0</v>
      </c>
      <c r="J299" s="1">
        <v>0</v>
      </c>
      <c r="K299" s="1">
        <v>0</v>
      </c>
      <c r="L299" s="1">
        <v>0</v>
      </c>
      <c r="M299" s="1">
        <v>8</v>
      </c>
      <c r="N299" s="1">
        <v>1</v>
      </c>
      <c r="O299" s="1">
        <v>1</v>
      </c>
      <c r="P299" s="1">
        <v>7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 t="s">
        <v>840</v>
      </c>
      <c r="AL299" s="1">
        <v>1</v>
      </c>
      <c r="AM299" s="1" t="s">
        <v>841</v>
      </c>
      <c r="AN299" s="1">
        <v>500</v>
      </c>
      <c r="AO299" s="1">
        <v>8388648</v>
      </c>
      <c r="AP299" s="1">
        <v>8192</v>
      </c>
      <c r="AQ299" s="1">
        <v>1</v>
      </c>
      <c r="AS299" s="1">
        <v>61</v>
      </c>
      <c r="AT299" s="1">
        <v>61</v>
      </c>
      <c r="AU299" s="1" t="b">
        <v>1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8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S299" s="1" t="s">
        <v>2822</v>
      </c>
      <c r="CT299" s="1">
        <v>2</v>
      </c>
      <c r="CU299" s="1">
        <v>-1</v>
      </c>
      <c r="CV299" s="1">
        <v>7</v>
      </c>
      <c r="CW299" s="1">
        <v>0</v>
      </c>
      <c r="CX299" s="1">
        <v>150007</v>
      </c>
      <c r="CY299" s="1" t="s">
        <v>2822</v>
      </c>
    </row>
    <row r="300" spans="1:103" x14ac:dyDescent="0.2">
      <c r="A300" s="1">
        <v>80062</v>
      </c>
      <c r="B300" s="1">
        <v>1</v>
      </c>
      <c r="C300" s="1">
        <v>180062</v>
      </c>
      <c r="D300" s="1">
        <v>280062</v>
      </c>
      <c r="E300" s="1" t="s">
        <v>363</v>
      </c>
      <c r="F300" s="1" t="s">
        <v>842</v>
      </c>
      <c r="G300" s="1">
        <v>15000</v>
      </c>
      <c r="H300" s="1">
        <v>20</v>
      </c>
      <c r="I300" s="1">
        <v>0</v>
      </c>
      <c r="J300" s="1">
        <v>0</v>
      </c>
      <c r="K300" s="1">
        <v>0</v>
      </c>
      <c r="L300" s="1">
        <v>0</v>
      </c>
      <c r="M300" s="1">
        <v>8</v>
      </c>
      <c r="N300" s="1">
        <v>1</v>
      </c>
      <c r="O300" s="1">
        <v>2</v>
      </c>
      <c r="P300" s="1">
        <v>12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105</v>
      </c>
      <c r="Z300" s="1">
        <v>5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 t="s">
        <v>843</v>
      </c>
      <c r="AL300" s="1">
        <v>1</v>
      </c>
      <c r="AM300" s="1" t="s">
        <v>841</v>
      </c>
      <c r="AN300" s="1">
        <v>500</v>
      </c>
      <c r="AO300" s="1">
        <v>8388664</v>
      </c>
      <c r="AP300" s="1">
        <v>8192</v>
      </c>
      <c r="AQ300" s="1">
        <v>1</v>
      </c>
      <c r="AS300" s="1">
        <v>62</v>
      </c>
      <c r="AT300" s="1">
        <v>62</v>
      </c>
      <c r="AU300" s="1" t="b">
        <v>1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8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S300" s="1" t="s">
        <v>2823</v>
      </c>
      <c r="CT300" s="1">
        <v>4</v>
      </c>
      <c r="CU300" s="1">
        <v>-1</v>
      </c>
      <c r="CV300" s="1">
        <v>12</v>
      </c>
      <c r="CW300" s="1">
        <v>0</v>
      </c>
      <c r="CX300" s="1">
        <v>150012</v>
      </c>
      <c r="CY300" s="1" t="s">
        <v>2823</v>
      </c>
    </row>
    <row r="301" spans="1:103" x14ac:dyDescent="0.2">
      <c r="A301" s="1">
        <v>80063</v>
      </c>
      <c r="B301" s="1">
        <v>1</v>
      </c>
      <c r="C301" s="1">
        <v>180063</v>
      </c>
      <c r="D301" s="1">
        <v>280063</v>
      </c>
      <c r="E301" s="1" t="s">
        <v>364</v>
      </c>
      <c r="F301" s="1" t="s">
        <v>844</v>
      </c>
      <c r="G301" s="1">
        <v>15000</v>
      </c>
      <c r="H301" s="1">
        <v>20</v>
      </c>
      <c r="I301" s="1">
        <v>0</v>
      </c>
      <c r="J301" s="1">
        <v>0</v>
      </c>
      <c r="K301" s="1">
        <v>0</v>
      </c>
      <c r="L301" s="1">
        <v>0</v>
      </c>
      <c r="M301" s="1">
        <v>8</v>
      </c>
      <c r="N301" s="1">
        <v>1</v>
      </c>
      <c r="O301" s="1">
        <v>2</v>
      </c>
      <c r="P301" s="1">
        <v>11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119</v>
      </c>
      <c r="Z301" s="1">
        <v>800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 t="s">
        <v>845</v>
      </c>
      <c r="AL301" s="1">
        <v>1</v>
      </c>
      <c r="AM301" s="1" t="s">
        <v>841</v>
      </c>
      <c r="AN301" s="1">
        <v>500</v>
      </c>
      <c r="AO301" s="1">
        <v>8388664</v>
      </c>
      <c r="AP301" s="1">
        <v>8192</v>
      </c>
      <c r="AQ301" s="1">
        <v>1</v>
      </c>
      <c r="AS301" s="1">
        <v>63</v>
      </c>
      <c r="AT301" s="1">
        <v>63</v>
      </c>
      <c r="AU301" s="1" t="b">
        <v>1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8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S301" s="1" t="s">
        <v>2847</v>
      </c>
      <c r="CT301" s="1">
        <v>4</v>
      </c>
      <c r="CU301" s="1">
        <v>-1</v>
      </c>
      <c r="CV301" s="1">
        <v>85</v>
      </c>
      <c r="CW301" s="1">
        <v>0</v>
      </c>
      <c r="CX301" s="1">
        <v>150085</v>
      </c>
      <c r="CY301" s="1" t="s">
        <v>2847</v>
      </c>
    </row>
    <row r="302" spans="1:103" x14ac:dyDescent="0.2">
      <c r="A302" s="1">
        <v>80064</v>
      </c>
      <c r="B302" s="1">
        <v>1</v>
      </c>
      <c r="C302" s="1">
        <v>180064</v>
      </c>
      <c r="D302" s="1">
        <v>280064</v>
      </c>
      <c r="E302" s="1" t="s">
        <v>391</v>
      </c>
      <c r="F302" s="1" t="s">
        <v>846</v>
      </c>
      <c r="G302" s="1">
        <v>30000</v>
      </c>
      <c r="H302" s="1">
        <v>20</v>
      </c>
      <c r="I302" s="1">
        <v>0</v>
      </c>
      <c r="J302" s="1">
        <v>0</v>
      </c>
      <c r="K302" s="1">
        <v>0</v>
      </c>
      <c r="L302" s="1">
        <v>0</v>
      </c>
      <c r="M302" s="1">
        <v>8</v>
      </c>
      <c r="N302" s="1">
        <v>1</v>
      </c>
      <c r="O302" s="1">
        <v>3</v>
      </c>
      <c r="P302" s="1">
        <v>48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115</v>
      </c>
      <c r="Z302" s="1">
        <v>1000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 t="s">
        <v>847</v>
      </c>
      <c r="AL302" s="1">
        <v>1</v>
      </c>
      <c r="AM302" s="1" t="s">
        <v>848</v>
      </c>
      <c r="AN302" s="1">
        <v>500</v>
      </c>
      <c r="AO302" s="1">
        <v>8388664</v>
      </c>
      <c r="AP302" s="1">
        <v>8192</v>
      </c>
      <c r="AQ302" s="1">
        <v>1</v>
      </c>
      <c r="AS302" s="1">
        <v>64</v>
      </c>
      <c r="AT302" s="1">
        <v>64</v>
      </c>
      <c r="AU302" s="1" t="b">
        <v>1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8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S302" s="1" t="s">
        <v>2848</v>
      </c>
      <c r="CT302" s="1">
        <v>4</v>
      </c>
      <c r="CU302" s="1">
        <v>-1</v>
      </c>
      <c r="CV302" s="1">
        <v>86</v>
      </c>
      <c r="CW302" s="1">
        <v>0</v>
      </c>
      <c r="CX302" s="1">
        <v>150086</v>
      </c>
      <c r="CY302" s="1" t="s">
        <v>2848</v>
      </c>
    </row>
    <row r="303" spans="1:103" x14ac:dyDescent="0.2">
      <c r="A303" s="1">
        <v>80065</v>
      </c>
      <c r="B303" s="1">
        <v>1</v>
      </c>
      <c r="C303" s="1">
        <v>180065</v>
      </c>
      <c r="D303" s="1">
        <v>280065</v>
      </c>
      <c r="E303" s="1" t="s">
        <v>392</v>
      </c>
      <c r="F303" s="1" t="s">
        <v>849</v>
      </c>
      <c r="G303" s="1">
        <v>30000</v>
      </c>
      <c r="H303" s="1">
        <v>20</v>
      </c>
      <c r="I303" s="1">
        <v>0</v>
      </c>
      <c r="J303" s="1">
        <v>0</v>
      </c>
      <c r="K303" s="1">
        <v>0</v>
      </c>
      <c r="L303" s="1">
        <v>0</v>
      </c>
      <c r="M303" s="1">
        <v>8</v>
      </c>
      <c r="N303" s="1">
        <v>1</v>
      </c>
      <c r="O303" s="1">
        <v>3</v>
      </c>
      <c r="P303" s="1">
        <v>50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119</v>
      </c>
      <c r="Z303" s="1">
        <v>800</v>
      </c>
      <c r="AA303" s="1">
        <v>0</v>
      </c>
      <c r="AB303" s="1">
        <v>147</v>
      </c>
      <c r="AC303" s="1">
        <v>1000</v>
      </c>
      <c r="AD303" s="1">
        <v>60411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 t="s">
        <v>850</v>
      </c>
      <c r="AL303" s="1">
        <v>1</v>
      </c>
      <c r="AM303" s="1" t="s">
        <v>851</v>
      </c>
      <c r="AN303" s="1">
        <v>500</v>
      </c>
      <c r="AO303" s="1">
        <v>8388664</v>
      </c>
      <c r="AP303" s="1">
        <v>8192</v>
      </c>
      <c r="AQ303" s="1">
        <v>1</v>
      </c>
      <c r="AS303" s="1">
        <v>65</v>
      </c>
      <c r="AT303" s="1">
        <v>65</v>
      </c>
      <c r="AU303" s="1" t="b">
        <v>1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8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S303" s="1" t="s">
        <v>2849</v>
      </c>
      <c r="CT303" s="1">
        <v>4</v>
      </c>
      <c r="CU303" s="1">
        <v>-1</v>
      </c>
      <c r="CV303" s="1">
        <v>87</v>
      </c>
      <c r="CW303" s="1">
        <v>0</v>
      </c>
      <c r="CX303" s="1">
        <v>150087</v>
      </c>
      <c r="CY303" s="1" t="s">
        <v>2849</v>
      </c>
    </row>
    <row r="304" spans="1:103" x14ac:dyDescent="0.2">
      <c r="A304" s="1">
        <v>80066</v>
      </c>
      <c r="B304" s="1">
        <v>1</v>
      </c>
      <c r="C304" s="1">
        <v>180066</v>
      </c>
      <c r="D304" s="1">
        <v>280066</v>
      </c>
      <c r="E304" s="1" t="s">
        <v>393</v>
      </c>
      <c r="F304" s="1" t="s">
        <v>852</v>
      </c>
      <c r="G304" s="1">
        <v>30000</v>
      </c>
      <c r="H304" s="1">
        <v>20</v>
      </c>
      <c r="I304" s="1">
        <v>0</v>
      </c>
      <c r="J304" s="1">
        <v>0</v>
      </c>
      <c r="K304" s="1">
        <v>0</v>
      </c>
      <c r="L304" s="1">
        <v>0</v>
      </c>
      <c r="M304" s="1">
        <v>8</v>
      </c>
      <c r="N304" s="1">
        <v>1</v>
      </c>
      <c r="O304" s="1">
        <v>3</v>
      </c>
      <c r="P304" s="1">
        <v>41</v>
      </c>
      <c r="Q304" s="1">
        <v>0</v>
      </c>
      <c r="R304" s="1">
        <v>29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104</v>
      </c>
      <c r="Z304" s="1">
        <v>10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 t="s">
        <v>853</v>
      </c>
      <c r="AL304" s="1">
        <v>1</v>
      </c>
      <c r="AM304" s="1" t="s">
        <v>854</v>
      </c>
      <c r="AN304" s="1">
        <v>500</v>
      </c>
      <c r="AO304" s="1">
        <v>8388664</v>
      </c>
      <c r="AP304" s="1">
        <v>8192</v>
      </c>
      <c r="AQ304" s="1">
        <v>1</v>
      </c>
      <c r="AS304" s="1">
        <v>66</v>
      </c>
      <c r="AT304" s="1">
        <v>66</v>
      </c>
      <c r="AU304" s="1" t="b">
        <v>1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8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S304" s="1" t="s">
        <v>2850</v>
      </c>
      <c r="CT304" s="1">
        <v>2</v>
      </c>
      <c r="CU304" s="1">
        <v>-1</v>
      </c>
      <c r="CV304" s="1">
        <v>88</v>
      </c>
      <c r="CW304" s="1">
        <v>0</v>
      </c>
      <c r="CX304" s="1">
        <v>150088</v>
      </c>
      <c r="CY304" s="1" t="s">
        <v>2850</v>
      </c>
    </row>
    <row r="305" spans="1:103" x14ac:dyDescent="0.2">
      <c r="A305" s="1">
        <v>80067</v>
      </c>
      <c r="B305" s="1">
        <v>1</v>
      </c>
      <c r="C305" s="1">
        <v>180067</v>
      </c>
      <c r="D305" s="1">
        <v>280067</v>
      </c>
      <c r="E305" s="1" t="s">
        <v>394</v>
      </c>
      <c r="F305" s="1" t="s">
        <v>855</v>
      </c>
      <c r="G305" s="1">
        <v>30000</v>
      </c>
      <c r="H305" s="1">
        <v>20</v>
      </c>
      <c r="I305" s="1">
        <v>0</v>
      </c>
      <c r="J305" s="1">
        <v>0</v>
      </c>
      <c r="K305" s="1">
        <v>0</v>
      </c>
      <c r="L305" s="1">
        <v>0</v>
      </c>
      <c r="M305" s="1">
        <v>8</v>
      </c>
      <c r="N305" s="1">
        <v>1</v>
      </c>
      <c r="O305" s="1">
        <v>3</v>
      </c>
      <c r="P305" s="1">
        <v>50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122</v>
      </c>
      <c r="Z305" s="1">
        <v>1000</v>
      </c>
      <c r="AA305" s="1">
        <v>0</v>
      </c>
      <c r="AB305" s="1">
        <v>133</v>
      </c>
      <c r="AC305" s="1">
        <v>5000</v>
      </c>
      <c r="AD305" s="1">
        <v>0</v>
      </c>
      <c r="AE305" s="1">
        <v>121</v>
      </c>
      <c r="AF305" s="1">
        <v>1000</v>
      </c>
      <c r="AG305" s="1">
        <v>0</v>
      </c>
      <c r="AH305" s="1">
        <v>0</v>
      </c>
      <c r="AI305" s="1">
        <v>0</v>
      </c>
      <c r="AJ305" s="1">
        <v>0</v>
      </c>
      <c r="AK305" s="1" t="s">
        <v>856</v>
      </c>
      <c r="AL305" s="1">
        <v>1</v>
      </c>
      <c r="AM305" s="1" t="s">
        <v>857</v>
      </c>
      <c r="AN305" s="1">
        <v>500</v>
      </c>
      <c r="AO305" s="1">
        <v>8388664</v>
      </c>
      <c r="AP305" s="1">
        <v>0</v>
      </c>
      <c r="AQ305" s="1">
        <v>1</v>
      </c>
      <c r="AS305" s="1">
        <v>67</v>
      </c>
      <c r="AT305" s="1">
        <v>67</v>
      </c>
      <c r="AU305" s="1" t="b">
        <v>1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8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S305" s="1" t="s">
        <v>2830</v>
      </c>
      <c r="CT305" s="1">
        <v>2</v>
      </c>
      <c r="CU305" s="1">
        <v>-1</v>
      </c>
      <c r="CV305" s="1">
        <v>50</v>
      </c>
      <c r="CW305" s="1">
        <v>0</v>
      </c>
      <c r="CX305" s="1">
        <v>150050</v>
      </c>
      <c r="CY305" s="1" t="s">
        <v>2830</v>
      </c>
    </row>
    <row r="306" spans="1:103" x14ac:dyDescent="0.2">
      <c r="A306" s="1">
        <v>80068</v>
      </c>
      <c r="B306" s="1">
        <v>1</v>
      </c>
      <c r="C306" s="1">
        <v>180068</v>
      </c>
      <c r="D306" s="1">
        <v>280068</v>
      </c>
      <c r="E306" s="1" t="s">
        <v>433</v>
      </c>
      <c r="F306" s="1" t="s">
        <v>858</v>
      </c>
      <c r="G306" s="1">
        <v>50000</v>
      </c>
      <c r="H306" s="1">
        <v>20</v>
      </c>
      <c r="I306" s="1">
        <v>0</v>
      </c>
      <c r="J306" s="1">
        <v>0</v>
      </c>
      <c r="K306" s="1">
        <v>0</v>
      </c>
      <c r="L306" s="1">
        <v>0</v>
      </c>
      <c r="M306" s="1">
        <v>8</v>
      </c>
      <c r="N306" s="1">
        <v>1</v>
      </c>
      <c r="O306" s="1">
        <v>4</v>
      </c>
      <c r="P306" s="1">
        <v>193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126</v>
      </c>
      <c r="Z306" s="1">
        <v>2000</v>
      </c>
      <c r="AA306" s="1">
        <v>0</v>
      </c>
      <c r="AB306" s="1">
        <v>115</v>
      </c>
      <c r="AC306" s="1">
        <v>800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 t="s">
        <v>859</v>
      </c>
      <c r="AL306" s="1">
        <v>1</v>
      </c>
      <c r="AM306" s="1" t="s">
        <v>860</v>
      </c>
      <c r="AN306" s="1">
        <v>1000</v>
      </c>
      <c r="AO306" s="1">
        <v>56</v>
      </c>
      <c r="AP306" s="1">
        <v>0</v>
      </c>
      <c r="AQ306" s="1">
        <v>1</v>
      </c>
      <c r="AS306" s="1">
        <v>68</v>
      </c>
      <c r="AT306" s="1">
        <v>68</v>
      </c>
      <c r="AU306" s="1" t="b">
        <v>1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8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S306" s="1" t="s">
        <v>2838</v>
      </c>
      <c r="CT306" s="1">
        <v>4</v>
      </c>
      <c r="CU306" s="1">
        <v>-1</v>
      </c>
      <c r="CV306" s="1">
        <v>76</v>
      </c>
      <c r="CW306" s="1">
        <v>0</v>
      </c>
      <c r="CX306" s="1">
        <v>150076</v>
      </c>
      <c r="CY306" s="1" t="s">
        <v>2838</v>
      </c>
    </row>
    <row r="307" spans="1:103" x14ac:dyDescent="0.2">
      <c r="A307" s="1">
        <v>80069</v>
      </c>
      <c r="B307" s="1">
        <v>1</v>
      </c>
      <c r="C307" s="1">
        <v>180069</v>
      </c>
      <c r="D307" s="1">
        <v>280069</v>
      </c>
      <c r="E307" s="1" t="s">
        <v>434</v>
      </c>
      <c r="F307" s="1" t="s">
        <v>861</v>
      </c>
      <c r="G307" s="1">
        <v>50000</v>
      </c>
      <c r="H307" s="1">
        <v>20</v>
      </c>
      <c r="I307" s="1">
        <v>0</v>
      </c>
      <c r="J307" s="1">
        <v>0</v>
      </c>
      <c r="K307" s="1">
        <v>0</v>
      </c>
      <c r="L307" s="1">
        <v>0</v>
      </c>
      <c r="M307" s="1">
        <v>8</v>
      </c>
      <c r="N307" s="1">
        <v>2</v>
      </c>
      <c r="O307" s="1">
        <v>4</v>
      </c>
      <c r="P307" s="1">
        <v>142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119</v>
      </c>
      <c r="Z307" s="1">
        <v>800</v>
      </c>
      <c r="AA307" s="1">
        <v>0</v>
      </c>
      <c r="AB307" s="1">
        <v>138</v>
      </c>
      <c r="AC307" s="1">
        <v>1000</v>
      </c>
      <c r="AD307" s="1">
        <v>2</v>
      </c>
      <c r="AE307" s="1">
        <v>140</v>
      </c>
      <c r="AF307" s="1">
        <v>1500</v>
      </c>
      <c r="AG307" s="1">
        <v>2</v>
      </c>
      <c r="AH307" s="1">
        <v>0</v>
      </c>
      <c r="AI307" s="1">
        <v>0</v>
      </c>
      <c r="AJ307" s="1">
        <v>0</v>
      </c>
      <c r="AK307" s="1" t="s">
        <v>862</v>
      </c>
      <c r="AL307" s="1">
        <v>1</v>
      </c>
      <c r="AM307" s="1" t="s">
        <v>863</v>
      </c>
      <c r="AN307" s="1">
        <v>1000</v>
      </c>
      <c r="AO307" s="1">
        <v>56</v>
      </c>
      <c r="AP307" s="1">
        <v>8192</v>
      </c>
      <c r="AQ307" s="1">
        <v>1</v>
      </c>
      <c r="AS307" s="1">
        <v>69</v>
      </c>
      <c r="AT307" s="1">
        <v>69</v>
      </c>
      <c r="AU307" s="1" t="b">
        <v>1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8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S307" s="1" t="s">
        <v>2851</v>
      </c>
      <c r="CT307" s="1">
        <v>4</v>
      </c>
      <c r="CU307" s="1">
        <v>-1</v>
      </c>
      <c r="CV307" s="1">
        <v>90</v>
      </c>
      <c r="CW307" s="1">
        <v>0</v>
      </c>
      <c r="CX307" s="1">
        <v>150090</v>
      </c>
      <c r="CY307" s="1" t="s">
        <v>2851</v>
      </c>
    </row>
    <row r="308" spans="1:103" x14ac:dyDescent="0.2">
      <c r="A308" s="1">
        <v>80070</v>
      </c>
      <c r="B308" s="1">
        <v>1</v>
      </c>
      <c r="C308" s="1">
        <v>180070</v>
      </c>
      <c r="D308" s="1">
        <v>280070</v>
      </c>
      <c r="E308" s="1" t="s">
        <v>435</v>
      </c>
      <c r="F308" s="1" t="s">
        <v>864</v>
      </c>
      <c r="G308" s="1">
        <v>50000</v>
      </c>
      <c r="H308" s="1">
        <v>20</v>
      </c>
      <c r="I308" s="1">
        <v>0</v>
      </c>
      <c r="J308" s="1">
        <v>0</v>
      </c>
      <c r="K308" s="1">
        <v>0</v>
      </c>
      <c r="L308" s="1">
        <v>0</v>
      </c>
      <c r="M308" s="1">
        <v>8</v>
      </c>
      <c r="N308" s="1">
        <v>3</v>
      </c>
      <c r="O308" s="1">
        <v>4</v>
      </c>
      <c r="P308" s="1">
        <v>133</v>
      </c>
      <c r="Q308" s="1">
        <v>0</v>
      </c>
      <c r="R308" s="1">
        <v>53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104</v>
      </c>
      <c r="Z308" s="1">
        <v>15</v>
      </c>
      <c r="AA308" s="1">
        <v>0</v>
      </c>
      <c r="AB308" s="1">
        <v>138</v>
      </c>
      <c r="AC308" s="1">
        <v>1000</v>
      </c>
      <c r="AD308" s="1">
        <v>3</v>
      </c>
      <c r="AE308" s="1">
        <v>136</v>
      </c>
      <c r="AF308" s="1">
        <v>400</v>
      </c>
      <c r="AG308" s="1">
        <v>9</v>
      </c>
      <c r="AH308" s="1">
        <v>0</v>
      </c>
      <c r="AI308" s="1">
        <v>0</v>
      </c>
      <c r="AJ308" s="1">
        <v>0</v>
      </c>
      <c r="AK308" s="1" t="s">
        <v>865</v>
      </c>
      <c r="AL308" s="1">
        <v>1</v>
      </c>
      <c r="AM308" s="1" t="s">
        <v>866</v>
      </c>
      <c r="AN308" s="1">
        <v>1000</v>
      </c>
      <c r="AO308" s="1">
        <v>56</v>
      </c>
      <c r="AP308" s="1">
        <v>8192</v>
      </c>
      <c r="AQ308" s="1">
        <v>1</v>
      </c>
      <c r="AS308" s="1">
        <v>70</v>
      </c>
      <c r="AT308" s="1">
        <v>70</v>
      </c>
      <c r="AU308" s="1" t="b">
        <v>1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8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S308" s="1" t="s">
        <v>2852</v>
      </c>
      <c r="CT308" s="1">
        <v>4</v>
      </c>
      <c r="CU308" s="1">
        <v>-1</v>
      </c>
      <c r="CV308" s="1">
        <v>91</v>
      </c>
      <c r="CW308" s="1">
        <v>0</v>
      </c>
      <c r="CX308" s="1">
        <v>150091</v>
      </c>
      <c r="CY308" s="1" t="s">
        <v>2852</v>
      </c>
    </row>
    <row r="309" spans="1:103" x14ac:dyDescent="0.2">
      <c r="A309" s="1">
        <v>80071</v>
      </c>
      <c r="B309" s="1">
        <v>1</v>
      </c>
      <c r="C309" s="1">
        <v>180071</v>
      </c>
      <c r="D309" s="1">
        <v>280071</v>
      </c>
      <c r="E309" s="1" t="s">
        <v>436</v>
      </c>
      <c r="F309" s="1" t="s">
        <v>867</v>
      </c>
      <c r="G309" s="1">
        <v>50000</v>
      </c>
      <c r="H309" s="1">
        <v>20</v>
      </c>
      <c r="I309" s="1">
        <v>0</v>
      </c>
      <c r="J309" s="1">
        <v>0</v>
      </c>
      <c r="K309" s="1">
        <v>0</v>
      </c>
      <c r="L309" s="1">
        <v>0</v>
      </c>
      <c r="M309" s="1">
        <v>8</v>
      </c>
      <c r="N309" s="1">
        <v>4</v>
      </c>
      <c r="O309" s="1">
        <v>4</v>
      </c>
      <c r="P309" s="1">
        <v>105</v>
      </c>
      <c r="Q309" s="1">
        <v>0</v>
      </c>
      <c r="R309" s="1">
        <v>110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104</v>
      </c>
      <c r="Z309" s="1">
        <v>4</v>
      </c>
      <c r="AA309" s="1">
        <v>0</v>
      </c>
      <c r="AB309" s="1">
        <v>138</v>
      </c>
      <c r="AC309" s="1">
        <v>1000</v>
      </c>
      <c r="AD309" s="1">
        <v>4</v>
      </c>
      <c r="AE309" s="1">
        <v>150</v>
      </c>
      <c r="AF309" s="1">
        <v>400</v>
      </c>
      <c r="AG309" s="1">
        <v>60412</v>
      </c>
      <c r="AH309" s="1">
        <v>0</v>
      </c>
      <c r="AI309" s="1">
        <v>0</v>
      </c>
      <c r="AJ309" s="1">
        <v>0</v>
      </c>
      <c r="AK309" s="1" t="s">
        <v>868</v>
      </c>
      <c r="AL309" s="1">
        <v>1</v>
      </c>
      <c r="AM309" s="1" t="s">
        <v>869</v>
      </c>
      <c r="AN309" s="1">
        <v>1000</v>
      </c>
      <c r="AO309" s="1">
        <v>56</v>
      </c>
      <c r="AP309" s="1">
        <v>8192</v>
      </c>
      <c r="AQ309" s="1">
        <v>1</v>
      </c>
      <c r="AS309" s="1">
        <v>71</v>
      </c>
      <c r="AT309" s="1">
        <v>71</v>
      </c>
      <c r="AU309" s="1" t="b">
        <v>1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8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S309" s="1" t="s">
        <v>2853</v>
      </c>
      <c r="CT309" s="1">
        <v>4</v>
      </c>
      <c r="CU309" s="1">
        <v>-1</v>
      </c>
      <c r="CV309" s="1">
        <v>92</v>
      </c>
      <c r="CW309" s="1">
        <v>0</v>
      </c>
      <c r="CX309" s="1">
        <v>150092</v>
      </c>
      <c r="CY309" s="1" t="s">
        <v>2853</v>
      </c>
    </row>
    <row r="310" spans="1:103" x14ac:dyDescent="0.2">
      <c r="A310" s="1">
        <v>80072</v>
      </c>
      <c r="B310" s="1">
        <v>1</v>
      </c>
      <c r="C310" s="1">
        <v>180072</v>
      </c>
      <c r="D310" s="1">
        <v>280072</v>
      </c>
      <c r="E310" s="1" t="s">
        <v>437</v>
      </c>
      <c r="F310" s="1" t="s">
        <v>870</v>
      </c>
      <c r="G310" s="1">
        <v>50000</v>
      </c>
      <c r="H310" s="1">
        <v>20</v>
      </c>
      <c r="I310" s="1">
        <v>0</v>
      </c>
      <c r="J310" s="1">
        <v>0</v>
      </c>
      <c r="K310" s="1">
        <v>0</v>
      </c>
      <c r="L310" s="1">
        <v>0</v>
      </c>
      <c r="M310" s="1">
        <v>8</v>
      </c>
      <c r="N310" s="1">
        <v>5</v>
      </c>
      <c r="O310" s="1">
        <v>4</v>
      </c>
      <c r="P310" s="1">
        <v>177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119</v>
      </c>
      <c r="Z310" s="1">
        <v>800</v>
      </c>
      <c r="AA310" s="1">
        <v>0</v>
      </c>
      <c r="AB310" s="1">
        <v>138</v>
      </c>
      <c r="AC310" s="1">
        <v>1000</v>
      </c>
      <c r="AD310" s="1">
        <v>5</v>
      </c>
      <c r="AE310" s="1">
        <v>136</v>
      </c>
      <c r="AF310" s="1">
        <v>400</v>
      </c>
      <c r="AG310" s="1">
        <v>2</v>
      </c>
      <c r="AH310" s="1">
        <v>0</v>
      </c>
      <c r="AI310" s="1">
        <v>0</v>
      </c>
      <c r="AJ310" s="1">
        <v>0</v>
      </c>
      <c r="AK310" s="1" t="s">
        <v>871</v>
      </c>
      <c r="AL310" s="1">
        <v>1</v>
      </c>
      <c r="AM310" s="1" t="s">
        <v>872</v>
      </c>
      <c r="AN310" s="1">
        <v>1000</v>
      </c>
      <c r="AO310" s="1">
        <v>40</v>
      </c>
      <c r="AP310" s="1">
        <v>8192</v>
      </c>
      <c r="AQ310" s="1">
        <v>1</v>
      </c>
      <c r="AS310" s="1">
        <v>72</v>
      </c>
      <c r="AT310" s="1">
        <v>72</v>
      </c>
      <c r="AU310" s="1" t="b">
        <v>1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8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S310" s="1" t="s">
        <v>2854</v>
      </c>
      <c r="CT310" s="1">
        <v>4</v>
      </c>
      <c r="CU310" s="1">
        <v>-1</v>
      </c>
      <c r="CV310" s="1">
        <v>96</v>
      </c>
      <c r="CW310" s="1">
        <v>0</v>
      </c>
      <c r="CX310" s="1">
        <v>150096</v>
      </c>
      <c r="CY310" s="1" t="s">
        <v>2854</v>
      </c>
    </row>
    <row r="311" spans="1:103" x14ac:dyDescent="0.2">
      <c r="A311" s="1">
        <v>80073</v>
      </c>
      <c r="B311" s="1">
        <v>1</v>
      </c>
      <c r="C311" s="1">
        <v>180073</v>
      </c>
      <c r="D311" s="1">
        <v>280073</v>
      </c>
      <c r="E311" s="1" t="s">
        <v>438</v>
      </c>
      <c r="F311" s="1" t="s">
        <v>873</v>
      </c>
      <c r="G311" s="1">
        <v>75000</v>
      </c>
      <c r="H311" s="1">
        <v>20</v>
      </c>
      <c r="I311" s="1">
        <v>0</v>
      </c>
      <c r="J311" s="1">
        <v>0</v>
      </c>
      <c r="K311" s="1">
        <v>0</v>
      </c>
      <c r="L311" s="1">
        <v>0</v>
      </c>
      <c r="M311" s="1">
        <v>8</v>
      </c>
      <c r="N311" s="1">
        <v>1</v>
      </c>
      <c r="O311" s="1">
        <v>5</v>
      </c>
      <c r="P311" s="1">
        <v>291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119</v>
      </c>
      <c r="Z311" s="1">
        <v>800</v>
      </c>
      <c r="AA311" s="1">
        <v>0</v>
      </c>
      <c r="AB311" s="1">
        <v>147</v>
      </c>
      <c r="AC311" s="1">
        <v>2000</v>
      </c>
      <c r="AD311" s="1">
        <v>60411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 t="s">
        <v>874</v>
      </c>
      <c r="AL311" s="1">
        <v>1</v>
      </c>
      <c r="AM311" s="1" t="s">
        <v>875</v>
      </c>
      <c r="AN311" s="1">
        <v>2000</v>
      </c>
      <c r="AO311" s="1">
        <v>24</v>
      </c>
      <c r="AP311" s="1">
        <v>0</v>
      </c>
      <c r="AQ311" s="1">
        <v>1</v>
      </c>
      <c r="AS311" s="1">
        <v>73</v>
      </c>
      <c r="AT311" s="1">
        <v>73</v>
      </c>
      <c r="AU311" s="1" t="b">
        <v>1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8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S311" s="1" t="s">
        <v>2822</v>
      </c>
      <c r="CT311" s="1">
        <v>2</v>
      </c>
      <c r="CU311" s="1">
        <v>-1</v>
      </c>
      <c r="CV311" s="1">
        <v>7</v>
      </c>
      <c r="CW311" s="1">
        <v>0</v>
      </c>
      <c r="CX311" s="1">
        <v>150007</v>
      </c>
      <c r="CY311" s="1" t="s">
        <v>2822</v>
      </c>
    </row>
    <row r="312" spans="1:103" x14ac:dyDescent="0.2">
      <c r="A312" s="1">
        <v>80074</v>
      </c>
      <c r="B312" s="1">
        <v>1</v>
      </c>
      <c r="C312" s="1">
        <v>180074</v>
      </c>
      <c r="D312" s="1">
        <v>280074</v>
      </c>
      <c r="E312" s="1" t="s">
        <v>876</v>
      </c>
      <c r="F312" s="1" t="s">
        <v>877</v>
      </c>
      <c r="G312" s="1">
        <v>75000</v>
      </c>
      <c r="H312" s="1">
        <v>20</v>
      </c>
      <c r="I312" s="1">
        <v>0</v>
      </c>
      <c r="J312" s="1">
        <v>0</v>
      </c>
      <c r="K312" s="1">
        <v>0</v>
      </c>
      <c r="L312" s="1">
        <v>0</v>
      </c>
      <c r="M312" s="1">
        <v>8</v>
      </c>
      <c r="N312" s="1">
        <v>1</v>
      </c>
      <c r="O312" s="1">
        <v>5</v>
      </c>
      <c r="P312" s="1">
        <v>228</v>
      </c>
      <c r="Q312" s="1">
        <v>0</v>
      </c>
      <c r="R312" s="1">
        <v>263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104</v>
      </c>
      <c r="Z312" s="1">
        <v>24</v>
      </c>
      <c r="AA312" s="1">
        <v>0</v>
      </c>
      <c r="AB312" s="1">
        <v>110</v>
      </c>
      <c r="AC312" s="1">
        <v>0</v>
      </c>
      <c r="AD312" s="1">
        <v>2000</v>
      </c>
      <c r="AE312" s="1">
        <v>136</v>
      </c>
      <c r="AF312" s="1">
        <v>800</v>
      </c>
      <c r="AG312" s="1">
        <v>9</v>
      </c>
      <c r="AH312" s="1">
        <v>121</v>
      </c>
      <c r="AI312" s="1">
        <v>1000</v>
      </c>
      <c r="AJ312" s="1">
        <v>0</v>
      </c>
      <c r="AK312" s="1" t="s">
        <v>878</v>
      </c>
      <c r="AL312" s="1">
        <v>1</v>
      </c>
      <c r="AM312" s="1" t="s">
        <v>879</v>
      </c>
      <c r="AN312" s="1">
        <v>2000</v>
      </c>
      <c r="AO312" s="1">
        <v>24</v>
      </c>
      <c r="AP312" s="1">
        <v>0</v>
      </c>
      <c r="AQ312" s="1">
        <v>1</v>
      </c>
      <c r="AS312" s="1">
        <v>74</v>
      </c>
      <c r="AT312" s="1">
        <v>74</v>
      </c>
      <c r="AU312" s="1" t="b">
        <v>1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8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S312" s="1" t="s">
        <v>2823</v>
      </c>
      <c r="CT312" s="1">
        <v>4</v>
      </c>
      <c r="CU312" s="1">
        <v>-1</v>
      </c>
      <c r="CV312" s="1">
        <v>12</v>
      </c>
      <c r="CW312" s="1">
        <v>0</v>
      </c>
      <c r="CX312" s="1">
        <v>150012</v>
      </c>
      <c r="CY312" s="1" t="s">
        <v>2823</v>
      </c>
    </row>
    <row r="313" spans="1:103" x14ac:dyDescent="0.2">
      <c r="A313" s="1">
        <v>80075</v>
      </c>
      <c r="B313" s="1">
        <v>1</v>
      </c>
      <c r="C313" s="1">
        <v>180075</v>
      </c>
      <c r="D313" s="1">
        <v>280075</v>
      </c>
      <c r="E313" s="1" t="s">
        <v>880</v>
      </c>
      <c r="F313" s="1" t="s">
        <v>881</v>
      </c>
      <c r="G313" s="1">
        <v>75000</v>
      </c>
      <c r="H313" s="1">
        <v>20</v>
      </c>
      <c r="I313" s="1">
        <v>0</v>
      </c>
      <c r="J313" s="1">
        <v>0</v>
      </c>
      <c r="K313" s="1">
        <v>0</v>
      </c>
      <c r="L313" s="1">
        <v>0</v>
      </c>
      <c r="M313" s="1">
        <v>8</v>
      </c>
      <c r="N313" s="1">
        <v>1</v>
      </c>
      <c r="O313" s="1">
        <v>5</v>
      </c>
      <c r="P313" s="1">
        <v>175</v>
      </c>
      <c r="Q313" s="1">
        <v>0</v>
      </c>
      <c r="R313" s="1">
        <v>238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104</v>
      </c>
      <c r="Z313" s="1">
        <v>8</v>
      </c>
      <c r="AA313" s="1">
        <v>0</v>
      </c>
      <c r="AB313" s="1">
        <v>150</v>
      </c>
      <c r="AC313" s="1">
        <v>800</v>
      </c>
      <c r="AD313" s="1">
        <v>60462</v>
      </c>
      <c r="AE313" s="1">
        <v>121</v>
      </c>
      <c r="AF313" s="1">
        <v>1000</v>
      </c>
      <c r="AG313" s="1">
        <v>0</v>
      </c>
      <c r="AH313" s="1">
        <v>0</v>
      </c>
      <c r="AI313" s="1">
        <v>0</v>
      </c>
      <c r="AJ313" s="1">
        <v>0</v>
      </c>
      <c r="AK313" s="1" t="s">
        <v>882</v>
      </c>
      <c r="AL313" s="1">
        <v>1</v>
      </c>
      <c r="AM313" s="1" t="s">
        <v>883</v>
      </c>
      <c r="AN313" s="1">
        <v>2000</v>
      </c>
      <c r="AO313" s="1">
        <v>24</v>
      </c>
      <c r="AP313" s="1">
        <v>0</v>
      </c>
      <c r="AQ313" s="1">
        <v>1</v>
      </c>
      <c r="AS313" s="1">
        <v>75</v>
      </c>
      <c r="AT313" s="1">
        <v>75</v>
      </c>
      <c r="AU313" s="1" t="b">
        <v>1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8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S313" s="1" t="s">
        <v>2847</v>
      </c>
      <c r="CT313" s="1">
        <v>4</v>
      </c>
      <c r="CU313" s="1">
        <v>-1</v>
      </c>
      <c r="CV313" s="1">
        <v>85</v>
      </c>
      <c r="CW313" s="1">
        <v>0</v>
      </c>
      <c r="CX313" s="1">
        <v>150085</v>
      </c>
      <c r="CY313" s="1" t="s">
        <v>2847</v>
      </c>
    </row>
    <row r="314" spans="1:103" x14ac:dyDescent="0.2">
      <c r="A314" s="1">
        <v>80076</v>
      </c>
      <c r="B314" s="1">
        <v>1</v>
      </c>
      <c r="C314" s="1">
        <v>180076</v>
      </c>
      <c r="D314" s="1">
        <v>280076</v>
      </c>
      <c r="E314" s="1" t="s">
        <v>884</v>
      </c>
      <c r="F314" s="1" t="s">
        <v>885</v>
      </c>
      <c r="G314" s="1">
        <v>75000</v>
      </c>
      <c r="H314" s="1">
        <v>20</v>
      </c>
      <c r="I314" s="1">
        <v>0</v>
      </c>
      <c r="J314" s="1">
        <v>0</v>
      </c>
      <c r="K314" s="1">
        <v>0</v>
      </c>
      <c r="L314" s="1">
        <v>0</v>
      </c>
      <c r="M314" s="1">
        <v>8</v>
      </c>
      <c r="N314" s="1">
        <v>1</v>
      </c>
      <c r="O314" s="1">
        <v>5</v>
      </c>
      <c r="P314" s="1">
        <v>315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119</v>
      </c>
      <c r="Z314" s="1">
        <v>800</v>
      </c>
      <c r="AA314" s="1">
        <v>0</v>
      </c>
      <c r="AB314" s="1">
        <v>116</v>
      </c>
      <c r="AC314" s="1">
        <v>2500</v>
      </c>
      <c r="AD314" s="1">
        <v>0</v>
      </c>
      <c r="AE314" s="1">
        <v>136</v>
      </c>
      <c r="AF314" s="1">
        <v>400</v>
      </c>
      <c r="AG314" s="1">
        <v>8</v>
      </c>
      <c r="AH314" s="1">
        <v>106</v>
      </c>
      <c r="AI314" s="1">
        <v>-12</v>
      </c>
      <c r="AJ314" s="1">
        <v>0</v>
      </c>
      <c r="AK314" s="1" t="s">
        <v>886</v>
      </c>
      <c r="AL314" s="1">
        <v>1</v>
      </c>
      <c r="AM314" s="1" t="s">
        <v>887</v>
      </c>
      <c r="AN314" s="1">
        <v>2000</v>
      </c>
      <c r="AO314" s="1">
        <v>24</v>
      </c>
      <c r="AP314" s="1">
        <v>0</v>
      </c>
      <c r="AQ314" s="1">
        <v>1</v>
      </c>
      <c r="AS314" s="1">
        <v>76</v>
      </c>
      <c r="AT314" s="1">
        <v>76</v>
      </c>
      <c r="AU314" s="1" t="b">
        <v>1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8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S314" s="1" t="s">
        <v>2848</v>
      </c>
      <c r="CT314" s="1">
        <v>4</v>
      </c>
      <c r="CU314" s="1">
        <v>-1</v>
      </c>
      <c r="CV314" s="1">
        <v>86</v>
      </c>
      <c r="CW314" s="1">
        <v>0</v>
      </c>
      <c r="CX314" s="1">
        <v>150086</v>
      </c>
      <c r="CY314" s="1" t="s">
        <v>2848</v>
      </c>
    </row>
    <row r="315" spans="1:103" x14ac:dyDescent="0.2">
      <c r="A315" s="1">
        <v>80077</v>
      </c>
      <c r="B315" s="1">
        <v>1</v>
      </c>
      <c r="C315" s="1">
        <v>180077</v>
      </c>
      <c r="D315" s="1">
        <v>280077</v>
      </c>
      <c r="E315" s="1" t="s">
        <v>888</v>
      </c>
      <c r="F315" s="1" t="s">
        <v>889</v>
      </c>
      <c r="G315" s="1">
        <v>75000</v>
      </c>
      <c r="H315" s="1">
        <v>20</v>
      </c>
      <c r="I315" s="1">
        <v>0</v>
      </c>
      <c r="J315" s="1">
        <v>0</v>
      </c>
      <c r="K315" s="1">
        <v>0</v>
      </c>
      <c r="L315" s="1">
        <v>0</v>
      </c>
      <c r="M315" s="1">
        <v>8</v>
      </c>
      <c r="N315" s="1">
        <v>1</v>
      </c>
      <c r="O315" s="1">
        <v>5</v>
      </c>
      <c r="P315" s="1">
        <v>382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119</v>
      </c>
      <c r="Z315" s="1">
        <v>800</v>
      </c>
      <c r="AA315" s="1">
        <v>0</v>
      </c>
      <c r="AB315" s="1">
        <v>138</v>
      </c>
      <c r="AC315" s="1">
        <v>1000</v>
      </c>
      <c r="AD315" s="1">
        <v>4</v>
      </c>
      <c r="AE315" s="1">
        <v>147</v>
      </c>
      <c r="AF315" s="1">
        <v>2500</v>
      </c>
      <c r="AG315" s="1">
        <v>60412</v>
      </c>
      <c r="AH315" s="1">
        <v>147</v>
      </c>
      <c r="AI315" s="1">
        <v>2500</v>
      </c>
      <c r="AJ315" s="1">
        <v>60442</v>
      </c>
      <c r="AK315" s="1" t="s">
        <v>890</v>
      </c>
      <c r="AL315" s="1">
        <v>1</v>
      </c>
      <c r="AM315" s="1" t="s">
        <v>891</v>
      </c>
      <c r="AN315" s="1">
        <v>2000</v>
      </c>
      <c r="AO315" s="1">
        <v>8</v>
      </c>
      <c r="AP315" s="1">
        <v>0</v>
      </c>
      <c r="AQ315" s="1">
        <v>1</v>
      </c>
      <c r="AS315" s="1">
        <v>77</v>
      </c>
      <c r="AT315" s="1">
        <v>77</v>
      </c>
      <c r="AU315" s="1" t="b">
        <v>1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8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S315" s="1" t="s">
        <v>2849</v>
      </c>
      <c r="CT315" s="1">
        <v>4</v>
      </c>
      <c r="CU315" s="1">
        <v>-1</v>
      </c>
      <c r="CV315" s="1">
        <v>87</v>
      </c>
      <c r="CW315" s="1">
        <v>0</v>
      </c>
      <c r="CX315" s="1">
        <v>150087</v>
      </c>
      <c r="CY315" s="1" t="s">
        <v>2849</v>
      </c>
    </row>
    <row r="316" spans="1:103" x14ac:dyDescent="0.2">
      <c r="A316" s="1">
        <v>80078</v>
      </c>
      <c r="B316" s="1">
        <v>1</v>
      </c>
      <c r="C316" s="1">
        <v>180078</v>
      </c>
      <c r="D316" s="1">
        <v>280078</v>
      </c>
      <c r="E316" s="1" t="s">
        <v>439</v>
      </c>
      <c r="F316" s="1" t="s">
        <v>892</v>
      </c>
      <c r="G316" s="1">
        <v>75000</v>
      </c>
      <c r="H316" s="1">
        <v>20</v>
      </c>
      <c r="I316" s="1">
        <v>0</v>
      </c>
      <c r="J316" s="1">
        <v>0</v>
      </c>
      <c r="K316" s="1">
        <v>0</v>
      </c>
      <c r="L316" s="1">
        <v>0</v>
      </c>
      <c r="M316" s="1">
        <v>8</v>
      </c>
      <c r="N316" s="1">
        <v>1</v>
      </c>
      <c r="O316" s="1">
        <v>5</v>
      </c>
      <c r="P316" s="1">
        <v>378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100</v>
      </c>
      <c r="Z316" s="1">
        <v>20</v>
      </c>
      <c r="AA316" s="1">
        <v>0</v>
      </c>
      <c r="AB316" s="1">
        <v>115</v>
      </c>
      <c r="AC316" s="1">
        <v>2000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 t="s">
        <v>893</v>
      </c>
      <c r="AL316" s="1">
        <v>1</v>
      </c>
      <c r="AM316" s="1" t="s">
        <v>894</v>
      </c>
      <c r="AN316" s="1">
        <v>2000</v>
      </c>
      <c r="AO316" s="1">
        <v>8</v>
      </c>
      <c r="AP316" s="1">
        <v>0</v>
      </c>
      <c r="AQ316" s="1">
        <v>1</v>
      </c>
      <c r="AS316" s="1">
        <v>78</v>
      </c>
      <c r="AT316" s="1">
        <v>78</v>
      </c>
      <c r="AU316" s="1" t="b">
        <v>1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8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S316" s="1" t="s">
        <v>2850</v>
      </c>
      <c r="CT316" s="1">
        <v>2</v>
      </c>
      <c r="CU316" s="1">
        <v>-1</v>
      </c>
      <c r="CV316" s="1">
        <v>88</v>
      </c>
      <c r="CW316" s="1">
        <v>0</v>
      </c>
      <c r="CX316" s="1">
        <v>150088</v>
      </c>
      <c r="CY316" s="1" t="s">
        <v>2850</v>
      </c>
    </row>
    <row r="317" spans="1:103" x14ac:dyDescent="0.2">
      <c r="A317" s="1">
        <v>80079</v>
      </c>
      <c r="B317" s="1">
        <v>1</v>
      </c>
      <c r="C317" s="1">
        <v>180079</v>
      </c>
      <c r="D317" s="1">
        <v>280079</v>
      </c>
      <c r="E317" s="1" t="s">
        <v>895</v>
      </c>
      <c r="F317" s="1" t="s">
        <v>896</v>
      </c>
      <c r="G317" s="1">
        <v>75000</v>
      </c>
      <c r="H317" s="1">
        <v>20</v>
      </c>
      <c r="I317" s="1">
        <v>0</v>
      </c>
      <c r="J317" s="1">
        <v>0</v>
      </c>
      <c r="K317" s="1">
        <v>0</v>
      </c>
      <c r="L317" s="1">
        <v>0</v>
      </c>
      <c r="M317" s="1">
        <v>8</v>
      </c>
      <c r="N317" s="1">
        <v>1</v>
      </c>
      <c r="O317" s="1">
        <v>5</v>
      </c>
      <c r="P317" s="1">
        <v>434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126</v>
      </c>
      <c r="Z317" s="1">
        <v>4000</v>
      </c>
      <c r="AA317" s="1">
        <v>0</v>
      </c>
      <c r="AB317" s="1">
        <v>115</v>
      </c>
      <c r="AC317" s="1">
        <v>-3000</v>
      </c>
      <c r="AD317" s="1">
        <v>0</v>
      </c>
      <c r="AE317" s="1">
        <v>113</v>
      </c>
      <c r="AF317" s="1">
        <v>-50</v>
      </c>
      <c r="AG317" s="1">
        <v>0</v>
      </c>
      <c r="AH317" s="1">
        <v>0</v>
      </c>
      <c r="AI317" s="1">
        <v>-2500</v>
      </c>
      <c r="AJ317" s="1">
        <v>0</v>
      </c>
      <c r="AK317" s="1" t="s">
        <v>897</v>
      </c>
      <c r="AL317" s="1">
        <v>1</v>
      </c>
      <c r="AM317" s="1" t="s">
        <v>898</v>
      </c>
      <c r="AN317" s="1">
        <v>2000</v>
      </c>
      <c r="AO317" s="1">
        <v>8</v>
      </c>
      <c r="AP317" s="1">
        <v>0</v>
      </c>
      <c r="AQ317" s="1">
        <v>1</v>
      </c>
      <c r="AS317" s="1">
        <v>79</v>
      </c>
      <c r="AT317" s="1">
        <v>79</v>
      </c>
      <c r="AU317" s="1" t="b">
        <v>1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8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S317" s="1" t="s">
        <v>2830</v>
      </c>
      <c r="CT317" s="1">
        <v>2</v>
      </c>
      <c r="CU317" s="1">
        <v>-1</v>
      </c>
      <c r="CV317" s="1">
        <v>50</v>
      </c>
      <c r="CW317" s="1">
        <v>0</v>
      </c>
      <c r="CX317" s="1">
        <v>150050</v>
      </c>
      <c r="CY317" s="1" t="s">
        <v>2830</v>
      </c>
    </row>
    <row r="318" spans="1:103" x14ac:dyDescent="0.2">
      <c r="A318" s="1">
        <v>80080</v>
      </c>
      <c r="B318" s="1">
        <v>1</v>
      </c>
      <c r="C318" s="1">
        <v>180080</v>
      </c>
      <c r="D318" s="1">
        <v>280080</v>
      </c>
      <c r="E318" s="1" t="s">
        <v>899</v>
      </c>
      <c r="F318" s="1" t="s">
        <v>900</v>
      </c>
      <c r="G318" s="1">
        <v>75000</v>
      </c>
      <c r="H318" s="1">
        <v>20</v>
      </c>
      <c r="I318" s="1">
        <v>0</v>
      </c>
      <c r="J318" s="1">
        <v>0</v>
      </c>
      <c r="K318" s="1">
        <v>0</v>
      </c>
      <c r="L318" s="1">
        <v>0</v>
      </c>
      <c r="M318" s="1">
        <v>8</v>
      </c>
      <c r="N318" s="1">
        <v>1</v>
      </c>
      <c r="O318" s="1">
        <v>5</v>
      </c>
      <c r="P318" s="1">
        <v>280</v>
      </c>
      <c r="Q318" s="1">
        <v>0</v>
      </c>
      <c r="R318" s="1">
        <v>273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110</v>
      </c>
      <c r="Z318" s="1">
        <v>0</v>
      </c>
      <c r="AA318" s="1">
        <v>1500</v>
      </c>
      <c r="AB318" s="1">
        <v>147</v>
      </c>
      <c r="AC318" s="1">
        <v>3000</v>
      </c>
      <c r="AD318" s="1">
        <v>60471</v>
      </c>
      <c r="AE318" s="1">
        <v>121</v>
      </c>
      <c r="AF318" s="1">
        <v>1500</v>
      </c>
      <c r="AG318" s="1">
        <v>0</v>
      </c>
      <c r="AH318" s="1">
        <v>0</v>
      </c>
      <c r="AI318" s="1">
        <v>0</v>
      </c>
      <c r="AJ318" s="1">
        <v>0</v>
      </c>
      <c r="AK318" s="1" t="s">
        <v>901</v>
      </c>
      <c r="AL318" s="1">
        <v>1</v>
      </c>
      <c r="AM318" s="1" t="s">
        <v>902</v>
      </c>
      <c r="AN318" s="1">
        <v>2000</v>
      </c>
      <c r="AO318" s="1">
        <v>24</v>
      </c>
      <c r="AP318" s="1">
        <v>0</v>
      </c>
      <c r="AQ318" s="1">
        <v>1</v>
      </c>
      <c r="AS318" s="1">
        <v>80</v>
      </c>
      <c r="AT318" s="1">
        <v>80</v>
      </c>
      <c r="AU318" s="1" t="b">
        <v>1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8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S318" s="1" t="s">
        <v>2838</v>
      </c>
      <c r="CT318" s="1">
        <v>4</v>
      </c>
      <c r="CU318" s="1">
        <v>-1</v>
      </c>
      <c r="CV318" s="1">
        <v>76</v>
      </c>
      <c r="CW318" s="1">
        <v>0</v>
      </c>
      <c r="CX318" s="1">
        <v>150076</v>
      </c>
      <c r="CY318" s="1" t="s">
        <v>2838</v>
      </c>
    </row>
    <row r="319" spans="1:103" x14ac:dyDescent="0.2">
      <c r="A319" s="1">
        <v>80081</v>
      </c>
      <c r="B319" s="1">
        <v>1</v>
      </c>
      <c r="C319" s="1">
        <v>180081</v>
      </c>
      <c r="D319" s="1">
        <v>280081</v>
      </c>
      <c r="E319" s="1" t="s">
        <v>365</v>
      </c>
      <c r="F319" s="1" t="s">
        <v>903</v>
      </c>
      <c r="G319" s="1">
        <v>15000</v>
      </c>
      <c r="H319" s="1">
        <v>20</v>
      </c>
      <c r="I319" s="1">
        <v>0</v>
      </c>
      <c r="J319" s="1">
        <v>0</v>
      </c>
      <c r="K319" s="1">
        <v>0</v>
      </c>
      <c r="L319" s="1">
        <v>0</v>
      </c>
      <c r="M319" s="1">
        <v>16</v>
      </c>
      <c r="N319" s="1">
        <v>1</v>
      </c>
      <c r="O319" s="1">
        <v>2</v>
      </c>
      <c r="P319" s="1">
        <v>15</v>
      </c>
      <c r="Q319" s="1">
        <v>0</v>
      </c>
      <c r="R319" s="1">
        <v>2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 t="s">
        <v>904</v>
      </c>
      <c r="AL319" s="1">
        <v>1</v>
      </c>
      <c r="AM319" s="1" t="s">
        <v>905</v>
      </c>
      <c r="AN319" s="1">
        <v>500</v>
      </c>
      <c r="AO319" s="1">
        <v>8388664</v>
      </c>
      <c r="AP319" s="1">
        <v>8192</v>
      </c>
      <c r="AQ319" s="1">
        <v>1</v>
      </c>
      <c r="AS319" s="1">
        <v>81</v>
      </c>
      <c r="AT319" s="1">
        <v>81</v>
      </c>
      <c r="AU319" s="1" t="b">
        <v>1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8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S319" s="1" t="s">
        <v>2851</v>
      </c>
      <c r="CT319" s="1">
        <v>4</v>
      </c>
      <c r="CU319" s="1">
        <v>-1</v>
      </c>
      <c r="CV319" s="1">
        <v>90</v>
      </c>
      <c r="CW319" s="1">
        <v>0</v>
      </c>
      <c r="CX319" s="1">
        <v>150090</v>
      </c>
      <c r="CY319" s="1" t="s">
        <v>2851</v>
      </c>
    </row>
    <row r="320" spans="1:103" x14ac:dyDescent="0.2">
      <c r="A320" s="1">
        <v>80082</v>
      </c>
      <c r="B320" s="1">
        <v>1</v>
      </c>
      <c r="C320" s="1">
        <v>180082</v>
      </c>
      <c r="D320" s="1">
        <v>280082</v>
      </c>
      <c r="E320" s="1" t="s">
        <v>366</v>
      </c>
      <c r="F320" s="1" t="s">
        <v>906</v>
      </c>
      <c r="G320" s="1">
        <v>15000</v>
      </c>
      <c r="H320" s="1">
        <v>20</v>
      </c>
      <c r="I320" s="1">
        <v>0</v>
      </c>
      <c r="J320" s="1">
        <v>0</v>
      </c>
      <c r="K320" s="1">
        <v>0</v>
      </c>
      <c r="L320" s="1">
        <v>0</v>
      </c>
      <c r="M320" s="1">
        <v>16</v>
      </c>
      <c r="N320" s="1">
        <v>1</v>
      </c>
      <c r="O320" s="1">
        <v>2</v>
      </c>
      <c r="P320" s="1">
        <v>18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102</v>
      </c>
      <c r="Z320" s="1">
        <v>5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 t="s">
        <v>907</v>
      </c>
      <c r="AL320" s="1">
        <v>1</v>
      </c>
      <c r="AM320" s="1" t="s">
        <v>905</v>
      </c>
      <c r="AN320" s="1">
        <v>500</v>
      </c>
      <c r="AO320" s="1">
        <v>8388664</v>
      </c>
      <c r="AP320" s="1">
        <v>8192</v>
      </c>
      <c r="AQ320" s="1">
        <v>1</v>
      </c>
      <c r="AS320" s="1">
        <v>82</v>
      </c>
      <c r="AT320" s="1">
        <v>82</v>
      </c>
      <c r="AU320" s="1" t="b">
        <v>1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8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S320" s="1" t="s">
        <v>2852</v>
      </c>
      <c r="CT320" s="1">
        <v>4</v>
      </c>
      <c r="CU320" s="1">
        <v>-1</v>
      </c>
      <c r="CV320" s="1">
        <v>91</v>
      </c>
      <c r="CW320" s="1">
        <v>0</v>
      </c>
      <c r="CX320" s="1">
        <v>150091</v>
      </c>
      <c r="CY320" s="1" t="s">
        <v>2852</v>
      </c>
    </row>
    <row r="321" spans="1:103" x14ac:dyDescent="0.2">
      <c r="A321" s="1">
        <v>80083</v>
      </c>
      <c r="B321" s="1">
        <v>1</v>
      </c>
      <c r="C321" s="1">
        <v>180083</v>
      </c>
      <c r="D321" s="1">
        <v>280083</v>
      </c>
      <c r="E321" s="1" t="s">
        <v>395</v>
      </c>
      <c r="F321" s="1" t="s">
        <v>908</v>
      </c>
      <c r="G321" s="1">
        <v>30000</v>
      </c>
      <c r="H321" s="1">
        <v>20</v>
      </c>
      <c r="I321" s="1">
        <v>0</v>
      </c>
      <c r="J321" s="1">
        <v>0</v>
      </c>
      <c r="K321" s="1">
        <v>0</v>
      </c>
      <c r="L321" s="1">
        <v>0</v>
      </c>
      <c r="M321" s="1">
        <v>16</v>
      </c>
      <c r="N321" s="1">
        <v>1</v>
      </c>
      <c r="O321" s="1">
        <v>3</v>
      </c>
      <c r="P321" s="1">
        <v>63</v>
      </c>
      <c r="Q321" s="1">
        <v>0</v>
      </c>
      <c r="R321" s="1">
        <v>12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 t="s">
        <v>909</v>
      </c>
      <c r="AL321" s="1">
        <v>1</v>
      </c>
      <c r="AM321" s="1" t="s">
        <v>910</v>
      </c>
      <c r="AN321" s="1">
        <v>500</v>
      </c>
      <c r="AO321" s="1">
        <v>8388664</v>
      </c>
      <c r="AP321" s="1">
        <v>8192</v>
      </c>
      <c r="AQ321" s="1">
        <v>1</v>
      </c>
      <c r="AS321" s="1">
        <v>83</v>
      </c>
      <c r="AT321" s="1">
        <v>83</v>
      </c>
      <c r="AU321" s="1" t="b">
        <v>1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8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S321" s="1" t="s">
        <v>2853</v>
      </c>
      <c r="CT321" s="1">
        <v>4</v>
      </c>
      <c r="CU321" s="1">
        <v>-1</v>
      </c>
      <c r="CV321" s="1">
        <v>92</v>
      </c>
      <c r="CW321" s="1">
        <v>0</v>
      </c>
      <c r="CX321" s="1">
        <v>150092</v>
      </c>
      <c r="CY321" s="1" t="s">
        <v>2853</v>
      </c>
    </row>
    <row r="322" spans="1:103" x14ac:dyDescent="0.2">
      <c r="A322" s="1">
        <v>80084</v>
      </c>
      <c r="B322" s="1">
        <v>1</v>
      </c>
      <c r="C322" s="1">
        <v>180084</v>
      </c>
      <c r="D322" s="1">
        <v>280084</v>
      </c>
      <c r="E322" s="1" t="s">
        <v>396</v>
      </c>
      <c r="F322" s="1" t="s">
        <v>911</v>
      </c>
      <c r="G322" s="1">
        <v>30000</v>
      </c>
      <c r="H322" s="1">
        <v>20</v>
      </c>
      <c r="I322" s="1">
        <v>0</v>
      </c>
      <c r="J322" s="1">
        <v>0</v>
      </c>
      <c r="K322" s="1">
        <v>0</v>
      </c>
      <c r="L322" s="1">
        <v>0</v>
      </c>
      <c r="M322" s="1">
        <v>16</v>
      </c>
      <c r="N322" s="1">
        <v>1</v>
      </c>
      <c r="O322" s="1">
        <v>3</v>
      </c>
      <c r="P322" s="1">
        <v>74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102</v>
      </c>
      <c r="Z322" s="1">
        <v>10</v>
      </c>
      <c r="AA322" s="1">
        <v>0</v>
      </c>
      <c r="AB322" s="1">
        <v>116</v>
      </c>
      <c r="AC322" s="1">
        <v>800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 t="s">
        <v>912</v>
      </c>
      <c r="AL322" s="1">
        <v>1</v>
      </c>
      <c r="AM322" s="1" t="s">
        <v>913</v>
      </c>
      <c r="AN322" s="1">
        <v>500</v>
      </c>
      <c r="AO322" s="1">
        <v>8388664</v>
      </c>
      <c r="AP322" s="1">
        <v>8192</v>
      </c>
      <c r="AQ322" s="1">
        <v>1</v>
      </c>
      <c r="AS322" s="1">
        <v>84</v>
      </c>
      <c r="AT322" s="1">
        <v>84</v>
      </c>
      <c r="AU322" s="1" t="b">
        <v>1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8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S322" s="1" t="s">
        <v>2854</v>
      </c>
      <c r="CT322" s="1">
        <v>4</v>
      </c>
      <c r="CU322" s="1">
        <v>-1</v>
      </c>
      <c r="CV322" s="1">
        <v>96</v>
      </c>
      <c r="CW322" s="1">
        <v>0</v>
      </c>
      <c r="CX322" s="1">
        <v>150096</v>
      </c>
      <c r="CY322" s="1" t="s">
        <v>2854</v>
      </c>
    </row>
    <row r="323" spans="1:103" x14ac:dyDescent="0.2">
      <c r="A323" s="1">
        <v>80085</v>
      </c>
      <c r="B323" s="1">
        <v>1</v>
      </c>
      <c r="C323" s="1">
        <v>180085</v>
      </c>
      <c r="D323" s="1">
        <v>280085</v>
      </c>
      <c r="E323" s="1" t="s">
        <v>440</v>
      </c>
      <c r="F323" s="1" t="s">
        <v>914</v>
      </c>
      <c r="G323" s="1">
        <v>50000</v>
      </c>
      <c r="H323" s="1">
        <v>20</v>
      </c>
      <c r="I323" s="1">
        <v>0</v>
      </c>
      <c r="J323" s="1">
        <v>0</v>
      </c>
      <c r="K323" s="1">
        <v>0</v>
      </c>
      <c r="L323" s="1">
        <v>0</v>
      </c>
      <c r="M323" s="1">
        <v>16</v>
      </c>
      <c r="N323" s="1">
        <v>1</v>
      </c>
      <c r="O323" s="1">
        <v>4</v>
      </c>
      <c r="P323" s="1">
        <v>228</v>
      </c>
      <c r="Q323" s="1">
        <v>0</v>
      </c>
      <c r="R323" s="1">
        <v>39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109</v>
      </c>
      <c r="Z323" s="1">
        <v>0</v>
      </c>
      <c r="AA323" s="1">
        <v>1500</v>
      </c>
      <c r="AB323" s="1">
        <v>110</v>
      </c>
      <c r="AC323" s="1">
        <v>0</v>
      </c>
      <c r="AD323" s="1">
        <v>1500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 t="s">
        <v>915</v>
      </c>
      <c r="AL323" s="1">
        <v>1</v>
      </c>
      <c r="AM323" s="1" t="s">
        <v>916</v>
      </c>
      <c r="AN323" s="1">
        <v>1000</v>
      </c>
      <c r="AO323" s="1">
        <v>56</v>
      </c>
      <c r="AP323" s="1">
        <v>0</v>
      </c>
      <c r="AQ323" s="1">
        <v>1</v>
      </c>
      <c r="AS323" s="1">
        <v>85</v>
      </c>
      <c r="AT323" s="1">
        <v>85</v>
      </c>
      <c r="AU323" s="1" t="b">
        <v>1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8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S323" s="1" t="s">
        <v>292</v>
      </c>
      <c r="CT323" s="1">
        <v>1</v>
      </c>
      <c r="CU323" s="1">
        <v>-1</v>
      </c>
      <c r="CV323" s="1">
        <v>1</v>
      </c>
      <c r="CW323" s="1">
        <v>0</v>
      </c>
      <c r="CX323" s="1">
        <v>150001</v>
      </c>
      <c r="CY323" s="1" t="s">
        <v>292</v>
      </c>
    </row>
    <row r="324" spans="1:103" x14ac:dyDescent="0.2">
      <c r="A324" s="1">
        <v>80086</v>
      </c>
      <c r="B324" s="1">
        <v>1</v>
      </c>
      <c r="C324" s="1">
        <v>180086</v>
      </c>
      <c r="D324" s="1">
        <v>280086</v>
      </c>
      <c r="E324" s="1" t="s">
        <v>441</v>
      </c>
      <c r="F324" s="1" t="s">
        <v>917</v>
      </c>
      <c r="G324" s="1">
        <v>50000</v>
      </c>
      <c r="H324" s="1">
        <v>20</v>
      </c>
      <c r="I324" s="1">
        <v>0</v>
      </c>
      <c r="J324" s="1">
        <v>0</v>
      </c>
      <c r="K324" s="1">
        <v>0</v>
      </c>
      <c r="L324" s="1">
        <v>0</v>
      </c>
      <c r="M324" s="1">
        <v>16</v>
      </c>
      <c r="N324" s="1">
        <v>1</v>
      </c>
      <c r="O324" s="1">
        <v>4</v>
      </c>
      <c r="P324" s="1">
        <v>175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103</v>
      </c>
      <c r="Z324" s="1">
        <v>15</v>
      </c>
      <c r="AA324" s="1">
        <v>0</v>
      </c>
      <c r="AB324" s="1">
        <v>111</v>
      </c>
      <c r="AC324" s="1">
        <v>0</v>
      </c>
      <c r="AD324" s="1">
        <v>800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 t="s">
        <v>918</v>
      </c>
      <c r="AL324" s="1">
        <v>1</v>
      </c>
      <c r="AM324" s="1" t="s">
        <v>919</v>
      </c>
      <c r="AN324" s="1">
        <v>1000</v>
      </c>
      <c r="AO324" s="1">
        <v>56</v>
      </c>
      <c r="AP324" s="1">
        <v>8192</v>
      </c>
      <c r="AQ324" s="1">
        <v>1</v>
      </c>
      <c r="AS324" s="1">
        <v>86</v>
      </c>
      <c r="AT324" s="1">
        <v>86</v>
      </c>
      <c r="AU324" s="1" t="b">
        <v>1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8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S324" s="1" t="s">
        <v>284</v>
      </c>
      <c r="CT324" s="1">
        <v>1</v>
      </c>
      <c r="CU324" s="1">
        <v>-1</v>
      </c>
      <c r="CV324" s="1">
        <v>3</v>
      </c>
      <c r="CW324" s="1">
        <v>0</v>
      </c>
      <c r="CX324" s="1">
        <v>150003</v>
      </c>
      <c r="CY324" s="1" t="s">
        <v>284</v>
      </c>
    </row>
    <row r="325" spans="1:103" x14ac:dyDescent="0.2">
      <c r="A325" s="1">
        <v>80087</v>
      </c>
      <c r="B325" s="1">
        <v>1</v>
      </c>
      <c r="C325" s="1">
        <v>180087</v>
      </c>
      <c r="D325" s="1">
        <v>280087</v>
      </c>
      <c r="E325" s="1" t="s">
        <v>442</v>
      </c>
      <c r="F325" s="1" t="s">
        <v>920</v>
      </c>
      <c r="G325" s="1">
        <v>50000</v>
      </c>
      <c r="H325" s="1">
        <v>20</v>
      </c>
      <c r="I325" s="1">
        <v>0</v>
      </c>
      <c r="J325" s="1">
        <v>0</v>
      </c>
      <c r="K325" s="1">
        <v>0</v>
      </c>
      <c r="L325" s="1">
        <v>0</v>
      </c>
      <c r="M325" s="1">
        <v>16</v>
      </c>
      <c r="N325" s="1">
        <v>1</v>
      </c>
      <c r="O325" s="1">
        <v>4</v>
      </c>
      <c r="P325" s="1">
        <v>179</v>
      </c>
      <c r="Q325" s="1">
        <v>0</v>
      </c>
      <c r="R325" s="1">
        <v>32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136</v>
      </c>
      <c r="Z325" s="1">
        <v>400</v>
      </c>
      <c r="AA325" s="1">
        <v>7</v>
      </c>
      <c r="AB325" s="1">
        <v>136</v>
      </c>
      <c r="AC325" s="1">
        <v>400</v>
      </c>
      <c r="AD325" s="1">
        <v>8</v>
      </c>
      <c r="AE325" s="1">
        <v>108</v>
      </c>
      <c r="AF325" s="1">
        <v>40</v>
      </c>
      <c r="AG325" s="1">
        <v>0</v>
      </c>
      <c r="AH325" s="1">
        <v>0</v>
      </c>
      <c r="AI325" s="1">
        <v>0</v>
      </c>
      <c r="AJ325" s="1">
        <v>0</v>
      </c>
      <c r="AK325" s="1" t="s">
        <v>921</v>
      </c>
      <c r="AL325" s="1">
        <v>1</v>
      </c>
      <c r="AM325" s="1" t="s">
        <v>922</v>
      </c>
      <c r="AN325" s="1">
        <v>1000</v>
      </c>
      <c r="AO325" s="1">
        <v>40</v>
      </c>
      <c r="AP325" s="1">
        <v>8192</v>
      </c>
      <c r="AQ325" s="1">
        <v>1</v>
      </c>
      <c r="AS325" s="1">
        <v>87</v>
      </c>
      <c r="AT325" s="1">
        <v>87</v>
      </c>
      <c r="AU325" s="1" t="b">
        <v>1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8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S325" s="1" t="s">
        <v>281</v>
      </c>
      <c r="CT325" s="1">
        <v>1</v>
      </c>
      <c r="CU325" s="1">
        <v>-1</v>
      </c>
      <c r="CV325" s="1">
        <v>4</v>
      </c>
      <c r="CW325" s="1">
        <v>0</v>
      </c>
      <c r="CX325" s="1">
        <v>150004</v>
      </c>
      <c r="CY325" s="1" t="s">
        <v>281</v>
      </c>
    </row>
    <row r="326" spans="1:103" x14ac:dyDescent="0.2">
      <c r="A326" s="1">
        <v>80088</v>
      </c>
      <c r="B326" s="1">
        <v>1</v>
      </c>
      <c r="C326" s="1">
        <v>180088</v>
      </c>
      <c r="D326" s="1">
        <v>280088</v>
      </c>
      <c r="E326" s="1" t="s">
        <v>923</v>
      </c>
      <c r="F326" s="1" t="s">
        <v>924</v>
      </c>
      <c r="G326" s="1">
        <v>75000</v>
      </c>
      <c r="H326" s="1">
        <v>20</v>
      </c>
      <c r="I326" s="1">
        <v>0</v>
      </c>
      <c r="J326" s="1">
        <v>0</v>
      </c>
      <c r="K326" s="1">
        <v>0</v>
      </c>
      <c r="L326" s="1">
        <v>0</v>
      </c>
      <c r="M326" s="1">
        <v>16</v>
      </c>
      <c r="N326" s="1">
        <v>1</v>
      </c>
      <c r="O326" s="1">
        <v>5</v>
      </c>
      <c r="P326" s="1">
        <v>280</v>
      </c>
      <c r="Q326" s="1">
        <v>0</v>
      </c>
      <c r="R326" s="1">
        <v>70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102</v>
      </c>
      <c r="Z326" s="1">
        <v>20</v>
      </c>
      <c r="AA326" s="1">
        <v>0</v>
      </c>
      <c r="AB326" s="1">
        <v>115</v>
      </c>
      <c r="AC326" s="1">
        <v>1200</v>
      </c>
      <c r="AD326" s="1">
        <v>0</v>
      </c>
      <c r="AE326" s="1">
        <v>131</v>
      </c>
      <c r="AF326" s="1">
        <v>1000</v>
      </c>
      <c r="AG326" s="1">
        <v>0</v>
      </c>
      <c r="AH326" s="1">
        <v>0</v>
      </c>
      <c r="AI326" s="1">
        <v>0</v>
      </c>
      <c r="AJ326" s="1">
        <v>0</v>
      </c>
      <c r="AK326" s="1" t="s">
        <v>925</v>
      </c>
      <c r="AL326" s="1">
        <v>1</v>
      </c>
      <c r="AM326" s="1" t="s">
        <v>926</v>
      </c>
      <c r="AN326" s="1">
        <v>2000</v>
      </c>
      <c r="AO326" s="1">
        <v>24</v>
      </c>
      <c r="AP326" s="1">
        <v>0</v>
      </c>
      <c r="AQ326" s="1">
        <v>1</v>
      </c>
      <c r="AS326" s="1">
        <v>88</v>
      </c>
      <c r="AT326" s="1">
        <v>88</v>
      </c>
      <c r="AU326" s="1" t="b">
        <v>1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8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S326" s="1" t="s">
        <v>276</v>
      </c>
      <c r="CT326" s="1">
        <v>1</v>
      </c>
      <c r="CU326" s="1">
        <v>-1</v>
      </c>
      <c r="CV326" s="1">
        <v>8</v>
      </c>
      <c r="CW326" s="1">
        <v>0</v>
      </c>
      <c r="CX326" s="1">
        <v>150008</v>
      </c>
      <c r="CY326" s="1" t="s">
        <v>276</v>
      </c>
    </row>
    <row r="327" spans="1:103" x14ac:dyDescent="0.2">
      <c r="A327" s="1">
        <v>80089</v>
      </c>
      <c r="B327" s="1">
        <v>1</v>
      </c>
      <c r="C327" s="1">
        <v>180089</v>
      </c>
      <c r="D327" s="1">
        <v>280089</v>
      </c>
      <c r="E327" s="1" t="s">
        <v>927</v>
      </c>
      <c r="F327" s="1" t="s">
        <v>928</v>
      </c>
      <c r="G327" s="1">
        <v>75000</v>
      </c>
      <c r="H327" s="1">
        <v>20</v>
      </c>
      <c r="I327" s="1">
        <v>0</v>
      </c>
      <c r="J327" s="1">
        <v>0</v>
      </c>
      <c r="K327" s="1">
        <v>0</v>
      </c>
      <c r="L327" s="1">
        <v>0</v>
      </c>
      <c r="M327" s="1">
        <v>16</v>
      </c>
      <c r="N327" s="1">
        <v>1</v>
      </c>
      <c r="O327" s="1">
        <v>5</v>
      </c>
      <c r="P327" s="1">
        <v>270</v>
      </c>
      <c r="Q327" s="1">
        <v>0</v>
      </c>
      <c r="R327" s="1">
        <v>186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109</v>
      </c>
      <c r="Z327" s="1">
        <v>0</v>
      </c>
      <c r="AA327" s="1">
        <v>1400</v>
      </c>
      <c r="AB327" s="1">
        <v>121</v>
      </c>
      <c r="AC327" s="1">
        <v>1000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 t="s">
        <v>929</v>
      </c>
      <c r="AL327" s="1">
        <v>1</v>
      </c>
      <c r="AM327" s="1" t="s">
        <v>930</v>
      </c>
      <c r="AN327" s="1">
        <v>2000</v>
      </c>
      <c r="AO327" s="1">
        <v>24</v>
      </c>
      <c r="AP327" s="1">
        <v>0</v>
      </c>
      <c r="AQ327" s="1">
        <v>1</v>
      </c>
      <c r="AS327" s="1">
        <v>89</v>
      </c>
      <c r="AT327" s="1">
        <v>89</v>
      </c>
      <c r="AU327" s="1" t="b">
        <v>1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8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S327" s="1" t="s">
        <v>274</v>
      </c>
      <c r="CT327" s="1">
        <v>1</v>
      </c>
      <c r="CU327" s="1">
        <v>-1</v>
      </c>
      <c r="CV327" s="1">
        <v>18</v>
      </c>
      <c r="CW327" s="1">
        <v>0</v>
      </c>
      <c r="CX327" s="1">
        <v>150018</v>
      </c>
      <c r="CY327" s="1" t="s">
        <v>274</v>
      </c>
    </row>
    <row r="328" spans="1:103" x14ac:dyDescent="0.2">
      <c r="A328" s="1">
        <v>80090</v>
      </c>
      <c r="B328" s="1">
        <v>1</v>
      </c>
      <c r="C328" s="1">
        <v>180090</v>
      </c>
      <c r="D328" s="1">
        <v>280090</v>
      </c>
      <c r="E328" s="1" t="s">
        <v>443</v>
      </c>
      <c r="F328" s="1" t="s">
        <v>931</v>
      </c>
      <c r="G328" s="1">
        <v>75000</v>
      </c>
      <c r="H328" s="1">
        <v>20</v>
      </c>
      <c r="I328" s="1">
        <v>0</v>
      </c>
      <c r="J328" s="1">
        <v>0</v>
      </c>
      <c r="K328" s="1">
        <v>0</v>
      </c>
      <c r="L328" s="1">
        <v>0</v>
      </c>
      <c r="M328" s="1">
        <v>16</v>
      </c>
      <c r="N328" s="1">
        <v>1</v>
      </c>
      <c r="O328" s="1">
        <v>5</v>
      </c>
      <c r="P328" s="1">
        <v>238</v>
      </c>
      <c r="Q328" s="1">
        <v>0</v>
      </c>
      <c r="R328" s="1">
        <v>350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110</v>
      </c>
      <c r="Z328" s="1">
        <v>0</v>
      </c>
      <c r="AA328" s="1">
        <v>2000</v>
      </c>
      <c r="AB328" s="1">
        <v>147</v>
      </c>
      <c r="AC328" s="1">
        <v>3000</v>
      </c>
      <c r="AD328" s="1">
        <v>60132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 t="s">
        <v>932</v>
      </c>
      <c r="AL328" s="1">
        <v>1</v>
      </c>
      <c r="AM328" s="1" t="s">
        <v>933</v>
      </c>
      <c r="AN328" s="1">
        <v>2000</v>
      </c>
      <c r="AO328" s="1">
        <v>8</v>
      </c>
      <c r="AP328" s="1">
        <v>0</v>
      </c>
      <c r="AQ328" s="1">
        <v>1</v>
      </c>
      <c r="AS328" s="1">
        <v>90</v>
      </c>
      <c r="AT328" s="1">
        <v>90</v>
      </c>
      <c r="AU328" s="1" t="b">
        <v>1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8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S328" s="1" t="s">
        <v>272</v>
      </c>
      <c r="CT328" s="1">
        <v>2</v>
      </c>
      <c r="CU328" s="1">
        <v>-1</v>
      </c>
      <c r="CV328" s="1">
        <v>11</v>
      </c>
      <c r="CW328" s="1">
        <v>0</v>
      </c>
      <c r="CX328" s="1">
        <v>150011</v>
      </c>
      <c r="CY328" s="1" t="s">
        <v>272</v>
      </c>
    </row>
    <row r="329" spans="1:103" x14ac:dyDescent="0.2">
      <c r="A329" s="1">
        <v>80091</v>
      </c>
      <c r="B329" s="1">
        <v>1</v>
      </c>
      <c r="C329" s="1">
        <v>180091</v>
      </c>
      <c r="D329" s="1">
        <v>280091</v>
      </c>
      <c r="E329" s="1" t="s">
        <v>934</v>
      </c>
      <c r="F329" s="1" t="s">
        <v>935</v>
      </c>
      <c r="G329" s="1">
        <v>75000</v>
      </c>
      <c r="H329" s="1">
        <v>20</v>
      </c>
      <c r="I329" s="1">
        <v>0</v>
      </c>
      <c r="J329" s="1">
        <v>0</v>
      </c>
      <c r="K329" s="1">
        <v>0</v>
      </c>
      <c r="L329" s="1">
        <v>0</v>
      </c>
      <c r="M329" s="1">
        <v>16</v>
      </c>
      <c r="N329" s="1">
        <v>1</v>
      </c>
      <c r="O329" s="1">
        <v>5</v>
      </c>
      <c r="P329" s="1">
        <v>266</v>
      </c>
      <c r="Q329" s="1">
        <v>0</v>
      </c>
      <c r="R329" s="1">
        <v>326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122</v>
      </c>
      <c r="Z329" s="1">
        <v>1200</v>
      </c>
      <c r="AA329" s="1">
        <v>0</v>
      </c>
      <c r="AB329" s="1">
        <v>150</v>
      </c>
      <c r="AC329" s="1">
        <v>1000</v>
      </c>
      <c r="AD329" s="1">
        <v>60231</v>
      </c>
      <c r="AE329" s="1">
        <v>150</v>
      </c>
      <c r="AF329" s="1">
        <v>1000</v>
      </c>
      <c r="AG329" s="1">
        <v>60232</v>
      </c>
      <c r="AH329" s="1">
        <v>0</v>
      </c>
      <c r="AI329" s="1">
        <v>0</v>
      </c>
      <c r="AJ329" s="1">
        <v>0</v>
      </c>
      <c r="AK329" s="1" t="s">
        <v>936</v>
      </c>
      <c r="AL329" s="1">
        <v>1</v>
      </c>
      <c r="AM329" s="1" t="s">
        <v>937</v>
      </c>
      <c r="AN329" s="1">
        <v>2000</v>
      </c>
      <c r="AO329" s="1">
        <v>8</v>
      </c>
      <c r="AP329" s="1">
        <v>0</v>
      </c>
      <c r="AQ329" s="1">
        <v>1</v>
      </c>
      <c r="AS329" s="1">
        <v>91</v>
      </c>
      <c r="AT329" s="1">
        <v>91</v>
      </c>
      <c r="AU329" s="1" t="b">
        <v>1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8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S329" s="1" t="s">
        <v>269</v>
      </c>
      <c r="CT329" s="1">
        <v>1</v>
      </c>
      <c r="CU329" s="1">
        <v>-1</v>
      </c>
      <c r="CV329" s="1">
        <v>17</v>
      </c>
      <c r="CW329" s="1">
        <v>0</v>
      </c>
      <c r="CX329" s="1">
        <v>150017</v>
      </c>
      <c r="CY329" s="1" t="s">
        <v>269</v>
      </c>
    </row>
    <row r="330" spans="1:103" x14ac:dyDescent="0.2">
      <c r="A330" s="1">
        <v>80092</v>
      </c>
      <c r="B330" s="1">
        <v>1</v>
      </c>
      <c r="C330" s="1">
        <v>180092</v>
      </c>
      <c r="D330" s="1">
        <v>280092</v>
      </c>
      <c r="E330" s="1" t="s">
        <v>938</v>
      </c>
      <c r="F330" s="1" t="s">
        <v>939</v>
      </c>
      <c r="G330" s="1">
        <v>75000</v>
      </c>
      <c r="H330" s="1">
        <v>20</v>
      </c>
      <c r="I330" s="1">
        <v>0</v>
      </c>
      <c r="J330" s="1">
        <v>0</v>
      </c>
      <c r="K330" s="1">
        <v>0</v>
      </c>
      <c r="L330" s="1">
        <v>0</v>
      </c>
      <c r="M330" s="1">
        <v>16</v>
      </c>
      <c r="N330" s="1">
        <v>1</v>
      </c>
      <c r="O330" s="1">
        <v>5</v>
      </c>
      <c r="P330" s="1">
        <v>529</v>
      </c>
      <c r="Q330" s="1">
        <v>0</v>
      </c>
      <c r="R330" s="1">
        <v>53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101</v>
      </c>
      <c r="Z330" s="1">
        <v>25</v>
      </c>
      <c r="AA330" s="1">
        <v>0</v>
      </c>
      <c r="AB330" s="1">
        <v>109</v>
      </c>
      <c r="AC330" s="1">
        <v>0</v>
      </c>
      <c r="AD330" s="1">
        <v>1000</v>
      </c>
      <c r="AE330" s="1">
        <v>115</v>
      </c>
      <c r="AF330" s="1">
        <v>2000</v>
      </c>
      <c r="AG330" s="1">
        <v>0</v>
      </c>
      <c r="AH330" s="1">
        <v>0</v>
      </c>
      <c r="AI330" s="1">
        <v>0</v>
      </c>
      <c r="AJ330" s="1">
        <v>0</v>
      </c>
      <c r="AK330" s="1" t="s">
        <v>940</v>
      </c>
      <c r="AL330" s="1">
        <v>1</v>
      </c>
      <c r="AM330" s="1" t="s">
        <v>941</v>
      </c>
      <c r="AN330" s="1">
        <v>2000</v>
      </c>
      <c r="AO330" s="1">
        <v>8</v>
      </c>
      <c r="AP330" s="1">
        <v>0</v>
      </c>
      <c r="AQ330" s="1">
        <v>1</v>
      </c>
      <c r="AS330" s="1">
        <v>92</v>
      </c>
      <c r="AT330" s="1">
        <v>92</v>
      </c>
      <c r="AU330" s="1" t="b">
        <v>1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8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S330" s="1" t="s">
        <v>267</v>
      </c>
      <c r="CT330" s="1">
        <v>1</v>
      </c>
      <c r="CU330" s="1">
        <v>-1</v>
      </c>
      <c r="CV330" s="1">
        <v>15</v>
      </c>
      <c r="CW330" s="1">
        <v>0</v>
      </c>
      <c r="CX330" s="1">
        <v>150015</v>
      </c>
      <c r="CY330" s="1" t="s">
        <v>267</v>
      </c>
    </row>
    <row r="331" spans="1:103" x14ac:dyDescent="0.2">
      <c r="A331" s="1">
        <v>80093</v>
      </c>
      <c r="B331" s="1">
        <v>1</v>
      </c>
      <c r="C331" s="1">
        <v>180093</v>
      </c>
      <c r="D331" s="1">
        <v>280093</v>
      </c>
      <c r="E331" s="1" t="s">
        <v>367</v>
      </c>
      <c r="F331" s="1" t="s">
        <v>942</v>
      </c>
      <c r="G331" s="1">
        <v>15000</v>
      </c>
      <c r="H331" s="1">
        <v>20</v>
      </c>
      <c r="I331" s="1">
        <v>0</v>
      </c>
      <c r="J331" s="1">
        <v>0</v>
      </c>
      <c r="K331" s="1">
        <v>0</v>
      </c>
      <c r="L331" s="1">
        <v>0</v>
      </c>
      <c r="M331" s="1">
        <v>32</v>
      </c>
      <c r="N331" s="1">
        <v>1</v>
      </c>
      <c r="O331" s="1">
        <v>2</v>
      </c>
      <c r="P331" s="1">
        <v>19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138</v>
      </c>
      <c r="Z331" s="1">
        <v>1000</v>
      </c>
      <c r="AA331" s="1">
        <v>1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 t="s">
        <v>943</v>
      </c>
      <c r="AL331" s="1">
        <v>1</v>
      </c>
      <c r="AM331" s="1" t="s">
        <v>944</v>
      </c>
      <c r="AN331" s="1">
        <v>500</v>
      </c>
      <c r="AO331" s="1">
        <v>8388664</v>
      </c>
      <c r="AP331" s="1">
        <v>8192</v>
      </c>
      <c r="AQ331" s="1">
        <v>1</v>
      </c>
      <c r="AS331" s="1">
        <v>93</v>
      </c>
      <c r="AT331" s="1">
        <v>93</v>
      </c>
      <c r="AU331" s="1" t="b">
        <v>1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8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S331" s="1" t="s">
        <v>260</v>
      </c>
      <c r="CT331" s="1">
        <v>1</v>
      </c>
      <c r="CU331" s="1">
        <v>-1</v>
      </c>
      <c r="CV331" s="1">
        <v>14</v>
      </c>
      <c r="CW331" s="1">
        <v>0</v>
      </c>
      <c r="CX331" s="1">
        <v>150014</v>
      </c>
      <c r="CY331" s="1" t="s">
        <v>260</v>
      </c>
    </row>
    <row r="332" spans="1:103" x14ac:dyDescent="0.2">
      <c r="A332" s="1">
        <v>80094</v>
      </c>
      <c r="B332" s="1">
        <v>1</v>
      </c>
      <c r="C332" s="1">
        <v>180094</v>
      </c>
      <c r="D332" s="1">
        <v>280094</v>
      </c>
      <c r="E332" s="1" t="s">
        <v>368</v>
      </c>
      <c r="F332" s="1" t="s">
        <v>945</v>
      </c>
      <c r="G332" s="1">
        <v>15000</v>
      </c>
      <c r="H332" s="1">
        <v>20</v>
      </c>
      <c r="I332" s="1">
        <v>0</v>
      </c>
      <c r="J332" s="1">
        <v>0</v>
      </c>
      <c r="K332" s="1">
        <v>0</v>
      </c>
      <c r="L332" s="1">
        <v>0</v>
      </c>
      <c r="M332" s="1">
        <v>32</v>
      </c>
      <c r="N332" s="1">
        <v>1</v>
      </c>
      <c r="O332" s="1">
        <v>2</v>
      </c>
      <c r="P332" s="1">
        <v>16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103</v>
      </c>
      <c r="Z332" s="1">
        <v>5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 t="s">
        <v>946</v>
      </c>
      <c r="AL332" s="1">
        <v>1</v>
      </c>
      <c r="AM332" s="1" t="s">
        <v>944</v>
      </c>
      <c r="AN332" s="1">
        <v>500</v>
      </c>
      <c r="AO332" s="1">
        <v>8388664</v>
      </c>
      <c r="AP332" s="1">
        <v>8192</v>
      </c>
      <c r="AQ332" s="1">
        <v>1</v>
      </c>
      <c r="AS332" s="1">
        <v>94</v>
      </c>
      <c r="AT332" s="1">
        <v>94</v>
      </c>
      <c r="AU332" s="1" t="b">
        <v>1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8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S332" s="1" t="s">
        <v>254</v>
      </c>
      <c r="CT332" s="1">
        <v>2</v>
      </c>
      <c r="CU332" s="1">
        <v>-1</v>
      </c>
      <c r="CV332" s="1">
        <v>19</v>
      </c>
      <c r="CW332" s="1">
        <v>0</v>
      </c>
      <c r="CX332" s="1">
        <v>150019</v>
      </c>
      <c r="CY332" s="1" t="s">
        <v>254</v>
      </c>
    </row>
    <row r="333" spans="1:103" x14ac:dyDescent="0.2">
      <c r="A333" s="1">
        <v>80095</v>
      </c>
      <c r="B333" s="1">
        <v>1</v>
      </c>
      <c r="C333" s="1">
        <v>180095</v>
      </c>
      <c r="D333" s="1">
        <v>280095</v>
      </c>
      <c r="E333" s="1" t="s">
        <v>397</v>
      </c>
      <c r="F333" s="1" t="s">
        <v>947</v>
      </c>
      <c r="G333" s="1">
        <v>30000</v>
      </c>
      <c r="H333" s="1">
        <v>20</v>
      </c>
      <c r="I333" s="1">
        <v>0</v>
      </c>
      <c r="J333" s="1">
        <v>0</v>
      </c>
      <c r="K333" s="1">
        <v>0</v>
      </c>
      <c r="L333" s="1">
        <v>0</v>
      </c>
      <c r="M333" s="1">
        <v>32</v>
      </c>
      <c r="N333" s="1">
        <v>1</v>
      </c>
      <c r="O333" s="1">
        <v>3</v>
      </c>
      <c r="P333" s="1">
        <v>84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101</v>
      </c>
      <c r="Z333" s="1">
        <v>10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 t="s">
        <v>948</v>
      </c>
      <c r="AL333" s="1">
        <v>1</v>
      </c>
      <c r="AM333" s="1" t="s">
        <v>949</v>
      </c>
      <c r="AN333" s="1">
        <v>500</v>
      </c>
      <c r="AO333" s="1">
        <v>8388664</v>
      </c>
      <c r="AP333" s="1">
        <v>8192</v>
      </c>
      <c r="AQ333" s="1">
        <v>1</v>
      </c>
      <c r="AS333" s="1">
        <v>95</v>
      </c>
      <c r="AT333" s="1">
        <v>95</v>
      </c>
      <c r="AU333" s="1" t="b">
        <v>1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8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S333" s="1" t="s">
        <v>251</v>
      </c>
      <c r="CT333" s="1">
        <v>2</v>
      </c>
      <c r="CU333" s="1">
        <v>-1</v>
      </c>
      <c r="CV333" s="1">
        <v>20</v>
      </c>
      <c r="CW333" s="1">
        <v>0</v>
      </c>
      <c r="CX333" s="1">
        <v>150020</v>
      </c>
      <c r="CY333" s="1" t="s">
        <v>251</v>
      </c>
    </row>
    <row r="334" spans="1:103" x14ac:dyDescent="0.2">
      <c r="A334" s="1">
        <v>80096</v>
      </c>
      <c r="B334" s="1">
        <v>1</v>
      </c>
      <c r="C334" s="1">
        <v>180096</v>
      </c>
      <c r="D334" s="1">
        <v>280096</v>
      </c>
      <c r="E334" s="1" t="s">
        <v>398</v>
      </c>
      <c r="F334" s="1" t="s">
        <v>950</v>
      </c>
      <c r="G334" s="1">
        <v>30000</v>
      </c>
      <c r="H334" s="1">
        <v>20</v>
      </c>
      <c r="I334" s="1">
        <v>0</v>
      </c>
      <c r="J334" s="1">
        <v>0</v>
      </c>
      <c r="K334" s="1">
        <v>0</v>
      </c>
      <c r="L334" s="1">
        <v>0</v>
      </c>
      <c r="M334" s="1">
        <v>32</v>
      </c>
      <c r="N334" s="1">
        <v>1</v>
      </c>
      <c r="O334" s="1">
        <v>3</v>
      </c>
      <c r="P334" s="1">
        <v>69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103</v>
      </c>
      <c r="Z334" s="1">
        <v>10</v>
      </c>
      <c r="AA334" s="1">
        <v>0</v>
      </c>
      <c r="AB334" s="1">
        <v>131</v>
      </c>
      <c r="AC334" s="1">
        <v>400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 t="s">
        <v>951</v>
      </c>
      <c r="AL334" s="1">
        <v>1</v>
      </c>
      <c r="AM334" s="1" t="s">
        <v>952</v>
      </c>
      <c r="AN334" s="1">
        <v>500</v>
      </c>
      <c r="AO334" s="1">
        <v>8388664</v>
      </c>
      <c r="AP334" s="1">
        <v>8192</v>
      </c>
      <c r="AQ334" s="1">
        <v>1</v>
      </c>
      <c r="AS334" s="1">
        <v>96</v>
      </c>
      <c r="AT334" s="1">
        <v>96</v>
      </c>
      <c r="AU334" s="1" t="b">
        <v>1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8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S334" s="1" t="s">
        <v>246</v>
      </c>
      <c r="CT334" s="1">
        <v>4</v>
      </c>
      <c r="CU334" s="1">
        <v>-1</v>
      </c>
      <c r="CV334" s="1">
        <v>21</v>
      </c>
      <c r="CW334" s="1">
        <v>0</v>
      </c>
      <c r="CX334" s="1">
        <v>150021</v>
      </c>
      <c r="CY334" s="1" t="s">
        <v>246</v>
      </c>
    </row>
    <row r="335" spans="1:103" x14ac:dyDescent="0.2">
      <c r="A335" s="1">
        <v>80097</v>
      </c>
      <c r="B335" s="1">
        <v>1</v>
      </c>
      <c r="C335" s="1">
        <v>180097</v>
      </c>
      <c r="D335" s="1">
        <v>280097</v>
      </c>
      <c r="E335" s="1" t="s">
        <v>444</v>
      </c>
      <c r="F335" s="1" t="s">
        <v>953</v>
      </c>
      <c r="G335" s="1">
        <v>50000</v>
      </c>
      <c r="H335" s="1">
        <v>20</v>
      </c>
      <c r="I335" s="1">
        <v>0</v>
      </c>
      <c r="J335" s="1">
        <v>0</v>
      </c>
      <c r="K335" s="1">
        <v>0</v>
      </c>
      <c r="L335" s="1">
        <v>0</v>
      </c>
      <c r="M335" s="1">
        <v>32</v>
      </c>
      <c r="N335" s="1">
        <v>1</v>
      </c>
      <c r="O335" s="1">
        <v>4</v>
      </c>
      <c r="P335" s="1">
        <v>219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101</v>
      </c>
      <c r="Z335" s="1">
        <v>15</v>
      </c>
      <c r="AA335" s="1">
        <v>0</v>
      </c>
      <c r="AB335" s="1">
        <v>109</v>
      </c>
      <c r="AC335" s="1">
        <v>0</v>
      </c>
      <c r="AD335" s="1">
        <v>2000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 t="s">
        <v>954</v>
      </c>
      <c r="AL335" s="1">
        <v>1</v>
      </c>
      <c r="AM335" s="1" t="s">
        <v>955</v>
      </c>
      <c r="AN335" s="1">
        <v>1000</v>
      </c>
      <c r="AO335" s="1">
        <v>56</v>
      </c>
      <c r="AP335" s="1">
        <v>0</v>
      </c>
      <c r="AQ335" s="1">
        <v>1</v>
      </c>
      <c r="AS335" s="1">
        <v>97</v>
      </c>
      <c r="AT335" s="1">
        <v>97</v>
      </c>
      <c r="AU335" s="1" t="b">
        <v>1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8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S335" s="1" t="s">
        <v>241</v>
      </c>
      <c r="CT335" s="1">
        <v>2</v>
      </c>
      <c r="CU335" s="1">
        <v>-1</v>
      </c>
      <c r="CV335" s="1">
        <v>39</v>
      </c>
      <c r="CW335" s="1">
        <v>0</v>
      </c>
      <c r="CX335" s="1">
        <v>150039</v>
      </c>
      <c r="CY335" s="1" t="s">
        <v>241</v>
      </c>
    </row>
    <row r="336" spans="1:103" x14ac:dyDescent="0.2">
      <c r="A336" s="1">
        <v>80098</v>
      </c>
      <c r="B336" s="1">
        <v>1</v>
      </c>
      <c r="C336" s="1">
        <v>180098</v>
      </c>
      <c r="D336" s="1">
        <v>280098</v>
      </c>
      <c r="E336" s="1" t="s">
        <v>445</v>
      </c>
      <c r="F336" s="1" t="s">
        <v>956</v>
      </c>
      <c r="G336" s="1">
        <v>50000</v>
      </c>
      <c r="H336" s="1">
        <v>20</v>
      </c>
      <c r="I336" s="1">
        <v>0</v>
      </c>
      <c r="J336" s="1">
        <v>0</v>
      </c>
      <c r="K336" s="1">
        <v>0</v>
      </c>
      <c r="L336" s="1">
        <v>0</v>
      </c>
      <c r="M336" s="1">
        <v>32</v>
      </c>
      <c r="N336" s="1">
        <v>7</v>
      </c>
      <c r="O336" s="1">
        <v>4</v>
      </c>
      <c r="P336" s="1">
        <v>140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103</v>
      </c>
      <c r="Z336" s="1">
        <v>15</v>
      </c>
      <c r="AA336" s="1">
        <v>0</v>
      </c>
      <c r="AB336" s="1">
        <v>112</v>
      </c>
      <c r="AC336" s="1">
        <v>0</v>
      </c>
      <c r="AD336" s="1">
        <v>2000</v>
      </c>
      <c r="AE336" s="1">
        <v>150</v>
      </c>
      <c r="AF336" s="1">
        <v>1000</v>
      </c>
      <c r="AG336" s="1">
        <v>67003</v>
      </c>
      <c r="AH336" s="1">
        <v>0</v>
      </c>
      <c r="AI336" s="1">
        <v>0</v>
      </c>
      <c r="AJ336" s="1">
        <v>0</v>
      </c>
      <c r="AK336" s="1" t="s">
        <v>957</v>
      </c>
      <c r="AL336" s="1">
        <v>1</v>
      </c>
      <c r="AM336" s="1" t="s">
        <v>958</v>
      </c>
      <c r="AN336" s="1">
        <v>1000</v>
      </c>
      <c r="AO336" s="1">
        <v>56</v>
      </c>
      <c r="AP336" s="1">
        <v>8192</v>
      </c>
      <c r="AQ336" s="1">
        <v>1</v>
      </c>
      <c r="AS336" s="1">
        <v>98</v>
      </c>
      <c r="AT336" s="1">
        <v>98</v>
      </c>
      <c r="AU336" s="1" t="b">
        <v>1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8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S336" s="1" t="s">
        <v>234</v>
      </c>
      <c r="CT336" s="1">
        <v>1</v>
      </c>
      <c r="CU336" s="1">
        <v>-1</v>
      </c>
      <c r="CV336" s="1">
        <v>22</v>
      </c>
      <c r="CW336" s="1">
        <v>0</v>
      </c>
      <c r="CX336" s="1">
        <v>150022</v>
      </c>
      <c r="CY336" s="1" t="s">
        <v>234</v>
      </c>
    </row>
    <row r="337" spans="1:103" x14ac:dyDescent="0.2">
      <c r="A337" s="1">
        <v>80099</v>
      </c>
      <c r="B337" s="1">
        <v>1</v>
      </c>
      <c r="C337" s="1">
        <v>180099</v>
      </c>
      <c r="D337" s="1">
        <v>280099</v>
      </c>
      <c r="E337" s="1" t="s">
        <v>446</v>
      </c>
      <c r="F337" s="1" t="s">
        <v>959</v>
      </c>
      <c r="G337" s="1">
        <v>50000</v>
      </c>
      <c r="H337" s="1">
        <v>20</v>
      </c>
      <c r="I337" s="1">
        <v>0</v>
      </c>
      <c r="J337" s="1">
        <v>0</v>
      </c>
      <c r="K337" s="1">
        <v>0</v>
      </c>
      <c r="L337" s="1">
        <v>0</v>
      </c>
      <c r="M337" s="1">
        <v>32</v>
      </c>
      <c r="N337" s="1">
        <v>4</v>
      </c>
      <c r="O337" s="1">
        <v>4</v>
      </c>
      <c r="P337" s="1">
        <v>175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109</v>
      </c>
      <c r="Z337" s="1">
        <v>0</v>
      </c>
      <c r="AA337" s="1">
        <v>1000</v>
      </c>
      <c r="AB337" s="1">
        <v>150</v>
      </c>
      <c r="AC337" s="1">
        <v>1000</v>
      </c>
      <c r="AD337" s="1">
        <v>67005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 t="s">
        <v>960</v>
      </c>
      <c r="AL337" s="1">
        <v>1</v>
      </c>
      <c r="AM337" s="1" t="s">
        <v>961</v>
      </c>
      <c r="AN337" s="1">
        <v>1000</v>
      </c>
      <c r="AO337" s="1">
        <v>40</v>
      </c>
      <c r="AP337" s="1">
        <v>8192</v>
      </c>
      <c r="AQ337" s="1">
        <v>1</v>
      </c>
      <c r="AS337" s="1">
        <v>99</v>
      </c>
      <c r="AT337" s="1">
        <v>99</v>
      </c>
      <c r="AU337" s="1" t="b">
        <v>1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8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S337" s="1" t="s">
        <v>232</v>
      </c>
      <c r="CT337" s="1">
        <v>1</v>
      </c>
      <c r="CU337" s="1">
        <v>-1</v>
      </c>
      <c r="CV337" s="1">
        <v>28</v>
      </c>
      <c r="CW337" s="1">
        <v>0</v>
      </c>
      <c r="CX337" s="1">
        <v>150028</v>
      </c>
      <c r="CY337" s="1" t="s">
        <v>232</v>
      </c>
    </row>
    <row r="338" spans="1:103" x14ac:dyDescent="0.2">
      <c r="A338" s="1">
        <v>80100</v>
      </c>
      <c r="B338" s="1">
        <v>1</v>
      </c>
      <c r="C338" s="1">
        <v>180100</v>
      </c>
      <c r="D338" s="1">
        <v>280100</v>
      </c>
      <c r="E338" s="1" t="s">
        <v>962</v>
      </c>
      <c r="F338" s="1" t="s">
        <v>963</v>
      </c>
      <c r="G338" s="1">
        <v>75000</v>
      </c>
      <c r="H338" s="1">
        <v>20</v>
      </c>
      <c r="I338" s="1">
        <v>0</v>
      </c>
      <c r="J338" s="1">
        <v>0</v>
      </c>
      <c r="K338" s="1">
        <v>0</v>
      </c>
      <c r="L338" s="1">
        <v>0</v>
      </c>
      <c r="M338" s="1">
        <v>32</v>
      </c>
      <c r="N338" s="1">
        <v>1</v>
      </c>
      <c r="O338" s="1">
        <v>5</v>
      </c>
      <c r="P338" s="1">
        <v>322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100</v>
      </c>
      <c r="Z338" s="1">
        <v>12</v>
      </c>
      <c r="AA338" s="1">
        <v>0</v>
      </c>
      <c r="AB338" s="1">
        <v>112</v>
      </c>
      <c r="AC338" s="1">
        <v>0</v>
      </c>
      <c r="AD338" s="1">
        <v>2000</v>
      </c>
      <c r="AE338" s="1">
        <v>150</v>
      </c>
      <c r="AF338" s="1">
        <v>1000</v>
      </c>
      <c r="AG338" s="1">
        <v>67004</v>
      </c>
      <c r="AH338" s="1">
        <v>0</v>
      </c>
      <c r="AI338" s="1">
        <v>0</v>
      </c>
      <c r="AJ338" s="1">
        <v>0</v>
      </c>
      <c r="AK338" s="1" t="s">
        <v>964</v>
      </c>
      <c r="AL338" s="1">
        <v>1</v>
      </c>
      <c r="AM338" s="1" t="s">
        <v>965</v>
      </c>
      <c r="AN338" s="1">
        <v>2000</v>
      </c>
      <c r="AO338" s="1">
        <v>24</v>
      </c>
      <c r="AP338" s="1">
        <v>0</v>
      </c>
      <c r="AQ338" s="1">
        <v>1</v>
      </c>
      <c r="AS338" s="1">
        <v>100</v>
      </c>
      <c r="AT338" s="1">
        <v>100</v>
      </c>
      <c r="AU338" s="1" t="b">
        <v>1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8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S338" s="1" t="s">
        <v>227</v>
      </c>
      <c r="CT338" s="1">
        <v>2</v>
      </c>
      <c r="CU338" s="1">
        <v>-1</v>
      </c>
      <c r="CV338" s="1">
        <v>26</v>
      </c>
      <c r="CW338" s="1">
        <v>0</v>
      </c>
      <c r="CX338" s="1">
        <v>150026</v>
      </c>
      <c r="CY338" s="1" t="s">
        <v>227</v>
      </c>
    </row>
    <row r="339" spans="1:103" x14ac:dyDescent="0.2">
      <c r="A339" s="1">
        <v>80101</v>
      </c>
      <c r="B339" s="1">
        <v>1</v>
      </c>
      <c r="C339" s="1">
        <v>180101</v>
      </c>
      <c r="D339" s="1">
        <v>280101</v>
      </c>
      <c r="E339" s="1" t="s">
        <v>447</v>
      </c>
      <c r="F339" s="1" t="s">
        <v>966</v>
      </c>
      <c r="G339" s="1">
        <v>75000</v>
      </c>
      <c r="H339" s="1">
        <v>20</v>
      </c>
      <c r="I339" s="1">
        <v>0</v>
      </c>
      <c r="J339" s="1">
        <v>0</v>
      </c>
      <c r="K339" s="1">
        <v>0</v>
      </c>
      <c r="L339" s="1">
        <v>0</v>
      </c>
      <c r="M339" s="1">
        <v>32</v>
      </c>
      <c r="N339" s="1">
        <v>2</v>
      </c>
      <c r="O339" s="1">
        <v>5</v>
      </c>
      <c r="P339" s="1">
        <v>361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109</v>
      </c>
      <c r="Z339" s="1">
        <v>0</v>
      </c>
      <c r="AA339" s="1">
        <v>1200</v>
      </c>
      <c r="AB339" s="1">
        <v>150</v>
      </c>
      <c r="AC339" s="1">
        <v>1000</v>
      </c>
      <c r="AD339" s="1">
        <v>67006</v>
      </c>
      <c r="AE339" s="1">
        <v>136</v>
      </c>
      <c r="AF339" s="1">
        <v>500</v>
      </c>
      <c r="AG339" s="1">
        <v>6</v>
      </c>
      <c r="AH339" s="1">
        <v>0</v>
      </c>
      <c r="AI339" s="1">
        <v>0</v>
      </c>
      <c r="AJ339" s="1">
        <v>0</v>
      </c>
      <c r="AK339" s="1" t="s">
        <v>967</v>
      </c>
      <c r="AL339" s="1">
        <v>1</v>
      </c>
      <c r="AM339" s="1" t="s">
        <v>968</v>
      </c>
      <c r="AN339" s="1">
        <v>2000</v>
      </c>
      <c r="AO339" s="1">
        <v>24</v>
      </c>
      <c r="AP339" s="1">
        <v>0</v>
      </c>
      <c r="AQ339" s="1">
        <v>1</v>
      </c>
      <c r="AS339" s="1">
        <v>101</v>
      </c>
      <c r="AT339" s="1">
        <v>101</v>
      </c>
      <c r="AU339" s="1" t="b">
        <v>1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8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S339" s="1" t="s">
        <v>215</v>
      </c>
      <c r="CT339" s="1">
        <v>2</v>
      </c>
      <c r="CU339" s="1">
        <v>-1</v>
      </c>
      <c r="CV339" s="1">
        <v>30</v>
      </c>
      <c r="CW339" s="1">
        <v>0</v>
      </c>
      <c r="CX339" s="1">
        <v>150030</v>
      </c>
      <c r="CY339" s="1" t="s">
        <v>215</v>
      </c>
    </row>
    <row r="340" spans="1:103" x14ac:dyDescent="0.2">
      <c r="A340" s="1">
        <v>80102</v>
      </c>
      <c r="B340" s="1">
        <v>1</v>
      </c>
      <c r="C340" s="1">
        <v>180102</v>
      </c>
      <c r="D340" s="1">
        <v>280102</v>
      </c>
      <c r="E340" s="1" t="s">
        <v>969</v>
      </c>
      <c r="F340" s="1" t="s">
        <v>970</v>
      </c>
      <c r="G340" s="1">
        <v>75000</v>
      </c>
      <c r="H340" s="1">
        <v>20</v>
      </c>
      <c r="I340" s="1">
        <v>0</v>
      </c>
      <c r="J340" s="1">
        <v>0</v>
      </c>
      <c r="K340" s="1">
        <v>0</v>
      </c>
      <c r="L340" s="1">
        <v>0</v>
      </c>
      <c r="M340" s="1">
        <v>32</v>
      </c>
      <c r="N340" s="1">
        <v>6</v>
      </c>
      <c r="O340" s="1">
        <v>5</v>
      </c>
      <c r="P340" s="1">
        <v>560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116</v>
      </c>
      <c r="Z340" s="1">
        <v>2000</v>
      </c>
      <c r="AA340" s="1">
        <v>0</v>
      </c>
      <c r="AB340" s="1">
        <v>150</v>
      </c>
      <c r="AC340" s="1">
        <v>800</v>
      </c>
      <c r="AD340" s="1">
        <v>60311</v>
      </c>
      <c r="AE340" s="1">
        <v>150</v>
      </c>
      <c r="AF340" s="1">
        <v>200</v>
      </c>
      <c r="AG340" s="1">
        <v>60341</v>
      </c>
      <c r="AH340" s="1">
        <v>111</v>
      </c>
      <c r="AI340" s="1">
        <v>0</v>
      </c>
      <c r="AJ340" s="1">
        <v>-3000</v>
      </c>
      <c r="AK340" s="1" t="s">
        <v>971</v>
      </c>
      <c r="AL340" s="1">
        <v>1</v>
      </c>
      <c r="AM340" s="1" t="s">
        <v>972</v>
      </c>
      <c r="AN340" s="1">
        <v>2000</v>
      </c>
      <c r="AO340" s="1">
        <v>8</v>
      </c>
      <c r="AP340" s="1">
        <v>0</v>
      </c>
      <c r="AQ340" s="1">
        <v>1</v>
      </c>
      <c r="AS340" s="1">
        <v>102</v>
      </c>
      <c r="AT340" s="1">
        <v>102</v>
      </c>
      <c r="AU340" s="1" t="b">
        <v>1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8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S340" s="1" t="s">
        <v>213</v>
      </c>
      <c r="CT340" s="1">
        <v>2</v>
      </c>
      <c r="CU340" s="1">
        <v>-1</v>
      </c>
      <c r="CV340" s="1">
        <v>31</v>
      </c>
      <c r="CW340" s="1">
        <v>0</v>
      </c>
      <c r="CX340" s="1">
        <v>150031</v>
      </c>
      <c r="CY340" s="1" t="s">
        <v>213</v>
      </c>
    </row>
    <row r="341" spans="1:103" x14ac:dyDescent="0.2">
      <c r="A341" s="1">
        <v>80103</v>
      </c>
      <c r="B341" s="1">
        <v>1</v>
      </c>
      <c r="C341" s="1">
        <v>180103</v>
      </c>
      <c r="D341" s="1">
        <v>280103</v>
      </c>
      <c r="E341" s="1" t="s">
        <v>973</v>
      </c>
      <c r="F341" s="1" t="s">
        <v>974</v>
      </c>
      <c r="G341" s="1">
        <v>75000</v>
      </c>
      <c r="H341" s="1">
        <v>20</v>
      </c>
      <c r="I341" s="1">
        <v>0</v>
      </c>
      <c r="J341" s="1">
        <v>0</v>
      </c>
      <c r="K341" s="1">
        <v>0</v>
      </c>
      <c r="L341" s="1">
        <v>0</v>
      </c>
      <c r="M341" s="1">
        <v>32</v>
      </c>
      <c r="N341" s="1">
        <v>1</v>
      </c>
      <c r="O341" s="1">
        <v>5</v>
      </c>
      <c r="P341" s="1">
        <v>396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103</v>
      </c>
      <c r="Z341" s="1">
        <v>20</v>
      </c>
      <c r="AA341" s="1">
        <v>0</v>
      </c>
      <c r="AB341" s="1">
        <v>136</v>
      </c>
      <c r="AC341" s="1">
        <v>800</v>
      </c>
      <c r="AD341" s="1">
        <v>5</v>
      </c>
      <c r="AE341" s="1">
        <v>141</v>
      </c>
      <c r="AF341" s="1">
        <v>600</v>
      </c>
      <c r="AG341" s="1">
        <v>0</v>
      </c>
      <c r="AH341" s="1">
        <v>0</v>
      </c>
      <c r="AI341" s="1">
        <v>0</v>
      </c>
      <c r="AJ341" s="1">
        <v>0</v>
      </c>
      <c r="AK341" s="1" t="s">
        <v>975</v>
      </c>
      <c r="AL341" s="1">
        <v>1</v>
      </c>
      <c r="AM341" s="1" t="s">
        <v>976</v>
      </c>
      <c r="AN341" s="1">
        <v>2000</v>
      </c>
      <c r="AO341" s="1">
        <v>8</v>
      </c>
      <c r="AP341" s="1">
        <v>0</v>
      </c>
      <c r="AQ341" s="1">
        <v>1</v>
      </c>
      <c r="AS341" s="1">
        <v>103</v>
      </c>
      <c r="AT341" s="1">
        <v>103</v>
      </c>
      <c r="AU341" s="1" t="b">
        <v>1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8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S341" s="1" t="s">
        <v>205</v>
      </c>
      <c r="CT341" s="1">
        <v>2</v>
      </c>
      <c r="CU341" s="1">
        <v>-1</v>
      </c>
      <c r="CV341" s="1">
        <v>33</v>
      </c>
      <c r="CW341" s="1">
        <v>0</v>
      </c>
      <c r="CX341" s="1">
        <v>150033</v>
      </c>
      <c r="CY341" s="1" t="s">
        <v>205</v>
      </c>
    </row>
    <row r="342" spans="1:103" x14ac:dyDescent="0.2">
      <c r="A342" s="1">
        <v>80104</v>
      </c>
      <c r="B342" s="1">
        <v>1</v>
      </c>
      <c r="C342" s="1">
        <v>180104</v>
      </c>
      <c r="D342" s="1">
        <v>280104</v>
      </c>
      <c r="E342" s="1" t="s">
        <v>977</v>
      </c>
      <c r="F342" s="1" t="s">
        <v>978</v>
      </c>
      <c r="G342" s="1">
        <v>75000</v>
      </c>
      <c r="H342" s="1">
        <v>20</v>
      </c>
      <c r="I342" s="1">
        <v>0</v>
      </c>
      <c r="J342" s="1">
        <v>0</v>
      </c>
      <c r="K342" s="1">
        <v>0</v>
      </c>
      <c r="L342" s="1">
        <v>0</v>
      </c>
      <c r="M342" s="1">
        <v>32</v>
      </c>
      <c r="N342" s="1">
        <v>1</v>
      </c>
      <c r="O342" s="1">
        <v>5</v>
      </c>
      <c r="P342" s="1">
        <v>497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109</v>
      </c>
      <c r="Z342" s="1">
        <v>0</v>
      </c>
      <c r="AA342" s="1">
        <v>1000</v>
      </c>
      <c r="AB342" s="1">
        <v>147</v>
      </c>
      <c r="AC342" s="1">
        <v>2400</v>
      </c>
      <c r="AD342" s="1">
        <v>60171</v>
      </c>
      <c r="AE342" s="1">
        <v>150</v>
      </c>
      <c r="AF342" s="1">
        <v>200</v>
      </c>
      <c r="AG342" s="1">
        <v>60181</v>
      </c>
      <c r="AH342" s="1">
        <v>0</v>
      </c>
      <c r="AI342" s="1">
        <v>0</v>
      </c>
      <c r="AJ342" s="1">
        <v>0</v>
      </c>
      <c r="AK342" s="1" t="s">
        <v>979</v>
      </c>
      <c r="AL342" s="1">
        <v>1</v>
      </c>
      <c r="AM342" s="1" t="s">
        <v>980</v>
      </c>
      <c r="AN342" s="1">
        <v>2000</v>
      </c>
      <c r="AO342" s="1">
        <v>8</v>
      </c>
      <c r="AP342" s="1">
        <v>0</v>
      </c>
      <c r="AQ342" s="1">
        <v>1</v>
      </c>
      <c r="AS342" s="1">
        <v>104</v>
      </c>
      <c r="AT342" s="1">
        <v>104</v>
      </c>
      <c r="AU342" s="1" t="b">
        <v>1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8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S342" s="1" t="s">
        <v>210</v>
      </c>
      <c r="CT342" s="1">
        <v>1</v>
      </c>
      <c r="CU342" s="1">
        <v>-1</v>
      </c>
      <c r="CV342" s="1">
        <v>62</v>
      </c>
      <c r="CW342" s="1">
        <v>0</v>
      </c>
      <c r="CX342" s="1">
        <v>150062</v>
      </c>
      <c r="CY342" s="1" t="s">
        <v>210</v>
      </c>
    </row>
    <row r="343" spans="1:103" x14ac:dyDescent="0.2">
      <c r="A343" s="1">
        <v>80105</v>
      </c>
      <c r="B343" s="1">
        <v>1</v>
      </c>
      <c r="C343" s="1">
        <v>180105</v>
      </c>
      <c r="D343" s="1">
        <v>280105</v>
      </c>
      <c r="E343" s="1" t="s">
        <v>981</v>
      </c>
      <c r="F343" s="1" t="s">
        <v>982</v>
      </c>
      <c r="G343" s="1">
        <v>50000</v>
      </c>
      <c r="H343" s="1">
        <v>20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1</v>
      </c>
      <c r="O343" s="1">
        <v>4</v>
      </c>
      <c r="P343" s="1">
        <v>186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 t="s">
        <v>983</v>
      </c>
      <c r="AL343" s="1">
        <v>1</v>
      </c>
      <c r="AM343" s="1" t="s">
        <v>984</v>
      </c>
      <c r="AN343" s="1">
        <v>1000</v>
      </c>
      <c r="AO343" s="1">
        <v>24</v>
      </c>
      <c r="AP343" s="1">
        <v>8192</v>
      </c>
      <c r="AQ343" s="1">
        <v>1</v>
      </c>
      <c r="AS343" s="1">
        <v>105</v>
      </c>
      <c r="AT343" s="1">
        <v>105</v>
      </c>
      <c r="AU343" s="1" t="b">
        <v>1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8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S343" s="1" t="s">
        <v>203</v>
      </c>
      <c r="CT343" s="1">
        <v>1</v>
      </c>
      <c r="CU343" s="1">
        <v>-1</v>
      </c>
      <c r="CV343" s="1">
        <v>46</v>
      </c>
      <c r="CW343" s="1">
        <v>0</v>
      </c>
      <c r="CX343" s="1">
        <v>150046</v>
      </c>
      <c r="CY343" s="1" t="s">
        <v>203</v>
      </c>
    </row>
    <row r="344" spans="1:103" x14ac:dyDescent="0.2">
      <c r="A344" s="1">
        <v>80106</v>
      </c>
      <c r="B344" s="1">
        <v>1</v>
      </c>
      <c r="C344" s="1">
        <v>180106</v>
      </c>
      <c r="D344" s="1">
        <v>280106</v>
      </c>
      <c r="E344" s="1" t="s">
        <v>985</v>
      </c>
      <c r="F344" s="1" t="s">
        <v>986</v>
      </c>
      <c r="G344" s="1">
        <v>50000</v>
      </c>
      <c r="H344" s="1">
        <v>20</v>
      </c>
      <c r="I344" s="1">
        <v>0</v>
      </c>
      <c r="J344" s="1">
        <v>0</v>
      </c>
      <c r="K344" s="1">
        <v>0</v>
      </c>
      <c r="L344" s="1">
        <v>0</v>
      </c>
      <c r="M344" s="1">
        <v>2</v>
      </c>
      <c r="N344" s="1">
        <v>1</v>
      </c>
      <c r="O344" s="1">
        <v>4</v>
      </c>
      <c r="P344" s="1">
        <v>114</v>
      </c>
      <c r="Q344" s="1">
        <v>0</v>
      </c>
      <c r="R344" s="1">
        <v>205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 t="s">
        <v>987</v>
      </c>
      <c r="AL344" s="1">
        <v>1</v>
      </c>
      <c r="AM344" s="1" t="s">
        <v>988</v>
      </c>
      <c r="AN344" s="1">
        <v>1000</v>
      </c>
      <c r="AO344" s="1">
        <v>24</v>
      </c>
      <c r="AP344" s="1">
        <v>8192</v>
      </c>
      <c r="AQ344" s="1">
        <v>1</v>
      </c>
      <c r="AS344" s="1">
        <v>106</v>
      </c>
      <c r="AT344" s="1">
        <v>106</v>
      </c>
      <c r="AU344" s="1" t="b">
        <v>1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8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S344" s="1" t="s">
        <v>197</v>
      </c>
      <c r="CT344" s="1">
        <v>1</v>
      </c>
      <c r="CU344" s="1">
        <v>-1</v>
      </c>
      <c r="CV344" s="1">
        <v>45</v>
      </c>
      <c r="CW344" s="1">
        <v>0</v>
      </c>
      <c r="CX344" s="1">
        <v>150045</v>
      </c>
      <c r="CY344" s="1" t="s">
        <v>197</v>
      </c>
    </row>
    <row r="345" spans="1:103" x14ac:dyDescent="0.2">
      <c r="A345" s="1">
        <v>80107</v>
      </c>
      <c r="B345" s="1">
        <v>1</v>
      </c>
      <c r="C345" s="1">
        <v>180107</v>
      </c>
      <c r="D345" s="1">
        <v>280107</v>
      </c>
      <c r="E345" s="1" t="s">
        <v>989</v>
      </c>
      <c r="F345" s="1" t="s">
        <v>990</v>
      </c>
      <c r="G345" s="1">
        <v>50000</v>
      </c>
      <c r="H345" s="1">
        <v>20</v>
      </c>
      <c r="I345" s="1">
        <v>0</v>
      </c>
      <c r="J345" s="1">
        <v>0</v>
      </c>
      <c r="K345" s="1">
        <v>0</v>
      </c>
      <c r="L345" s="1">
        <v>0</v>
      </c>
      <c r="M345" s="1">
        <v>4</v>
      </c>
      <c r="N345" s="1">
        <v>1</v>
      </c>
      <c r="O345" s="1">
        <v>4</v>
      </c>
      <c r="P345" s="1">
        <v>147</v>
      </c>
      <c r="Q345" s="1">
        <v>0</v>
      </c>
      <c r="R345" s="1">
        <v>102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 t="s">
        <v>991</v>
      </c>
      <c r="AL345" s="1">
        <v>1</v>
      </c>
      <c r="AM345" s="1" t="s">
        <v>992</v>
      </c>
      <c r="AN345" s="1">
        <v>1000</v>
      </c>
      <c r="AO345" s="1">
        <v>24</v>
      </c>
      <c r="AP345" s="1">
        <v>8192</v>
      </c>
      <c r="AQ345" s="1">
        <v>1</v>
      </c>
      <c r="AS345" s="1">
        <v>107</v>
      </c>
      <c r="AT345" s="1">
        <v>107</v>
      </c>
      <c r="AU345" s="1" t="b">
        <v>1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8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S345" s="1" t="s">
        <v>191</v>
      </c>
      <c r="CT345" s="1">
        <v>2</v>
      </c>
      <c r="CU345" s="1">
        <v>-1</v>
      </c>
      <c r="CV345" s="1">
        <v>49</v>
      </c>
      <c r="CW345" s="1">
        <v>0</v>
      </c>
      <c r="CX345" s="1">
        <v>150049</v>
      </c>
      <c r="CY345" s="1" t="s">
        <v>191</v>
      </c>
    </row>
    <row r="346" spans="1:103" x14ac:dyDescent="0.2">
      <c r="A346" s="1">
        <v>80108</v>
      </c>
      <c r="B346" s="1">
        <v>1</v>
      </c>
      <c r="C346" s="1">
        <v>180108</v>
      </c>
      <c r="D346" s="1">
        <v>280108</v>
      </c>
      <c r="E346" s="1" t="s">
        <v>993</v>
      </c>
      <c r="F346" s="1" t="s">
        <v>994</v>
      </c>
      <c r="G346" s="1">
        <v>50000</v>
      </c>
      <c r="H346" s="1">
        <v>20</v>
      </c>
      <c r="I346" s="1">
        <v>0</v>
      </c>
      <c r="J346" s="1">
        <v>0</v>
      </c>
      <c r="K346" s="1">
        <v>0</v>
      </c>
      <c r="L346" s="1">
        <v>0</v>
      </c>
      <c r="M346" s="1">
        <v>8</v>
      </c>
      <c r="N346" s="1">
        <v>1</v>
      </c>
      <c r="O346" s="1">
        <v>4</v>
      </c>
      <c r="P346" s="1">
        <v>145</v>
      </c>
      <c r="Q346" s="1">
        <v>0</v>
      </c>
      <c r="R346" s="1">
        <v>103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 t="s">
        <v>995</v>
      </c>
      <c r="AL346" s="1">
        <v>1</v>
      </c>
      <c r="AM346" s="1" t="s">
        <v>996</v>
      </c>
      <c r="AN346" s="1">
        <v>1000</v>
      </c>
      <c r="AO346" s="1">
        <v>24</v>
      </c>
      <c r="AP346" s="1">
        <v>8192</v>
      </c>
      <c r="AQ346" s="1">
        <v>1</v>
      </c>
      <c r="AS346" s="1">
        <v>108</v>
      </c>
      <c r="AT346" s="1">
        <v>108</v>
      </c>
      <c r="AU346" s="1" t="b">
        <v>1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8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S346" s="1" t="s">
        <v>187</v>
      </c>
      <c r="CT346" s="1">
        <v>1</v>
      </c>
      <c r="CU346" s="1">
        <v>-1</v>
      </c>
      <c r="CV346" s="1">
        <v>72</v>
      </c>
      <c r="CW346" s="1">
        <v>0</v>
      </c>
      <c r="CX346" s="1">
        <v>150072</v>
      </c>
      <c r="CY346" s="1" t="s">
        <v>187</v>
      </c>
    </row>
    <row r="347" spans="1:103" x14ac:dyDescent="0.2">
      <c r="A347" s="1">
        <v>80109</v>
      </c>
      <c r="B347" s="1">
        <v>1</v>
      </c>
      <c r="C347" s="1">
        <v>180109</v>
      </c>
      <c r="D347" s="1">
        <v>280109</v>
      </c>
      <c r="E347" s="1" t="s">
        <v>997</v>
      </c>
      <c r="F347" s="1" t="s">
        <v>998</v>
      </c>
      <c r="G347" s="1">
        <v>50000</v>
      </c>
      <c r="H347" s="1">
        <v>20</v>
      </c>
      <c r="I347" s="1">
        <v>0</v>
      </c>
      <c r="J347" s="1">
        <v>0</v>
      </c>
      <c r="K347" s="1">
        <v>0</v>
      </c>
      <c r="L347" s="1">
        <v>0</v>
      </c>
      <c r="M347" s="1">
        <v>16</v>
      </c>
      <c r="N347" s="1">
        <v>1</v>
      </c>
      <c r="O347" s="1">
        <v>4</v>
      </c>
      <c r="P347" s="1">
        <v>126</v>
      </c>
      <c r="Q347" s="1">
        <v>0</v>
      </c>
      <c r="R347" s="1">
        <v>123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 t="s">
        <v>999</v>
      </c>
      <c r="AL347" s="1">
        <v>1</v>
      </c>
      <c r="AM347" s="1" t="s">
        <v>1000</v>
      </c>
      <c r="AN347" s="1">
        <v>1000</v>
      </c>
      <c r="AO347" s="1">
        <v>24</v>
      </c>
      <c r="AP347" s="1">
        <v>8192</v>
      </c>
      <c r="AQ347" s="1">
        <v>1</v>
      </c>
      <c r="AS347" s="1">
        <v>109</v>
      </c>
      <c r="AT347" s="1">
        <v>109</v>
      </c>
      <c r="AU347" s="1" t="b">
        <v>1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8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S347" s="1" t="s">
        <v>183</v>
      </c>
      <c r="CT347" s="1">
        <v>2</v>
      </c>
      <c r="CU347" s="1">
        <v>-1</v>
      </c>
      <c r="CV347" s="1">
        <v>73</v>
      </c>
      <c r="CW347" s="1">
        <v>0</v>
      </c>
      <c r="CX347" s="1">
        <v>150073</v>
      </c>
      <c r="CY347" s="1" t="s">
        <v>183</v>
      </c>
    </row>
    <row r="348" spans="1:103" x14ac:dyDescent="0.2">
      <c r="A348" s="1">
        <v>80110</v>
      </c>
      <c r="B348" s="1">
        <v>1</v>
      </c>
      <c r="C348" s="1">
        <v>180110</v>
      </c>
      <c r="D348" s="1">
        <v>280110</v>
      </c>
      <c r="E348" s="1" t="s">
        <v>1001</v>
      </c>
      <c r="F348" s="1" t="s">
        <v>1002</v>
      </c>
      <c r="G348" s="1">
        <v>50000</v>
      </c>
      <c r="H348" s="1">
        <v>20</v>
      </c>
      <c r="I348" s="1">
        <v>0</v>
      </c>
      <c r="J348" s="1">
        <v>0</v>
      </c>
      <c r="K348" s="1">
        <v>0</v>
      </c>
      <c r="L348" s="1">
        <v>0</v>
      </c>
      <c r="M348" s="1">
        <v>32</v>
      </c>
      <c r="N348" s="1">
        <v>1</v>
      </c>
      <c r="O348" s="1">
        <v>4</v>
      </c>
      <c r="P348" s="1">
        <v>194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 t="s">
        <v>1003</v>
      </c>
      <c r="AL348" s="1">
        <v>1</v>
      </c>
      <c r="AM348" s="1" t="s">
        <v>1004</v>
      </c>
      <c r="AN348" s="1">
        <v>1000</v>
      </c>
      <c r="AO348" s="1">
        <v>24</v>
      </c>
      <c r="AP348" s="1">
        <v>8192</v>
      </c>
      <c r="AQ348" s="1">
        <v>1</v>
      </c>
      <c r="AS348" s="1">
        <v>110</v>
      </c>
      <c r="AT348" s="1">
        <v>110</v>
      </c>
      <c r="AU348" s="1" t="b">
        <v>1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8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S348" s="1" t="s">
        <v>185</v>
      </c>
      <c r="CT348" s="1">
        <v>2</v>
      </c>
      <c r="CU348" s="1">
        <v>-1</v>
      </c>
      <c r="CV348" s="1">
        <v>75</v>
      </c>
      <c r="CW348" s="1">
        <v>0</v>
      </c>
      <c r="CX348" s="1">
        <v>150075</v>
      </c>
      <c r="CY348" s="1" t="s">
        <v>185</v>
      </c>
    </row>
    <row r="349" spans="1:103" x14ac:dyDescent="0.2">
      <c r="A349" s="1">
        <v>80111</v>
      </c>
      <c r="B349" s="1">
        <v>1</v>
      </c>
      <c r="C349" s="1">
        <v>180111</v>
      </c>
      <c r="D349" s="1">
        <v>280111</v>
      </c>
      <c r="E349" s="1" t="s">
        <v>1005</v>
      </c>
      <c r="F349" s="1" t="s">
        <v>1006</v>
      </c>
      <c r="G349" s="1">
        <v>75000</v>
      </c>
      <c r="H349" s="1">
        <v>20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5</v>
      </c>
      <c r="P349" s="1">
        <v>371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 t="s">
        <v>1007</v>
      </c>
      <c r="AL349" s="1">
        <v>1</v>
      </c>
      <c r="AM349" s="1" t="s">
        <v>1008</v>
      </c>
      <c r="AN349" s="1">
        <v>2000</v>
      </c>
      <c r="AO349" s="1">
        <v>16</v>
      </c>
      <c r="AP349" s="1">
        <v>0</v>
      </c>
      <c r="AQ349" s="1">
        <v>1</v>
      </c>
      <c r="AS349" s="1">
        <v>111</v>
      </c>
      <c r="AT349" s="1">
        <v>111</v>
      </c>
      <c r="AU349" s="1" t="b">
        <v>1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8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S349" s="1" t="s">
        <v>182</v>
      </c>
      <c r="CT349" s="1">
        <v>4</v>
      </c>
      <c r="CU349" s="1">
        <v>-1</v>
      </c>
      <c r="CV349" s="1">
        <v>89</v>
      </c>
      <c r="CW349" s="1">
        <v>0</v>
      </c>
      <c r="CX349" s="1">
        <v>150089</v>
      </c>
      <c r="CY349" s="1" t="s">
        <v>182</v>
      </c>
    </row>
    <row r="350" spans="1:103" x14ac:dyDescent="0.2">
      <c r="A350" s="1">
        <v>80112</v>
      </c>
      <c r="B350" s="1">
        <v>1</v>
      </c>
      <c r="C350" s="1">
        <v>180112</v>
      </c>
      <c r="D350" s="1">
        <v>280112</v>
      </c>
      <c r="E350" s="1" t="s">
        <v>1009</v>
      </c>
      <c r="F350" s="1" t="s">
        <v>1010</v>
      </c>
      <c r="G350" s="1">
        <v>75000</v>
      </c>
      <c r="H350" s="1">
        <v>20</v>
      </c>
      <c r="I350" s="1">
        <v>0</v>
      </c>
      <c r="J350" s="1">
        <v>0</v>
      </c>
      <c r="K350" s="1">
        <v>0</v>
      </c>
      <c r="L350" s="1">
        <v>0</v>
      </c>
      <c r="M350" s="1">
        <v>2</v>
      </c>
      <c r="N350" s="1">
        <v>1</v>
      </c>
      <c r="O350" s="1">
        <v>5</v>
      </c>
      <c r="P350" s="1">
        <v>228</v>
      </c>
      <c r="Q350" s="1">
        <v>0</v>
      </c>
      <c r="R350" s="1">
        <v>410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 t="s">
        <v>1011</v>
      </c>
      <c r="AL350" s="1">
        <v>1</v>
      </c>
      <c r="AM350" s="1" t="s">
        <v>1012</v>
      </c>
      <c r="AN350" s="1">
        <v>2000</v>
      </c>
      <c r="AO350" s="1">
        <v>16</v>
      </c>
      <c r="AP350" s="1">
        <v>0</v>
      </c>
      <c r="AQ350" s="1">
        <v>1</v>
      </c>
      <c r="AS350" s="1">
        <v>112</v>
      </c>
      <c r="AT350" s="1">
        <v>112</v>
      </c>
      <c r="AU350" s="1" t="b">
        <v>1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8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S350" s="1" t="s">
        <v>181</v>
      </c>
      <c r="CT350" s="1">
        <v>1</v>
      </c>
      <c r="CU350" s="1">
        <v>-1</v>
      </c>
      <c r="CV350" s="1">
        <v>51</v>
      </c>
      <c r="CW350" s="1">
        <v>0</v>
      </c>
      <c r="CX350" s="1">
        <v>150051</v>
      </c>
      <c r="CY350" s="1" t="s">
        <v>181</v>
      </c>
    </row>
    <row r="351" spans="1:103" x14ac:dyDescent="0.2">
      <c r="A351" s="1">
        <v>80113</v>
      </c>
      <c r="B351" s="1">
        <v>1</v>
      </c>
      <c r="C351" s="1">
        <v>180113</v>
      </c>
      <c r="D351" s="1">
        <v>280113</v>
      </c>
      <c r="E351" s="1" t="s">
        <v>1013</v>
      </c>
      <c r="F351" s="1" t="s">
        <v>1014</v>
      </c>
      <c r="G351" s="1">
        <v>75000</v>
      </c>
      <c r="H351" s="1">
        <v>20</v>
      </c>
      <c r="I351" s="1">
        <v>0</v>
      </c>
      <c r="J351" s="1">
        <v>0</v>
      </c>
      <c r="K351" s="1">
        <v>0</v>
      </c>
      <c r="L351" s="1">
        <v>0</v>
      </c>
      <c r="M351" s="1">
        <v>4</v>
      </c>
      <c r="N351" s="1">
        <v>1</v>
      </c>
      <c r="O351" s="1">
        <v>5</v>
      </c>
      <c r="P351" s="1">
        <v>294</v>
      </c>
      <c r="Q351" s="1">
        <v>0</v>
      </c>
      <c r="R351" s="1">
        <v>203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 t="s">
        <v>1015</v>
      </c>
      <c r="AL351" s="1">
        <v>1</v>
      </c>
      <c r="AM351" s="1" t="s">
        <v>1016</v>
      </c>
      <c r="AN351" s="1">
        <v>2000</v>
      </c>
      <c r="AO351" s="1">
        <v>16</v>
      </c>
      <c r="AP351" s="1">
        <v>0</v>
      </c>
      <c r="AQ351" s="1">
        <v>1</v>
      </c>
      <c r="AS351" s="1">
        <v>113</v>
      </c>
      <c r="AT351" s="1">
        <v>113</v>
      </c>
      <c r="AU351" s="1" t="b">
        <v>1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8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S351" s="1" t="s">
        <v>178</v>
      </c>
      <c r="CT351" s="1">
        <v>1</v>
      </c>
      <c r="CU351" s="1">
        <v>-1</v>
      </c>
      <c r="CV351" s="1">
        <v>56</v>
      </c>
      <c r="CW351" s="1">
        <v>0</v>
      </c>
      <c r="CX351" s="1">
        <v>150056</v>
      </c>
      <c r="CY351" s="1" t="s">
        <v>178</v>
      </c>
    </row>
    <row r="352" spans="1:103" x14ac:dyDescent="0.2">
      <c r="A352" s="1">
        <v>80114</v>
      </c>
      <c r="B352" s="1">
        <v>1</v>
      </c>
      <c r="C352" s="1">
        <v>180114</v>
      </c>
      <c r="D352" s="1">
        <v>280114</v>
      </c>
      <c r="E352" s="1" t="s">
        <v>1017</v>
      </c>
      <c r="F352" s="1" t="s">
        <v>1018</v>
      </c>
      <c r="G352" s="1">
        <v>75000</v>
      </c>
      <c r="H352" s="1">
        <v>20</v>
      </c>
      <c r="I352" s="1">
        <v>0</v>
      </c>
      <c r="J352" s="1">
        <v>0</v>
      </c>
      <c r="K352" s="1">
        <v>0</v>
      </c>
      <c r="L352" s="1">
        <v>0</v>
      </c>
      <c r="M352" s="1">
        <v>8</v>
      </c>
      <c r="N352" s="1">
        <v>1</v>
      </c>
      <c r="O352" s="1">
        <v>5</v>
      </c>
      <c r="P352" s="1">
        <v>291</v>
      </c>
      <c r="Q352" s="1">
        <v>0</v>
      </c>
      <c r="R352" s="1">
        <v>207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 t="s">
        <v>1019</v>
      </c>
      <c r="AL352" s="1">
        <v>1</v>
      </c>
      <c r="AM352" s="1" t="s">
        <v>1020</v>
      </c>
      <c r="AN352" s="1">
        <v>2000</v>
      </c>
      <c r="AO352" s="1">
        <v>16</v>
      </c>
      <c r="AP352" s="1">
        <v>0</v>
      </c>
      <c r="AQ352" s="1">
        <v>1</v>
      </c>
      <c r="AS352" s="1">
        <v>114</v>
      </c>
      <c r="AT352" s="1">
        <v>114</v>
      </c>
      <c r="AU352" s="1" t="b">
        <v>1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8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S352" s="1" t="s">
        <v>177</v>
      </c>
      <c r="CT352" s="1">
        <v>2</v>
      </c>
      <c r="CU352" s="1">
        <v>-1</v>
      </c>
      <c r="CV352" s="1">
        <v>59</v>
      </c>
      <c r="CW352" s="1">
        <v>0</v>
      </c>
      <c r="CX352" s="1">
        <v>150059</v>
      </c>
      <c r="CY352" s="1" t="s">
        <v>177</v>
      </c>
    </row>
    <row r="353" spans="1:103" x14ac:dyDescent="0.2">
      <c r="A353" s="1">
        <v>80115</v>
      </c>
      <c r="B353" s="1">
        <v>1</v>
      </c>
      <c r="C353" s="1">
        <v>180115</v>
      </c>
      <c r="D353" s="1">
        <v>280115</v>
      </c>
      <c r="E353" s="1" t="s">
        <v>1021</v>
      </c>
      <c r="F353" s="1" t="s">
        <v>1022</v>
      </c>
      <c r="G353" s="1">
        <v>75000</v>
      </c>
      <c r="H353" s="1">
        <v>20</v>
      </c>
      <c r="I353" s="1">
        <v>0</v>
      </c>
      <c r="J353" s="1">
        <v>0</v>
      </c>
      <c r="K353" s="1">
        <v>0</v>
      </c>
      <c r="L353" s="1">
        <v>0</v>
      </c>
      <c r="M353" s="1">
        <v>16</v>
      </c>
      <c r="N353" s="1">
        <v>1</v>
      </c>
      <c r="O353" s="1">
        <v>5</v>
      </c>
      <c r="P353" s="1">
        <v>252</v>
      </c>
      <c r="Q353" s="1">
        <v>0</v>
      </c>
      <c r="R353" s="1">
        <v>245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 t="s">
        <v>1023</v>
      </c>
      <c r="AL353" s="1">
        <v>1</v>
      </c>
      <c r="AM353" s="1" t="s">
        <v>1024</v>
      </c>
      <c r="AN353" s="1">
        <v>2000</v>
      </c>
      <c r="AO353" s="1">
        <v>16</v>
      </c>
      <c r="AP353" s="1">
        <v>0</v>
      </c>
      <c r="AQ353" s="1">
        <v>1</v>
      </c>
      <c r="AS353" s="1">
        <v>115</v>
      </c>
      <c r="AT353" s="1">
        <v>115</v>
      </c>
      <c r="AU353" s="1" t="b">
        <v>1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8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S353" s="1" t="s">
        <v>175</v>
      </c>
      <c r="CT353" s="1">
        <v>2</v>
      </c>
      <c r="CU353" s="1">
        <v>-1</v>
      </c>
      <c r="CV353" s="1">
        <v>37</v>
      </c>
      <c r="CW353" s="1">
        <v>0</v>
      </c>
      <c r="CX353" s="1">
        <v>150037</v>
      </c>
      <c r="CY353" s="1" t="s">
        <v>175</v>
      </c>
    </row>
    <row r="354" spans="1:103" x14ac:dyDescent="0.2">
      <c r="A354" s="1">
        <v>80116</v>
      </c>
      <c r="B354" s="1">
        <v>1</v>
      </c>
      <c r="C354" s="1">
        <v>180116</v>
      </c>
      <c r="D354" s="1">
        <v>280116</v>
      </c>
      <c r="E354" s="1" t="s">
        <v>1025</v>
      </c>
      <c r="F354" s="1" t="s">
        <v>1026</v>
      </c>
      <c r="G354" s="1">
        <v>75000</v>
      </c>
      <c r="H354" s="1">
        <v>20</v>
      </c>
      <c r="I354" s="1">
        <v>0</v>
      </c>
      <c r="J354" s="1">
        <v>0</v>
      </c>
      <c r="K354" s="1">
        <v>0</v>
      </c>
      <c r="L354" s="1">
        <v>0</v>
      </c>
      <c r="M354" s="1">
        <v>32</v>
      </c>
      <c r="N354" s="1">
        <v>1</v>
      </c>
      <c r="O354" s="1">
        <v>5</v>
      </c>
      <c r="P354" s="1">
        <v>389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 t="s">
        <v>1027</v>
      </c>
      <c r="AL354" s="1">
        <v>1</v>
      </c>
      <c r="AM354" s="1" t="s">
        <v>1028</v>
      </c>
      <c r="AN354" s="1">
        <v>2000</v>
      </c>
      <c r="AO354" s="1">
        <v>16</v>
      </c>
      <c r="AP354" s="1">
        <v>0</v>
      </c>
      <c r="AQ354" s="1">
        <v>1</v>
      </c>
      <c r="AS354" s="1">
        <v>116</v>
      </c>
      <c r="AT354" s="1">
        <v>116</v>
      </c>
      <c r="AU354" s="1" t="b">
        <v>1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8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S354" s="1" t="s">
        <v>174</v>
      </c>
      <c r="CT354" s="1">
        <v>1</v>
      </c>
      <c r="CU354" s="1">
        <v>-1</v>
      </c>
      <c r="CV354" s="1">
        <v>38</v>
      </c>
      <c r="CW354" s="1">
        <v>0</v>
      </c>
      <c r="CX354" s="1">
        <v>150038</v>
      </c>
      <c r="CY354" s="1" t="s">
        <v>174</v>
      </c>
    </row>
    <row r="355" spans="1:103" x14ac:dyDescent="0.2">
      <c r="A355" s="1">
        <v>80500</v>
      </c>
      <c r="B355" s="1">
        <v>1</v>
      </c>
      <c r="C355" s="1">
        <v>180500</v>
      </c>
      <c r="D355" s="1">
        <v>280500</v>
      </c>
      <c r="E355" s="1" t="s">
        <v>1029</v>
      </c>
      <c r="F355" s="1" t="s">
        <v>1030</v>
      </c>
      <c r="G355" s="1">
        <v>5000</v>
      </c>
      <c r="H355" s="1">
        <v>20</v>
      </c>
      <c r="I355" s="1">
        <v>0</v>
      </c>
      <c r="J355" s="1">
        <v>0</v>
      </c>
      <c r="K355" s="1">
        <v>0</v>
      </c>
      <c r="L355" s="1">
        <v>0</v>
      </c>
      <c r="M355" s="1">
        <v>64</v>
      </c>
      <c r="N355" s="1">
        <v>0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28</v>
      </c>
      <c r="U355" s="1">
        <v>0</v>
      </c>
      <c r="V355" s="1">
        <v>28</v>
      </c>
      <c r="W355" s="1">
        <v>0</v>
      </c>
      <c r="X355" s="1">
        <v>0</v>
      </c>
      <c r="Y355" s="1">
        <v>116</v>
      </c>
      <c r="Z355" s="1">
        <v>500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 t="s">
        <v>1031</v>
      </c>
      <c r="AL355" s="1">
        <v>1</v>
      </c>
      <c r="AM355" s="1">
        <v>0</v>
      </c>
      <c r="AN355" s="1">
        <v>500</v>
      </c>
      <c r="AO355" s="1">
        <v>8388640</v>
      </c>
      <c r="AP355" s="1">
        <v>0</v>
      </c>
      <c r="AQ355" s="1">
        <v>1</v>
      </c>
      <c r="AS355" s="1">
        <v>117</v>
      </c>
      <c r="AT355" s="1">
        <v>117</v>
      </c>
      <c r="AU355" s="1" t="b">
        <v>1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8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S355" s="1" t="s">
        <v>292</v>
      </c>
      <c r="CT355" s="1">
        <v>1</v>
      </c>
      <c r="CU355" s="1">
        <v>650</v>
      </c>
      <c r="CV355" s="1">
        <v>1</v>
      </c>
      <c r="CW355" s="1">
        <v>0</v>
      </c>
      <c r="CX355" s="1">
        <v>150001</v>
      </c>
      <c r="CY355" s="1" t="s">
        <v>292</v>
      </c>
    </row>
    <row r="356" spans="1:103" x14ac:dyDescent="0.2">
      <c r="A356" s="1">
        <v>80501</v>
      </c>
      <c r="B356" s="1">
        <v>1</v>
      </c>
      <c r="C356" s="1">
        <v>180501</v>
      </c>
      <c r="D356" s="1">
        <v>280501</v>
      </c>
      <c r="E356" s="1" t="s">
        <v>1032</v>
      </c>
      <c r="F356" s="1" t="s">
        <v>1033</v>
      </c>
      <c r="G356" s="1">
        <v>5000</v>
      </c>
      <c r="H356" s="1">
        <v>20</v>
      </c>
      <c r="I356" s="1">
        <v>0</v>
      </c>
      <c r="J356" s="1">
        <v>0</v>
      </c>
      <c r="K356" s="1">
        <v>0</v>
      </c>
      <c r="L356" s="1">
        <v>0</v>
      </c>
      <c r="M356" s="1">
        <v>64</v>
      </c>
      <c r="N356" s="1">
        <v>0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47</v>
      </c>
      <c r="U356" s="1">
        <v>0</v>
      </c>
      <c r="V356" s="1">
        <v>19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 t="s">
        <v>1034</v>
      </c>
      <c r="AL356" s="1">
        <v>1</v>
      </c>
      <c r="AM356" s="1">
        <v>0</v>
      </c>
      <c r="AN356" s="1">
        <v>500</v>
      </c>
      <c r="AO356" s="1">
        <v>8388648</v>
      </c>
      <c r="AP356" s="1">
        <v>8192</v>
      </c>
      <c r="AQ356" s="1">
        <v>1</v>
      </c>
      <c r="AS356" s="1">
        <v>118</v>
      </c>
      <c r="AT356" s="1">
        <v>118</v>
      </c>
      <c r="AU356" s="1" t="b">
        <v>1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8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S356" s="1" t="s">
        <v>284</v>
      </c>
      <c r="CT356" s="1">
        <v>1</v>
      </c>
      <c r="CU356" s="1">
        <v>650</v>
      </c>
      <c r="CV356" s="1">
        <v>3</v>
      </c>
      <c r="CW356" s="1">
        <v>0</v>
      </c>
      <c r="CX356" s="1">
        <v>150003</v>
      </c>
      <c r="CY356" s="1" t="s">
        <v>284</v>
      </c>
    </row>
    <row r="357" spans="1:103" x14ac:dyDescent="0.2">
      <c r="A357" s="1">
        <v>80502</v>
      </c>
      <c r="B357" s="1">
        <v>1</v>
      </c>
      <c r="C357" s="1">
        <v>180502</v>
      </c>
      <c r="D357" s="1">
        <v>280502</v>
      </c>
      <c r="E357" s="1" t="s">
        <v>1035</v>
      </c>
      <c r="F357" s="1" t="s">
        <v>1036</v>
      </c>
      <c r="G357" s="1">
        <v>5000</v>
      </c>
      <c r="H357" s="1">
        <v>20</v>
      </c>
      <c r="I357" s="1">
        <v>0</v>
      </c>
      <c r="J357" s="1">
        <v>0</v>
      </c>
      <c r="K357" s="1">
        <v>0</v>
      </c>
      <c r="L357" s="1">
        <v>0</v>
      </c>
      <c r="M357" s="1">
        <v>64</v>
      </c>
      <c r="N357" s="1">
        <v>0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17</v>
      </c>
      <c r="U357" s="1">
        <v>0</v>
      </c>
      <c r="V357" s="1">
        <v>45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 t="s">
        <v>1037</v>
      </c>
      <c r="AL357" s="1">
        <v>1</v>
      </c>
      <c r="AM357" s="1">
        <v>0</v>
      </c>
      <c r="AN357" s="1">
        <v>500</v>
      </c>
      <c r="AO357" s="1">
        <v>8388648</v>
      </c>
      <c r="AP357" s="1">
        <v>8192</v>
      </c>
      <c r="AQ357" s="1">
        <v>1</v>
      </c>
      <c r="AS357" s="1">
        <v>119</v>
      </c>
      <c r="AT357" s="1">
        <v>119</v>
      </c>
      <c r="AU357" s="1" t="b">
        <v>1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8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S357" s="1" t="s">
        <v>282</v>
      </c>
      <c r="CT357" s="1">
        <v>1</v>
      </c>
      <c r="CU357" s="1">
        <v>650</v>
      </c>
      <c r="CV357" s="1">
        <v>2</v>
      </c>
      <c r="CW357" s="1">
        <v>0</v>
      </c>
      <c r="CX357" s="1">
        <v>150002</v>
      </c>
      <c r="CY357" s="1" t="s">
        <v>282</v>
      </c>
    </row>
    <row r="358" spans="1:103" x14ac:dyDescent="0.2">
      <c r="A358" s="1">
        <v>80503</v>
      </c>
      <c r="B358" s="1">
        <v>1</v>
      </c>
      <c r="C358" s="1">
        <v>180503</v>
      </c>
      <c r="D358" s="1">
        <v>280503</v>
      </c>
      <c r="E358" s="1" t="s">
        <v>369</v>
      </c>
      <c r="F358" s="1" t="s">
        <v>1038</v>
      </c>
      <c r="G358" s="1">
        <v>15000</v>
      </c>
      <c r="H358" s="1">
        <v>20</v>
      </c>
      <c r="I358" s="1">
        <v>0</v>
      </c>
      <c r="J358" s="1">
        <v>0</v>
      </c>
      <c r="K358" s="1">
        <v>0</v>
      </c>
      <c r="L358" s="1">
        <v>0</v>
      </c>
      <c r="M358" s="1">
        <v>64</v>
      </c>
      <c r="N358" s="1">
        <v>0</v>
      </c>
      <c r="O358" s="1">
        <v>2</v>
      </c>
      <c r="P358" s="1">
        <v>0</v>
      </c>
      <c r="Q358" s="1">
        <v>0</v>
      </c>
      <c r="R358" s="1">
        <v>0</v>
      </c>
      <c r="S358" s="1">
        <v>0</v>
      </c>
      <c r="T358" s="1">
        <v>97</v>
      </c>
      <c r="U358" s="1">
        <v>0</v>
      </c>
      <c r="V358" s="1">
        <v>38</v>
      </c>
      <c r="W358" s="1">
        <v>0</v>
      </c>
      <c r="X358" s="1">
        <v>0</v>
      </c>
      <c r="Y358" s="1">
        <v>101</v>
      </c>
      <c r="Z358" s="1">
        <v>4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 t="s">
        <v>1039</v>
      </c>
      <c r="AL358" s="1">
        <v>1</v>
      </c>
      <c r="AM358" s="1">
        <v>0</v>
      </c>
      <c r="AN358" s="1">
        <v>500</v>
      </c>
      <c r="AO358" s="1">
        <v>8388664</v>
      </c>
      <c r="AP358" s="1">
        <v>8192</v>
      </c>
      <c r="AQ358" s="1">
        <v>1</v>
      </c>
      <c r="AS358" s="1">
        <v>120</v>
      </c>
      <c r="AT358" s="1">
        <v>120</v>
      </c>
      <c r="AU358" s="1" t="b">
        <v>1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8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S358" s="1" t="s">
        <v>281</v>
      </c>
      <c r="CT358" s="1">
        <v>1</v>
      </c>
      <c r="CU358" s="1">
        <v>650</v>
      </c>
      <c r="CV358" s="1">
        <v>4</v>
      </c>
      <c r="CW358" s="1">
        <v>0</v>
      </c>
      <c r="CX358" s="1">
        <v>150004</v>
      </c>
      <c r="CY358" s="1" t="s">
        <v>281</v>
      </c>
    </row>
    <row r="359" spans="1:103" x14ac:dyDescent="0.2">
      <c r="A359" s="1">
        <v>80504</v>
      </c>
      <c r="B359" s="1">
        <v>1</v>
      </c>
      <c r="C359" s="1">
        <v>180504</v>
      </c>
      <c r="D359" s="1">
        <v>280504</v>
      </c>
      <c r="E359" s="1" t="s">
        <v>370</v>
      </c>
      <c r="F359" s="1" t="s">
        <v>1040</v>
      </c>
      <c r="G359" s="1">
        <v>15000</v>
      </c>
      <c r="H359" s="1">
        <v>20</v>
      </c>
      <c r="I359" s="1">
        <v>0</v>
      </c>
      <c r="J359" s="1">
        <v>0</v>
      </c>
      <c r="K359" s="1">
        <v>0</v>
      </c>
      <c r="L359" s="1">
        <v>0</v>
      </c>
      <c r="M359" s="1">
        <v>64</v>
      </c>
      <c r="N359" s="1">
        <v>0</v>
      </c>
      <c r="O359" s="1">
        <v>2</v>
      </c>
      <c r="P359" s="1">
        <v>0</v>
      </c>
      <c r="Q359" s="1">
        <v>0</v>
      </c>
      <c r="R359" s="1">
        <v>0</v>
      </c>
      <c r="S359" s="1">
        <v>0</v>
      </c>
      <c r="T359" s="1">
        <v>34</v>
      </c>
      <c r="U359" s="1">
        <v>0</v>
      </c>
      <c r="V359" s="1">
        <v>92</v>
      </c>
      <c r="W359" s="1">
        <v>0</v>
      </c>
      <c r="X359" s="1">
        <v>0</v>
      </c>
      <c r="Y359" s="1">
        <v>104</v>
      </c>
      <c r="Z359" s="1">
        <v>4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 t="s">
        <v>1041</v>
      </c>
      <c r="AL359" s="1">
        <v>1</v>
      </c>
      <c r="AM359" s="1">
        <v>0</v>
      </c>
      <c r="AN359" s="1">
        <v>500</v>
      </c>
      <c r="AO359" s="1">
        <v>8388664</v>
      </c>
      <c r="AP359" s="1">
        <v>8192</v>
      </c>
      <c r="AQ359" s="1">
        <v>1</v>
      </c>
      <c r="AS359" s="1">
        <v>121</v>
      </c>
      <c r="AT359" s="1">
        <v>121</v>
      </c>
      <c r="AU359" s="1" t="b">
        <v>1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8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S359" s="1" t="s">
        <v>280</v>
      </c>
      <c r="CT359" s="1">
        <v>2</v>
      </c>
      <c r="CU359" s="1">
        <v>650</v>
      </c>
      <c r="CV359" s="1">
        <v>5</v>
      </c>
      <c r="CW359" s="1">
        <v>0</v>
      </c>
      <c r="CX359" s="1">
        <v>150005</v>
      </c>
      <c r="CY359" s="1" t="s">
        <v>280</v>
      </c>
    </row>
    <row r="360" spans="1:103" x14ac:dyDescent="0.2">
      <c r="A360" s="1">
        <v>80505</v>
      </c>
      <c r="B360" s="1">
        <v>1</v>
      </c>
      <c r="C360" s="1">
        <v>180505</v>
      </c>
      <c r="D360" s="1">
        <v>280505</v>
      </c>
      <c r="E360" s="1" t="s">
        <v>371</v>
      </c>
      <c r="F360" s="1" t="s">
        <v>1042</v>
      </c>
      <c r="G360" s="1">
        <v>15000</v>
      </c>
      <c r="H360" s="1">
        <v>20</v>
      </c>
      <c r="I360" s="1">
        <v>0</v>
      </c>
      <c r="J360" s="1">
        <v>0</v>
      </c>
      <c r="K360" s="1">
        <v>0</v>
      </c>
      <c r="L360" s="1">
        <v>0</v>
      </c>
      <c r="M360" s="1">
        <v>64</v>
      </c>
      <c r="N360" s="1">
        <v>0</v>
      </c>
      <c r="O360" s="1">
        <v>2</v>
      </c>
      <c r="P360" s="1">
        <v>0</v>
      </c>
      <c r="Q360" s="1">
        <v>0</v>
      </c>
      <c r="R360" s="1">
        <v>0</v>
      </c>
      <c r="S360" s="1">
        <v>0</v>
      </c>
      <c r="T360" s="1">
        <v>37</v>
      </c>
      <c r="U360" s="1">
        <v>0</v>
      </c>
      <c r="V360" s="1">
        <v>35</v>
      </c>
      <c r="W360" s="1">
        <v>0</v>
      </c>
      <c r="X360" s="1">
        <v>0</v>
      </c>
      <c r="Y360" s="1">
        <v>106</v>
      </c>
      <c r="Z360" s="1">
        <v>4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 t="s">
        <v>1043</v>
      </c>
      <c r="AL360" s="1">
        <v>1</v>
      </c>
      <c r="AM360" s="1">
        <v>0</v>
      </c>
      <c r="AN360" s="1">
        <v>500</v>
      </c>
      <c r="AO360" s="1">
        <v>8388664</v>
      </c>
      <c r="AP360" s="1">
        <v>8192</v>
      </c>
      <c r="AQ360" s="1">
        <v>1</v>
      </c>
      <c r="AS360" s="1">
        <v>122</v>
      </c>
      <c r="AT360" s="1">
        <v>122</v>
      </c>
      <c r="AU360" s="1" t="b">
        <v>1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8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S360" s="1" t="s">
        <v>279</v>
      </c>
      <c r="CT360" s="1">
        <v>2</v>
      </c>
      <c r="CU360" s="1">
        <v>650</v>
      </c>
      <c r="CV360" s="1">
        <v>6</v>
      </c>
      <c r="CW360" s="1">
        <v>0</v>
      </c>
      <c r="CX360" s="1">
        <v>150006</v>
      </c>
      <c r="CY360" s="1" t="s">
        <v>279</v>
      </c>
    </row>
    <row r="361" spans="1:103" x14ac:dyDescent="0.2">
      <c r="A361" s="1">
        <v>80506</v>
      </c>
      <c r="B361" s="1">
        <v>1</v>
      </c>
      <c r="C361" s="1">
        <v>180506</v>
      </c>
      <c r="D361" s="1">
        <v>280506</v>
      </c>
      <c r="E361" s="1" t="s">
        <v>372</v>
      </c>
      <c r="F361" s="1" t="s">
        <v>1044</v>
      </c>
      <c r="G361" s="1">
        <v>15000</v>
      </c>
      <c r="H361" s="1">
        <v>20</v>
      </c>
      <c r="I361" s="1">
        <v>0</v>
      </c>
      <c r="J361" s="1">
        <v>0</v>
      </c>
      <c r="K361" s="1">
        <v>0</v>
      </c>
      <c r="L361" s="1">
        <v>0</v>
      </c>
      <c r="M361" s="1">
        <v>64</v>
      </c>
      <c r="N361" s="1">
        <v>0</v>
      </c>
      <c r="O361" s="1">
        <v>2</v>
      </c>
      <c r="P361" s="1">
        <v>0</v>
      </c>
      <c r="Q361" s="1">
        <v>0</v>
      </c>
      <c r="R361" s="1">
        <v>0</v>
      </c>
      <c r="S361" s="1">
        <v>0</v>
      </c>
      <c r="T361" s="1">
        <v>55</v>
      </c>
      <c r="U361" s="1">
        <v>0</v>
      </c>
      <c r="V361" s="1">
        <v>57</v>
      </c>
      <c r="W361" s="1">
        <v>0</v>
      </c>
      <c r="X361" s="1">
        <v>0</v>
      </c>
      <c r="Y361" s="1">
        <v>105</v>
      </c>
      <c r="Z361" s="1">
        <v>4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 t="s">
        <v>1045</v>
      </c>
      <c r="AL361" s="1">
        <v>1</v>
      </c>
      <c r="AM361" s="1">
        <v>0</v>
      </c>
      <c r="AN361" s="1">
        <v>500</v>
      </c>
      <c r="AO361" s="1">
        <v>8388664</v>
      </c>
      <c r="AP361" s="1">
        <v>8192</v>
      </c>
      <c r="AQ361" s="1">
        <v>1</v>
      </c>
      <c r="AS361" s="1">
        <v>123</v>
      </c>
      <c r="AT361" s="1">
        <v>123</v>
      </c>
      <c r="AU361" s="1" t="b">
        <v>1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8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S361" s="1" t="s">
        <v>276</v>
      </c>
      <c r="CT361" s="1">
        <v>1</v>
      </c>
      <c r="CU361" s="1">
        <v>650</v>
      </c>
      <c r="CV361" s="1">
        <v>8</v>
      </c>
      <c r="CW361" s="1">
        <v>0</v>
      </c>
      <c r="CX361" s="1">
        <v>150008</v>
      </c>
      <c r="CY361" s="1" t="s">
        <v>276</v>
      </c>
    </row>
    <row r="362" spans="1:103" x14ac:dyDescent="0.2">
      <c r="A362" s="1">
        <v>80507</v>
      </c>
      <c r="B362" s="1">
        <v>1</v>
      </c>
      <c r="C362" s="1">
        <v>180507</v>
      </c>
      <c r="D362" s="1">
        <v>280507</v>
      </c>
      <c r="E362" s="1" t="s">
        <v>399</v>
      </c>
      <c r="F362" s="1" t="s">
        <v>1046</v>
      </c>
      <c r="G362" s="1">
        <v>30000</v>
      </c>
      <c r="H362" s="1">
        <v>20</v>
      </c>
      <c r="I362" s="1">
        <v>0</v>
      </c>
      <c r="J362" s="1">
        <v>0</v>
      </c>
      <c r="K362" s="1">
        <v>0</v>
      </c>
      <c r="L362" s="1">
        <v>0</v>
      </c>
      <c r="M362" s="1">
        <v>64</v>
      </c>
      <c r="N362" s="1">
        <v>0</v>
      </c>
      <c r="O362" s="1">
        <v>3</v>
      </c>
      <c r="P362" s="1">
        <v>0</v>
      </c>
      <c r="Q362" s="1">
        <v>0</v>
      </c>
      <c r="R362" s="1">
        <v>0</v>
      </c>
      <c r="S362" s="1">
        <v>0</v>
      </c>
      <c r="T362" s="1">
        <v>144</v>
      </c>
      <c r="U362" s="1">
        <v>0</v>
      </c>
      <c r="V362" s="1">
        <v>54</v>
      </c>
      <c r="W362" s="1">
        <v>0</v>
      </c>
      <c r="X362" s="1">
        <v>0</v>
      </c>
      <c r="Y362" s="1">
        <v>101</v>
      </c>
      <c r="Z362" s="1">
        <v>8</v>
      </c>
      <c r="AA362" s="1">
        <v>0</v>
      </c>
      <c r="AB362" s="1">
        <v>103</v>
      </c>
      <c r="AC362" s="1">
        <v>8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 t="s">
        <v>1047</v>
      </c>
      <c r="AL362" s="1">
        <v>1</v>
      </c>
      <c r="AM362" s="1">
        <v>0</v>
      </c>
      <c r="AN362" s="1">
        <v>500</v>
      </c>
      <c r="AO362" s="1">
        <v>8388664</v>
      </c>
      <c r="AP362" s="1">
        <v>8192</v>
      </c>
      <c r="AQ362" s="1">
        <v>1</v>
      </c>
      <c r="AS362" s="1">
        <v>124</v>
      </c>
      <c r="AT362" s="1">
        <v>124</v>
      </c>
      <c r="AU362" s="1" t="b">
        <v>1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8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S362" s="1" t="s">
        <v>274</v>
      </c>
      <c r="CT362" s="1">
        <v>1</v>
      </c>
      <c r="CU362" s="1">
        <v>650</v>
      </c>
      <c r="CV362" s="1">
        <v>18</v>
      </c>
      <c r="CW362" s="1">
        <v>0</v>
      </c>
      <c r="CX362" s="1">
        <v>150018</v>
      </c>
      <c r="CY362" s="1" t="s">
        <v>274</v>
      </c>
    </row>
    <row r="363" spans="1:103" x14ac:dyDescent="0.2">
      <c r="A363" s="1">
        <v>80508</v>
      </c>
      <c r="B363" s="1">
        <v>1</v>
      </c>
      <c r="C363" s="1">
        <v>180508</v>
      </c>
      <c r="D363" s="1">
        <v>280508</v>
      </c>
      <c r="E363" s="1" t="s">
        <v>400</v>
      </c>
      <c r="F363" s="1" t="s">
        <v>1048</v>
      </c>
      <c r="G363" s="1">
        <v>30000</v>
      </c>
      <c r="H363" s="1">
        <v>20</v>
      </c>
      <c r="I363" s="1">
        <v>0</v>
      </c>
      <c r="J363" s="1">
        <v>0</v>
      </c>
      <c r="K363" s="1">
        <v>0</v>
      </c>
      <c r="L363" s="1">
        <v>0</v>
      </c>
      <c r="M363" s="1">
        <v>64</v>
      </c>
      <c r="N363" s="1">
        <v>0</v>
      </c>
      <c r="O363" s="1">
        <v>3</v>
      </c>
      <c r="P363" s="1">
        <v>0</v>
      </c>
      <c r="Q363" s="1">
        <v>0</v>
      </c>
      <c r="R363" s="1">
        <v>0</v>
      </c>
      <c r="S363" s="1">
        <v>0</v>
      </c>
      <c r="T363" s="1">
        <v>48</v>
      </c>
      <c r="U363" s="1">
        <v>0</v>
      </c>
      <c r="V363" s="1">
        <v>138</v>
      </c>
      <c r="W363" s="1">
        <v>0</v>
      </c>
      <c r="X363" s="1">
        <v>0</v>
      </c>
      <c r="Y363" s="1">
        <v>104</v>
      </c>
      <c r="Z363" s="1">
        <v>8</v>
      </c>
      <c r="AA363" s="1">
        <v>0</v>
      </c>
      <c r="AB363" s="1">
        <v>102</v>
      </c>
      <c r="AC363" s="1">
        <v>8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 t="s">
        <v>1049</v>
      </c>
      <c r="AL363" s="1">
        <v>1</v>
      </c>
      <c r="AM363" s="1">
        <v>0</v>
      </c>
      <c r="AN363" s="1">
        <v>500</v>
      </c>
      <c r="AO363" s="1">
        <v>8388664</v>
      </c>
      <c r="AP363" s="1">
        <v>8192</v>
      </c>
      <c r="AQ363" s="1">
        <v>1</v>
      </c>
      <c r="AS363" s="1">
        <v>125</v>
      </c>
      <c r="AT363" s="1">
        <v>125</v>
      </c>
      <c r="AU363" s="1" t="b">
        <v>1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8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S363" s="1" t="s">
        <v>273</v>
      </c>
      <c r="CT363" s="1">
        <v>2</v>
      </c>
      <c r="CU363" s="1">
        <v>650</v>
      </c>
      <c r="CV363" s="1">
        <v>10</v>
      </c>
      <c r="CW363" s="1">
        <v>0</v>
      </c>
      <c r="CX363" s="1">
        <v>150010</v>
      </c>
      <c r="CY363" s="1" t="s">
        <v>273</v>
      </c>
    </row>
    <row r="364" spans="1:103" x14ac:dyDescent="0.2">
      <c r="A364" s="1">
        <v>80509</v>
      </c>
      <c r="B364" s="1">
        <v>1</v>
      </c>
      <c r="C364" s="1">
        <v>180509</v>
      </c>
      <c r="D364" s="1">
        <v>280509</v>
      </c>
      <c r="E364" s="1" t="s">
        <v>401</v>
      </c>
      <c r="F364" s="1" t="s">
        <v>1050</v>
      </c>
      <c r="G364" s="1">
        <v>30000</v>
      </c>
      <c r="H364" s="1">
        <v>20</v>
      </c>
      <c r="I364" s="1">
        <v>0</v>
      </c>
      <c r="J364" s="1">
        <v>0</v>
      </c>
      <c r="K364" s="1">
        <v>0</v>
      </c>
      <c r="L364" s="1">
        <v>0</v>
      </c>
      <c r="M364" s="1">
        <v>64</v>
      </c>
      <c r="N364" s="1">
        <v>0</v>
      </c>
      <c r="O364" s="1">
        <v>3</v>
      </c>
      <c r="P364" s="1">
        <v>0</v>
      </c>
      <c r="Q364" s="1">
        <v>0</v>
      </c>
      <c r="R364" s="1">
        <v>0</v>
      </c>
      <c r="S364" s="1">
        <v>0</v>
      </c>
      <c r="T364" s="1">
        <v>59</v>
      </c>
      <c r="U364" s="1">
        <v>0</v>
      </c>
      <c r="V364" s="1">
        <v>56</v>
      </c>
      <c r="W364" s="1">
        <v>0</v>
      </c>
      <c r="X364" s="1">
        <v>0</v>
      </c>
      <c r="Y364" s="1">
        <v>106</v>
      </c>
      <c r="Z364" s="1">
        <v>8</v>
      </c>
      <c r="AA364" s="1">
        <v>0</v>
      </c>
      <c r="AB364" s="1">
        <v>121</v>
      </c>
      <c r="AC364" s="1">
        <v>400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 t="s">
        <v>1051</v>
      </c>
      <c r="AL364" s="1">
        <v>1</v>
      </c>
      <c r="AM364" s="1">
        <v>0</v>
      </c>
      <c r="AN364" s="1">
        <v>500</v>
      </c>
      <c r="AO364" s="1">
        <v>8388664</v>
      </c>
      <c r="AP364" s="1">
        <v>8192</v>
      </c>
      <c r="AQ364" s="1">
        <v>1</v>
      </c>
      <c r="AS364" s="1">
        <v>126</v>
      </c>
      <c r="AT364" s="1">
        <v>126</v>
      </c>
      <c r="AU364" s="1" t="b">
        <v>1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8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S364" s="1" t="s">
        <v>272</v>
      </c>
      <c r="CT364" s="1">
        <v>2</v>
      </c>
      <c r="CU364" s="1">
        <v>650</v>
      </c>
      <c r="CV364" s="1">
        <v>11</v>
      </c>
      <c r="CW364" s="1">
        <v>0</v>
      </c>
      <c r="CX364" s="1">
        <v>150011</v>
      </c>
      <c r="CY364" s="1" t="s">
        <v>272</v>
      </c>
    </row>
    <row r="365" spans="1:103" x14ac:dyDescent="0.2">
      <c r="A365" s="1">
        <v>80510</v>
      </c>
      <c r="B365" s="1">
        <v>1</v>
      </c>
      <c r="C365" s="1">
        <v>180510</v>
      </c>
      <c r="D365" s="1">
        <v>280510</v>
      </c>
      <c r="E365" s="1" t="s">
        <v>403</v>
      </c>
      <c r="F365" s="1" t="s">
        <v>1052</v>
      </c>
      <c r="G365" s="1">
        <v>30000</v>
      </c>
      <c r="H365" s="1">
        <v>20</v>
      </c>
      <c r="I365" s="1">
        <v>0</v>
      </c>
      <c r="J365" s="1">
        <v>0</v>
      </c>
      <c r="K365" s="1">
        <v>0</v>
      </c>
      <c r="L365" s="1">
        <v>0</v>
      </c>
      <c r="M365" s="1">
        <v>64</v>
      </c>
      <c r="N365" s="1">
        <v>0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85</v>
      </c>
      <c r="U365" s="1">
        <v>0</v>
      </c>
      <c r="V365" s="1">
        <v>88</v>
      </c>
      <c r="W365" s="1">
        <v>0</v>
      </c>
      <c r="X365" s="1">
        <v>0</v>
      </c>
      <c r="Y365" s="1">
        <v>105</v>
      </c>
      <c r="Z365" s="1">
        <v>8</v>
      </c>
      <c r="AA365" s="1">
        <v>0</v>
      </c>
      <c r="AB365" s="1">
        <v>104</v>
      </c>
      <c r="AC365" s="1">
        <v>8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 t="s">
        <v>1053</v>
      </c>
      <c r="AL365" s="1">
        <v>1</v>
      </c>
      <c r="AM365" s="1">
        <v>0</v>
      </c>
      <c r="AN365" s="1">
        <v>500</v>
      </c>
      <c r="AO365" s="1">
        <v>8388664</v>
      </c>
      <c r="AP365" s="1">
        <v>8192</v>
      </c>
      <c r="AQ365" s="1">
        <v>1</v>
      </c>
      <c r="AS365" s="1">
        <v>127</v>
      </c>
      <c r="AT365" s="1">
        <v>127</v>
      </c>
      <c r="AU365" s="1" t="b">
        <v>1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8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S365" s="1" t="s">
        <v>271</v>
      </c>
      <c r="CT365" s="1">
        <v>1</v>
      </c>
      <c r="CU365" s="1">
        <v>650</v>
      </c>
      <c r="CV365" s="1">
        <v>35</v>
      </c>
      <c r="CW365" s="1">
        <v>0</v>
      </c>
      <c r="CX365" s="1">
        <v>150035</v>
      </c>
      <c r="CY365" s="1" t="s">
        <v>271</v>
      </c>
    </row>
    <row r="366" spans="1:103" x14ac:dyDescent="0.2">
      <c r="A366" s="1">
        <v>80511</v>
      </c>
      <c r="B366" s="1">
        <v>1</v>
      </c>
      <c r="C366" s="1">
        <v>180511</v>
      </c>
      <c r="D366" s="1">
        <v>280511</v>
      </c>
      <c r="E366" s="1" t="s">
        <v>448</v>
      </c>
      <c r="F366" s="1" t="s">
        <v>1054</v>
      </c>
      <c r="G366" s="1">
        <v>50000</v>
      </c>
      <c r="H366" s="1">
        <v>20</v>
      </c>
      <c r="I366" s="1">
        <v>0</v>
      </c>
      <c r="J366" s="1">
        <v>0</v>
      </c>
      <c r="K366" s="1">
        <v>0</v>
      </c>
      <c r="L366" s="1">
        <v>0</v>
      </c>
      <c r="M366" s="1">
        <v>64</v>
      </c>
      <c r="N366" s="1">
        <v>0</v>
      </c>
      <c r="O366" s="1">
        <v>4</v>
      </c>
      <c r="P366" s="1">
        <v>0</v>
      </c>
      <c r="Q366" s="1">
        <v>0</v>
      </c>
      <c r="R366" s="1">
        <v>0</v>
      </c>
      <c r="S366" s="1">
        <v>0</v>
      </c>
      <c r="T366" s="1">
        <v>208</v>
      </c>
      <c r="U366" s="1">
        <v>0</v>
      </c>
      <c r="V366" s="1">
        <v>72</v>
      </c>
      <c r="W366" s="1">
        <v>0</v>
      </c>
      <c r="X366" s="1">
        <v>0</v>
      </c>
      <c r="Y366" s="1">
        <v>101</v>
      </c>
      <c r="Z366" s="1">
        <v>12</v>
      </c>
      <c r="AA366" s="1">
        <v>0</v>
      </c>
      <c r="AB366" s="1">
        <v>103</v>
      </c>
      <c r="AC366" s="1">
        <v>12</v>
      </c>
      <c r="AD366" s="1">
        <v>0</v>
      </c>
      <c r="AE366" s="1">
        <v>120</v>
      </c>
      <c r="AF366" s="1">
        <v>700</v>
      </c>
      <c r="AG366" s="1">
        <v>0</v>
      </c>
      <c r="AH366" s="1">
        <v>109</v>
      </c>
      <c r="AI366" s="1">
        <v>0</v>
      </c>
      <c r="AJ366" s="1">
        <v>700</v>
      </c>
      <c r="AK366" s="1" t="s">
        <v>1055</v>
      </c>
      <c r="AL366" s="1">
        <v>1</v>
      </c>
      <c r="AM366" s="1">
        <v>0</v>
      </c>
      <c r="AN366" s="1">
        <v>1000</v>
      </c>
      <c r="AO366" s="1">
        <v>56</v>
      </c>
      <c r="AP366" s="1">
        <v>8192</v>
      </c>
      <c r="AQ366" s="1">
        <v>1</v>
      </c>
      <c r="AS366" s="1">
        <v>128</v>
      </c>
      <c r="AT366" s="1">
        <v>128</v>
      </c>
      <c r="AU366" s="1" t="b">
        <v>1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8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S366" s="1" t="s">
        <v>270</v>
      </c>
      <c r="CT366" s="1">
        <v>1</v>
      </c>
      <c r="CU366" s="1">
        <v>650</v>
      </c>
      <c r="CV366" s="1">
        <v>41</v>
      </c>
      <c r="CW366" s="1">
        <v>0</v>
      </c>
      <c r="CX366" s="1">
        <v>150041</v>
      </c>
      <c r="CY366" s="1" t="s">
        <v>270</v>
      </c>
    </row>
    <row r="367" spans="1:103" x14ac:dyDescent="0.2">
      <c r="A367" s="1">
        <v>80512</v>
      </c>
      <c r="B367" s="1">
        <v>1</v>
      </c>
      <c r="C367" s="1">
        <v>180512</v>
      </c>
      <c r="D367" s="1">
        <v>280512</v>
      </c>
      <c r="E367" s="1" t="s">
        <v>449</v>
      </c>
      <c r="F367" s="1" t="s">
        <v>1056</v>
      </c>
      <c r="G367" s="1">
        <v>50000</v>
      </c>
      <c r="H367" s="1">
        <v>20</v>
      </c>
      <c r="I367" s="1">
        <v>0</v>
      </c>
      <c r="J367" s="1">
        <v>0</v>
      </c>
      <c r="K367" s="1">
        <v>0</v>
      </c>
      <c r="L367" s="1">
        <v>0</v>
      </c>
      <c r="M367" s="1">
        <v>64</v>
      </c>
      <c r="N367" s="1">
        <v>0</v>
      </c>
      <c r="O367" s="1">
        <v>4</v>
      </c>
      <c r="P367" s="1">
        <v>0</v>
      </c>
      <c r="Q367" s="1">
        <v>0</v>
      </c>
      <c r="R367" s="1">
        <v>0</v>
      </c>
      <c r="S367" s="1">
        <v>0</v>
      </c>
      <c r="T367" s="1">
        <v>192</v>
      </c>
      <c r="U367" s="1">
        <v>0</v>
      </c>
      <c r="V367" s="1">
        <v>88</v>
      </c>
      <c r="W367" s="1">
        <v>0</v>
      </c>
      <c r="X367" s="1">
        <v>0</v>
      </c>
      <c r="Y367" s="1">
        <v>101</v>
      </c>
      <c r="Z367" s="1">
        <v>12</v>
      </c>
      <c r="AA367" s="1">
        <v>0</v>
      </c>
      <c r="AB367" s="1">
        <v>103</v>
      </c>
      <c r="AC367" s="1">
        <v>12</v>
      </c>
      <c r="AD367" s="1">
        <v>0</v>
      </c>
      <c r="AE367" s="1">
        <v>120</v>
      </c>
      <c r="AF367" s="1">
        <v>700</v>
      </c>
      <c r="AG367" s="1">
        <v>0</v>
      </c>
      <c r="AH367" s="1">
        <v>110</v>
      </c>
      <c r="AI367" s="1">
        <v>0</v>
      </c>
      <c r="AJ367" s="1">
        <v>700</v>
      </c>
      <c r="AK367" s="1" t="s">
        <v>1057</v>
      </c>
      <c r="AL367" s="1">
        <v>1</v>
      </c>
      <c r="AM367" s="1">
        <v>0</v>
      </c>
      <c r="AN367" s="1">
        <v>1000</v>
      </c>
      <c r="AO367" s="1">
        <v>56</v>
      </c>
      <c r="AP367" s="1">
        <v>8192</v>
      </c>
      <c r="AQ367" s="1">
        <v>1</v>
      </c>
      <c r="AS367" s="1">
        <v>129</v>
      </c>
      <c r="AT367" s="1">
        <v>129</v>
      </c>
      <c r="AU367" s="1" t="b">
        <v>1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8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S367" s="1" t="s">
        <v>269</v>
      </c>
      <c r="CT367" s="1">
        <v>1</v>
      </c>
      <c r="CU367" s="1">
        <v>650</v>
      </c>
      <c r="CV367" s="1">
        <v>17</v>
      </c>
      <c r="CW367" s="1">
        <v>0</v>
      </c>
      <c r="CX367" s="1">
        <v>150017</v>
      </c>
      <c r="CY367" s="1" t="s">
        <v>269</v>
      </c>
    </row>
    <row r="368" spans="1:103" x14ac:dyDescent="0.2">
      <c r="A368" s="1">
        <v>80513</v>
      </c>
      <c r="B368" s="1">
        <v>1</v>
      </c>
      <c r="C368" s="1">
        <v>180513</v>
      </c>
      <c r="D368" s="1">
        <v>280513</v>
      </c>
      <c r="E368" s="1" t="s">
        <v>450</v>
      </c>
      <c r="F368" s="1" t="s">
        <v>1058</v>
      </c>
      <c r="G368" s="1">
        <v>50000</v>
      </c>
      <c r="H368" s="1">
        <v>20</v>
      </c>
      <c r="I368" s="1">
        <v>0</v>
      </c>
      <c r="J368" s="1">
        <v>0</v>
      </c>
      <c r="K368" s="1">
        <v>0</v>
      </c>
      <c r="L368" s="1">
        <v>0</v>
      </c>
      <c r="M368" s="1">
        <v>64</v>
      </c>
      <c r="N368" s="1">
        <v>0</v>
      </c>
      <c r="O368" s="1">
        <v>4</v>
      </c>
      <c r="P368" s="1">
        <v>0</v>
      </c>
      <c r="Q368" s="1">
        <v>0</v>
      </c>
      <c r="R368" s="1">
        <v>0</v>
      </c>
      <c r="S368" s="1">
        <v>0</v>
      </c>
      <c r="T368" s="1">
        <v>64</v>
      </c>
      <c r="U368" s="1">
        <v>0</v>
      </c>
      <c r="V368" s="1">
        <v>200</v>
      </c>
      <c r="W368" s="1">
        <v>0</v>
      </c>
      <c r="X368" s="1">
        <v>0</v>
      </c>
      <c r="Y368" s="1">
        <v>104</v>
      </c>
      <c r="Z368" s="1">
        <v>12</v>
      </c>
      <c r="AA368" s="1">
        <v>0</v>
      </c>
      <c r="AB368" s="1">
        <v>102</v>
      </c>
      <c r="AC368" s="1">
        <v>12</v>
      </c>
      <c r="AD368" s="1">
        <v>0</v>
      </c>
      <c r="AE368" s="1">
        <v>137</v>
      </c>
      <c r="AF368" s="1">
        <v>400</v>
      </c>
      <c r="AG368" s="1">
        <v>0</v>
      </c>
      <c r="AH368" s="1">
        <v>139</v>
      </c>
      <c r="AI368" s="1">
        <v>400</v>
      </c>
      <c r="AJ368" s="1">
        <v>0</v>
      </c>
      <c r="AK368" s="1" t="s">
        <v>1059</v>
      </c>
      <c r="AL368" s="1">
        <v>1</v>
      </c>
      <c r="AM368" s="1">
        <v>0</v>
      </c>
      <c r="AN368" s="1">
        <v>1000</v>
      </c>
      <c r="AO368" s="1">
        <v>56</v>
      </c>
      <c r="AP368" s="1">
        <v>8192</v>
      </c>
      <c r="AQ368" s="1">
        <v>1</v>
      </c>
      <c r="AS368" s="1">
        <v>130</v>
      </c>
      <c r="AT368" s="1">
        <v>130</v>
      </c>
      <c r="AU368" s="1" t="b">
        <v>1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8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S368" s="1" t="s">
        <v>268</v>
      </c>
      <c r="CT368" s="1">
        <v>1</v>
      </c>
      <c r="CU368" s="1">
        <v>650</v>
      </c>
      <c r="CV368" s="1">
        <v>13</v>
      </c>
      <c r="CW368" s="1">
        <v>0</v>
      </c>
      <c r="CX368" s="1">
        <v>150013</v>
      </c>
      <c r="CY368" s="1" t="s">
        <v>268</v>
      </c>
    </row>
    <row r="369" spans="1:103" x14ac:dyDescent="0.2">
      <c r="A369" s="1">
        <v>80514</v>
      </c>
      <c r="B369" s="1">
        <v>1</v>
      </c>
      <c r="C369" s="1">
        <v>180514</v>
      </c>
      <c r="D369" s="1">
        <v>280514</v>
      </c>
      <c r="E369" s="1" t="s">
        <v>451</v>
      </c>
      <c r="F369" s="1" t="s">
        <v>1060</v>
      </c>
      <c r="G369" s="1">
        <v>50000</v>
      </c>
      <c r="H369" s="1">
        <v>20</v>
      </c>
      <c r="I369" s="1">
        <v>0</v>
      </c>
      <c r="J369" s="1">
        <v>0</v>
      </c>
      <c r="K369" s="1">
        <v>0</v>
      </c>
      <c r="L369" s="1">
        <v>0</v>
      </c>
      <c r="M369" s="1">
        <v>64</v>
      </c>
      <c r="N369" s="1">
        <v>0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80</v>
      </c>
      <c r="U369" s="1">
        <v>0</v>
      </c>
      <c r="V369" s="1">
        <v>184</v>
      </c>
      <c r="W369" s="1">
        <v>0</v>
      </c>
      <c r="X369" s="1">
        <v>0</v>
      </c>
      <c r="Y369" s="1">
        <v>104</v>
      </c>
      <c r="Z369" s="1">
        <v>12</v>
      </c>
      <c r="AA369" s="1">
        <v>0</v>
      </c>
      <c r="AB369" s="1">
        <v>102</v>
      </c>
      <c r="AC369" s="1">
        <v>12</v>
      </c>
      <c r="AD369" s="1">
        <v>0</v>
      </c>
      <c r="AE369" s="1">
        <v>124</v>
      </c>
      <c r="AF369" s="1">
        <v>200</v>
      </c>
      <c r="AG369" s="1">
        <v>0</v>
      </c>
      <c r="AH369" s="1">
        <v>110</v>
      </c>
      <c r="AI369" s="1">
        <v>0</v>
      </c>
      <c r="AJ369" s="1">
        <v>200</v>
      </c>
      <c r="AK369" s="1" t="s">
        <v>1061</v>
      </c>
      <c r="AL369" s="1">
        <v>1</v>
      </c>
      <c r="AM369" s="1">
        <v>0</v>
      </c>
      <c r="AN369" s="1">
        <v>1000</v>
      </c>
      <c r="AO369" s="1">
        <v>56</v>
      </c>
      <c r="AP369" s="1">
        <v>8192</v>
      </c>
      <c r="AQ369" s="1">
        <v>1</v>
      </c>
      <c r="AS369" s="1">
        <v>131</v>
      </c>
      <c r="AT369" s="1">
        <v>131</v>
      </c>
      <c r="AU369" s="1" t="b">
        <v>1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8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S369" s="1" t="s">
        <v>267</v>
      </c>
      <c r="CT369" s="1">
        <v>1</v>
      </c>
      <c r="CU369" s="1">
        <v>650</v>
      </c>
      <c r="CV369" s="1">
        <v>15</v>
      </c>
      <c r="CW369" s="1">
        <v>0</v>
      </c>
      <c r="CX369" s="1">
        <v>150015</v>
      </c>
      <c r="CY369" s="1" t="s">
        <v>267</v>
      </c>
    </row>
    <row r="370" spans="1:103" x14ac:dyDescent="0.2">
      <c r="A370" s="1">
        <v>80515</v>
      </c>
      <c r="B370" s="1">
        <v>1</v>
      </c>
      <c r="C370" s="1">
        <v>180515</v>
      </c>
      <c r="D370" s="1">
        <v>280515</v>
      </c>
      <c r="E370" s="1" t="s">
        <v>452</v>
      </c>
      <c r="F370" s="1" t="s">
        <v>1062</v>
      </c>
      <c r="G370" s="1">
        <v>50000</v>
      </c>
      <c r="H370" s="1">
        <v>20</v>
      </c>
      <c r="I370" s="1">
        <v>0</v>
      </c>
      <c r="J370" s="1">
        <v>0</v>
      </c>
      <c r="K370" s="1">
        <v>0</v>
      </c>
      <c r="L370" s="1">
        <v>0</v>
      </c>
      <c r="M370" s="1">
        <v>64</v>
      </c>
      <c r="N370" s="1">
        <v>0</v>
      </c>
      <c r="O370" s="1">
        <v>4</v>
      </c>
      <c r="P370" s="1">
        <v>0</v>
      </c>
      <c r="Q370" s="1">
        <v>0</v>
      </c>
      <c r="R370" s="1">
        <v>0</v>
      </c>
      <c r="S370" s="1">
        <v>0</v>
      </c>
      <c r="T370" s="1">
        <v>94</v>
      </c>
      <c r="U370" s="1">
        <v>0</v>
      </c>
      <c r="V370" s="1">
        <v>75</v>
      </c>
      <c r="W370" s="1">
        <v>0</v>
      </c>
      <c r="X370" s="1">
        <v>0</v>
      </c>
      <c r="Y370" s="1">
        <v>106</v>
      </c>
      <c r="Z370" s="1">
        <v>12</v>
      </c>
      <c r="AA370" s="1">
        <v>0</v>
      </c>
      <c r="AB370" s="1">
        <v>121</v>
      </c>
      <c r="AC370" s="1">
        <v>500</v>
      </c>
      <c r="AD370" s="1">
        <v>0</v>
      </c>
      <c r="AE370" s="1">
        <v>115</v>
      </c>
      <c r="AF370" s="1">
        <v>800</v>
      </c>
      <c r="AG370" s="1">
        <v>0</v>
      </c>
      <c r="AH370" s="1">
        <v>118</v>
      </c>
      <c r="AI370" s="1">
        <v>500</v>
      </c>
      <c r="AJ370" s="1">
        <v>0</v>
      </c>
      <c r="AK370" s="1" t="s">
        <v>1063</v>
      </c>
      <c r="AL370" s="1">
        <v>1</v>
      </c>
      <c r="AM370" s="1">
        <v>0</v>
      </c>
      <c r="AN370" s="1">
        <v>1000</v>
      </c>
      <c r="AO370" s="1">
        <v>56</v>
      </c>
      <c r="AP370" s="1">
        <v>8192</v>
      </c>
      <c r="AQ370" s="1">
        <v>1</v>
      </c>
      <c r="AS370" s="1">
        <v>132</v>
      </c>
      <c r="AT370" s="1">
        <v>132</v>
      </c>
      <c r="AU370" s="1" t="b">
        <v>1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8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S370" s="1" t="s">
        <v>264</v>
      </c>
      <c r="CT370" s="1">
        <v>1</v>
      </c>
      <c r="CU370" s="1">
        <v>650</v>
      </c>
      <c r="CV370" s="1">
        <v>52</v>
      </c>
      <c r="CW370" s="1">
        <v>0</v>
      </c>
      <c r="CX370" s="1">
        <v>150052</v>
      </c>
      <c r="CY370" s="1" t="s">
        <v>264</v>
      </c>
    </row>
    <row r="371" spans="1:103" x14ac:dyDescent="0.2">
      <c r="A371" s="1">
        <v>80516</v>
      </c>
      <c r="B371" s="1">
        <v>1</v>
      </c>
      <c r="C371" s="1">
        <v>180516</v>
      </c>
      <c r="D371" s="1">
        <v>280516</v>
      </c>
      <c r="E371" s="1" t="s">
        <v>453</v>
      </c>
      <c r="F371" s="1" t="s">
        <v>1064</v>
      </c>
      <c r="G371" s="1">
        <v>50000</v>
      </c>
      <c r="H371" s="1">
        <v>20</v>
      </c>
      <c r="I371" s="1">
        <v>0</v>
      </c>
      <c r="J371" s="1">
        <v>0</v>
      </c>
      <c r="K371" s="1">
        <v>0</v>
      </c>
      <c r="L371" s="1">
        <v>0</v>
      </c>
      <c r="M371" s="1">
        <v>64</v>
      </c>
      <c r="N371" s="1">
        <v>0</v>
      </c>
      <c r="O371" s="1">
        <v>4</v>
      </c>
      <c r="P371" s="1">
        <v>0</v>
      </c>
      <c r="Q371" s="1">
        <v>0</v>
      </c>
      <c r="R371" s="1">
        <v>0</v>
      </c>
      <c r="S371" s="1">
        <v>0</v>
      </c>
      <c r="T371" s="1">
        <v>78</v>
      </c>
      <c r="U371" s="1">
        <v>0</v>
      </c>
      <c r="V371" s="1">
        <v>91</v>
      </c>
      <c r="W371" s="1">
        <v>0</v>
      </c>
      <c r="X371" s="1">
        <v>0</v>
      </c>
      <c r="Y371" s="1">
        <v>106</v>
      </c>
      <c r="Z371" s="1">
        <v>12</v>
      </c>
      <c r="AA371" s="1">
        <v>0</v>
      </c>
      <c r="AB371" s="1">
        <v>121</v>
      </c>
      <c r="AC371" s="1">
        <v>500</v>
      </c>
      <c r="AD371" s="1">
        <v>0</v>
      </c>
      <c r="AE371" s="1">
        <v>115</v>
      </c>
      <c r="AF371" s="1">
        <v>800</v>
      </c>
      <c r="AG371" s="1">
        <v>0</v>
      </c>
      <c r="AH371" s="1">
        <v>138</v>
      </c>
      <c r="AI371" s="1">
        <v>500</v>
      </c>
      <c r="AJ371" s="1">
        <v>8</v>
      </c>
      <c r="AK371" s="1" t="s">
        <v>1065</v>
      </c>
      <c r="AL371" s="1">
        <v>1</v>
      </c>
      <c r="AM371" s="1">
        <v>0</v>
      </c>
      <c r="AN371" s="1">
        <v>1000</v>
      </c>
      <c r="AO371" s="1">
        <v>56</v>
      </c>
      <c r="AP371" s="1">
        <v>8192</v>
      </c>
      <c r="AQ371" s="1">
        <v>1</v>
      </c>
      <c r="AS371" s="1">
        <v>133</v>
      </c>
      <c r="AT371" s="1">
        <v>133</v>
      </c>
      <c r="AU371" s="1" t="b">
        <v>1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8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S371" s="1" t="s">
        <v>260</v>
      </c>
      <c r="CT371" s="1">
        <v>1</v>
      </c>
      <c r="CU371" s="1">
        <v>650</v>
      </c>
      <c r="CV371" s="1">
        <v>14</v>
      </c>
      <c r="CW371" s="1">
        <v>0</v>
      </c>
      <c r="CX371" s="1">
        <v>150014</v>
      </c>
      <c r="CY371" s="1" t="s">
        <v>260</v>
      </c>
    </row>
    <row r="372" spans="1:103" x14ac:dyDescent="0.2">
      <c r="A372" s="1">
        <v>80517</v>
      </c>
      <c r="B372" s="1">
        <v>1</v>
      </c>
      <c r="C372" s="1">
        <v>180517</v>
      </c>
      <c r="D372" s="1">
        <v>280517</v>
      </c>
      <c r="E372" s="1" t="s">
        <v>454</v>
      </c>
      <c r="F372" s="1" t="s">
        <v>1066</v>
      </c>
      <c r="G372" s="1">
        <v>50000</v>
      </c>
      <c r="H372" s="1">
        <v>20</v>
      </c>
      <c r="I372" s="1">
        <v>0</v>
      </c>
      <c r="J372" s="1">
        <v>0</v>
      </c>
      <c r="K372" s="1">
        <v>0</v>
      </c>
      <c r="L372" s="1">
        <v>0</v>
      </c>
      <c r="M372" s="1">
        <v>64</v>
      </c>
      <c r="N372" s="1">
        <v>0</v>
      </c>
      <c r="O372" s="1">
        <v>4</v>
      </c>
      <c r="P372" s="1">
        <v>0</v>
      </c>
      <c r="Q372" s="1">
        <v>0</v>
      </c>
      <c r="R372" s="1">
        <v>0</v>
      </c>
      <c r="S372" s="1">
        <v>0</v>
      </c>
      <c r="T372" s="1">
        <v>130</v>
      </c>
      <c r="U372" s="1">
        <v>0</v>
      </c>
      <c r="V372" s="1">
        <v>117</v>
      </c>
      <c r="W372" s="1">
        <v>0</v>
      </c>
      <c r="X372" s="1">
        <v>0</v>
      </c>
      <c r="Y372" s="1">
        <v>105</v>
      </c>
      <c r="Z372" s="1">
        <v>12</v>
      </c>
      <c r="AA372" s="1">
        <v>0</v>
      </c>
      <c r="AB372" s="1">
        <v>104</v>
      </c>
      <c r="AC372" s="1">
        <v>12</v>
      </c>
      <c r="AD372" s="1">
        <v>0</v>
      </c>
      <c r="AE372" s="1">
        <v>126</v>
      </c>
      <c r="AF372" s="1">
        <v>200</v>
      </c>
      <c r="AG372" s="1">
        <v>0</v>
      </c>
      <c r="AH372" s="1">
        <v>109</v>
      </c>
      <c r="AI372" s="1">
        <v>0</v>
      </c>
      <c r="AJ372" s="1">
        <v>200</v>
      </c>
      <c r="AK372" s="1" t="s">
        <v>1067</v>
      </c>
      <c r="AL372" s="1">
        <v>1</v>
      </c>
      <c r="AM372" s="1">
        <v>0</v>
      </c>
      <c r="AN372" s="1">
        <v>1000</v>
      </c>
      <c r="AO372" s="1">
        <v>56</v>
      </c>
      <c r="AP372" s="1">
        <v>8192</v>
      </c>
      <c r="AQ372" s="1">
        <v>1</v>
      </c>
      <c r="AS372" s="1">
        <v>134</v>
      </c>
      <c r="AT372" s="1">
        <v>134</v>
      </c>
      <c r="AU372" s="1" t="b">
        <v>1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8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S372" s="1" t="s">
        <v>257</v>
      </c>
      <c r="CT372" s="1">
        <v>1</v>
      </c>
      <c r="CU372" s="1">
        <v>650</v>
      </c>
      <c r="CV372" s="1">
        <v>53</v>
      </c>
      <c r="CW372" s="1">
        <v>0</v>
      </c>
      <c r="CX372" s="1">
        <v>150053</v>
      </c>
      <c r="CY372" s="1" t="s">
        <v>257</v>
      </c>
    </row>
    <row r="373" spans="1:103" x14ac:dyDescent="0.2">
      <c r="A373" s="1">
        <v>80518</v>
      </c>
      <c r="B373" s="1">
        <v>1</v>
      </c>
      <c r="C373" s="1">
        <v>180518</v>
      </c>
      <c r="D373" s="1">
        <v>280518</v>
      </c>
      <c r="E373" s="1" t="s">
        <v>455</v>
      </c>
      <c r="F373" s="1" t="s">
        <v>1068</v>
      </c>
      <c r="G373" s="1">
        <v>50000</v>
      </c>
      <c r="H373" s="1">
        <v>20</v>
      </c>
      <c r="I373" s="1">
        <v>0</v>
      </c>
      <c r="J373" s="1">
        <v>0</v>
      </c>
      <c r="K373" s="1">
        <v>0</v>
      </c>
      <c r="L373" s="1">
        <v>0</v>
      </c>
      <c r="M373" s="1">
        <v>64</v>
      </c>
      <c r="N373" s="1">
        <v>0</v>
      </c>
      <c r="O373" s="1">
        <v>4</v>
      </c>
      <c r="P373" s="1">
        <v>0</v>
      </c>
      <c r="Q373" s="1">
        <v>0</v>
      </c>
      <c r="R373" s="1">
        <v>0</v>
      </c>
      <c r="S373" s="1">
        <v>0</v>
      </c>
      <c r="T373" s="1">
        <v>114</v>
      </c>
      <c r="U373" s="1">
        <v>0</v>
      </c>
      <c r="V373" s="1">
        <v>133</v>
      </c>
      <c r="W373" s="1">
        <v>0</v>
      </c>
      <c r="X373" s="1">
        <v>0</v>
      </c>
      <c r="Y373" s="1">
        <v>105</v>
      </c>
      <c r="Z373" s="1">
        <v>12</v>
      </c>
      <c r="AA373" s="1">
        <v>0</v>
      </c>
      <c r="AB373" s="1">
        <v>104</v>
      </c>
      <c r="AC373" s="1">
        <v>12</v>
      </c>
      <c r="AD373" s="1">
        <v>0</v>
      </c>
      <c r="AE373" s="1">
        <v>126</v>
      </c>
      <c r="AF373" s="1">
        <v>200</v>
      </c>
      <c r="AG373" s="1">
        <v>0</v>
      </c>
      <c r="AH373" s="1">
        <v>110</v>
      </c>
      <c r="AI373" s="1">
        <v>0</v>
      </c>
      <c r="AJ373" s="1">
        <v>200</v>
      </c>
      <c r="AK373" s="1" t="s">
        <v>1069</v>
      </c>
      <c r="AL373" s="1">
        <v>1</v>
      </c>
      <c r="AM373" s="1">
        <v>0</v>
      </c>
      <c r="AN373" s="1">
        <v>1000</v>
      </c>
      <c r="AO373" s="1">
        <v>56</v>
      </c>
      <c r="AP373" s="1">
        <v>8192</v>
      </c>
      <c r="AQ373" s="1">
        <v>1</v>
      </c>
      <c r="AS373" s="1">
        <v>135</v>
      </c>
      <c r="AT373" s="1">
        <v>135</v>
      </c>
      <c r="AU373" s="1" t="b">
        <v>1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8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S373" s="1" t="s">
        <v>254</v>
      </c>
      <c r="CT373" s="1">
        <v>2</v>
      </c>
      <c r="CU373" s="1">
        <v>650</v>
      </c>
      <c r="CV373" s="1">
        <v>19</v>
      </c>
      <c r="CW373" s="1">
        <v>0</v>
      </c>
      <c r="CX373" s="1">
        <v>150019</v>
      </c>
      <c r="CY373" s="1" t="s">
        <v>254</v>
      </c>
    </row>
    <row r="374" spans="1:103" x14ac:dyDescent="0.2">
      <c r="A374" s="1">
        <v>80519</v>
      </c>
      <c r="B374" s="1">
        <v>1</v>
      </c>
      <c r="C374" s="1">
        <v>180519</v>
      </c>
      <c r="D374" s="1">
        <v>280519</v>
      </c>
      <c r="E374" s="1" t="s">
        <v>456</v>
      </c>
      <c r="F374" s="1" t="s">
        <v>1070</v>
      </c>
      <c r="G374" s="1">
        <v>50000</v>
      </c>
      <c r="H374" s="1">
        <v>20</v>
      </c>
      <c r="I374" s="1">
        <v>0</v>
      </c>
      <c r="J374" s="1">
        <v>0</v>
      </c>
      <c r="K374" s="1">
        <v>0</v>
      </c>
      <c r="L374" s="1">
        <v>0</v>
      </c>
      <c r="M374" s="1">
        <v>64</v>
      </c>
      <c r="N374" s="1">
        <v>0</v>
      </c>
      <c r="O374" s="1">
        <v>4</v>
      </c>
      <c r="P374" s="1">
        <v>0</v>
      </c>
      <c r="Q374" s="1">
        <v>0</v>
      </c>
      <c r="R374" s="1">
        <v>0</v>
      </c>
      <c r="S374" s="1">
        <v>0</v>
      </c>
      <c r="T374" s="1">
        <v>168</v>
      </c>
      <c r="U374" s="1">
        <v>0</v>
      </c>
      <c r="V374" s="1">
        <v>128</v>
      </c>
      <c r="W374" s="1">
        <v>0</v>
      </c>
      <c r="X374" s="1">
        <v>0</v>
      </c>
      <c r="Y374" s="1">
        <v>103</v>
      </c>
      <c r="Z374" s="1">
        <v>18</v>
      </c>
      <c r="AA374" s="1">
        <v>0</v>
      </c>
      <c r="AB374" s="1">
        <v>106</v>
      </c>
      <c r="AC374" s="1">
        <v>18</v>
      </c>
      <c r="AD374" s="1">
        <v>0</v>
      </c>
      <c r="AE374" s="1">
        <v>120</v>
      </c>
      <c r="AF374" s="1">
        <v>900</v>
      </c>
      <c r="AG374" s="1">
        <v>0</v>
      </c>
      <c r="AH374" s="1">
        <v>0</v>
      </c>
      <c r="AI374" s="1">
        <v>0</v>
      </c>
      <c r="AJ374" s="1">
        <v>0</v>
      </c>
      <c r="AK374" s="1" t="s">
        <v>1071</v>
      </c>
      <c r="AL374" s="1">
        <v>1</v>
      </c>
      <c r="AM374" s="1">
        <v>0</v>
      </c>
      <c r="AN374" s="1">
        <v>1000</v>
      </c>
      <c r="AO374" s="1">
        <v>40</v>
      </c>
      <c r="AP374" s="1">
        <v>0</v>
      </c>
      <c r="AQ374" s="1">
        <v>1</v>
      </c>
      <c r="AS374" s="1">
        <v>136</v>
      </c>
      <c r="AT374" s="1">
        <v>136</v>
      </c>
      <c r="AU374" s="1" t="b">
        <v>1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8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S374" s="1" t="s">
        <v>251</v>
      </c>
      <c r="CT374" s="1">
        <v>2</v>
      </c>
      <c r="CU374" s="1">
        <v>650</v>
      </c>
      <c r="CV374" s="1">
        <v>20</v>
      </c>
      <c r="CW374" s="1">
        <v>0</v>
      </c>
      <c r="CX374" s="1">
        <v>150020</v>
      </c>
      <c r="CY374" s="1" t="s">
        <v>251</v>
      </c>
    </row>
    <row r="375" spans="1:103" x14ac:dyDescent="0.2">
      <c r="A375" s="1">
        <v>80520</v>
      </c>
      <c r="B375" s="1">
        <v>1</v>
      </c>
      <c r="C375" s="1">
        <v>180520</v>
      </c>
      <c r="D375" s="1">
        <v>280520</v>
      </c>
      <c r="E375" s="1" t="s">
        <v>457</v>
      </c>
      <c r="F375" s="1" t="s">
        <v>1072</v>
      </c>
      <c r="G375" s="1">
        <v>50000</v>
      </c>
      <c r="H375" s="1">
        <v>20</v>
      </c>
      <c r="I375" s="1">
        <v>0</v>
      </c>
      <c r="J375" s="1">
        <v>0</v>
      </c>
      <c r="K375" s="1">
        <v>0</v>
      </c>
      <c r="L375" s="1">
        <v>0</v>
      </c>
      <c r="M375" s="1">
        <v>64</v>
      </c>
      <c r="N375" s="1">
        <v>0</v>
      </c>
      <c r="O375" s="1">
        <v>4</v>
      </c>
      <c r="P375" s="1">
        <v>0</v>
      </c>
      <c r="Q375" s="1">
        <v>0</v>
      </c>
      <c r="R375" s="1">
        <v>0</v>
      </c>
      <c r="S375" s="1">
        <v>0</v>
      </c>
      <c r="T375" s="1">
        <v>144</v>
      </c>
      <c r="U375" s="1">
        <v>0</v>
      </c>
      <c r="V375" s="1">
        <v>152</v>
      </c>
      <c r="W375" s="1">
        <v>0</v>
      </c>
      <c r="X375" s="1">
        <v>0</v>
      </c>
      <c r="Y375" s="1">
        <v>123</v>
      </c>
      <c r="Z375" s="1">
        <v>500</v>
      </c>
      <c r="AA375" s="1">
        <v>0</v>
      </c>
      <c r="AB375" s="1">
        <v>133</v>
      </c>
      <c r="AC375" s="1">
        <v>1500</v>
      </c>
      <c r="AD375" s="1">
        <v>0</v>
      </c>
      <c r="AE375" s="1">
        <v>100</v>
      </c>
      <c r="AF375" s="1">
        <v>9</v>
      </c>
      <c r="AG375" s="1">
        <v>0</v>
      </c>
      <c r="AH375" s="1">
        <v>0</v>
      </c>
      <c r="AI375" s="1">
        <v>0</v>
      </c>
      <c r="AJ375" s="1">
        <v>0</v>
      </c>
      <c r="AK375" s="1" t="s">
        <v>1073</v>
      </c>
      <c r="AL375" s="1">
        <v>1</v>
      </c>
      <c r="AM375" s="1">
        <v>0</v>
      </c>
      <c r="AN375" s="1">
        <v>1000</v>
      </c>
      <c r="AO375" s="1">
        <v>40</v>
      </c>
      <c r="AP375" s="1">
        <v>0</v>
      </c>
      <c r="AQ375" s="1">
        <v>1</v>
      </c>
      <c r="AS375" s="1">
        <v>137</v>
      </c>
      <c r="AT375" s="1">
        <v>137</v>
      </c>
      <c r="AU375" s="1" t="b">
        <v>1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8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S375" s="1" t="s">
        <v>249</v>
      </c>
      <c r="CT375" s="1">
        <v>2</v>
      </c>
      <c r="CU375" s="1">
        <v>650</v>
      </c>
      <c r="CV375" s="1">
        <v>40</v>
      </c>
      <c r="CW375" s="1">
        <v>0</v>
      </c>
      <c r="CX375" s="1">
        <v>150040</v>
      </c>
      <c r="CY375" s="1" t="s">
        <v>249</v>
      </c>
    </row>
    <row r="376" spans="1:103" x14ac:dyDescent="0.2">
      <c r="A376" s="1">
        <v>80521</v>
      </c>
      <c r="B376" s="1">
        <v>1</v>
      </c>
      <c r="C376" s="1">
        <v>180521</v>
      </c>
      <c r="D376" s="1">
        <v>280521</v>
      </c>
      <c r="E376" s="1" t="s">
        <v>1074</v>
      </c>
      <c r="F376" s="1" t="s">
        <v>1075</v>
      </c>
      <c r="G376" s="1">
        <v>75000</v>
      </c>
      <c r="H376" s="1">
        <v>20</v>
      </c>
      <c r="I376" s="1">
        <v>0</v>
      </c>
      <c r="J376" s="1">
        <v>0</v>
      </c>
      <c r="K376" s="1">
        <v>0</v>
      </c>
      <c r="L376" s="1">
        <v>0</v>
      </c>
      <c r="M376" s="1">
        <v>64</v>
      </c>
      <c r="N376" s="1">
        <v>0</v>
      </c>
      <c r="O376" s="1">
        <v>5</v>
      </c>
      <c r="P376" s="1">
        <v>0</v>
      </c>
      <c r="Q376" s="1">
        <v>0</v>
      </c>
      <c r="R376" s="1">
        <v>0</v>
      </c>
      <c r="S376" s="1">
        <v>0</v>
      </c>
      <c r="T376" s="1">
        <v>520</v>
      </c>
      <c r="U376" s="1">
        <v>0</v>
      </c>
      <c r="V376" s="1">
        <v>180</v>
      </c>
      <c r="W376" s="1">
        <v>0</v>
      </c>
      <c r="X376" s="1">
        <v>0</v>
      </c>
      <c r="Y376" s="1">
        <v>101</v>
      </c>
      <c r="Z376" s="1">
        <v>16</v>
      </c>
      <c r="AA376" s="1">
        <v>0</v>
      </c>
      <c r="AB376" s="1">
        <v>103</v>
      </c>
      <c r="AC376" s="1">
        <v>16</v>
      </c>
      <c r="AD376" s="1">
        <v>0</v>
      </c>
      <c r="AE376" s="1">
        <v>120</v>
      </c>
      <c r="AF376" s="1">
        <v>800</v>
      </c>
      <c r="AG376" s="1">
        <v>0</v>
      </c>
      <c r="AH376" s="1">
        <v>109</v>
      </c>
      <c r="AI376" s="1">
        <v>0</v>
      </c>
      <c r="AJ376" s="1">
        <v>800</v>
      </c>
      <c r="AK376" s="1" t="s">
        <v>1076</v>
      </c>
      <c r="AL376" s="1">
        <v>1</v>
      </c>
      <c r="AM376" s="1">
        <v>0</v>
      </c>
      <c r="AN376" s="1">
        <v>2000</v>
      </c>
      <c r="AO376" s="1">
        <v>24</v>
      </c>
      <c r="AP376" s="1">
        <v>0</v>
      </c>
      <c r="AQ376" s="1">
        <v>1</v>
      </c>
      <c r="AS376" s="1">
        <v>138</v>
      </c>
      <c r="AT376" s="1">
        <v>138</v>
      </c>
      <c r="AU376" s="1" t="b">
        <v>1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8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S376" s="1" t="s">
        <v>246</v>
      </c>
      <c r="CT376" s="1">
        <v>4</v>
      </c>
      <c r="CU376" s="1">
        <v>650</v>
      </c>
      <c r="CV376" s="1">
        <v>21</v>
      </c>
      <c r="CW376" s="1">
        <v>0</v>
      </c>
      <c r="CX376" s="1">
        <v>150021</v>
      </c>
      <c r="CY376" s="1" t="s">
        <v>246</v>
      </c>
    </row>
    <row r="377" spans="1:103" x14ac:dyDescent="0.2">
      <c r="A377" s="1">
        <v>80522</v>
      </c>
      <c r="B377" s="1">
        <v>1</v>
      </c>
      <c r="C377" s="1">
        <v>180522</v>
      </c>
      <c r="D377" s="1">
        <v>280522</v>
      </c>
      <c r="E377" s="1" t="s">
        <v>1077</v>
      </c>
      <c r="F377" s="1" t="s">
        <v>1078</v>
      </c>
      <c r="G377" s="1">
        <v>75000</v>
      </c>
      <c r="H377" s="1">
        <v>20</v>
      </c>
      <c r="I377" s="1">
        <v>0</v>
      </c>
      <c r="J377" s="1">
        <v>0</v>
      </c>
      <c r="K377" s="1">
        <v>0</v>
      </c>
      <c r="L377" s="1">
        <v>0</v>
      </c>
      <c r="M377" s="1">
        <v>64</v>
      </c>
      <c r="N377" s="1">
        <v>0</v>
      </c>
      <c r="O377" s="1">
        <v>5</v>
      </c>
      <c r="P377" s="1">
        <v>0</v>
      </c>
      <c r="Q377" s="1">
        <v>0</v>
      </c>
      <c r="R377" s="1">
        <v>0</v>
      </c>
      <c r="S377" s="1">
        <v>0</v>
      </c>
      <c r="T377" s="1">
        <v>480</v>
      </c>
      <c r="U377" s="1">
        <v>0</v>
      </c>
      <c r="V377" s="1">
        <v>220</v>
      </c>
      <c r="W377" s="1">
        <v>0</v>
      </c>
      <c r="X377" s="1">
        <v>0</v>
      </c>
      <c r="Y377" s="1">
        <v>101</v>
      </c>
      <c r="Z377" s="1">
        <v>16</v>
      </c>
      <c r="AA377" s="1">
        <v>0</v>
      </c>
      <c r="AB377" s="1">
        <v>103</v>
      </c>
      <c r="AC377" s="1">
        <v>16</v>
      </c>
      <c r="AD377" s="1">
        <v>0</v>
      </c>
      <c r="AE377" s="1">
        <v>120</v>
      </c>
      <c r="AF377" s="1">
        <v>800</v>
      </c>
      <c r="AG377" s="1">
        <v>0</v>
      </c>
      <c r="AH377" s="1">
        <v>110</v>
      </c>
      <c r="AI377" s="1">
        <v>0</v>
      </c>
      <c r="AJ377" s="1">
        <v>800</v>
      </c>
      <c r="AK377" s="1" t="s">
        <v>1079</v>
      </c>
      <c r="AL377" s="1">
        <v>1</v>
      </c>
      <c r="AM377" s="1">
        <v>0</v>
      </c>
      <c r="AN377" s="1">
        <v>2000</v>
      </c>
      <c r="AO377" s="1">
        <v>24</v>
      </c>
      <c r="AP377" s="1">
        <v>0</v>
      </c>
      <c r="AQ377" s="1">
        <v>1</v>
      </c>
      <c r="AS377" s="1">
        <v>139</v>
      </c>
      <c r="AT377" s="1">
        <v>139</v>
      </c>
      <c r="AU377" s="1" t="b">
        <v>1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8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S377" s="1" t="s">
        <v>243</v>
      </c>
      <c r="CT377" s="1">
        <v>2</v>
      </c>
      <c r="CU377" s="1">
        <v>650</v>
      </c>
      <c r="CV377" s="1">
        <v>16</v>
      </c>
      <c r="CW377" s="1">
        <v>0</v>
      </c>
      <c r="CX377" s="1">
        <v>150016</v>
      </c>
      <c r="CY377" s="1" t="s">
        <v>243</v>
      </c>
    </row>
    <row r="378" spans="1:103" x14ac:dyDescent="0.2">
      <c r="A378" s="1">
        <v>80523</v>
      </c>
      <c r="B378" s="1">
        <v>1</v>
      </c>
      <c r="C378" s="1">
        <v>180523</v>
      </c>
      <c r="D378" s="1">
        <v>280523</v>
      </c>
      <c r="E378" s="1" t="s">
        <v>1080</v>
      </c>
      <c r="F378" s="1" t="s">
        <v>1081</v>
      </c>
      <c r="G378" s="1">
        <v>75000</v>
      </c>
      <c r="H378" s="1">
        <v>20</v>
      </c>
      <c r="I378" s="1">
        <v>0</v>
      </c>
      <c r="J378" s="1">
        <v>0</v>
      </c>
      <c r="K378" s="1">
        <v>0</v>
      </c>
      <c r="L378" s="1">
        <v>0</v>
      </c>
      <c r="M378" s="1">
        <v>64</v>
      </c>
      <c r="N378" s="1">
        <v>0</v>
      </c>
      <c r="O378" s="1">
        <v>5</v>
      </c>
      <c r="P378" s="1">
        <v>0</v>
      </c>
      <c r="Q378" s="1">
        <v>0</v>
      </c>
      <c r="R378" s="1">
        <v>0</v>
      </c>
      <c r="S378" s="1">
        <v>0</v>
      </c>
      <c r="T378" s="1">
        <v>160</v>
      </c>
      <c r="U378" s="1">
        <v>0</v>
      </c>
      <c r="V378" s="1">
        <v>500</v>
      </c>
      <c r="W378" s="1">
        <v>0</v>
      </c>
      <c r="X378" s="1">
        <v>0</v>
      </c>
      <c r="Y378" s="1">
        <v>104</v>
      </c>
      <c r="Z378" s="1">
        <v>16</v>
      </c>
      <c r="AA378" s="1">
        <v>0</v>
      </c>
      <c r="AB378" s="1">
        <v>102</v>
      </c>
      <c r="AC378" s="1">
        <v>16</v>
      </c>
      <c r="AD378" s="1">
        <v>0</v>
      </c>
      <c r="AE378" s="1">
        <v>137</v>
      </c>
      <c r="AF378" s="1">
        <v>500</v>
      </c>
      <c r="AG378" s="1">
        <v>0</v>
      </c>
      <c r="AH378" s="1">
        <v>139</v>
      </c>
      <c r="AI378" s="1">
        <v>500</v>
      </c>
      <c r="AJ378" s="1">
        <v>0</v>
      </c>
      <c r="AK378" s="1" t="s">
        <v>1082</v>
      </c>
      <c r="AL378" s="1">
        <v>1</v>
      </c>
      <c r="AM378" s="1">
        <v>0</v>
      </c>
      <c r="AN378" s="1">
        <v>2000</v>
      </c>
      <c r="AO378" s="1">
        <v>24</v>
      </c>
      <c r="AP378" s="1">
        <v>0</v>
      </c>
      <c r="AQ378" s="1">
        <v>1</v>
      </c>
      <c r="AS378" s="1">
        <v>140</v>
      </c>
      <c r="AT378" s="1">
        <v>140</v>
      </c>
      <c r="AU378" s="1" t="b">
        <v>1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8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S378" s="1" t="s">
        <v>241</v>
      </c>
      <c r="CT378" s="1">
        <v>2</v>
      </c>
      <c r="CU378" s="1">
        <v>650</v>
      </c>
      <c r="CV378" s="1">
        <v>39</v>
      </c>
      <c r="CW378" s="1">
        <v>0</v>
      </c>
      <c r="CX378" s="1">
        <v>150039</v>
      </c>
      <c r="CY378" s="1" t="s">
        <v>241</v>
      </c>
    </row>
    <row r="379" spans="1:103" x14ac:dyDescent="0.2">
      <c r="A379" s="1">
        <v>80524</v>
      </c>
      <c r="B379" s="1">
        <v>1</v>
      </c>
      <c r="C379" s="1">
        <v>180524</v>
      </c>
      <c r="D379" s="1">
        <v>280524</v>
      </c>
      <c r="E379" s="1" t="s">
        <v>1083</v>
      </c>
      <c r="F379" s="1" t="s">
        <v>1084</v>
      </c>
      <c r="G379" s="1">
        <v>75000</v>
      </c>
      <c r="H379" s="1">
        <v>20</v>
      </c>
      <c r="I379" s="1">
        <v>0</v>
      </c>
      <c r="J379" s="1">
        <v>0</v>
      </c>
      <c r="K379" s="1">
        <v>0</v>
      </c>
      <c r="L379" s="1">
        <v>0</v>
      </c>
      <c r="M379" s="1">
        <v>64</v>
      </c>
      <c r="N379" s="1">
        <v>0</v>
      </c>
      <c r="O379" s="1">
        <v>5</v>
      </c>
      <c r="P379" s="1">
        <v>0</v>
      </c>
      <c r="Q379" s="1">
        <v>0</v>
      </c>
      <c r="R379" s="1">
        <v>0</v>
      </c>
      <c r="S379" s="1">
        <v>0</v>
      </c>
      <c r="T379" s="1">
        <v>200</v>
      </c>
      <c r="U379" s="1">
        <v>0</v>
      </c>
      <c r="V379" s="1">
        <v>460</v>
      </c>
      <c r="W379" s="1">
        <v>0</v>
      </c>
      <c r="X379" s="1">
        <v>0</v>
      </c>
      <c r="Y379" s="1">
        <v>104</v>
      </c>
      <c r="Z379" s="1">
        <v>16</v>
      </c>
      <c r="AA379" s="1">
        <v>0</v>
      </c>
      <c r="AB379" s="1">
        <v>102</v>
      </c>
      <c r="AC379" s="1">
        <v>16</v>
      </c>
      <c r="AD379" s="1">
        <v>0</v>
      </c>
      <c r="AE379" s="1">
        <v>124</v>
      </c>
      <c r="AF379" s="1">
        <v>300</v>
      </c>
      <c r="AG379" s="1">
        <v>0</v>
      </c>
      <c r="AH379" s="1">
        <v>110</v>
      </c>
      <c r="AI379" s="1">
        <v>0</v>
      </c>
      <c r="AJ379" s="1">
        <v>300</v>
      </c>
      <c r="AK379" s="1" t="s">
        <v>1085</v>
      </c>
      <c r="AL379" s="1">
        <v>1</v>
      </c>
      <c r="AM379" s="1">
        <v>0</v>
      </c>
      <c r="AN379" s="1">
        <v>2000</v>
      </c>
      <c r="AO379" s="1">
        <v>24</v>
      </c>
      <c r="AP379" s="1">
        <v>0</v>
      </c>
      <c r="AQ379" s="1">
        <v>1</v>
      </c>
      <c r="AS379" s="1">
        <v>141</v>
      </c>
      <c r="AT379" s="1">
        <v>141</v>
      </c>
      <c r="AU379" s="1" t="b">
        <v>1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8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S379" s="1" t="s">
        <v>234</v>
      </c>
      <c r="CT379" s="1">
        <v>1</v>
      </c>
      <c r="CU379" s="1">
        <v>650</v>
      </c>
      <c r="CV379" s="1">
        <v>22</v>
      </c>
      <c r="CW379" s="1">
        <v>0</v>
      </c>
      <c r="CX379" s="1">
        <v>150022</v>
      </c>
      <c r="CY379" s="1" t="s">
        <v>234</v>
      </c>
    </row>
    <row r="380" spans="1:103" x14ac:dyDescent="0.2">
      <c r="A380" s="1">
        <v>80525</v>
      </c>
      <c r="B380" s="1">
        <v>1</v>
      </c>
      <c r="C380" s="1">
        <v>180525</v>
      </c>
      <c r="D380" s="1">
        <v>280525</v>
      </c>
      <c r="E380" s="1" t="s">
        <v>1086</v>
      </c>
      <c r="F380" s="1" t="s">
        <v>1087</v>
      </c>
      <c r="G380" s="1">
        <v>75000</v>
      </c>
      <c r="H380" s="1">
        <v>20</v>
      </c>
      <c r="I380" s="1">
        <v>0</v>
      </c>
      <c r="J380" s="1">
        <v>0</v>
      </c>
      <c r="K380" s="1">
        <v>0</v>
      </c>
      <c r="L380" s="1">
        <v>0</v>
      </c>
      <c r="M380" s="1">
        <v>64</v>
      </c>
      <c r="N380" s="1">
        <v>0</v>
      </c>
      <c r="O380" s="1">
        <v>5</v>
      </c>
      <c r="P380" s="1">
        <v>0</v>
      </c>
      <c r="Q380" s="1">
        <v>0</v>
      </c>
      <c r="R380" s="1">
        <v>0</v>
      </c>
      <c r="S380" s="1">
        <v>0</v>
      </c>
      <c r="T380" s="1">
        <v>236</v>
      </c>
      <c r="U380" s="1">
        <v>0</v>
      </c>
      <c r="V380" s="1">
        <v>188</v>
      </c>
      <c r="W380" s="1">
        <v>0</v>
      </c>
      <c r="X380" s="1">
        <v>0</v>
      </c>
      <c r="Y380" s="1">
        <v>106</v>
      </c>
      <c r="Z380" s="1">
        <v>16</v>
      </c>
      <c r="AA380" s="1">
        <v>0</v>
      </c>
      <c r="AB380" s="1">
        <v>121</v>
      </c>
      <c r="AC380" s="1">
        <v>600</v>
      </c>
      <c r="AD380" s="1">
        <v>0</v>
      </c>
      <c r="AE380" s="1">
        <v>115</v>
      </c>
      <c r="AF380" s="1">
        <v>1000</v>
      </c>
      <c r="AG380" s="1">
        <v>0</v>
      </c>
      <c r="AH380" s="1">
        <v>118</v>
      </c>
      <c r="AI380" s="1">
        <v>600</v>
      </c>
      <c r="AJ380" s="1">
        <v>0</v>
      </c>
      <c r="AK380" s="1" t="s">
        <v>1088</v>
      </c>
      <c r="AL380" s="1">
        <v>1</v>
      </c>
      <c r="AM380" s="1">
        <v>0</v>
      </c>
      <c r="AN380" s="1">
        <v>2000</v>
      </c>
      <c r="AO380" s="1">
        <v>24</v>
      </c>
      <c r="AP380" s="1">
        <v>0</v>
      </c>
      <c r="AQ380" s="1">
        <v>1</v>
      </c>
      <c r="AS380" s="1">
        <v>142</v>
      </c>
      <c r="AT380" s="1">
        <v>142</v>
      </c>
      <c r="AU380" s="1" t="b">
        <v>1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8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S380" s="1" t="s">
        <v>233</v>
      </c>
      <c r="CT380" s="1">
        <v>1</v>
      </c>
      <c r="CU380" s="1">
        <v>650</v>
      </c>
      <c r="CV380" s="1">
        <v>23</v>
      </c>
      <c r="CW380" s="1">
        <v>0</v>
      </c>
      <c r="CX380" s="1">
        <v>150023</v>
      </c>
      <c r="CY380" s="1" t="s">
        <v>233</v>
      </c>
    </row>
    <row r="381" spans="1:103" x14ac:dyDescent="0.2">
      <c r="A381" s="1">
        <v>80526</v>
      </c>
      <c r="B381" s="1">
        <v>1</v>
      </c>
      <c r="C381" s="1">
        <v>180526</v>
      </c>
      <c r="D381" s="1">
        <v>280526</v>
      </c>
      <c r="E381" s="1" t="s">
        <v>1089</v>
      </c>
      <c r="F381" s="1" t="s">
        <v>1090</v>
      </c>
      <c r="G381" s="1">
        <v>75000</v>
      </c>
      <c r="H381" s="1">
        <v>20</v>
      </c>
      <c r="I381" s="1">
        <v>0</v>
      </c>
      <c r="J381" s="1">
        <v>0</v>
      </c>
      <c r="K381" s="1">
        <v>0</v>
      </c>
      <c r="L381" s="1">
        <v>0</v>
      </c>
      <c r="M381" s="1">
        <v>64</v>
      </c>
      <c r="N381" s="1">
        <v>0</v>
      </c>
      <c r="O381" s="1">
        <v>5</v>
      </c>
      <c r="P381" s="1">
        <v>0</v>
      </c>
      <c r="Q381" s="1">
        <v>0</v>
      </c>
      <c r="R381" s="1">
        <v>0</v>
      </c>
      <c r="S381" s="1">
        <v>0</v>
      </c>
      <c r="T381" s="1">
        <v>196</v>
      </c>
      <c r="U381" s="1">
        <v>0</v>
      </c>
      <c r="V381" s="1">
        <v>228</v>
      </c>
      <c r="W381" s="1">
        <v>0</v>
      </c>
      <c r="X381" s="1">
        <v>0</v>
      </c>
      <c r="Y381" s="1">
        <v>106</v>
      </c>
      <c r="Z381" s="1">
        <v>16</v>
      </c>
      <c r="AA381" s="1">
        <v>0</v>
      </c>
      <c r="AB381" s="1">
        <v>121</v>
      </c>
      <c r="AC381" s="1">
        <v>600</v>
      </c>
      <c r="AD381" s="1">
        <v>0</v>
      </c>
      <c r="AE381" s="1">
        <v>115</v>
      </c>
      <c r="AF381" s="1">
        <v>1000</v>
      </c>
      <c r="AG381" s="1">
        <v>0</v>
      </c>
      <c r="AH381" s="1">
        <v>138</v>
      </c>
      <c r="AI381" s="1">
        <v>600</v>
      </c>
      <c r="AJ381" s="1">
        <v>8</v>
      </c>
      <c r="AK381" s="1" t="s">
        <v>1091</v>
      </c>
      <c r="AL381" s="1">
        <v>1</v>
      </c>
      <c r="AM381" s="1">
        <v>0</v>
      </c>
      <c r="AN381" s="1">
        <v>2000</v>
      </c>
      <c r="AO381" s="1">
        <v>24</v>
      </c>
      <c r="AP381" s="1">
        <v>0</v>
      </c>
      <c r="AQ381" s="1">
        <v>1</v>
      </c>
      <c r="AS381" s="1">
        <v>143</v>
      </c>
      <c r="AT381" s="1">
        <v>143</v>
      </c>
      <c r="AU381" s="1" t="b">
        <v>1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8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S381" s="1" t="s">
        <v>232</v>
      </c>
      <c r="CT381" s="1">
        <v>1</v>
      </c>
      <c r="CU381" s="1">
        <v>650</v>
      </c>
      <c r="CV381" s="1">
        <v>28</v>
      </c>
      <c r="CW381" s="1">
        <v>0</v>
      </c>
      <c r="CX381" s="1">
        <v>150028</v>
      </c>
      <c r="CY381" s="1" t="s">
        <v>232</v>
      </c>
    </row>
    <row r="382" spans="1:103" x14ac:dyDescent="0.2">
      <c r="A382" s="1">
        <v>80527</v>
      </c>
      <c r="B382" s="1">
        <v>1</v>
      </c>
      <c r="C382" s="1">
        <v>180527</v>
      </c>
      <c r="D382" s="1">
        <v>280527</v>
      </c>
      <c r="E382" s="1" t="s">
        <v>1092</v>
      </c>
      <c r="F382" s="1" t="s">
        <v>1093</v>
      </c>
      <c r="G382" s="1">
        <v>75000</v>
      </c>
      <c r="H382" s="1">
        <v>20</v>
      </c>
      <c r="I382" s="1">
        <v>0</v>
      </c>
      <c r="J382" s="1">
        <v>0</v>
      </c>
      <c r="K382" s="1">
        <v>0</v>
      </c>
      <c r="L382" s="1">
        <v>0</v>
      </c>
      <c r="M382" s="1">
        <v>64</v>
      </c>
      <c r="N382" s="1">
        <v>0</v>
      </c>
      <c r="O382" s="1">
        <v>5</v>
      </c>
      <c r="P382" s="1">
        <v>0</v>
      </c>
      <c r="Q382" s="1">
        <v>0</v>
      </c>
      <c r="R382" s="1">
        <v>0</v>
      </c>
      <c r="S382" s="1">
        <v>0</v>
      </c>
      <c r="T382" s="1">
        <v>324</v>
      </c>
      <c r="U382" s="1">
        <v>0</v>
      </c>
      <c r="V382" s="1">
        <v>292</v>
      </c>
      <c r="W382" s="1">
        <v>0</v>
      </c>
      <c r="X382" s="1">
        <v>0</v>
      </c>
      <c r="Y382" s="1">
        <v>105</v>
      </c>
      <c r="Z382" s="1">
        <v>16</v>
      </c>
      <c r="AA382" s="1">
        <v>0</v>
      </c>
      <c r="AB382" s="1">
        <v>104</v>
      </c>
      <c r="AC382" s="1">
        <v>16</v>
      </c>
      <c r="AD382" s="1">
        <v>0</v>
      </c>
      <c r="AE382" s="1">
        <v>126</v>
      </c>
      <c r="AF382" s="1">
        <v>300</v>
      </c>
      <c r="AG382" s="1">
        <v>0</v>
      </c>
      <c r="AH382" s="1">
        <v>109</v>
      </c>
      <c r="AI382" s="1">
        <v>0</v>
      </c>
      <c r="AJ382" s="1">
        <v>300</v>
      </c>
      <c r="AK382" s="1" t="s">
        <v>1094</v>
      </c>
      <c r="AL382" s="1">
        <v>1</v>
      </c>
      <c r="AM382" s="1">
        <v>0</v>
      </c>
      <c r="AN382" s="1">
        <v>2000</v>
      </c>
      <c r="AO382" s="1">
        <v>24</v>
      </c>
      <c r="AP382" s="1">
        <v>0</v>
      </c>
      <c r="AQ382" s="1">
        <v>1</v>
      </c>
      <c r="AS382" s="1">
        <v>144</v>
      </c>
      <c r="AT382" s="1">
        <v>144</v>
      </c>
      <c r="AU382" s="1" t="b">
        <v>1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8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S382" s="1" t="s">
        <v>229</v>
      </c>
      <c r="CT382" s="1">
        <v>4</v>
      </c>
      <c r="CU382" s="1">
        <v>650</v>
      </c>
      <c r="CV382" s="1">
        <v>27</v>
      </c>
      <c r="CW382" s="1">
        <v>0</v>
      </c>
      <c r="CX382" s="1">
        <v>150027</v>
      </c>
      <c r="CY382" s="1" t="s">
        <v>229</v>
      </c>
    </row>
    <row r="383" spans="1:103" x14ac:dyDescent="0.2">
      <c r="A383" s="1">
        <v>80528</v>
      </c>
      <c r="B383" s="1">
        <v>1</v>
      </c>
      <c r="C383" s="1">
        <v>180528</v>
      </c>
      <c r="D383" s="1">
        <v>280528</v>
      </c>
      <c r="E383" s="1" t="s">
        <v>1095</v>
      </c>
      <c r="F383" s="1" t="s">
        <v>1096</v>
      </c>
      <c r="G383" s="1">
        <v>75000</v>
      </c>
      <c r="H383" s="1">
        <v>20</v>
      </c>
      <c r="I383" s="1">
        <v>0</v>
      </c>
      <c r="J383" s="1">
        <v>0</v>
      </c>
      <c r="K383" s="1">
        <v>0</v>
      </c>
      <c r="L383" s="1">
        <v>0</v>
      </c>
      <c r="M383" s="1">
        <v>64</v>
      </c>
      <c r="N383" s="1">
        <v>0</v>
      </c>
      <c r="O383" s="1">
        <v>5</v>
      </c>
      <c r="P383" s="1">
        <v>0</v>
      </c>
      <c r="Q383" s="1">
        <v>0</v>
      </c>
      <c r="R383" s="1">
        <v>0</v>
      </c>
      <c r="S383" s="1">
        <v>0</v>
      </c>
      <c r="T383" s="1">
        <v>284</v>
      </c>
      <c r="U383" s="1">
        <v>0</v>
      </c>
      <c r="V383" s="1">
        <v>332</v>
      </c>
      <c r="W383" s="1">
        <v>0</v>
      </c>
      <c r="X383" s="1">
        <v>0</v>
      </c>
      <c r="Y383" s="1">
        <v>105</v>
      </c>
      <c r="Z383" s="1">
        <v>16</v>
      </c>
      <c r="AA383" s="1">
        <v>0</v>
      </c>
      <c r="AB383" s="1">
        <v>104</v>
      </c>
      <c r="AC383" s="1">
        <v>16</v>
      </c>
      <c r="AD383" s="1">
        <v>0</v>
      </c>
      <c r="AE383" s="1">
        <v>126</v>
      </c>
      <c r="AF383" s="1">
        <v>300</v>
      </c>
      <c r="AG383" s="1">
        <v>0</v>
      </c>
      <c r="AH383" s="1">
        <v>110</v>
      </c>
      <c r="AI383" s="1">
        <v>0</v>
      </c>
      <c r="AJ383" s="1">
        <v>300</v>
      </c>
      <c r="AK383" s="1" t="s">
        <v>1097</v>
      </c>
      <c r="AL383" s="1">
        <v>1</v>
      </c>
      <c r="AM383" s="1">
        <v>0</v>
      </c>
      <c r="AN383" s="1">
        <v>2000</v>
      </c>
      <c r="AO383" s="1">
        <v>24</v>
      </c>
      <c r="AP383" s="1">
        <v>0</v>
      </c>
      <c r="AQ383" s="1">
        <v>1</v>
      </c>
      <c r="AS383" s="1">
        <v>145</v>
      </c>
      <c r="AT383" s="1">
        <v>145</v>
      </c>
      <c r="AU383" s="1" t="b">
        <v>1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8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S383" s="1" t="s">
        <v>227</v>
      </c>
      <c r="CT383" s="1">
        <v>2</v>
      </c>
      <c r="CU383" s="1">
        <v>650</v>
      </c>
      <c r="CV383" s="1">
        <v>26</v>
      </c>
      <c r="CW383" s="1">
        <v>0</v>
      </c>
      <c r="CX383" s="1">
        <v>150026</v>
      </c>
      <c r="CY383" s="1" t="s">
        <v>227</v>
      </c>
    </row>
    <row r="384" spans="1:103" x14ac:dyDescent="0.2">
      <c r="A384" s="1">
        <v>80529</v>
      </c>
      <c r="B384" s="1">
        <v>1</v>
      </c>
      <c r="C384" s="1">
        <v>180529</v>
      </c>
      <c r="D384" s="1">
        <v>280529</v>
      </c>
      <c r="E384" s="1" t="s">
        <v>1098</v>
      </c>
      <c r="F384" s="1" t="s">
        <v>1099</v>
      </c>
      <c r="G384" s="1">
        <v>75000</v>
      </c>
      <c r="H384" s="1">
        <v>20</v>
      </c>
      <c r="I384" s="1">
        <v>0</v>
      </c>
      <c r="J384" s="1">
        <v>0</v>
      </c>
      <c r="K384" s="1">
        <v>0</v>
      </c>
      <c r="L384" s="1">
        <v>0</v>
      </c>
      <c r="M384" s="1">
        <v>64</v>
      </c>
      <c r="N384" s="1">
        <v>0</v>
      </c>
      <c r="O384" s="1">
        <v>5</v>
      </c>
      <c r="P384" s="1">
        <v>0</v>
      </c>
      <c r="Q384" s="1">
        <v>0</v>
      </c>
      <c r="R384" s="1">
        <v>0</v>
      </c>
      <c r="S384" s="1">
        <v>0</v>
      </c>
      <c r="T384" s="1">
        <v>364</v>
      </c>
      <c r="U384" s="1">
        <v>0</v>
      </c>
      <c r="V384" s="1">
        <v>444</v>
      </c>
      <c r="W384" s="1">
        <v>0</v>
      </c>
      <c r="X384" s="1">
        <v>0</v>
      </c>
      <c r="Y384" s="1">
        <v>103</v>
      </c>
      <c r="Z384" s="1">
        <v>28</v>
      </c>
      <c r="AA384" s="1">
        <v>0</v>
      </c>
      <c r="AB384" s="1">
        <v>114</v>
      </c>
      <c r="AC384" s="1">
        <v>1000</v>
      </c>
      <c r="AD384" s="1">
        <v>0</v>
      </c>
      <c r="AE384" s="1">
        <v>121</v>
      </c>
      <c r="AF384" s="1">
        <v>900</v>
      </c>
      <c r="AG384" s="1">
        <v>0</v>
      </c>
      <c r="AH384" s="1">
        <v>0</v>
      </c>
      <c r="AI384" s="1">
        <v>0</v>
      </c>
      <c r="AJ384" s="1">
        <v>0</v>
      </c>
      <c r="AK384" s="1" t="s">
        <v>1100</v>
      </c>
      <c r="AL384" s="1">
        <v>1</v>
      </c>
      <c r="AM384" s="1">
        <v>0</v>
      </c>
      <c r="AN384" s="1">
        <v>2000</v>
      </c>
      <c r="AO384" s="1">
        <v>8</v>
      </c>
      <c r="AP384" s="1">
        <v>0</v>
      </c>
      <c r="AQ384" s="1">
        <v>1</v>
      </c>
      <c r="AS384" s="1">
        <v>146</v>
      </c>
      <c r="AT384" s="1">
        <v>146</v>
      </c>
      <c r="AU384" s="1" t="b">
        <v>1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8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S384" s="1" t="s">
        <v>225</v>
      </c>
      <c r="CT384" s="1">
        <v>2</v>
      </c>
      <c r="CU384" s="1">
        <v>650</v>
      </c>
      <c r="CV384" s="1">
        <v>29</v>
      </c>
      <c r="CW384" s="1">
        <v>0</v>
      </c>
      <c r="CX384" s="1">
        <v>150029</v>
      </c>
      <c r="CY384" s="1" t="s">
        <v>225</v>
      </c>
    </row>
    <row r="385" spans="1:103" x14ac:dyDescent="0.2">
      <c r="A385" s="1">
        <v>80530</v>
      </c>
      <c r="B385" s="1">
        <v>1</v>
      </c>
      <c r="C385" s="1">
        <v>180530</v>
      </c>
      <c r="D385" s="1">
        <v>280530</v>
      </c>
      <c r="E385" s="1" t="s">
        <v>1101</v>
      </c>
      <c r="F385" s="1" t="s">
        <v>1102</v>
      </c>
      <c r="G385" s="1">
        <v>75000</v>
      </c>
      <c r="H385" s="1">
        <v>20</v>
      </c>
      <c r="I385" s="1">
        <v>0</v>
      </c>
      <c r="J385" s="1">
        <v>0</v>
      </c>
      <c r="K385" s="1">
        <v>0</v>
      </c>
      <c r="L385" s="1">
        <v>0</v>
      </c>
      <c r="M385" s="1">
        <v>64</v>
      </c>
      <c r="N385" s="1">
        <v>0</v>
      </c>
      <c r="O385" s="1">
        <v>5</v>
      </c>
      <c r="P385" s="1">
        <v>0</v>
      </c>
      <c r="Q385" s="1">
        <v>0</v>
      </c>
      <c r="R385" s="1">
        <v>0</v>
      </c>
      <c r="S385" s="1">
        <v>0</v>
      </c>
      <c r="T385" s="1">
        <v>436</v>
      </c>
      <c r="U385" s="1">
        <v>0</v>
      </c>
      <c r="V385" s="1">
        <v>396</v>
      </c>
      <c r="W385" s="1">
        <v>0</v>
      </c>
      <c r="X385" s="1">
        <v>0</v>
      </c>
      <c r="Y385" s="1">
        <v>109</v>
      </c>
      <c r="Z385" s="1">
        <v>0</v>
      </c>
      <c r="AA385" s="1">
        <v>800</v>
      </c>
      <c r="AB385" s="1">
        <v>110</v>
      </c>
      <c r="AC385" s="1">
        <v>0</v>
      </c>
      <c r="AD385" s="1">
        <v>800</v>
      </c>
      <c r="AE385" s="1">
        <v>115</v>
      </c>
      <c r="AF385" s="1">
        <v>1000</v>
      </c>
      <c r="AG385" s="1">
        <v>0</v>
      </c>
      <c r="AH385" s="1">
        <v>139</v>
      </c>
      <c r="AI385" s="1">
        <v>500</v>
      </c>
      <c r="AJ385" s="1">
        <v>0</v>
      </c>
      <c r="AK385" s="1" t="s">
        <v>1103</v>
      </c>
      <c r="AL385" s="1">
        <v>1</v>
      </c>
      <c r="AM385" s="1">
        <v>0</v>
      </c>
      <c r="AN385" s="1">
        <v>2000</v>
      </c>
      <c r="AO385" s="1">
        <v>8</v>
      </c>
      <c r="AP385" s="1">
        <v>0</v>
      </c>
      <c r="AQ385" s="1">
        <v>1</v>
      </c>
      <c r="AS385" s="1">
        <v>147</v>
      </c>
      <c r="AT385" s="1">
        <v>147</v>
      </c>
      <c r="AU385" s="1" t="b">
        <v>1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8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S385" s="1" t="s">
        <v>223</v>
      </c>
      <c r="CT385" s="1">
        <v>1</v>
      </c>
      <c r="CU385" s="1">
        <v>650</v>
      </c>
      <c r="CV385" s="1">
        <v>9</v>
      </c>
      <c r="CW385" s="1">
        <v>0</v>
      </c>
      <c r="CX385" s="1">
        <v>150009</v>
      </c>
      <c r="CY385" s="1" t="s">
        <v>223</v>
      </c>
    </row>
    <row r="386" spans="1:103" x14ac:dyDescent="0.2">
      <c r="A386" s="1">
        <v>80533</v>
      </c>
      <c r="B386" s="1">
        <v>1</v>
      </c>
      <c r="C386" s="1">
        <v>180533</v>
      </c>
      <c r="D386" s="1">
        <v>280533</v>
      </c>
      <c r="E386" s="1" t="s">
        <v>1104</v>
      </c>
      <c r="F386" s="1" t="s">
        <v>1105</v>
      </c>
      <c r="G386" s="1">
        <v>50000</v>
      </c>
      <c r="H386" s="1">
        <v>20</v>
      </c>
      <c r="I386" s="1">
        <v>0</v>
      </c>
      <c r="J386" s="1">
        <v>0</v>
      </c>
      <c r="K386" s="1">
        <v>0</v>
      </c>
      <c r="L386" s="1">
        <v>0</v>
      </c>
      <c r="M386" s="1">
        <v>64</v>
      </c>
      <c r="N386" s="1">
        <v>0</v>
      </c>
      <c r="O386" s="1">
        <v>4</v>
      </c>
      <c r="P386" s="1">
        <v>0</v>
      </c>
      <c r="Q386" s="1">
        <v>0</v>
      </c>
      <c r="R386" s="1">
        <v>0</v>
      </c>
      <c r="S386" s="1">
        <v>0</v>
      </c>
      <c r="T386" s="1">
        <v>149</v>
      </c>
      <c r="U386" s="1">
        <v>0</v>
      </c>
      <c r="V386" s="1">
        <v>165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 t="s">
        <v>1106</v>
      </c>
      <c r="AL386" s="1">
        <v>1</v>
      </c>
      <c r="AM386" s="1">
        <v>0</v>
      </c>
      <c r="AN386" s="1">
        <v>1000</v>
      </c>
      <c r="AO386" s="1">
        <v>24</v>
      </c>
      <c r="AP386" s="1">
        <v>8192</v>
      </c>
      <c r="AQ386" s="1">
        <v>1</v>
      </c>
      <c r="AS386" s="1">
        <v>148</v>
      </c>
      <c r="AT386" s="1">
        <v>148</v>
      </c>
      <c r="AU386" s="1" t="b">
        <v>1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8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S386" s="1" t="s">
        <v>215</v>
      </c>
      <c r="CT386" s="1">
        <v>2</v>
      </c>
      <c r="CU386" s="1">
        <v>650</v>
      </c>
      <c r="CV386" s="1">
        <v>30</v>
      </c>
      <c r="CW386" s="1">
        <v>0</v>
      </c>
      <c r="CX386" s="1">
        <v>150030</v>
      </c>
      <c r="CY386" s="1" t="s">
        <v>215</v>
      </c>
    </row>
    <row r="387" spans="1:103" x14ac:dyDescent="0.2">
      <c r="A387" s="1">
        <v>80534</v>
      </c>
      <c r="B387" s="1">
        <v>1</v>
      </c>
      <c r="C387" s="1">
        <v>180534</v>
      </c>
      <c r="D387" s="1">
        <v>280534</v>
      </c>
      <c r="E387" s="1" t="s">
        <v>1107</v>
      </c>
      <c r="F387" s="1" t="s">
        <v>1108</v>
      </c>
      <c r="G387" s="1">
        <v>75000</v>
      </c>
      <c r="H387" s="1">
        <v>20</v>
      </c>
      <c r="I387" s="1">
        <v>0</v>
      </c>
      <c r="J387" s="1">
        <v>0</v>
      </c>
      <c r="K387" s="1">
        <v>0</v>
      </c>
      <c r="L387" s="1">
        <v>0</v>
      </c>
      <c r="M387" s="1">
        <v>64</v>
      </c>
      <c r="N387" s="1">
        <v>0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372</v>
      </c>
      <c r="U387" s="1">
        <v>0</v>
      </c>
      <c r="V387" s="1">
        <v>412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 t="s">
        <v>1109</v>
      </c>
      <c r="AL387" s="1">
        <v>1</v>
      </c>
      <c r="AM387" s="1">
        <v>0</v>
      </c>
      <c r="AN387" s="1">
        <v>2000</v>
      </c>
      <c r="AO387" s="1">
        <v>16</v>
      </c>
      <c r="AP387" s="1">
        <v>0</v>
      </c>
      <c r="AQ387" s="1">
        <v>1</v>
      </c>
      <c r="AS387" s="1">
        <v>149</v>
      </c>
      <c r="AT387" s="1">
        <v>149</v>
      </c>
      <c r="AU387" s="1" t="b">
        <v>1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8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S387" s="1" t="s">
        <v>213</v>
      </c>
      <c r="CT387" s="1">
        <v>2</v>
      </c>
      <c r="CU387" s="1">
        <v>650</v>
      </c>
      <c r="CV387" s="1">
        <v>31</v>
      </c>
      <c r="CW387" s="1">
        <v>0</v>
      </c>
      <c r="CX387" s="1">
        <v>150031</v>
      </c>
      <c r="CY387" s="1" t="s">
        <v>213</v>
      </c>
    </row>
    <row r="388" spans="1:103" x14ac:dyDescent="0.2">
      <c r="A388" s="1">
        <v>81000</v>
      </c>
      <c r="B388" s="1">
        <v>1</v>
      </c>
      <c r="C388" s="1">
        <v>181000</v>
      </c>
      <c r="D388" s="1">
        <v>281000</v>
      </c>
      <c r="E388" s="1" t="s">
        <v>1110</v>
      </c>
      <c r="F388" s="1" t="s">
        <v>1111</v>
      </c>
      <c r="G388" s="1">
        <v>5000</v>
      </c>
      <c r="H388" s="1">
        <v>20</v>
      </c>
      <c r="I388" s="1">
        <v>0</v>
      </c>
      <c r="J388" s="1">
        <v>0</v>
      </c>
      <c r="K388" s="1">
        <v>0</v>
      </c>
      <c r="L388" s="1">
        <v>0</v>
      </c>
      <c r="M388" s="1">
        <v>128</v>
      </c>
      <c r="N388" s="1">
        <v>0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21</v>
      </c>
      <c r="U388" s="1">
        <v>0</v>
      </c>
      <c r="V388" s="1">
        <v>21</v>
      </c>
      <c r="W388" s="1">
        <v>0</v>
      </c>
      <c r="X388" s="1">
        <v>0</v>
      </c>
      <c r="Y388" s="1">
        <v>120</v>
      </c>
      <c r="Z388" s="1">
        <v>500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 t="s">
        <v>1112</v>
      </c>
      <c r="AL388" s="1">
        <v>1</v>
      </c>
      <c r="AM388" s="1">
        <v>0</v>
      </c>
      <c r="AN388" s="1">
        <v>500</v>
      </c>
      <c r="AO388" s="1">
        <v>8388640</v>
      </c>
      <c r="AP388" s="1">
        <v>0</v>
      </c>
      <c r="AQ388" s="1">
        <v>1</v>
      </c>
      <c r="AS388" s="1">
        <v>150</v>
      </c>
      <c r="AT388" s="1">
        <v>150</v>
      </c>
      <c r="AU388" s="1" t="b">
        <v>1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8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S388" s="1" t="s">
        <v>210</v>
      </c>
      <c r="CT388" s="1">
        <v>1</v>
      </c>
      <c r="CU388" s="1">
        <v>650</v>
      </c>
      <c r="CV388" s="1">
        <v>62</v>
      </c>
      <c r="CW388" s="1">
        <v>0</v>
      </c>
      <c r="CX388" s="1">
        <v>150062</v>
      </c>
      <c r="CY388" s="1" t="s">
        <v>210</v>
      </c>
    </row>
    <row r="389" spans="1:103" x14ac:dyDescent="0.2">
      <c r="A389" s="1">
        <v>81001</v>
      </c>
      <c r="B389" s="1">
        <v>1</v>
      </c>
      <c r="C389" s="1">
        <v>181001</v>
      </c>
      <c r="D389" s="1">
        <v>281001</v>
      </c>
      <c r="E389" s="1" t="s">
        <v>1113</v>
      </c>
      <c r="F389" s="1" t="s">
        <v>1114</v>
      </c>
      <c r="G389" s="1">
        <v>5000</v>
      </c>
      <c r="H389" s="1">
        <v>20</v>
      </c>
      <c r="I389" s="1">
        <v>0</v>
      </c>
      <c r="J389" s="1">
        <v>0</v>
      </c>
      <c r="K389" s="1">
        <v>0</v>
      </c>
      <c r="L389" s="1">
        <v>0</v>
      </c>
      <c r="M389" s="1">
        <v>128</v>
      </c>
      <c r="N389" s="1">
        <v>0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35</v>
      </c>
      <c r="U389" s="1">
        <v>0</v>
      </c>
      <c r="V389" s="1">
        <v>15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 t="s">
        <v>1115</v>
      </c>
      <c r="AL389" s="1">
        <v>1</v>
      </c>
      <c r="AM389" s="1">
        <v>0</v>
      </c>
      <c r="AN389" s="1">
        <v>500</v>
      </c>
      <c r="AO389" s="1">
        <v>8388648</v>
      </c>
      <c r="AP389" s="1">
        <v>8192</v>
      </c>
      <c r="AQ389" s="1">
        <v>1</v>
      </c>
      <c r="AS389" s="1">
        <v>151</v>
      </c>
      <c r="AT389" s="1">
        <v>151</v>
      </c>
      <c r="AU389" s="1" t="b">
        <v>1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8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S389" s="1" t="s">
        <v>208</v>
      </c>
      <c r="CT389" s="1">
        <v>2</v>
      </c>
      <c r="CU389" s="1">
        <v>650</v>
      </c>
      <c r="CV389" s="1">
        <v>32</v>
      </c>
      <c r="CW389" s="1">
        <v>0</v>
      </c>
      <c r="CX389" s="1">
        <v>150032</v>
      </c>
      <c r="CY389" s="1" t="s">
        <v>208</v>
      </c>
    </row>
    <row r="390" spans="1:103" x14ac:dyDescent="0.2">
      <c r="A390" s="1">
        <v>81002</v>
      </c>
      <c r="B390" s="1">
        <v>1</v>
      </c>
      <c r="C390" s="1">
        <v>181002</v>
      </c>
      <c r="D390" s="1">
        <v>281002</v>
      </c>
      <c r="E390" s="1" t="s">
        <v>1116</v>
      </c>
      <c r="F390" s="1" t="s">
        <v>1117</v>
      </c>
      <c r="G390" s="1">
        <v>5000</v>
      </c>
      <c r="H390" s="1">
        <v>20</v>
      </c>
      <c r="I390" s="1">
        <v>0</v>
      </c>
      <c r="J390" s="1">
        <v>0</v>
      </c>
      <c r="K390" s="1">
        <v>0</v>
      </c>
      <c r="L390" s="1">
        <v>0</v>
      </c>
      <c r="M390" s="1">
        <v>128</v>
      </c>
      <c r="N390" s="1">
        <v>0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13</v>
      </c>
      <c r="U390" s="1">
        <v>0</v>
      </c>
      <c r="V390" s="1">
        <v>34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 t="s">
        <v>1118</v>
      </c>
      <c r="AL390" s="1">
        <v>1</v>
      </c>
      <c r="AM390" s="1">
        <v>0</v>
      </c>
      <c r="AN390" s="1">
        <v>500</v>
      </c>
      <c r="AO390" s="1">
        <v>8388648</v>
      </c>
      <c r="AP390" s="1">
        <v>8192</v>
      </c>
      <c r="AQ390" s="1">
        <v>1</v>
      </c>
      <c r="AS390" s="1">
        <v>152</v>
      </c>
      <c r="AT390" s="1">
        <v>152</v>
      </c>
      <c r="AU390" s="1" t="b">
        <v>1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8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S390" s="1" t="s">
        <v>205</v>
      </c>
      <c r="CT390" s="1">
        <v>2</v>
      </c>
      <c r="CU390" s="1">
        <v>650</v>
      </c>
      <c r="CV390" s="1">
        <v>33</v>
      </c>
      <c r="CW390" s="1">
        <v>0</v>
      </c>
      <c r="CX390" s="1">
        <v>150033</v>
      </c>
      <c r="CY390" s="1" t="s">
        <v>205</v>
      </c>
    </row>
    <row r="391" spans="1:103" x14ac:dyDescent="0.2">
      <c r="A391" s="1">
        <v>81003</v>
      </c>
      <c r="B391" s="1">
        <v>1</v>
      </c>
      <c r="C391" s="1">
        <v>181003</v>
      </c>
      <c r="D391" s="1">
        <v>281003</v>
      </c>
      <c r="E391" s="1" t="s">
        <v>373</v>
      </c>
      <c r="F391" s="1" t="s">
        <v>1119</v>
      </c>
      <c r="G391" s="1">
        <v>15000</v>
      </c>
      <c r="H391" s="1">
        <v>20</v>
      </c>
      <c r="I391" s="1">
        <v>0</v>
      </c>
      <c r="J391" s="1">
        <v>0</v>
      </c>
      <c r="K391" s="1">
        <v>0</v>
      </c>
      <c r="L391" s="1">
        <v>0</v>
      </c>
      <c r="M391" s="1">
        <v>128</v>
      </c>
      <c r="N391" s="1">
        <v>0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72</v>
      </c>
      <c r="U391" s="1">
        <v>0</v>
      </c>
      <c r="V391" s="1">
        <v>28</v>
      </c>
      <c r="W391" s="1">
        <v>0</v>
      </c>
      <c r="X391" s="1">
        <v>0</v>
      </c>
      <c r="Y391" s="1">
        <v>125</v>
      </c>
      <c r="Z391" s="1">
        <v>300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 t="s">
        <v>1120</v>
      </c>
      <c r="AL391" s="1">
        <v>1</v>
      </c>
      <c r="AM391" s="1">
        <v>0</v>
      </c>
      <c r="AN391" s="1">
        <v>500</v>
      </c>
      <c r="AO391" s="1">
        <v>8388664</v>
      </c>
      <c r="AP391" s="1">
        <v>8192</v>
      </c>
      <c r="AQ391" s="1">
        <v>1</v>
      </c>
      <c r="AS391" s="1">
        <v>153</v>
      </c>
      <c r="AT391" s="1">
        <v>153</v>
      </c>
      <c r="AU391" s="1" t="b">
        <v>1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 t="b">
        <v>1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8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4194304</v>
      </c>
      <c r="CO391" s="1">
        <v>0</v>
      </c>
      <c r="CP391" s="1">
        <v>0</v>
      </c>
      <c r="CQ391" s="1">
        <v>0</v>
      </c>
      <c r="CS391" s="1" t="s">
        <v>203</v>
      </c>
      <c r="CT391" s="1">
        <v>1</v>
      </c>
      <c r="CU391" s="1">
        <v>650</v>
      </c>
      <c r="CV391" s="1">
        <v>46</v>
      </c>
      <c r="CW391" s="1">
        <v>0</v>
      </c>
      <c r="CX391" s="1">
        <v>150046</v>
      </c>
      <c r="CY391" s="1" t="s">
        <v>203</v>
      </c>
    </row>
    <row r="392" spans="1:103" x14ac:dyDescent="0.2">
      <c r="A392" s="1">
        <v>81004</v>
      </c>
      <c r="B392" s="1">
        <v>1</v>
      </c>
      <c r="C392" s="1">
        <v>181004</v>
      </c>
      <c r="D392" s="1">
        <v>281004</v>
      </c>
      <c r="E392" s="1" t="s">
        <v>374</v>
      </c>
      <c r="F392" s="1" t="s">
        <v>1121</v>
      </c>
      <c r="G392" s="1">
        <v>15000</v>
      </c>
      <c r="H392" s="1">
        <v>20</v>
      </c>
      <c r="I392" s="1">
        <v>0</v>
      </c>
      <c r="J392" s="1">
        <v>0</v>
      </c>
      <c r="K392" s="1">
        <v>0</v>
      </c>
      <c r="L392" s="1">
        <v>0</v>
      </c>
      <c r="M392" s="1">
        <v>128</v>
      </c>
      <c r="N392" s="1">
        <v>0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25</v>
      </c>
      <c r="U392" s="1">
        <v>0</v>
      </c>
      <c r="V392" s="1">
        <v>69</v>
      </c>
      <c r="W392" s="1">
        <v>0</v>
      </c>
      <c r="X392" s="1">
        <v>0</v>
      </c>
      <c r="Y392" s="1">
        <v>119</v>
      </c>
      <c r="Z392" s="1">
        <v>300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 t="s">
        <v>1122</v>
      </c>
      <c r="AL392" s="1">
        <v>1</v>
      </c>
      <c r="AM392" s="1">
        <v>0</v>
      </c>
      <c r="AN392" s="1">
        <v>500</v>
      </c>
      <c r="AO392" s="1">
        <v>8388664</v>
      </c>
      <c r="AP392" s="1">
        <v>8192</v>
      </c>
      <c r="AQ392" s="1">
        <v>1</v>
      </c>
      <c r="AS392" s="1">
        <v>154</v>
      </c>
      <c r="AT392" s="1">
        <v>154</v>
      </c>
      <c r="AU392" s="1" t="b">
        <v>1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 t="b">
        <v>1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8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4194304</v>
      </c>
      <c r="CO392" s="1">
        <v>0</v>
      </c>
      <c r="CP392" s="1">
        <v>0</v>
      </c>
      <c r="CQ392" s="1">
        <v>0</v>
      </c>
      <c r="CS392" s="1" t="s">
        <v>200</v>
      </c>
      <c r="CT392" s="1">
        <v>1</v>
      </c>
      <c r="CU392" s="1">
        <v>650</v>
      </c>
      <c r="CV392" s="1">
        <v>44</v>
      </c>
      <c r="CW392" s="1">
        <v>0</v>
      </c>
      <c r="CX392" s="1">
        <v>150044</v>
      </c>
      <c r="CY392" s="1" t="s">
        <v>200</v>
      </c>
    </row>
    <row r="393" spans="1:103" x14ac:dyDescent="0.2">
      <c r="A393" s="1">
        <v>81005</v>
      </c>
      <c r="B393" s="1">
        <v>1</v>
      </c>
      <c r="C393" s="1">
        <v>181005</v>
      </c>
      <c r="D393" s="1">
        <v>281005</v>
      </c>
      <c r="E393" s="1" t="s">
        <v>375</v>
      </c>
      <c r="F393" s="1" t="s">
        <v>1123</v>
      </c>
      <c r="G393" s="1">
        <v>15000</v>
      </c>
      <c r="H393" s="1">
        <v>20</v>
      </c>
      <c r="I393" s="1">
        <v>0</v>
      </c>
      <c r="J393" s="1">
        <v>0</v>
      </c>
      <c r="K393" s="1">
        <v>0</v>
      </c>
      <c r="L393" s="1">
        <v>0</v>
      </c>
      <c r="M393" s="1">
        <v>128</v>
      </c>
      <c r="N393" s="1">
        <v>0</v>
      </c>
      <c r="O393" s="1">
        <v>2</v>
      </c>
      <c r="P393" s="1">
        <v>0</v>
      </c>
      <c r="Q393" s="1">
        <v>0</v>
      </c>
      <c r="R393" s="1">
        <v>0</v>
      </c>
      <c r="S393" s="1">
        <v>0</v>
      </c>
      <c r="T393" s="1">
        <v>28</v>
      </c>
      <c r="U393" s="1">
        <v>0</v>
      </c>
      <c r="V393" s="1">
        <v>26</v>
      </c>
      <c r="W393" s="1">
        <v>0</v>
      </c>
      <c r="X393" s="1">
        <v>0</v>
      </c>
      <c r="Y393" s="1">
        <v>120</v>
      </c>
      <c r="Z393" s="1">
        <v>300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 t="s">
        <v>1124</v>
      </c>
      <c r="AL393" s="1">
        <v>1</v>
      </c>
      <c r="AM393" s="1">
        <v>0</v>
      </c>
      <c r="AN393" s="1">
        <v>500</v>
      </c>
      <c r="AO393" s="1">
        <v>8388664</v>
      </c>
      <c r="AP393" s="1">
        <v>8192</v>
      </c>
      <c r="AQ393" s="1">
        <v>1</v>
      </c>
      <c r="AS393" s="1">
        <v>155</v>
      </c>
      <c r="AT393" s="1">
        <v>155</v>
      </c>
      <c r="AU393" s="1" t="b">
        <v>1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 t="b">
        <v>1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8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4194304</v>
      </c>
      <c r="CO393" s="1">
        <v>0</v>
      </c>
      <c r="CP393" s="1">
        <v>0</v>
      </c>
      <c r="CQ393" s="1">
        <v>0</v>
      </c>
      <c r="CS393" s="1" t="s">
        <v>197</v>
      </c>
      <c r="CT393" s="1">
        <v>1</v>
      </c>
      <c r="CU393" s="1">
        <v>650</v>
      </c>
      <c r="CV393" s="1">
        <v>45</v>
      </c>
      <c r="CW393" s="1">
        <v>0</v>
      </c>
      <c r="CX393" s="1">
        <v>150045</v>
      </c>
      <c r="CY393" s="1" t="s">
        <v>197</v>
      </c>
    </row>
    <row r="394" spans="1:103" x14ac:dyDescent="0.2">
      <c r="A394" s="1">
        <v>81006</v>
      </c>
      <c r="B394" s="1">
        <v>1</v>
      </c>
      <c r="C394" s="1">
        <v>181006</v>
      </c>
      <c r="D394" s="1">
        <v>281006</v>
      </c>
      <c r="E394" s="1" t="s">
        <v>376</v>
      </c>
      <c r="F394" s="1" t="s">
        <v>1125</v>
      </c>
      <c r="G394" s="1">
        <v>15000</v>
      </c>
      <c r="H394" s="1">
        <v>20</v>
      </c>
      <c r="I394" s="1">
        <v>0</v>
      </c>
      <c r="J394" s="1">
        <v>0</v>
      </c>
      <c r="K394" s="1">
        <v>0</v>
      </c>
      <c r="L394" s="1">
        <v>0</v>
      </c>
      <c r="M394" s="1">
        <v>128</v>
      </c>
      <c r="N394" s="1">
        <v>0</v>
      </c>
      <c r="O394" s="1">
        <v>2</v>
      </c>
      <c r="P394" s="1">
        <v>0</v>
      </c>
      <c r="Q394" s="1">
        <v>0</v>
      </c>
      <c r="R394" s="1">
        <v>0</v>
      </c>
      <c r="S394" s="1">
        <v>0</v>
      </c>
      <c r="T394" s="1">
        <v>42</v>
      </c>
      <c r="U394" s="1">
        <v>0</v>
      </c>
      <c r="V394" s="1">
        <v>43</v>
      </c>
      <c r="W394" s="1">
        <v>0</v>
      </c>
      <c r="X394" s="1">
        <v>0</v>
      </c>
      <c r="Y394" s="1">
        <v>127</v>
      </c>
      <c r="Z394" s="1">
        <v>300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 t="s">
        <v>1126</v>
      </c>
      <c r="AL394" s="1">
        <v>1</v>
      </c>
      <c r="AM394" s="1">
        <v>0</v>
      </c>
      <c r="AN394" s="1">
        <v>500</v>
      </c>
      <c r="AO394" s="1">
        <v>8388664</v>
      </c>
      <c r="AP394" s="1">
        <v>8192</v>
      </c>
      <c r="AQ394" s="1">
        <v>1</v>
      </c>
      <c r="AS394" s="1">
        <v>156</v>
      </c>
      <c r="AT394" s="1">
        <v>156</v>
      </c>
      <c r="AU394" s="1" t="b">
        <v>1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 t="b">
        <v>1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8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4194304</v>
      </c>
      <c r="CO394" s="1">
        <v>0</v>
      </c>
      <c r="CP394" s="1">
        <v>0</v>
      </c>
      <c r="CQ394" s="1">
        <v>0</v>
      </c>
      <c r="CS394" s="1" t="s">
        <v>194</v>
      </c>
      <c r="CT394" s="1">
        <v>2</v>
      </c>
      <c r="CU394" s="1">
        <v>650</v>
      </c>
      <c r="CV394" s="1">
        <v>43</v>
      </c>
      <c r="CW394" s="1">
        <v>0</v>
      </c>
      <c r="CX394" s="1">
        <v>150043</v>
      </c>
      <c r="CY394" s="1" t="s">
        <v>194</v>
      </c>
    </row>
    <row r="395" spans="1:103" x14ac:dyDescent="0.2">
      <c r="A395" s="1">
        <v>81007</v>
      </c>
      <c r="B395" s="1">
        <v>1</v>
      </c>
      <c r="C395" s="1">
        <v>181007</v>
      </c>
      <c r="D395" s="1">
        <v>281007</v>
      </c>
      <c r="E395" s="1" t="s">
        <v>404</v>
      </c>
      <c r="F395" s="1" t="s">
        <v>1127</v>
      </c>
      <c r="G395" s="1">
        <v>30000</v>
      </c>
      <c r="H395" s="1">
        <v>20</v>
      </c>
      <c r="I395" s="1">
        <v>0</v>
      </c>
      <c r="J395" s="1">
        <v>0</v>
      </c>
      <c r="K395" s="1">
        <v>0</v>
      </c>
      <c r="L395" s="1">
        <v>0</v>
      </c>
      <c r="M395" s="1">
        <v>128</v>
      </c>
      <c r="N395" s="1">
        <v>0</v>
      </c>
      <c r="O395" s="1">
        <v>3</v>
      </c>
      <c r="P395" s="1">
        <v>0</v>
      </c>
      <c r="Q395" s="1">
        <v>0</v>
      </c>
      <c r="R395" s="1">
        <v>0</v>
      </c>
      <c r="S395" s="1">
        <v>0</v>
      </c>
      <c r="T395" s="1">
        <v>108</v>
      </c>
      <c r="U395" s="1">
        <v>0</v>
      </c>
      <c r="V395" s="1">
        <v>41</v>
      </c>
      <c r="W395" s="1">
        <v>0</v>
      </c>
      <c r="X395" s="1">
        <v>0</v>
      </c>
      <c r="Y395" s="1">
        <v>125</v>
      </c>
      <c r="Z395" s="1">
        <v>400</v>
      </c>
      <c r="AA395" s="1">
        <v>0</v>
      </c>
      <c r="AB395" s="1">
        <v>103</v>
      </c>
      <c r="AC395" s="1">
        <v>8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 t="s">
        <v>1128</v>
      </c>
      <c r="AL395" s="1">
        <v>1</v>
      </c>
      <c r="AM395" s="1">
        <v>0</v>
      </c>
      <c r="AN395" s="1">
        <v>500</v>
      </c>
      <c r="AO395" s="1">
        <v>8388664</v>
      </c>
      <c r="AP395" s="1">
        <v>8192</v>
      </c>
      <c r="AQ395" s="1">
        <v>1</v>
      </c>
      <c r="AS395" s="1">
        <v>157</v>
      </c>
      <c r="AT395" s="1">
        <v>157</v>
      </c>
      <c r="AU395" s="1" t="b">
        <v>1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 t="b">
        <v>1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8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4194304</v>
      </c>
      <c r="CO395" s="1">
        <v>0</v>
      </c>
      <c r="CP395" s="1">
        <v>0</v>
      </c>
      <c r="CQ395" s="1">
        <v>0</v>
      </c>
      <c r="CS395" s="1" t="s">
        <v>191</v>
      </c>
      <c r="CT395" s="1">
        <v>2</v>
      </c>
      <c r="CU395" s="1">
        <v>650</v>
      </c>
      <c r="CV395" s="1">
        <v>49</v>
      </c>
      <c r="CW395" s="1">
        <v>0</v>
      </c>
      <c r="CX395" s="1">
        <v>150049</v>
      </c>
      <c r="CY395" s="1" t="s">
        <v>191</v>
      </c>
    </row>
    <row r="396" spans="1:103" x14ac:dyDescent="0.2">
      <c r="A396" s="1">
        <v>81008</v>
      </c>
      <c r="B396" s="1">
        <v>1</v>
      </c>
      <c r="C396" s="1">
        <v>181008</v>
      </c>
      <c r="D396" s="1">
        <v>281008</v>
      </c>
      <c r="E396" s="1" t="s">
        <v>405</v>
      </c>
      <c r="F396" s="1" t="s">
        <v>1129</v>
      </c>
      <c r="G396" s="1">
        <v>30000</v>
      </c>
      <c r="H396" s="1">
        <v>20</v>
      </c>
      <c r="I396" s="1">
        <v>0</v>
      </c>
      <c r="J396" s="1">
        <v>0</v>
      </c>
      <c r="K396" s="1">
        <v>0</v>
      </c>
      <c r="L396" s="1">
        <v>0</v>
      </c>
      <c r="M396" s="1">
        <v>128</v>
      </c>
      <c r="N396" s="1">
        <v>0</v>
      </c>
      <c r="O396" s="1">
        <v>3</v>
      </c>
      <c r="P396" s="1">
        <v>0</v>
      </c>
      <c r="Q396" s="1">
        <v>0</v>
      </c>
      <c r="R396" s="1">
        <v>0</v>
      </c>
      <c r="S396" s="1">
        <v>0</v>
      </c>
      <c r="T396" s="1">
        <v>36</v>
      </c>
      <c r="U396" s="1">
        <v>0</v>
      </c>
      <c r="V396" s="1">
        <v>104</v>
      </c>
      <c r="W396" s="1">
        <v>0</v>
      </c>
      <c r="X396" s="1">
        <v>0</v>
      </c>
      <c r="Y396" s="1">
        <v>119</v>
      </c>
      <c r="Z396" s="1">
        <v>400</v>
      </c>
      <c r="AA396" s="1">
        <v>0</v>
      </c>
      <c r="AB396" s="1">
        <v>104</v>
      </c>
      <c r="AC396" s="1">
        <v>8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 t="s">
        <v>1130</v>
      </c>
      <c r="AL396" s="1">
        <v>1</v>
      </c>
      <c r="AM396" s="1">
        <v>0</v>
      </c>
      <c r="AN396" s="1">
        <v>500</v>
      </c>
      <c r="AO396" s="1">
        <v>8388664</v>
      </c>
      <c r="AP396" s="1">
        <v>8192</v>
      </c>
      <c r="AQ396" s="1">
        <v>1</v>
      </c>
      <c r="AS396" s="1">
        <v>158</v>
      </c>
      <c r="AT396" s="1">
        <v>158</v>
      </c>
      <c r="AU396" s="1" t="b">
        <v>1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 t="b">
        <v>1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8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4194304</v>
      </c>
      <c r="CO396" s="1">
        <v>0</v>
      </c>
      <c r="CP396" s="1">
        <v>0</v>
      </c>
      <c r="CQ396" s="1">
        <v>0</v>
      </c>
      <c r="CS396" s="1" t="s">
        <v>189</v>
      </c>
      <c r="CT396" s="1">
        <v>2</v>
      </c>
      <c r="CU396" s="1">
        <v>650</v>
      </c>
      <c r="CV396" s="1">
        <v>48</v>
      </c>
      <c r="CW396" s="1">
        <v>0</v>
      </c>
      <c r="CX396" s="1">
        <v>150048</v>
      </c>
      <c r="CY396" s="1" t="s">
        <v>189</v>
      </c>
    </row>
    <row r="397" spans="1:103" x14ac:dyDescent="0.2">
      <c r="A397" s="1">
        <v>81009</v>
      </c>
      <c r="B397" s="1">
        <v>1</v>
      </c>
      <c r="C397" s="1">
        <v>181009</v>
      </c>
      <c r="D397" s="1">
        <v>281009</v>
      </c>
      <c r="E397" s="1" t="s">
        <v>406</v>
      </c>
      <c r="F397" s="1" t="s">
        <v>1131</v>
      </c>
      <c r="G397" s="1">
        <v>30000</v>
      </c>
      <c r="H397" s="1">
        <v>20</v>
      </c>
      <c r="I397" s="1">
        <v>0</v>
      </c>
      <c r="J397" s="1">
        <v>0</v>
      </c>
      <c r="K397" s="1">
        <v>0</v>
      </c>
      <c r="L397" s="1">
        <v>0</v>
      </c>
      <c r="M397" s="1">
        <v>128</v>
      </c>
      <c r="N397" s="1">
        <v>0</v>
      </c>
      <c r="O397" s="1">
        <v>3</v>
      </c>
      <c r="P397" s="1">
        <v>0</v>
      </c>
      <c r="Q397" s="1">
        <v>0</v>
      </c>
      <c r="R397" s="1">
        <v>0</v>
      </c>
      <c r="S397" s="1">
        <v>0</v>
      </c>
      <c r="T397" s="1">
        <v>44</v>
      </c>
      <c r="U397" s="1">
        <v>0</v>
      </c>
      <c r="V397" s="1">
        <v>42</v>
      </c>
      <c r="W397" s="1">
        <v>0</v>
      </c>
      <c r="X397" s="1">
        <v>0</v>
      </c>
      <c r="Y397" s="1">
        <v>120</v>
      </c>
      <c r="Z397" s="1">
        <v>400</v>
      </c>
      <c r="AA397" s="1">
        <v>0</v>
      </c>
      <c r="AB397" s="1">
        <v>106</v>
      </c>
      <c r="AC397" s="1">
        <v>8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 t="s">
        <v>1132</v>
      </c>
      <c r="AL397" s="1">
        <v>1</v>
      </c>
      <c r="AM397" s="1">
        <v>0</v>
      </c>
      <c r="AN397" s="1">
        <v>500</v>
      </c>
      <c r="AO397" s="1">
        <v>8388664</v>
      </c>
      <c r="AP397" s="1">
        <v>8192</v>
      </c>
      <c r="AQ397" s="1">
        <v>1</v>
      </c>
      <c r="AS397" s="1">
        <v>159</v>
      </c>
      <c r="AT397" s="1">
        <v>159</v>
      </c>
      <c r="AU397" s="1" t="b">
        <v>1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 t="b">
        <v>1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8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4194304</v>
      </c>
      <c r="CO397" s="1">
        <v>0</v>
      </c>
      <c r="CP397" s="1">
        <v>0</v>
      </c>
      <c r="CQ397" s="1">
        <v>0</v>
      </c>
      <c r="CS397" s="1" t="s">
        <v>187</v>
      </c>
      <c r="CT397" s="1">
        <v>1</v>
      </c>
      <c r="CU397" s="1">
        <v>650</v>
      </c>
      <c r="CV397" s="1">
        <v>72</v>
      </c>
      <c r="CW397" s="1">
        <v>0</v>
      </c>
      <c r="CX397" s="1">
        <v>150072</v>
      </c>
      <c r="CY397" s="1" t="s">
        <v>187</v>
      </c>
    </row>
    <row r="398" spans="1:103" x14ac:dyDescent="0.2">
      <c r="A398" s="1">
        <v>81010</v>
      </c>
      <c r="B398" s="1">
        <v>1</v>
      </c>
      <c r="C398" s="1">
        <v>181010</v>
      </c>
      <c r="D398" s="1">
        <v>281010</v>
      </c>
      <c r="E398" s="1" t="s">
        <v>407</v>
      </c>
      <c r="F398" s="1" t="s">
        <v>1133</v>
      </c>
      <c r="G398" s="1">
        <v>30000</v>
      </c>
      <c r="H398" s="1">
        <v>20</v>
      </c>
      <c r="I398" s="1">
        <v>0</v>
      </c>
      <c r="J398" s="1">
        <v>0</v>
      </c>
      <c r="K398" s="1">
        <v>0</v>
      </c>
      <c r="L398" s="1">
        <v>0</v>
      </c>
      <c r="M398" s="1">
        <v>128</v>
      </c>
      <c r="N398" s="1">
        <v>0</v>
      </c>
      <c r="O398" s="1">
        <v>3</v>
      </c>
      <c r="P398" s="1">
        <v>0</v>
      </c>
      <c r="Q398" s="1">
        <v>0</v>
      </c>
      <c r="R398" s="1">
        <v>0</v>
      </c>
      <c r="S398" s="1">
        <v>0</v>
      </c>
      <c r="T398" s="1">
        <v>64</v>
      </c>
      <c r="U398" s="1">
        <v>0</v>
      </c>
      <c r="V398" s="1">
        <v>66</v>
      </c>
      <c r="W398" s="1">
        <v>0</v>
      </c>
      <c r="X398" s="1">
        <v>0</v>
      </c>
      <c r="Y398" s="1">
        <v>127</v>
      </c>
      <c r="Z398" s="1">
        <v>400</v>
      </c>
      <c r="AA398" s="1">
        <v>0</v>
      </c>
      <c r="AB398" s="1">
        <v>105</v>
      </c>
      <c r="AC398" s="1">
        <v>8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 t="s">
        <v>1134</v>
      </c>
      <c r="AL398" s="1">
        <v>1</v>
      </c>
      <c r="AM398" s="1">
        <v>0</v>
      </c>
      <c r="AN398" s="1">
        <v>500</v>
      </c>
      <c r="AO398" s="1">
        <v>8388664</v>
      </c>
      <c r="AP398" s="1">
        <v>8192</v>
      </c>
      <c r="AQ398" s="1">
        <v>1</v>
      </c>
      <c r="AS398" s="1">
        <v>160</v>
      </c>
      <c r="AT398" s="1">
        <v>160</v>
      </c>
      <c r="AU398" s="1" t="b">
        <v>1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 t="b">
        <v>1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8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4194304</v>
      </c>
      <c r="CO398" s="1">
        <v>0</v>
      </c>
      <c r="CP398" s="1">
        <v>0</v>
      </c>
      <c r="CQ398" s="1">
        <v>0</v>
      </c>
      <c r="CS398" s="1" t="s">
        <v>183</v>
      </c>
      <c r="CT398" s="1">
        <v>2</v>
      </c>
      <c r="CU398" s="1">
        <v>650</v>
      </c>
      <c r="CV398" s="1">
        <v>73</v>
      </c>
      <c r="CW398" s="1">
        <v>0</v>
      </c>
      <c r="CX398" s="1">
        <v>150073</v>
      </c>
      <c r="CY398" s="1" t="s">
        <v>183</v>
      </c>
    </row>
    <row r="399" spans="1:103" x14ac:dyDescent="0.2">
      <c r="A399" s="1">
        <v>81011</v>
      </c>
      <c r="B399" s="1">
        <v>1</v>
      </c>
      <c r="C399" s="1">
        <v>181011</v>
      </c>
      <c r="D399" s="1">
        <v>281011</v>
      </c>
      <c r="E399" s="1" t="s">
        <v>458</v>
      </c>
      <c r="F399" s="1" t="s">
        <v>1135</v>
      </c>
      <c r="G399" s="1">
        <v>50000</v>
      </c>
      <c r="H399" s="1">
        <v>20</v>
      </c>
      <c r="I399" s="1">
        <v>0</v>
      </c>
      <c r="J399" s="1">
        <v>0</v>
      </c>
      <c r="K399" s="1">
        <v>0</v>
      </c>
      <c r="L399" s="1">
        <v>0</v>
      </c>
      <c r="M399" s="1">
        <v>128</v>
      </c>
      <c r="N399" s="1">
        <v>0</v>
      </c>
      <c r="O399" s="1">
        <v>4</v>
      </c>
      <c r="P399" s="1">
        <v>0</v>
      </c>
      <c r="Q399" s="1">
        <v>0</v>
      </c>
      <c r="R399" s="1">
        <v>0</v>
      </c>
      <c r="S399" s="1">
        <v>0</v>
      </c>
      <c r="T399" s="1">
        <v>156</v>
      </c>
      <c r="U399" s="1">
        <v>0</v>
      </c>
      <c r="V399" s="1">
        <v>54</v>
      </c>
      <c r="W399" s="1">
        <v>0</v>
      </c>
      <c r="X399" s="1">
        <v>0</v>
      </c>
      <c r="Y399" s="1">
        <v>125</v>
      </c>
      <c r="Z399" s="1">
        <v>500</v>
      </c>
      <c r="AA399" s="1">
        <v>0</v>
      </c>
      <c r="AB399" s="1">
        <v>103</v>
      </c>
      <c r="AC399" s="1">
        <v>12</v>
      </c>
      <c r="AD399" s="1">
        <v>0</v>
      </c>
      <c r="AE399" s="1">
        <v>106</v>
      </c>
      <c r="AF399" s="1">
        <v>12</v>
      </c>
      <c r="AG399" s="1">
        <v>0</v>
      </c>
      <c r="AH399" s="1">
        <v>116</v>
      </c>
      <c r="AI399" s="1">
        <v>500</v>
      </c>
      <c r="AJ399" s="1">
        <v>0</v>
      </c>
      <c r="AK399" s="1" t="s">
        <v>1136</v>
      </c>
      <c r="AL399" s="1">
        <v>1</v>
      </c>
      <c r="AM399" s="1">
        <v>0</v>
      </c>
      <c r="AN399" s="1">
        <v>1000</v>
      </c>
      <c r="AO399" s="1">
        <v>56</v>
      </c>
      <c r="AP399" s="1">
        <v>8192</v>
      </c>
      <c r="AQ399" s="1">
        <v>1</v>
      </c>
      <c r="AS399" s="1">
        <v>161</v>
      </c>
      <c r="AT399" s="1">
        <v>161</v>
      </c>
      <c r="AU399" s="1" t="b">
        <v>1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 t="b">
        <v>1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8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4194304</v>
      </c>
      <c r="CO399" s="1">
        <v>0</v>
      </c>
      <c r="CP399" s="1">
        <v>0</v>
      </c>
      <c r="CQ399" s="1">
        <v>0</v>
      </c>
      <c r="CS399" s="1" t="s">
        <v>186</v>
      </c>
      <c r="CT399" s="1">
        <v>2</v>
      </c>
      <c r="CU399" s="1">
        <v>650</v>
      </c>
      <c r="CV399" s="1">
        <v>74</v>
      </c>
      <c r="CW399" s="1">
        <v>0</v>
      </c>
      <c r="CX399" s="1">
        <v>150074</v>
      </c>
      <c r="CY399" s="1" t="s">
        <v>186</v>
      </c>
    </row>
    <row r="400" spans="1:103" x14ac:dyDescent="0.2">
      <c r="A400" s="1">
        <v>81012</v>
      </c>
      <c r="B400" s="1">
        <v>1</v>
      </c>
      <c r="C400" s="1">
        <v>181012</v>
      </c>
      <c r="D400" s="1">
        <v>281012</v>
      </c>
      <c r="E400" s="1" t="s">
        <v>459</v>
      </c>
      <c r="F400" s="1" t="s">
        <v>1137</v>
      </c>
      <c r="G400" s="1">
        <v>50000</v>
      </c>
      <c r="H400" s="1">
        <v>20</v>
      </c>
      <c r="I400" s="1">
        <v>0</v>
      </c>
      <c r="J400" s="1">
        <v>0</v>
      </c>
      <c r="K400" s="1">
        <v>0</v>
      </c>
      <c r="L400" s="1">
        <v>0</v>
      </c>
      <c r="M400" s="1">
        <v>128</v>
      </c>
      <c r="N400" s="1">
        <v>0</v>
      </c>
      <c r="O400" s="1">
        <v>4</v>
      </c>
      <c r="P400" s="1">
        <v>0</v>
      </c>
      <c r="Q400" s="1">
        <v>0</v>
      </c>
      <c r="R400" s="1">
        <v>0</v>
      </c>
      <c r="S400" s="1">
        <v>0</v>
      </c>
      <c r="T400" s="1">
        <v>144</v>
      </c>
      <c r="U400" s="1">
        <v>0</v>
      </c>
      <c r="V400" s="1">
        <v>66</v>
      </c>
      <c r="W400" s="1">
        <v>0</v>
      </c>
      <c r="X400" s="1">
        <v>0</v>
      </c>
      <c r="Y400" s="1">
        <v>125</v>
      </c>
      <c r="Z400" s="1">
        <v>500</v>
      </c>
      <c r="AA400" s="1">
        <v>0</v>
      </c>
      <c r="AB400" s="1">
        <v>103</v>
      </c>
      <c r="AC400" s="1">
        <v>12</v>
      </c>
      <c r="AD400" s="1">
        <v>0</v>
      </c>
      <c r="AE400" s="1">
        <v>101</v>
      </c>
      <c r="AF400" s="1">
        <v>12</v>
      </c>
      <c r="AG400" s="1">
        <v>0</v>
      </c>
      <c r="AH400" s="1">
        <v>117</v>
      </c>
      <c r="AI400" s="1">
        <v>1000</v>
      </c>
      <c r="AJ400" s="1">
        <v>0</v>
      </c>
      <c r="AK400" s="1" t="s">
        <v>1138</v>
      </c>
      <c r="AL400" s="1">
        <v>1</v>
      </c>
      <c r="AM400" s="1">
        <v>0</v>
      </c>
      <c r="AN400" s="1">
        <v>1000</v>
      </c>
      <c r="AO400" s="1">
        <v>56</v>
      </c>
      <c r="AP400" s="1">
        <v>8192</v>
      </c>
      <c r="AQ400" s="1">
        <v>1</v>
      </c>
      <c r="AS400" s="1">
        <v>162</v>
      </c>
      <c r="AT400" s="1">
        <v>162</v>
      </c>
      <c r="AU400" s="1" t="b">
        <v>1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 t="b">
        <v>1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8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4194304</v>
      </c>
      <c r="CO400" s="1">
        <v>0</v>
      </c>
      <c r="CP400" s="1">
        <v>0</v>
      </c>
      <c r="CQ400" s="1">
        <v>0</v>
      </c>
      <c r="CS400" s="1" t="s">
        <v>185</v>
      </c>
      <c r="CT400" s="1">
        <v>2</v>
      </c>
      <c r="CU400" s="1">
        <v>650</v>
      </c>
      <c r="CV400" s="1">
        <v>75</v>
      </c>
      <c r="CW400" s="1">
        <v>0</v>
      </c>
      <c r="CX400" s="1">
        <v>150075</v>
      </c>
      <c r="CY400" s="1" t="s">
        <v>185</v>
      </c>
    </row>
    <row r="401" spans="1:103" x14ac:dyDescent="0.2">
      <c r="A401" s="1">
        <v>81013</v>
      </c>
      <c r="B401" s="1">
        <v>1</v>
      </c>
      <c r="C401" s="1">
        <v>181013</v>
      </c>
      <c r="D401" s="1">
        <v>281013</v>
      </c>
      <c r="E401" s="1" t="s">
        <v>460</v>
      </c>
      <c r="F401" s="1" t="s">
        <v>1139</v>
      </c>
      <c r="G401" s="1">
        <v>50000</v>
      </c>
      <c r="H401" s="1">
        <v>20</v>
      </c>
      <c r="I401" s="1">
        <v>0</v>
      </c>
      <c r="J401" s="1">
        <v>0</v>
      </c>
      <c r="K401" s="1">
        <v>0</v>
      </c>
      <c r="L401" s="1">
        <v>0</v>
      </c>
      <c r="M401" s="1">
        <v>128</v>
      </c>
      <c r="N401" s="1">
        <v>0</v>
      </c>
      <c r="O401" s="1">
        <v>4</v>
      </c>
      <c r="P401" s="1">
        <v>0</v>
      </c>
      <c r="Q401" s="1">
        <v>0</v>
      </c>
      <c r="R401" s="1">
        <v>0</v>
      </c>
      <c r="S401" s="1">
        <v>0</v>
      </c>
      <c r="T401" s="1">
        <v>48</v>
      </c>
      <c r="U401" s="1">
        <v>0</v>
      </c>
      <c r="V401" s="1">
        <v>150</v>
      </c>
      <c r="W401" s="1">
        <v>0</v>
      </c>
      <c r="X401" s="1">
        <v>0</v>
      </c>
      <c r="Y401" s="1">
        <v>119</v>
      </c>
      <c r="Z401" s="1">
        <v>500</v>
      </c>
      <c r="AA401" s="1">
        <v>0</v>
      </c>
      <c r="AB401" s="1">
        <v>104</v>
      </c>
      <c r="AC401" s="1">
        <v>12</v>
      </c>
      <c r="AD401" s="1">
        <v>0</v>
      </c>
      <c r="AE401" s="1">
        <v>106</v>
      </c>
      <c r="AF401" s="1">
        <v>12</v>
      </c>
      <c r="AG401" s="1">
        <v>0</v>
      </c>
      <c r="AH401" s="1">
        <v>126</v>
      </c>
      <c r="AI401" s="1">
        <v>200</v>
      </c>
      <c r="AJ401" s="1">
        <v>0</v>
      </c>
      <c r="AK401" s="1" t="s">
        <v>1140</v>
      </c>
      <c r="AL401" s="1">
        <v>1</v>
      </c>
      <c r="AM401" s="1">
        <v>0</v>
      </c>
      <c r="AN401" s="1">
        <v>1000</v>
      </c>
      <c r="AO401" s="1">
        <v>56</v>
      </c>
      <c r="AP401" s="1">
        <v>8192</v>
      </c>
      <c r="AQ401" s="1">
        <v>1</v>
      </c>
      <c r="AS401" s="1">
        <v>163</v>
      </c>
      <c r="AT401" s="1">
        <v>163</v>
      </c>
      <c r="AU401" s="1" t="b">
        <v>1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 t="b">
        <v>1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8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4194304</v>
      </c>
      <c r="CO401" s="1">
        <v>0</v>
      </c>
      <c r="CP401" s="1">
        <v>0</v>
      </c>
      <c r="CQ401" s="1">
        <v>0</v>
      </c>
      <c r="CS401" s="1" t="s">
        <v>2855</v>
      </c>
      <c r="CT401" s="1">
        <v>2</v>
      </c>
      <c r="CU401" s="1">
        <v>650</v>
      </c>
      <c r="CV401" s="1">
        <v>97</v>
      </c>
      <c r="CW401" s="1">
        <v>0</v>
      </c>
      <c r="CX401" s="1">
        <v>150097</v>
      </c>
      <c r="CY401" s="1" t="s">
        <v>2855</v>
      </c>
    </row>
    <row r="402" spans="1:103" x14ac:dyDescent="0.2">
      <c r="A402" s="1">
        <v>81014</v>
      </c>
      <c r="B402" s="1">
        <v>1</v>
      </c>
      <c r="C402" s="1">
        <v>181014</v>
      </c>
      <c r="D402" s="1">
        <v>281014</v>
      </c>
      <c r="E402" s="1" t="s">
        <v>461</v>
      </c>
      <c r="F402" s="1" t="s">
        <v>1141</v>
      </c>
      <c r="G402" s="1">
        <v>50000</v>
      </c>
      <c r="H402" s="1">
        <v>20</v>
      </c>
      <c r="I402" s="1">
        <v>0</v>
      </c>
      <c r="J402" s="1">
        <v>0</v>
      </c>
      <c r="K402" s="1">
        <v>0</v>
      </c>
      <c r="L402" s="1">
        <v>0</v>
      </c>
      <c r="M402" s="1">
        <v>128</v>
      </c>
      <c r="N402" s="1">
        <v>0</v>
      </c>
      <c r="O402" s="1">
        <v>4</v>
      </c>
      <c r="P402" s="1">
        <v>0</v>
      </c>
      <c r="Q402" s="1">
        <v>0</v>
      </c>
      <c r="R402" s="1">
        <v>0</v>
      </c>
      <c r="S402" s="1">
        <v>0</v>
      </c>
      <c r="T402" s="1">
        <v>60</v>
      </c>
      <c r="U402" s="1">
        <v>0</v>
      </c>
      <c r="V402" s="1">
        <v>138</v>
      </c>
      <c r="W402" s="1">
        <v>0</v>
      </c>
      <c r="X402" s="1">
        <v>0</v>
      </c>
      <c r="Y402" s="1">
        <v>119</v>
      </c>
      <c r="Z402" s="1">
        <v>500</v>
      </c>
      <c r="AA402" s="1">
        <v>0</v>
      </c>
      <c r="AB402" s="1">
        <v>104</v>
      </c>
      <c r="AC402" s="1">
        <v>12</v>
      </c>
      <c r="AD402" s="1">
        <v>0</v>
      </c>
      <c r="AE402" s="1">
        <v>105</v>
      </c>
      <c r="AF402" s="1">
        <v>12</v>
      </c>
      <c r="AG402" s="1">
        <v>0</v>
      </c>
      <c r="AH402" s="1">
        <v>124</v>
      </c>
      <c r="AI402" s="1">
        <v>200</v>
      </c>
      <c r="AJ402" s="1">
        <v>0</v>
      </c>
      <c r="AK402" s="1" t="s">
        <v>1142</v>
      </c>
      <c r="AL402" s="1">
        <v>1</v>
      </c>
      <c r="AM402" s="1">
        <v>0</v>
      </c>
      <c r="AN402" s="1">
        <v>1000</v>
      </c>
      <c r="AO402" s="1">
        <v>56</v>
      </c>
      <c r="AP402" s="1">
        <v>8192</v>
      </c>
      <c r="AQ402" s="1">
        <v>1</v>
      </c>
      <c r="AS402" s="1">
        <v>164</v>
      </c>
      <c r="AT402" s="1">
        <v>164</v>
      </c>
      <c r="AU402" s="1" t="b">
        <v>1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 t="b">
        <v>1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8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4194304</v>
      </c>
      <c r="CO402" s="1">
        <v>0</v>
      </c>
      <c r="CP402" s="1">
        <v>0</v>
      </c>
      <c r="CQ402" s="1">
        <v>0</v>
      </c>
      <c r="CS402" s="1" t="s">
        <v>182</v>
      </c>
      <c r="CT402" s="1">
        <v>4</v>
      </c>
      <c r="CU402" s="1">
        <v>650</v>
      </c>
      <c r="CV402" s="1">
        <v>89</v>
      </c>
      <c r="CW402" s="1">
        <v>0</v>
      </c>
      <c r="CX402" s="1">
        <v>150089</v>
      </c>
      <c r="CY402" s="1" t="s">
        <v>182</v>
      </c>
    </row>
    <row r="403" spans="1:103" x14ac:dyDescent="0.2">
      <c r="A403" s="1">
        <v>81015</v>
      </c>
      <c r="B403" s="1">
        <v>1</v>
      </c>
      <c r="C403" s="1">
        <v>181015</v>
      </c>
      <c r="D403" s="1">
        <v>281015</v>
      </c>
      <c r="E403" s="1" t="s">
        <v>462</v>
      </c>
      <c r="F403" s="1" t="s">
        <v>1143</v>
      </c>
      <c r="G403" s="1">
        <v>50000</v>
      </c>
      <c r="H403" s="1">
        <v>20</v>
      </c>
      <c r="I403" s="1">
        <v>0</v>
      </c>
      <c r="J403" s="1">
        <v>0</v>
      </c>
      <c r="K403" s="1">
        <v>0</v>
      </c>
      <c r="L403" s="1">
        <v>0</v>
      </c>
      <c r="M403" s="1">
        <v>128</v>
      </c>
      <c r="N403" s="1">
        <v>0</v>
      </c>
      <c r="O403" s="1">
        <v>4</v>
      </c>
      <c r="P403" s="1">
        <v>0</v>
      </c>
      <c r="Q403" s="1">
        <v>0</v>
      </c>
      <c r="R403" s="1">
        <v>0</v>
      </c>
      <c r="S403" s="1">
        <v>0</v>
      </c>
      <c r="T403" s="1">
        <v>71</v>
      </c>
      <c r="U403" s="1">
        <v>0</v>
      </c>
      <c r="V403" s="1">
        <v>56</v>
      </c>
      <c r="W403" s="1">
        <v>0</v>
      </c>
      <c r="X403" s="1">
        <v>0</v>
      </c>
      <c r="Y403" s="1">
        <v>120</v>
      </c>
      <c r="Z403" s="1">
        <v>500</v>
      </c>
      <c r="AA403" s="1">
        <v>0</v>
      </c>
      <c r="AB403" s="1">
        <v>106</v>
      </c>
      <c r="AC403" s="1">
        <v>12</v>
      </c>
      <c r="AD403" s="1">
        <v>0</v>
      </c>
      <c r="AE403" s="1">
        <v>103</v>
      </c>
      <c r="AF403" s="1">
        <v>12</v>
      </c>
      <c r="AG403" s="1">
        <v>0</v>
      </c>
      <c r="AH403" s="1">
        <v>118</v>
      </c>
      <c r="AI403" s="1">
        <v>500</v>
      </c>
      <c r="AJ403" s="1">
        <v>0</v>
      </c>
      <c r="AK403" s="1" t="s">
        <v>1144</v>
      </c>
      <c r="AL403" s="1">
        <v>1</v>
      </c>
      <c r="AM403" s="1">
        <v>0</v>
      </c>
      <c r="AN403" s="1">
        <v>1000</v>
      </c>
      <c r="AO403" s="1">
        <v>56</v>
      </c>
      <c r="AP403" s="1">
        <v>8192</v>
      </c>
      <c r="AQ403" s="1">
        <v>1</v>
      </c>
      <c r="AS403" s="1">
        <v>165</v>
      </c>
      <c r="AT403" s="1">
        <v>165</v>
      </c>
      <c r="AU403" s="1" t="b">
        <v>1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 t="b">
        <v>1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8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4194304</v>
      </c>
      <c r="CO403" s="1">
        <v>0</v>
      </c>
      <c r="CP403" s="1">
        <v>0</v>
      </c>
      <c r="CQ403" s="1">
        <v>0</v>
      </c>
      <c r="CS403" s="1" t="s">
        <v>292</v>
      </c>
      <c r="CT403" s="1">
        <v>1</v>
      </c>
      <c r="CU403" s="1">
        <v>-1</v>
      </c>
      <c r="CV403" s="1">
        <v>1</v>
      </c>
      <c r="CW403" s="1">
        <v>0</v>
      </c>
      <c r="CX403" s="1">
        <v>150001</v>
      </c>
      <c r="CY403" s="1" t="s">
        <v>292</v>
      </c>
    </row>
    <row r="404" spans="1:103" x14ac:dyDescent="0.2">
      <c r="A404" s="1">
        <v>81016</v>
      </c>
      <c r="B404" s="1">
        <v>1</v>
      </c>
      <c r="C404" s="1">
        <v>181016</v>
      </c>
      <c r="D404" s="1">
        <v>281016</v>
      </c>
      <c r="E404" s="1" t="s">
        <v>463</v>
      </c>
      <c r="F404" s="1" t="s">
        <v>1145</v>
      </c>
      <c r="G404" s="1">
        <v>50000</v>
      </c>
      <c r="H404" s="1">
        <v>20</v>
      </c>
      <c r="I404" s="1">
        <v>0</v>
      </c>
      <c r="J404" s="1">
        <v>0</v>
      </c>
      <c r="K404" s="1">
        <v>0</v>
      </c>
      <c r="L404" s="1">
        <v>0</v>
      </c>
      <c r="M404" s="1">
        <v>128</v>
      </c>
      <c r="N404" s="1">
        <v>0</v>
      </c>
      <c r="O404" s="1">
        <v>4</v>
      </c>
      <c r="P404" s="1">
        <v>0</v>
      </c>
      <c r="Q404" s="1">
        <v>0</v>
      </c>
      <c r="R404" s="1">
        <v>0</v>
      </c>
      <c r="S404" s="1">
        <v>0</v>
      </c>
      <c r="T404" s="1">
        <v>59</v>
      </c>
      <c r="U404" s="1">
        <v>0</v>
      </c>
      <c r="V404" s="1">
        <v>68</v>
      </c>
      <c r="W404" s="1">
        <v>0</v>
      </c>
      <c r="X404" s="1">
        <v>0</v>
      </c>
      <c r="Y404" s="1">
        <v>120</v>
      </c>
      <c r="Z404" s="1">
        <v>500</v>
      </c>
      <c r="AA404" s="1">
        <v>0</v>
      </c>
      <c r="AB404" s="1">
        <v>106</v>
      </c>
      <c r="AC404" s="1">
        <v>12</v>
      </c>
      <c r="AD404" s="1">
        <v>0</v>
      </c>
      <c r="AE404" s="1">
        <v>101</v>
      </c>
      <c r="AF404" s="1">
        <v>12</v>
      </c>
      <c r="AG404" s="1">
        <v>0</v>
      </c>
      <c r="AH404" s="1">
        <v>138</v>
      </c>
      <c r="AI404" s="1">
        <v>500</v>
      </c>
      <c r="AJ404" s="1">
        <v>8</v>
      </c>
      <c r="AK404" s="1" t="s">
        <v>1146</v>
      </c>
      <c r="AL404" s="1">
        <v>1</v>
      </c>
      <c r="AM404" s="1">
        <v>0</v>
      </c>
      <c r="AN404" s="1">
        <v>1000</v>
      </c>
      <c r="AO404" s="1">
        <v>56</v>
      </c>
      <c r="AP404" s="1">
        <v>8192</v>
      </c>
      <c r="AQ404" s="1">
        <v>1</v>
      </c>
      <c r="AS404" s="1">
        <v>166</v>
      </c>
      <c r="AT404" s="1">
        <v>166</v>
      </c>
      <c r="AU404" s="1" t="b">
        <v>1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 t="b">
        <v>1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8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4194304</v>
      </c>
      <c r="CO404" s="1">
        <v>0</v>
      </c>
      <c r="CP404" s="1">
        <v>0</v>
      </c>
      <c r="CQ404" s="1">
        <v>0</v>
      </c>
      <c r="CS404" s="1" t="s">
        <v>2823</v>
      </c>
      <c r="CT404" s="1">
        <v>4</v>
      </c>
      <c r="CU404" s="1">
        <v>-1</v>
      </c>
      <c r="CV404" s="1">
        <v>12</v>
      </c>
      <c r="CW404" s="1">
        <v>0</v>
      </c>
      <c r="CX404" s="1">
        <v>150012</v>
      </c>
      <c r="CY404" s="1" t="s">
        <v>2823</v>
      </c>
    </row>
    <row r="405" spans="1:103" x14ac:dyDescent="0.2">
      <c r="A405" s="1">
        <v>81017</v>
      </c>
      <c r="B405" s="1">
        <v>1</v>
      </c>
      <c r="C405" s="1">
        <v>181017</v>
      </c>
      <c r="D405" s="1">
        <v>281017</v>
      </c>
      <c r="E405" s="1" t="s">
        <v>464</v>
      </c>
      <c r="F405" s="1" t="s">
        <v>1147</v>
      </c>
      <c r="G405" s="1">
        <v>50000</v>
      </c>
      <c r="H405" s="1">
        <v>20</v>
      </c>
      <c r="I405" s="1">
        <v>0</v>
      </c>
      <c r="J405" s="1">
        <v>0</v>
      </c>
      <c r="K405" s="1">
        <v>0</v>
      </c>
      <c r="L405" s="1">
        <v>0</v>
      </c>
      <c r="M405" s="1">
        <v>128</v>
      </c>
      <c r="N405" s="1">
        <v>0</v>
      </c>
      <c r="O405" s="1">
        <v>4</v>
      </c>
      <c r="P405" s="1">
        <v>0</v>
      </c>
      <c r="Q405" s="1">
        <v>0</v>
      </c>
      <c r="R405" s="1">
        <v>0</v>
      </c>
      <c r="S405" s="1">
        <v>0</v>
      </c>
      <c r="T405" s="1">
        <v>97</v>
      </c>
      <c r="U405" s="1">
        <v>0</v>
      </c>
      <c r="V405" s="1">
        <v>88</v>
      </c>
      <c r="W405" s="1">
        <v>0</v>
      </c>
      <c r="X405" s="1">
        <v>0</v>
      </c>
      <c r="Y405" s="1">
        <v>127</v>
      </c>
      <c r="Z405" s="1">
        <v>500</v>
      </c>
      <c r="AA405" s="1">
        <v>0</v>
      </c>
      <c r="AB405" s="1">
        <v>105</v>
      </c>
      <c r="AC405" s="1">
        <v>12</v>
      </c>
      <c r="AD405" s="1">
        <v>0</v>
      </c>
      <c r="AE405" s="1">
        <v>102</v>
      </c>
      <c r="AF405" s="1">
        <v>12</v>
      </c>
      <c r="AG405" s="1">
        <v>0</v>
      </c>
      <c r="AH405" s="1">
        <v>109</v>
      </c>
      <c r="AI405" s="1">
        <v>0</v>
      </c>
      <c r="AJ405" s="1">
        <v>200</v>
      </c>
      <c r="AK405" s="1" t="s">
        <v>1148</v>
      </c>
      <c r="AL405" s="1">
        <v>1</v>
      </c>
      <c r="AM405" s="1">
        <v>0</v>
      </c>
      <c r="AN405" s="1">
        <v>1000</v>
      </c>
      <c r="AO405" s="1">
        <v>56</v>
      </c>
      <c r="AP405" s="1">
        <v>8192</v>
      </c>
      <c r="AQ405" s="1">
        <v>1</v>
      </c>
      <c r="AS405" s="1">
        <v>167</v>
      </c>
      <c r="AT405" s="1">
        <v>167</v>
      </c>
      <c r="AU405" s="1" t="b">
        <v>1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 t="b">
        <v>1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8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4194304</v>
      </c>
      <c r="CO405" s="1">
        <v>0</v>
      </c>
      <c r="CP405" s="1">
        <v>0</v>
      </c>
      <c r="CQ405" s="1">
        <v>0</v>
      </c>
      <c r="CS405" s="1" t="s">
        <v>282</v>
      </c>
      <c r="CT405" s="1">
        <v>1</v>
      </c>
      <c r="CU405" s="1">
        <v>-1</v>
      </c>
      <c r="CV405" s="1">
        <v>2</v>
      </c>
      <c r="CW405" s="1">
        <v>0</v>
      </c>
      <c r="CX405" s="1">
        <v>150002</v>
      </c>
      <c r="CY405" s="1" t="s">
        <v>282</v>
      </c>
    </row>
    <row r="406" spans="1:103" x14ac:dyDescent="0.2">
      <c r="A406" s="1">
        <v>81018</v>
      </c>
      <c r="B406" s="1">
        <v>1</v>
      </c>
      <c r="C406" s="1">
        <v>181018</v>
      </c>
      <c r="D406" s="1">
        <v>281018</v>
      </c>
      <c r="E406" s="1" t="s">
        <v>465</v>
      </c>
      <c r="F406" s="1" t="s">
        <v>1149</v>
      </c>
      <c r="G406" s="1">
        <v>50000</v>
      </c>
      <c r="H406" s="1">
        <v>20</v>
      </c>
      <c r="I406" s="1">
        <v>0</v>
      </c>
      <c r="J406" s="1">
        <v>0</v>
      </c>
      <c r="K406" s="1">
        <v>0</v>
      </c>
      <c r="L406" s="1">
        <v>0</v>
      </c>
      <c r="M406" s="1">
        <v>128</v>
      </c>
      <c r="N406" s="1">
        <v>0</v>
      </c>
      <c r="O406" s="1">
        <v>4</v>
      </c>
      <c r="P406" s="1">
        <v>0</v>
      </c>
      <c r="Q406" s="1">
        <v>0</v>
      </c>
      <c r="R406" s="1">
        <v>0</v>
      </c>
      <c r="S406" s="1">
        <v>0</v>
      </c>
      <c r="T406" s="1">
        <v>85</v>
      </c>
      <c r="U406" s="1">
        <v>0</v>
      </c>
      <c r="V406" s="1">
        <v>100</v>
      </c>
      <c r="W406" s="1">
        <v>0</v>
      </c>
      <c r="X406" s="1">
        <v>0</v>
      </c>
      <c r="Y406" s="1">
        <v>127</v>
      </c>
      <c r="Z406" s="1">
        <v>500</v>
      </c>
      <c r="AA406" s="1">
        <v>0</v>
      </c>
      <c r="AB406" s="1">
        <v>105</v>
      </c>
      <c r="AC406" s="1">
        <v>12</v>
      </c>
      <c r="AD406" s="1">
        <v>0</v>
      </c>
      <c r="AE406" s="1">
        <v>106</v>
      </c>
      <c r="AF406" s="1">
        <v>12</v>
      </c>
      <c r="AG406" s="1">
        <v>0</v>
      </c>
      <c r="AH406" s="1">
        <v>110</v>
      </c>
      <c r="AI406" s="1">
        <v>0</v>
      </c>
      <c r="AJ406" s="1">
        <v>200</v>
      </c>
      <c r="AK406" s="1" t="s">
        <v>1150</v>
      </c>
      <c r="AL406" s="1">
        <v>1</v>
      </c>
      <c r="AM406" s="1">
        <v>0</v>
      </c>
      <c r="AN406" s="1">
        <v>1000</v>
      </c>
      <c r="AO406" s="1">
        <v>56</v>
      </c>
      <c r="AP406" s="1">
        <v>8192</v>
      </c>
      <c r="AQ406" s="1">
        <v>1</v>
      </c>
      <c r="AS406" s="1">
        <v>168</v>
      </c>
      <c r="AT406" s="1">
        <v>168</v>
      </c>
      <c r="AU406" s="1" t="b">
        <v>1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 t="b">
        <v>1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8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4194304</v>
      </c>
      <c r="CO406" s="1">
        <v>0</v>
      </c>
      <c r="CP406" s="1">
        <v>0</v>
      </c>
      <c r="CQ406" s="1">
        <v>0</v>
      </c>
      <c r="CS406" s="1" t="s">
        <v>2847</v>
      </c>
      <c r="CT406" s="1">
        <v>4</v>
      </c>
      <c r="CU406" s="1">
        <v>-1</v>
      </c>
      <c r="CV406" s="1">
        <v>85</v>
      </c>
      <c r="CW406" s="1">
        <v>0</v>
      </c>
      <c r="CX406" s="1">
        <v>150085</v>
      </c>
      <c r="CY406" s="1" t="s">
        <v>2847</v>
      </c>
    </row>
    <row r="407" spans="1:103" x14ac:dyDescent="0.2">
      <c r="A407" s="1">
        <v>81019</v>
      </c>
      <c r="B407" s="1">
        <v>1</v>
      </c>
      <c r="C407" s="1">
        <v>181019</v>
      </c>
      <c r="D407" s="1">
        <v>281019</v>
      </c>
      <c r="E407" s="1" t="s">
        <v>466</v>
      </c>
      <c r="F407" s="1" t="s">
        <v>1151</v>
      </c>
      <c r="G407" s="1">
        <v>50000</v>
      </c>
      <c r="H407" s="1">
        <v>20</v>
      </c>
      <c r="I407" s="1">
        <v>0</v>
      </c>
      <c r="J407" s="1">
        <v>0</v>
      </c>
      <c r="K407" s="1">
        <v>0</v>
      </c>
      <c r="L407" s="1">
        <v>0</v>
      </c>
      <c r="M407" s="1">
        <v>128</v>
      </c>
      <c r="N407" s="1">
        <v>0</v>
      </c>
      <c r="O407" s="1">
        <v>4</v>
      </c>
      <c r="P407" s="1">
        <v>0</v>
      </c>
      <c r="Q407" s="1">
        <v>0</v>
      </c>
      <c r="R407" s="1">
        <v>0</v>
      </c>
      <c r="S407" s="1">
        <v>0</v>
      </c>
      <c r="T407" s="1">
        <v>126</v>
      </c>
      <c r="U407" s="1">
        <v>0</v>
      </c>
      <c r="V407" s="1">
        <v>96</v>
      </c>
      <c r="W407" s="1">
        <v>0</v>
      </c>
      <c r="X407" s="1">
        <v>0</v>
      </c>
      <c r="Y407" s="1">
        <v>102</v>
      </c>
      <c r="Z407" s="1">
        <v>18</v>
      </c>
      <c r="AA407" s="1">
        <v>0</v>
      </c>
      <c r="AB407" s="1">
        <v>106</v>
      </c>
      <c r="AC407" s="1">
        <v>18</v>
      </c>
      <c r="AD407" s="1">
        <v>0</v>
      </c>
      <c r="AE407" s="1">
        <v>120</v>
      </c>
      <c r="AF407" s="1">
        <v>900</v>
      </c>
      <c r="AG407" s="1">
        <v>0</v>
      </c>
      <c r="AH407" s="1">
        <v>0</v>
      </c>
      <c r="AI407" s="1">
        <v>0</v>
      </c>
      <c r="AJ407" s="1">
        <v>0</v>
      </c>
      <c r="AK407" s="1" t="s">
        <v>1152</v>
      </c>
      <c r="AL407" s="1">
        <v>1</v>
      </c>
      <c r="AM407" s="1">
        <v>0</v>
      </c>
      <c r="AN407" s="1">
        <v>1000</v>
      </c>
      <c r="AO407" s="1">
        <v>40</v>
      </c>
      <c r="AP407" s="1">
        <v>0</v>
      </c>
      <c r="AQ407" s="1">
        <v>1</v>
      </c>
      <c r="AS407" s="1">
        <v>169</v>
      </c>
      <c r="AT407" s="1">
        <v>169</v>
      </c>
      <c r="AU407" s="1" t="b">
        <v>1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 t="b">
        <v>1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8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4194304</v>
      </c>
      <c r="CO407" s="1">
        <v>0</v>
      </c>
      <c r="CP407" s="1">
        <v>0</v>
      </c>
      <c r="CQ407" s="1">
        <v>0</v>
      </c>
      <c r="CS407" s="1" t="s">
        <v>280</v>
      </c>
      <c r="CT407" s="1">
        <v>2</v>
      </c>
      <c r="CU407" s="1">
        <v>-1</v>
      </c>
      <c r="CV407" s="1">
        <v>5</v>
      </c>
      <c r="CW407" s="1">
        <v>0</v>
      </c>
      <c r="CX407" s="1">
        <v>150005</v>
      </c>
      <c r="CY407" s="1" t="s">
        <v>280</v>
      </c>
    </row>
    <row r="408" spans="1:103" x14ac:dyDescent="0.2">
      <c r="A408" s="1">
        <v>81020</v>
      </c>
      <c r="B408" s="1">
        <v>1</v>
      </c>
      <c r="C408" s="1">
        <v>181020</v>
      </c>
      <c r="D408" s="1">
        <v>281020</v>
      </c>
      <c r="E408" s="1" t="s">
        <v>467</v>
      </c>
      <c r="F408" s="1" t="s">
        <v>1153</v>
      </c>
      <c r="G408" s="1">
        <v>50000</v>
      </c>
      <c r="H408" s="1">
        <v>20</v>
      </c>
      <c r="I408" s="1">
        <v>0</v>
      </c>
      <c r="J408" s="1">
        <v>0</v>
      </c>
      <c r="K408" s="1">
        <v>0</v>
      </c>
      <c r="L408" s="1">
        <v>0</v>
      </c>
      <c r="M408" s="1">
        <v>128</v>
      </c>
      <c r="N408" s="1">
        <v>0</v>
      </c>
      <c r="O408" s="1">
        <v>4</v>
      </c>
      <c r="P408" s="1">
        <v>0</v>
      </c>
      <c r="Q408" s="1">
        <v>0</v>
      </c>
      <c r="R408" s="1">
        <v>0</v>
      </c>
      <c r="S408" s="1">
        <v>0</v>
      </c>
      <c r="T408" s="1">
        <v>108</v>
      </c>
      <c r="U408" s="1">
        <v>0</v>
      </c>
      <c r="V408" s="1">
        <v>114</v>
      </c>
      <c r="W408" s="1">
        <v>0</v>
      </c>
      <c r="X408" s="1">
        <v>0</v>
      </c>
      <c r="Y408" s="1">
        <v>123</v>
      </c>
      <c r="Z408" s="1">
        <v>500</v>
      </c>
      <c r="AA408" s="1">
        <v>0</v>
      </c>
      <c r="AB408" s="1">
        <v>133</v>
      </c>
      <c r="AC408" s="1">
        <v>1500</v>
      </c>
      <c r="AD408" s="1">
        <v>0</v>
      </c>
      <c r="AE408" s="1">
        <v>100</v>
      </c>
      <c r="AF408" s="1">
        <v>9</v>
      </c>
      <c r="AG408" s="1">
        <v>0</v>
      </c>
      <c r="AH408" s="1">
        <v>0</v>
      </c>
      <c r="AI408" s="1">
        <v>0</v>
      </c>
      <c r="AJ408" s="1">
        <v>0</v>
      </c>
      <c r="AK408" s="1" t="s">
        <v>1154</v>
      </c>
      <c r="AL408" s="1">
        <v>1</v>
      </c>
      <c r="AM408" s="1">
        <v>0</v>
      </c>
      <c r="AN408" s="1">
        <v>1000</v>
      </c>
      <c r="AO408" s="1">
        <v>40</v>
      </c>
      <c r="AP408" s="1">
        <v>0</v>
      </c>
      <c r="AQ408" s="1">
        <v>1</v>
      </c>
      <c r="AS408" s="1">
        <v>170</v>
      </c>
      <c r="AT408" s="1">
        <v>170</v>
      </c>
      <c r="AU408" s="1" t="b">
        <v>1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 t="b">
        <v>1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8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4194304</v>
      </c>
      <c r="CO408" s="1">
        <v>0</v>
      </c>
      <c r="CP408" s="1">
        <v>0</v>
      </c>
      <c r="CQ408" s="1">
        <v>0</v>
      </c>
      <c r="CS408" s="1" t="s">
        <v>279</v>
      </c>
      <c r="CT408" s="1">
        <v>2</v>
      </c>
      <c r="CU408" s="1">
        <v>-1</v>
      </c>
      <c r="CV408" s="1">
        <v>6</v>
      </c>
      <c r="CW408" s="1">
        <v>0</v>
      </c>
      <c r="CX408" s="1">
        <v>150006</v>
      </c>
      <c r="CY408" s="1" t="s">
        <v>279</v>
      </c>
    </row>
    <row r="409" spans="1:103" x14ac:dyDescent="0.2">
      <c r="A409" s="1">
        <v>81021</v>
      </c>
      <c r="B409" s="1">
        <v>1</v>
      </c>
      <c r="C409" s="1">
        <v>181021</v>
      </c>
      <c r="D409" s="1">
        <v>281021</v>
      </c>
      <c r="E409" s="1" t="s">
        <v>1155</v>
      </c>
      <c r="F409" s="1" t="s">
        <v>1156</v>
      </c>
      <c r="G409" s="1">
        <v>75000</v>
      </c>
      <c r="H409" s="1">
        <v>20</v>
      </c>
      <c r="I409" s="1">
        <v>0</v>
      </c>
      <c r="J409" s="1">
        <v>0</v>
      </c>
      <c r="K409" s="1">
        <v>0</v>
      </c>
      <c r="L409" s="1">
        <v>0</v>
      </c>
      <c r="M409" s="1">
        <v>128</v>
      </c>
      <c r="N409" s="1">
        <v>0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390</v>
      </c>
      <c r="U409" s="1">
        <v>0</v>
      </c>
      <c r="V409" s="1">
        <v>135</v>
      </c>
      <c r="W409" s="1">
        <v>0</v>
      </c>
      <c r="X409" s="1">
        <v>0</v>
      </c>
      <c r="Y409" s="1">
        <v>125</v>
      </c>
      <c r="Z409" s="1">
        <v>600</v>
      </c>
      <c r="AA409" s="1">
        <v>0</v>
      </c>
      <c r="AB409" s="1">
        <v>103</v>
      </c>
      <c r="AC409" s="1">
        <v>16</v>
      </c>
      <c r="AD409" s="1">
        <v>0</v>
      </c>
      <c r="AE409" s="1">
        <v>106</v>
      </c>
      <c r="AF409" s="1">
        <v>16</v>
      </c>
      <c r="AG409" s="1">
        <v>0</v>
      </c>
      <c r="AH409" s="1">
        <v>116</v>
      </c>
      <c r="AI409" s="1">
        <v>600</v>
      </c>
      <c r="AJ409" s="1">
        <v>0</v>
      </c>
      <c r="AK409" s="1" t="s">
        <v>1157</v>
      </c>
      <c r="AL409" s="1">
        <v>1</v>
      </c>
      <c r="AM409" s="1">
        <v>0</v>
      </c>
      <c r="AN409" s="1">
        <v>2000</v>
      </c>
      <c r="AO409" s="1">
        <v>24</v>
      </c>
      <c r="AP409" s="1">
        <v>0</v>
      </c>
      <c r="AQ409" s="1">
        <v>1</v>
      </c>
      <c r="AS409" s="1">
        <v>171</v>
      </c>
      <c r="AT409" s="1">
        <v>171</v>
      </c>
      <c r="AU409" s="1" t="b">
        <v>1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 t="b">
        <v>1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8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4194304</v>
      </c>
      <c r="CO409" s="1">
        <v>0</v>
      </c>
      <c r="CP409" s="1">
        <v>0</v>
      </c>
      <c r="CQ409" s="1">
        <v>0</v>
      </c>
      <c r="CS409" s="1" t="s">
        <v>2848</v>
      </c>
      <c r="CT409" s="1">
        <v>4</v>
      </c>
      <c r="CU409" s="1">
        <v>-1</v>
      </c>
      <c r="CV409" s="1">
        <v>86</v>
      </c>
      <c r="CW409" s="1">
        <v>0</v>
      </c>
      <c r="CX409" s="1">
        <v>150086</v>
      </c>
      <c r="CY409" s="1" t="s">
        <v>2848</v>
      </c>
    </row>
    <row r="410" spans="1:103" x14ac:dyDescent="0.2">
      <c r="A410" s="1">
        <v>81022</v>
      </c>
      <c r="B410" s="1">
        <v>1</v>
      </c>
      <c r="C410" s="1">
        <v>181022</v>
      </c>
      <c r="D410" s="1">
        <v>281022</v>
      </c>
      <c r="E410" s="1" t="s">
        <v>1158</v>
      </c>
      <c r="F410" s="1" t="s">
        <v>1159</v>
      </c>
      <c r="G410" s="1">
        <v>75000</v>
      </c>
      <c r="H410" s="1">
        <v>20</v>
      </c>
      <c r="I410" s="1">
        <v>0</v>
      </c>
      <c r="J410" s="1">
        <v>0</v>
      </c>
      <c r="K410" s="1">
        <v>0</v>
      </c>
      <c r="L410" s="1">
        <v>0</v>
      </c>
      <c r="M410" s="1">
        <v>128</v>
      </c>
      <c r="N410" s="1">
        <v>0</v>
      </c>
      <c r="O410" s="1">
        <v>5</v>
      </c>
      <c r="P410" s="1">
        <v>0</v>
      </c>
      <c r="Q410" s="1">
        <v>0</v>
      </c>
      <c r="R410" s="1">
        <v>0</v>
      </c>
      <c r="S410" s="1">
        <v>0</v>
      </c>
      <c r="T410" s="1">
        <v>360</v>
      </c>
      <c r="U410" s="1">
        <v>0</v>
      </c>
      <c r="V410" s="1">
        <v>165</v>
      </c>
      <c r="W410" s="1">
        <v>0</v>
      </c>
      <c r="X410" s="1">
        <v>0</v>
      </c>
      <c r="Y410" s="1">
        <v>125</v>
      </c>
      <c r="Z410" s="1">
        <v>600</v>
      </c>
      <c r="AA410" s="1">
        <v>0</v>
      </c>
      <c r="AB410" s="1">
        <v>103</v>
      </c>
      <c r="AC410" s="1">
        <v>16</v>
      </c>
      <c r="AD410" s="1">
        <v>0</v>
      </c>
      <c r="AE410" s="1">
        <v>101</v>
      </c>
      <c r="AF410" s="1">
        <v>16</v>
      </c>
      <c r="AG410" s="1">
        <v>0</v>
      </c>
      <c r="AH410" s="1">
        <v>117</v>
      </c>
      <c r="AI410" s="1">
        <v>1500</v>
      </c>
      <c r="AJ410" s="1">
        <v>0</v>
      </c>
      <c r="AK410" s="1" t="s">
        <v>1160</v>
      </c>
      <c r="AL410" s="1">
        <v>1</v>
      </c>
      <c r="AM410" s="1">
        <v>0</v>
      </c>
      <c r="AN410" s="1">
        <v>2000</v>
      </c>
      <c r="AO410" s="1">
        <v>24</v>
      </c>
      <c r="AP410" s="1">
        <v>0</v>
      </c>
      <c r="AQ410" s="1">
        <v>1</v>
      </c>
      <c r="AS410" s="1">
        <v>172</v>
      </c>
      <c r="AT410" s="1">
        <v>172</v>
      </c>
      <c r="AU410" s="1" t="b">
        <v>1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 t="b">
        <v>1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8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4194304</v>
      </c>
      <c r="CO410" s="1">
        <v>0</v>
      </c>
      <c r="CP410" s="1">
        <v>0</v>
      </c>
      <c r="CQ410" s="1">
        <v>0</v>
      </c>
      <c r="CS410" s="1" t="s">
        <v>274</v>
      </c>
      <c r="CT410" s="1">
        <v>1</v>
      </c>
      <c r="CU410" s="1">
        <v>-1</v>
      </c>
      <c r="CV410" s="1">
        <v>18</v>
      </c>
      <c r="CW410" s="1">
        <v>0</v>
      </c>
      <c r="CX410" s="1">
        <v>150018</v>
      </c>
      <c r="CY410" s="1" t="s">
        <v>274</v>
      </c>
    </row>
    <row r="411" spans="1:103" x14ac:dyDescent="0.2">
      <c r="A411" s="1">
        <v>81023</v>
      </c>
      <c r="B411" s="1">
        <v>1</v>
      </c>
      <c r="C411" s="1">
        <v>181023</v>
      </c>
      <c r="D411" s="1">
        <v>281023</v>
      </c>
      <c r="E411" s="1" t="s">
        <v>1161</v>
      </c>
      <c r="F411" s="1" t="s">
        <v>1162</v>
      </c>
      <c r="G411" s="1">
        <v>75000</v>
      </c>
      <c r="H411" s="1">
        <v>20</v>
      </c>
      <c r="I411" s="1">
        <v>0</v>
      </c>
      <c r="J411" s="1">
        <v>0</v>
      </c>
      <c r="K411" s="1">
        <v>0</v>
      </c>
      <c r="L411" s="1">
        <v>0</v>
      </c>
      <c r="M411" s="1">
        <v>128</v>
      </c>
      <c r="N411" s="1">
        <v>0</v>
      </c>
      <c r="O411" s="1">
        <v>5</v>
      </c>
      <c r="P411" s="1">
        <v>0</v>
      </c>
      <c r="Q411" s="1">
        <v>0</v>
      </c>
      <c r="R411" s="1">
        <v>0</v>
      </c>
      <c r="S411" s="1">
        <v>0</v>
      </c>
      <c r="T411" s="1">
        <v>120</v>
      </c>
      <c r="U411" s="1">
        <v>0</v>
      </c>
      <c r="V411" s="1">
        <v>375</v>
      </c>
      <c r="W411" s="1">
        <v>0</v>
      </c>
      <c r="X411" s="1">
        <v>0</v>
      </c>
      <c r="Y411" s="1">
        <v>119</v>
      </c>
      <c r="Z411" s="1">
        <v>600</v>
      </c>
      <c r="AA411" s="1">
        <v>0</v>
      </c>
      <c r="AB411" s="1">
        <v>104</v>
      </c>
      <c r="AC411" s="1">
        <v>16</v>
      </c>
      <c r="AD411" s="1">
        <v>0</v>
      </c>
      <c r="AE411" s="1">
        <v>106</v>
      </c>
      <c r="AF411" s="1">
        <v>16</v>
      </c>
      <c r="AG411" s="1">
        <v>0</v>
      </c>
      <c r="AH411" s="1">
        <v>126</v>
      </c>
      <c r="AI411" s="1">
        <v>300</v>
      </c>
      <c r="AJ411" s="1">
        <v>0</v>
      </c>
      <c r="AK411" s="1" t="s">
        <v>1163</v>
      </c>
      <c r="AL411" s="1">
        <v>1</v>
      </c>
      <c r="AM411" s="1">
        <v>0</v>
      </c>
      <c r="AN411" s="1">
        <v>2000</v>
      </c>
      <c r="AO411" s="1">
        <v>24</v>
      </c>
      <c r="AP411" s="1">
        <v>0</v>
      </c>
      <c r="AQ411" s="1">
        <v>1</v>
      </c>
      <c r="AS411" s="1">
        <v>173</v>
      </c>
      <c r="AT411" s="1">
        <v>173</v>
      </c>
      <c r="AU411" s="1" t="b">
        <v>1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 t="b">
        <v>1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8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4194304</v>
      </c>
      <c r="CO411" s="1">
        <v>0</v>
      </c>
      <c r="CP411" s="1">
        <v>0</v>
      </c>
      <c r="CQ411" s="1">
        <v>0</v>
      </c>
      <c r="CS411" s="1" t="s">
        <v>273</v>
      </c>
      <c r="CT411" s="1">
        <v>2</v>
      </c>
      <c r="CU411" s="1">
        <v>-1</v>
      </c>
      <c r="CV411" s="1">
        <v>10</v>
      </c>
      <c r="CW411" s="1">
        <v>0</v>
      </c>
      <c r="CX411" s="1">
        <v>150010</v>
      </c>
      <c r="CY411" s="1" t="s">
        <v>273</v>
      </c>
    </row>
    <row r="412" spans="1:103" x14ac:dyDescent="0.2">
      <c r="A412" s="1">
        <v>81024</v>
      </c>
      <c r="B412" s="1">
        <v>1</v>
      </c>
      <c r="C412" s="1">
        <v>181024</v>
      </c>
      <c r="D412" s="1">
        <v>281024</v>
      </c>
      <c r="E412" s="1" t="s">
        <v>1164</v>
      </c>
      <c r="F412" s="1" t="s">
        <v>1165</v>
      </c>
      <c r="G412" s="1">
        <v>75000</v>
      </c>
      <c r="H412" s="1">
        <v>20</v>
      </c>
      <c r="I412" s="1">
        <v>0</v>
      </c>
      <c r="J412" s="1">
        <v>0</v>
      </c>
      <c r="K412" s="1">
        <v>0</v>
      </c>
      <c r="L412" s="1">
        <v>0</v>
      </c>
      <c r="M412" s="1">
        <v>128</v>
      </c>
      <c r="N412" s="1">
        <v>0</v>
      </c>
      <c r="O412" s="1">
        <v>5</v>
      </c>
      <c r="P412" s="1">
        <v>0</v>
      </c>
      <c r="Q412" s="1">
        <v>0</v>
      </c>
      <c r="R412" s="1">
        <v>0</v>
      </c>
      <c r="S412" s="1">
        <v>0</v>
      </c>
      <c r="T412" s="1">
        <v>150</v>
      </c>
      <c r="U412" s="1">
        <v>0</v>
      </c>
      <c r="V412" s="1">
        <v>345</v>
      </c>
      <c r="W412" s="1">
        <v>0</v>
      </c>
      <c r="X412" s="1">
        <v>0</v>
      </c>
      <c r="Y412" s="1">
        <v>119</v>
      </c>
      <c r="Z412" s="1">
        <v>600</v>
      </c>
      <c r="AA412" s="1">
        <v>0</v>
      </c>
      <c r="AB412" s="1">
        <v>104</v>
      </c>
      <c r="AC412" s="1">
        <v>16</v>
      </c>
      <c r="AD412" s="1">
        <v>0</v>
      </c>
      <c r="AE412" s="1">
        <v>105</v>
      </c>
      <c r="AF412" s="1">
        <v>16</v>
      </c>
      <c r="AG412" s="1">
        <v>0</v>
      </c>
      <c r="AH412" s="1">
        <v>124</v>
      </c>
      <c r="AI412" s="1">
        <v>300</v>
      </c>
      <c r="AJ412" s="1">
        <v>0</v>
      </c>
      <c r="AK412" s="1" t="s">
        <v>1166</v>
      </c>
      <c r="AL412" s="1">
        <v>1</v>
      </c>
      <c r="AM412" s="1">
        <v>0</v>
      </c>
      <c r="AN412" s="1">
        <v>2000</v>
      </c>
      <c r="AO412" s="1">
        <v>24</v>
      </c>
      <c r="AP412" s="1">
        <v>0</v>
      </c>
      <c r="AQ412" s="1">
        <v>1</v>
      </c>
      <c r="AS412" s="1">
        <v>174</v>
      </c>
      <c r="AT412" s="1">
        <v>174</v>
      </c>
      <c r="AU412" s="1" t="b">
        <v>1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 t="b">
        <v>1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8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4194304</v>
      </c>
      <c r="CO412" s="1">
        <v>0</v>
      </c>
      <c r="CP412" s="1">
        <v>0</v>
      </c>
      <c r="CQ412" s="1">
        <v>0</v>
      </c>
      <c r="CS412" s="1" t="s">
        <v>272</v>
      </c>
      <c r="CT412" s="1">
        <v>2</v>
      </c>
      <c r="CU412" s="1">
        <v>-1</v>
      </c>
      <c r="CV412" s="1">
        <v>11</v>
      </c>
      <c r="CW412" s="1">
        <v>0</v>
      </c>
      <c r="CX412" s="1">
        <v>150011</v>
      </c>
      <c r="CY412" s="1" t="s">
        <v>272</v>
      </c>
    </row>
    <row r="413" spans="1:103" x14ac:dyDescent="0.2">
      <c r="A413" s="1">
        <v>81025</v>
      </c>
      <c r="B413" s="1">
        <v>1</v>
      </c>
      <c r="C413" s="1">
        <v>181025</v>
      </c>
      <c r="D413" s="1">
        <v>281025</v>
      </c>
      <c r="E413" s="1" t="s">
        <v>1167</v>
      </c>
      <c r="F413" s="1" t="s">
        <v>1168</v>
      </c>
      <c r="G413" s="1">
        <v>75000</v>
      </c>
      <c r="H413" s="1">
        <v>20</v>
      </c>
      <c r="I413" s="1">
        <v>0</v>
      </c>
      <c r="J413" s="1">
        <v>0</v>
      </c>
      <c r="K413" s="1">
        <v>0</v>
      </c>
      <c r="L413" s="1">
        <v>0</v>
      </c>
      <c r="M413" s="1">
        <v>128</v>
      </c>
      <c r="N413" s="1">
        <v>0</v>
      </c>
      <c r="O413" s="1">
        <v>5</v>
      </c>
      <c r="P413" s="1">
        <v>0</v>
      </c>
      <c r="Q413" s="1">
        <v>0</v>
      </c>
      <c r="R413" s="1">
        <v>0</v>
      </c>
      <c r="S413" s="1">
        <v>0</v>
      </c>
      <c r="T413" s="1">
        <v>177</v>
      </c>
      <c r="U413" s="1">
        <v>0</v>
      </c>
      <c r="V413" s="1">
        <v>141</v>
      </c>
      <c r="W413" s="1">
        <v>0</v>
      </c>
      <c r="X413" s="1">
        <v>0</v>
      </c>
      <c r="Y413" s="1">
        <v>120</v>
      </c>
      <c r="Z413" s="1">
        <v>600</v>
      </c>
      <c r="AA413" s="1">
        <v>0</v>
      </c>
      <c r="AB413" s="1">
        <v>106</v>
      </c>
      <c r="AC413" s="1">
        <v>16</v>
      </c>
      <c r="AD413" s="1">
        <v>0</v>
      </c>
      <c r="AE413" s="1">
        <v>103</v>
      </c>
      <c r="AF413" s="1">
        <v>16</v>
      </c>
      <c r="AG413" s="1">
        <v>0</v>
      </c>
      <c r="AH413" s="1">
        <v>118</v>
      </c>
      <c r="AI413" s="1">
        <v>600</v>
      </c>
      <c r="AJ413" s="1">
        <v>0</v>
      </c>
      <c r="AK413" s="1" t="s">
        <v>1169</v>
      </c>
      <c r="AL413" s="1">
        <v>1</v>
      </c>
      <c r="AM413" s="1">
        <v>0</v>
      </c>
      <c r="AN413" s="1">
        <v>2000</v>
      </c>
      <c r="AO413" s="1">
        <v>24</v>
      </c>
      <c r="AP413" s="1">
        <v>0</v>
      </c>
      <c r="AQ413" s="1">
        <v>1</v>
      </c>
      <c r="AS413" s="1">
        <v>175</v>
      </c>
      <c r="AT413" s="1">
        <v>175</v>
      </c>
      <c r="AU413" s="1" t="b">
        <v>1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 t="b">
        <v>1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8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4194304</v>
      </c>
      <c r="CO413" s="1">
        <v>0</v>
      </c>
      <c r="CP413" s="1">
        <v>0</v>
      </c>
      <c r="CQ413" s="1">
        <v>0</v>
      </c>
      <c r="CS413" s="1" t="s">
        <v>271</v>
      </c>
      <c r="CT413" s="1">
        <v>1</v>
      </c>
      <c r="CU413" s="1">
        <v>-1</v>
      </c>
      <c r="CV413" s="1">
        <v>35</v>
      </c>
      <c r="CW413" s="1">
        <v>0</v>
      </c>
      <c r="CX413" s="1">
        <v>150035</v>
      </c>
      <c r="CY413" s="1" t="s">
        <v>271</v>
      </c>
    </row>
    <row r="414" spans="1:103" x14ac:dyDescent="0.2">
      <c r="A414" s="1">
        <v>81026</v>
      </c>
      <c r="B414" s="1">
        <v>1</v>
      </c>
      <c r="C414" s="1">
        <v>181026</v>
      </c>
      <c r="D414" s="1">
        <v>281026</v>
      </c>
      <c r="E414" s="1" t="s">
        <v>1170</v>
      </c>
      <c r="F414" s="1" t="s">
        <v>1171</v>
      </c>
      <c r="G414" s="1">
        <v>75000</v>
      </c>
      <c r="H414" s="1">
        <v>20</v>
      </c>
      <c r="I414" s="1">
        <v>0</v>
      </c>
      <c r="J414" s="1">
        <v>0</v>
      </c>
      <c r="K414" s="1">
        <v>0</v>
      </c>
      <c r="L414" s="1">
        <v>0</v>
      </c>
      <c r="M414" s="1">
        <v>128</v>
      </c>
      <c r="N414" s="1">
        <v>0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147</v>
      </c>
      <c r="U414" s="1">
        <v>0</v>
      </c>
      <c r="V414" s="1">
        <v>171</v>
      </c>
      <c r="W414" s="1">
        <v>0</v>
      </c>
      <c r="X414" s="1">
        <v>0</v>
      </c>
      <c r="Y414" s="1">
        <v>120</v>
      </c>
      <c r="Z414" s="1">
        <v>600</v>
      </c>
      <c r="AA414" s="1">
        <v>0</v>
      </c>
      <c r="AB414" s="1">
        <v>106</v>
      </c>
      <c r="AC414" s="1">
        <v>16</v>
      </c>
      <c r="AD414" s="1">
        <v>0</v>
      </c>
      <c r="AE414" s="1">
        <v>101</v>
      </c>
      <c r="AF414" s="1">
        <v>16</v>
      </c>
      <c r="AG414" s="1">
        <v>0</v>
      </c>
      <c r="AH414" s="1">
        <v>138</v>
      </c>
      <c r="AI414" s="1">
        <v>600</v>
      </c>
      <c r="AJ414" s="1">
        <v>8</v>
      </c>
      <c r="AK414" s="1" t="s">
        <v>1172</v>
      </c>
      <c r="AL414" s="1">
        <v>1</v>
      </c>
      <c r="AM414" s="1">
        <v>0</v>
      </c>
      <c r="AN414" s="1">
        <v>2000</v>
      </c>
      <c r="AO414" s="1">
        <v>24</v>
      </c>
      <c r="AP414" s="1">
        <v>0</v>
      </c>
      <c r="AQ414" s="1">
        <v>1</v>
      </c>
      <c r="AS414" s="1">
        <v>176</v>
      </c>
      <c r="AT414" s="1">
        <v>176</v>
      </c>
      <c r="AU414" s="1" t="b">
        <v>1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 t="b">
        <v>1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8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4194304</v>
      </c>
      <c r="CO414" s="1">
        <v>0</v>
      </c>
      <c r="CP414" s="1">
        <v>0</v>
      </c>
      <c r="CQ414" s="1">
        <v>0</v>
      </c>
      <c r="CS414" s="1" t="s">
        <v>270</v>
      </c>
      <c r="CT414" s="1">
        <v>1</v>
      </c>
      <c r="CU414" s="1">
        <v>-1</v>
      </c>
      <c r="CV414" s="1">
        <v>41</v>
      </c>
      <c r="CW414" s="1">
        <v>0</v>
      </c>
      <c r="CX414" s="1">
        <v>150041</v>
      </c>
      <c r="CY414" s="1" t="s">
        <v>270</v>
      </c>
    </row>
    <row r="415" spans="1:103" x14ac:dyDescent="0.2">
      <c r="A415" s="1">
        <v>81027</v>
      </c>
      <c r="B415" s="1">
        <v>1</v>
      </c>
      <c r="C415" s="1">
        <v>181027</v>
      </c>
      <c r="D415" s="1">
        <v>281027</v>
      </c>
      <c r="E415" s="1" t="s">
        <v>1173</v>
      </c>
      <c r="F415" s="1" t="s">
        <v>1174</v>
      </c>
      <c r="G415" s="1">
        <v>75000</v>
      </c>
      <c r="H415" s="1">
        <v>20</v>
      </c>
      <c r="I415" s="1">
        <v>0</v>
      </c>
      <c r="J415" s="1">
        <v>0</v>
      </c>
      <c r="K415" s="1">
        <v>0</v>
      </c>
      <c r="L415" s="1">
        <v>0</v>
      </c>
      <c r="M415" s="1">
        <v>128</v>
      </c>
      <c r="N415" s="1">
        <v>0</v>
      </c>
      <c r="O415" s="1">
        <v>5</v>
      </c>
      <c r="P415" s="1">
        <v>0</v>
      </c>
      <c r="Q415" s="1">
        <v>0</v>
      </c>
      <c r="R415" s="1">
        <v>0</v>
      </c>
      <c r="S415" s="1">
        <v>0</v>
      </c>
      <c r="T415" s="1">
        <v>243</v>
      </c>
      <c r="U415" s="1">
        <v>0</v>
      </c>
      <c r="V415" s="1">
        <v>219</v>
      </c>
      <c r="W415" s="1">
        <v>0</v>
      </c>
      <c r="X415" s="1">
        <v>0</v>
      </c>
      <c r="Y415" s="1">
        <v>127</v>
      </c>
      <c r="Z415" s="1">
        <v>600</v>
      </c>
      <c r="AA415" s="1">
        <v>0</v>
      </c>
      <c r="AB415" s="1">
        <v>105</v>
      </c>
      <c r="AC415" s="1">
        <v>16</v>
      </c>
      <c r="AD415" s="1">
        <v>0</v>
      </c>
      <c r="AE415" s="1">
        <v>102</v>
      </c>
      <c r="AF415" s="1">
        <v>16</v>
      </c>
      <c r="AG415" s="1">
        <v>0</v>
      </c>
      <c r="AH415" s="1">
        <v>109</v>
      </c>
      <c r="AI415" s="1">
        <v>0</v>
      </c>
      <c r="AJ415" s="1">
        <v>300</v>
      </c>
      <c r="AK415" s="1" t="s">
        <v>1175</v>
      </c>
      <c r="AL415" s="1">
        <v>1</v>
      </c>
      <c r="AM415" s="1">
        <v>0</v>
      </c>
      <c r="AN415" s="1">
        <v>2000</v>
      </c>
      <c r="AO415" s="1">
        <v>24</v>
      </c>
      <c r="AP415" s="1">
        <v>0</v>
      </c>
      <c r="AQ415" s="1">
        <v>1</v>
      </c>
      <c r="AS415" s="1">
        <v>177</v>
      </c>
      <c r="AT415" s="1">
        <v>177</v>
      </c>
      <c r="AU415" s="1" t="b">
        <v>1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 t="b">
        <v>1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8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4194304</v>
      </c>
      <c r="CO415" s="1">
        <v>0</v>
      </c>
      <c r="CP415" s="1">
        <v>0</v>
      </c>
      <c r="CQ415" s="1">
        <v>0</v>
      </c>
      <c r="CS415" s="1" t="s">
        <v>269</v>
      </c>
      <c r="CT415" s="1">
        <v>1</v>
      </c>
      <c r="CU415" s="1">
        <v>-1</v>
      </c>
      <c r="CV415" s="1">
        <v>17</v>
      </c>
      <c r="CW415" s="1">
        <v>0</v>
      </c>
      <c r="CX415" s="1">
        <v>150017</v>
      </c>
      <c r="CY415" s="1" t="s">
        <v>269</v>
      </c>
    </row>
    <row r="416" spans="1:103" x14ac:dyDescent="0.2">
      <c r="A416" s="1">
        <v>81028</v>
      </c>
      <c r="B416" s="1">
        <v>1</v>
      </c>
      <c r="C416" s="1">
        <v>181028</v>
      </c>
      <c r="D416" s="1">
        <v>281028</v>
      </c>
      <c r="E416" s="1" t="s">
        <v>1176</v>
      </c>
      <c r="F416" s="1" t="s">
        <v>1177</v>
      </c>
      <c r="G416" s="1">
        <v>75000</v>
      </c>
      <c r="H416" s="1">
        <v>20</v>
      </c>
      <c r="I416" s="1">
        <v>0</v>
      </c>
      <c r="J416" s="1">
        <v>0</v>
      </c>
      <c r="K416" s="1">
        <v>0</v>
      </c>
      <c r="L416" s="1">
        <v>0</v>
      </c>
      <c r="M416" s="1">
        <v>128</v>
      </c>
      <c r="N416" s="1">
        <v>0</v>
      </c>
      <c r="O416" s="1">
        <v>5</v>
      </c>
      <c r="P416" s="1">
        <v>0</v>
      </c>
      <c r="Q416" s="1">
        <v>0</v>
      </c>
      <c r="R416" s="1">
        <v>0</v>
      </c>
      <c r="S416" s="1">
        <v>0</v>
      </c>
      <c r="T416" s="1">
        <v>213</v>
      </c>
      <c r="U416" s="1">
        <v>0</v>
      </c>
      <c r="V416" s="1">
        <v>249</v>
      </c>
      <c r="W416" s="1">
        <v>0</v>
      </c>
      <c r="X416" s="1">
        <v>0</v>
      </c>
      <c r="Y416" s="1">
        <v>127</v>
      </c>
      <c r="Z416" s="1">
        <v>600</v>
      </c>
      <c r="AA416" s="1">
        <v>0</v>
      </c>
      <c r="AB416" s="1">
        <v>105</v>
      </c>
      <c r="AC416" s="1">
        <v>16</v>
      </c>
      <c r="AD416" s="1">
        <v>0</v>
      </c>
      <c r="AE416" s="1">
        <v>106</v>
      </c>
      <c r="AF416" s="1">
        <v>16</v>
      </c>
      <c r="AG416" s="1">
        <v>0</v>
      </c>
      <c r="AH416" s="1">
        <v>110</v>
      </c>
      <c r="AI416" s="1">
        <v>0</v>
      </c>
      <c r="AJ416" s="1">
        <v>300</v>
      </c>
      <c r="AK416" s="1" t="s">
        <v>1178</v>
      </c>
      <c r="AL416" s="1">
        <v>1</v>
      </c>
      <c r="AM416" s="1">
        <v>0</v>
      </c>
      <c r="AN416" s="1">
        <v>2000</v>
      </c>
      <c r="AO416" s="1">
        <v>24</v>
      </c>
      <c r="AP416" s="1">
        <v>0</v>
      </c>
      <c r="AQ416" s="1">
        <v>1</v>
      </c>
      <c r="AS416" s="1">
        <v>178</v>
      </c>
      <c r="AT416" s="1">
        <v>178</v>
      </c>
      <c r="AU416" s="1" t="b">
        <v>1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 t="b">
        <v>1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8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4194304</v>
      </c>
      <c r="CO416" s="1">
        <v>0</v>
      </c>
      <c r="CP416" s="1">
        <v>0</v>
      </c>
      <c r="CQ416" s="1">
        <v>0</v>
      </c>
      <c r="CS416" s="1" t="s">
        <v>268</v>
      </c>
      <c r="CT416" s="1">
        <v>1</v>
      </c>
      <c r="CU416" s="1">
        <v>-1</v>
      </c>
      <c r="CV416" s="1">
        <v>13</v>
      </c>
      <c r="CW416" s="1">
        <v>0</v>
      </c>
      <c r="CX416" s="1">
        <v>150013</v>
      </c>
      <c r="CY416" s="1" t="s">
        <v>268</v>
      </c>
    </row>
    <row r="417" spans="1:103" x14ac:dyDescent="0.2">
      <c r="A417" s="1">
        <v>81029</v>
      </c>
      <c r="B417" s="1">
        <v>1</v>
      </c>
      <c r="C417" s="1">
        <v>181029</v>
      </c>
      <c r="D417" s="1">
        <v>281029</v>
      </c>
      <c r="E417" s="1" t="s">
        <v>1179</v>
      </c>
      <c r="F417" s="1" t="s">
        <v>1180</v>
      </c>
      <c r="G417" s="1">
        <v>75000</v>
      </c>
      <c r="H417" s="1">
        <v>20</v>
      </c>
      <c r="I417" s="1">
        <v>0</v>
      </c>
      <c r="J417" s="1">
        <v>0</v>
      </c>
      <c r="K417" s="1">
        <v>0</v>
      </c>
      <c r="L417" s="1">
        <v>0</v>
      </c>
      <c r="M417" s="1">
        <v>128</v>
      </c>
      <c r="N417" s="1">
        <v>0</v>
      </c>
      <c r="O417" s="1">
        <v>5</v>
      </c>
      <c r="P417" s="1">
        <v>0</v>
      </c>
      <c r="Q417" s="1">
        <v>0</v>
      </c>
      <c r="R417" s="1">
        <v>0</v>
      </c>
      <c r="S417" s="1">
        <v>0</v>
      </c>
      <c r="T417" s="1">
        <v>273</v>
      </c>
      <c r="U417" s="1">
        <v>0</v>
      </c>
      <c r="V417" s="1">
        <v>333</v>
      </c>
      <c r="W417" s="1">
        <v>0</v>
      </c>
      <c r="X417" s="1">
        <v>0</v>
      </c>
      <c r="Y417" s="1">
        <v>109</v>
      </c>
      <c r="Z417" s="1">
        <v>0</v>
      </c>
      <c r="AA417" s="1">
        <v>800</v>
      </c>
      <c r="AB417" s="1">
        <v>110</v>
      </c>
      <c r="AC417" s="1">
        <v>0</v>
      </c>
      <c r="AD417" s="1">
        <v>800</v>
      </c>
      <c r="AE417" s="1">
        <v>100</v>
      </c>
      <c r="AF417" s="1">
        <v>16</v>
      </c>
      <c r="AG417" s="1">
        <v>0</v>
      </c>
      <c r="AH417" s="1">
        <v>0</v>
      </c>
      <c r="AI417" s="1">
        <v>0</v>
      </c>
      <c r="AJ417" s="1">
        <v>0</v>
      </c>
      <c r="AK417" s="1" t="s">
        <v>1181</v>
      </c>
      <c r="AL417" s="1">
        <v>1</v>
      </c>
      <c r="AM417" s="1">
        <v>0</v>
      </c>
      <c r="AN417" s="1">
        <v>2000</v>
      </c>
      <c r="AO417" s="1">
        <v>8</v>
      </c>
      <c r="AP417" s="1">
        <v>0</v>
      </c>
      <c r="AQ417" s="1">
        <v>1</v>
      </c>
      <c r="AS417" s="1">
        <v>179</v>
      </c>
      <c r="AT417" s="1">
        <v>179</v>
      </c>
      <c r="AU417" s="1" t="b">
        <v>1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 t="b">
        <v>1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8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4194304</v>
      </c>
      <c r="CO417" s="1">
        <v>0</v>
      </c>
      <c r="CP417" s="1">
        <v>0</v>
      </c>
      <c r="CQ417" s="1">
        <v>0</v>
      </c>
      <c r="CS417" s="1" t="s">
        <v>267</v>
      </c>
      <c r="CT417" s="1">
        <v>1</v>
      </c>
      <c r="CU417" s="1">
        <v>-1</v>
      </c>
      <c r="CV417" s="1">
        <v>15</v>
      </c>
      <c r="CW417" s="1">
        <v>0</v>
      </c>
      <c r="CX417" s="1">
        <v>150015</v>
      </c>
      <c r="CY417" s="1" t="s">
        <v>267</v>
      </c>
    </row>
    <row r="418" spans="1:103" x14ac:dyDescent="0.2">
      <c r="A418" s="1">
        <v>81030</v>
      </c>
      <c r="B418" s="1">
        <v>1</v>
      </c>
      <c r="C418" s="1">
        <v>181030</v>
      </c>
      <c r="D418" s="1">
        <v>281030</v>
      </c>
      <c r="E418" s="1" t="s">
        <v>1182</v>
      </c>
      <c r="F418" s="1" t="s">
        <v>1183</v>
      </c>
      <c r="G418" s="1">
        <v>75000</v>
      </c>
      <c r="H418" s="1">
        <v>20</v>
      </c>
      <c r="I418" s="1">
        <v>0</v>
      </c>
      <c r="J418" s="1">
        <v>0</v>
      </c>
      <c r="K418" s="1">
        <v>0</v>
      </c>
      <c r="L418" s="1">
        <v>0</v>
      </c>
      <c r="M418" s="1">
        <v>128</v>
      </c>
      <c r="N418" s="1">
        <v>0</v>
      </c>
      <c r="O418" s="1">
        <v>5</v>
      </c>
      <c r="P418" s="1">
        <v>0</v>
      </c>
      <c r="Q418" s="1">
        <v>0</v>
      </c>
      <c r="R418" s="1">
        <v>0</v>
      </c>
      <c r="S418" s="1">
        <v>0</v>
      </c>
      <c r="T418" s="1">
        <v>327</v>
      </c>
      <c r="U418" s="1">
        <v>0</v>
      </c>
      <c r="V418" s="1">
        <v>297</v>
      </c>
      <c r="W418" s="1">
        <v>0</v>
      </c>
      <c r="X418" s="1">
        <v>0</v>
      </c>
      <c r="Y418" s="1">
        <v>137</v>
      </c>
      <c r="Z418" s="1">
        <v>300</v>
      </c>
      <c r="AA418" s="1">
        <v>0</v>
      </c>
      <c r="AB418" s="1">
        <v>138</v>
      </c>
      <c r="AC418" s="1">
        <v>300</v>
      </c>
      <c r="AD418" s="1">
        <v>2</v>
      </c>
      <c r="AE418" s="1">
        <v>140</v>
      </c>
      <c r="AF418" s="1">
        <v>600</v>
      </c>
      <c r="AG418" s="1">
        <v>2</v>
      </c>
      <c r="AH418" s="1">
        <v>0</v>
      </c>
      <c r="AI418" s="1">
        <v>0</v>
      </c>
      <c r="AJ418" s="1">
        <v>0</v>
      </c>
      <c r="AK418" s="1" t="s">
        <v>1184</v>
      </c>
      <c r="AL418" s="1">
        <v>1</v>
      </c>
      <c r="AM418" s="1">
        <v>0</v>
      </c>
      <c r="AN418" s="1">
        <v>2000</v>
      </c>
      <c r="AO418" s="1">
        <v>8</v>
      </c>
      <c r="AP418" s="1">
        <v>0</v>
      </c>
      <c r="AQ418" s="1">
        <v>1</v>
      </c>
      <c r="AS418" s="1">
        <v>180</v>
      </c>
      <c r="AT418" s="1">
        <v>180</v>
      </c>
      <c r="AU418" s="1" t="b">
        <v>1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 t="b">
        <v>1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8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4194304</v>
      </c>
      <c r="CO418" s="1">
        <v>0</v>
      </c>
      <c r="CP418" s="1">
        <v>0</v>
      </c>
      <c r="CQ418" s="1">
        <v>0</v>
      </c>
      <c r="CS418" s="1" t="s">
        <v>264</v>
      </c>
      <c r="CT418" s="1">
        <v>1</v>
      </c>
      <c r="CU418" s="1">
        <v>-1</v>
      </c>
      <c r="CV418" s="1">
        <v>52</v>
      </c>
      <c r="CW418" s="1">
        <v>0</v>
      </c>
      <c r="CX418" s="1">
        <v>150052</v>
      </c>
      <c r="CY418" s="1" t="s">
        <v>264</v>
      </c>
    </row>
    <row r="419" spans="1:103" x14ac:dyDescent="0.2">
      <c r="A419" s="1">
        <v>81033</v>
      </c>
      <c r="B419" s="1">
        <v>1</v>
      </c>
      <c r="C419" s="1">
        <v>181033</v>
      </c>
      <c r="D419" s="1">
        <v>281033</v>
      </c>
      <c r="E419" s="1" t="s">
        <v>1185</v>
      </c>
      <c r="F419" s="1" t="s">
        <v>1186</v>
      </c>
      <c r="G419" s="1">
        <v>50000</v>
      </c>
      <c r="H419" s="1">
        <v>20</v>
      </c>
      <c r="I419" s="1">
        <v>0</v>
      </c>
      <c r="J419" s="1">
        <v>0</v>
      </c>
      <c r="K419" s="1">
        <v>0</v>
      </c>
      <c r="L419" s="1">
        <v>0</v>
      </c>
      <c r="M419" s="1">
        <v>128</v>
      </c>
      <c r="N419" s="1">
        <v>0</v>
      </c>
      <c r="O419" s="1">
        <v>4</v>
      </c>
      <c r="P419" s="1">
        <v>0</v>
      </c>
      <c r="Q419" s="1">
        <v>0</v>
      </c>
      <c r="R419" s="1">
        <v>0</v>
      </c>
      <c r="S419" s="1">
        <v>0</v>
      </c>
      <c r="T419" s="1">
        <v>112</v>
      </c>
      <c r="U419" s="1">
        <v>0</v>
      </c>
      <c r="V419" s="1">
        <v>124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 t="s">
        <v>1187</v>
      </c>
      <c r="AL419" s="1">
        <v>1</v>
      </c>
      <c r="AM419" s="1">
        <v>0</v>
      </c>
      <c r="AN419" s="1">
        <v>1000</v>
      </c>
      <c r="AO419" s="1">
        <v>24</v>
      </c>
      <c r="AP419" s="1">
        <v>8192</v>
      </c>
      <c r="AQ419" s="1">
        <v>1</v>
      </c>
      <c r="AS419" s="1">
        <v>181</v>
      </c>
      <c r="AT419" s="1">
        <v>181</v>
      </c>
      <c r="AU419" s="1" t="b">
        <v>1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 t="b">
        <v>1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8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4194304</v>
      </c>
      <c r="CO419" s="1">
        <v>0</v>
      </c>
      <c r="CP419" s="1">
        <v>0</v>
      </c>
      <c r="CQ419" s="1">
        <v>0</v>
      </c>
      <c r="CS419" s="1" t="s">
        <v>260</v>
      </c>
      <c r="CT419" s="1">
        <v>1</v>
      </c>
      <c r="CU419" s="1">
        <v>-1</v>
      </c>
      <c r="CV419" s="1">
        <v>14</v>
      </c>
      <c r="CW419" s="1">
        <v>0</v>
      </c>
      <c r="CX419" s="1">
        <v>150014</v>
      </c>
      <c r="CY419" s="1" t="s">
        <v>260</v>
      </c>
    </row>
    <row r="420" spans="1:103" x14ac:dyDescent="0.2">
      <c r="A420" s="1">
        <v>81034</v>
      </c>
      <c r="B420" s="1">
        <v>1</v>
      </c>
      <c r="C420" s="1">
        <v>181034</v>
      </c>
      <c r="D420" s="1">
        <v>281034</v>
      </c>
      <c r="E420" s="1" t="s">
        <v>1188</v>
      </c>
      <c r="F420" s="1" t="s">
        <v>1108</v>
      </c>
      <c r="G420" s="1">
        <v>75000</v>
      </c>
      <c r="H420" s="1">
        <v>20</v>
      </c>
      <c r="I420" s="1">
        <v>0</v>
      </c>
      <c r="J420" s="1">
        <v>0</v>
      </c>
      <c r="K420" s="1">
        <v>0</v>
      </c>
      <c r="L420" s="1">
        <v>0</v>
      </c>
      <c r="M420" s="1">
        <v>128</v>
      </c>
      <c r="N420" s="1">
        <v>0</v>
      </c>
      <c r="O420" s="1">
        <v>5</v>
      </c>
      <c r="P420" s="1">
        <v>0</v>
      </c>
      <c r="Q420" s="1">
        <v>0</v>
      </c>
      <c r="R420" s="1">
        <v>0</v>
      </c>
      <c r="S420" s="1">
        <v>0</v>
      </c>
      <c r="T420" s="1">
        <v>279</v>
      </c>
      <c r="U420" s="1">
        <v>0</v>
      </c>
      <c r="V420" s="1">
        <v>309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 t="s">
        <v>1189</v>
      </c>
      <c r="AL420" s="1">
        <v>1</v>
      </c>
      <c r="AM420" s="1">
        <v>0</v>
      </c>
      <c r="AN420" s="1">
        <v>2000</v>
      </c>
      <c r="AO420" s="1">
        <v>16</v>
      </c>
      <c r="AP420" s="1">
        <v>0</v>
      </c>
      <c r="AQ420" s="1">
        <v>1</v>
      </c>
      <c r="AS420" s="1">
        <v>182</v>
      </c>
      <c r="AT420" s="1">
        <v>182</v>
      </c>
      <c r="AU420" s="1" t="b">
        <v>1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 t="b">
        <v>1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8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4194304</v>
      </c>
      <c r="CO420" s="1">
        <v>0</v>
      </c>
      <c r="CP420" s="1">
        <v>0</v>
      </c>
      <c r="CQ420" s="1">
        <v>0</v>
      </c>
      <c r="CS420" s="1" t="s">
        <v>257</v>
      </c>
      <c r="CT420" s="1">
        <v>1</v>
      </c>
      <c r="CU420" s="1">
        <v>-1</v>
      </c>
      <c r="CV420" s="1">
        <v>53</v>
      </c>
      <c r="CW420" s="1">
        <v>0</v>
      </c>
      <c r="CX420" s="1">
        <v>150053</v>
      </c>
      <c r="CY420" s="1" t="s">
        <v>257</v>
      </c>
    </row>
    <row r="421" spans="1:103" x14ac:dyDescent="0.2">
      <c r="A421" s="1">
        <v>81501</v>
      </c>
      <c r="B421" s="1">
        <v>1</v>
      </c>
      <c r="C421" s="1">
        <v>181501</v>
      </c>
      <c r="D421" s="1">
        <v>281501</v>
      </c>
      <c r="E421" s="1" t="s">
        <v>1190</v>
      </c>
      <c r="F421" s="1" t="s">
        <v>1191</v>
      </c>
      <c r="G421" s="1">
        <v>5000</v>
      </c>
      <c r="H421" s="1">
        <v>20</v>
      </c>
      <c r="I421" s="1">
        <v>0</v>
      </c>
      <c r="J421" s="1">
        <v>0</v>
      </c>
      <c r="K421" s="1">
        <v>0</v>
      </c>
      <c r="L421" s="1">
        <v>0</v>
      </c>
      <c r="M421" s="1">
        <v>256</v>
      </c>
      <c r="N421" s="1">
        <v>0</v>
      </c>
      <c r="O421" s="1">
        <v>1</v>
      </c>
      <c r="P421" s="1">
        <v>2</v>
      </c>
      <c r="Q421" s="1">
        <v>0</v>
      </c>
      <c r="R421" s="1">
        <v>2</v>
      </c>
      <c r="S421" s="1">
        <v>0</v>
      </c>
      <c r="T421" s="1">
        <v>6</v>
      </c>
      <c r="U421" s="1">
        <v>0</v>
      </c>
      <c r="V421" s="1">
        <v>7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 t="s">
        <v>1192</v>
      </c>
      <c r="AL421" s="1">
        <v>1</v>
      </c>
      <c r="AM421" s="1">
        <v>0</v>
      </c>
      <c r="AN421" s="1">
        <v>500</v>
      </c>
      <c r="AO421" s="1">
        <v>8388648</v>
      </c>
      <c r="AP421" s="1">
        <v>8192</v>
      </c>
      <c r="AQ421" s="1">
        <v>1</v>
      </c>
      <c r="AS421" s="1">
        <v>183</v>
      </c>
      <c r="AT421" s="1">
        <v>183</v>
      </c>
      <c r="AU421" s="1" t="b">
        <v>1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 t="b">
        <v>1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8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4194304</v>
      </c>
      <c r="CO421" s="1">
        <v>0</v>
      </c>
      <c r="CP421" s="1">
        <v>0</v>
      </c>
      <c r="CQ421" s="1">
        <v>0</v>
      </c>
      <c r="CS421" s="1" t="s">
        <v>254</v>
      </c>
      <c r="CT421" s="1">
        <v>2</v>
      </c>
      <c r="CU421" s="1">
        <v>-1</v>
      </c>
      <c r="CV421" s="1">
        <v>19</v>
      </c>
      <c r="CW421" s="1">
        <v>0</v>
      </c>
      <c r="CX421" s="1">
        <v>150019</v>
      </c>
      <c r="CY421" s="1" t="s">
        <v>254</v>
      </c>
    </row>
    <row r="422" spans="1:103" x14ac:dyDescent="0.2">
      <c r="A422" s="1">
        <v>81502</v>
      </c>
      <c r="B422" s="1">
        <v>1</v>
      </c>
      <c r="C422" s="1">
        <v>181502</v>
      </c>
      <c r="D422" s="1">
        <v>281502</v>
      </c>
      <c r="E422" s="1" t="s">
        <v>377</v>
      </c>
      <c r="F422" s="1" t="s">
        <v>1193</v>
      </c>
      <c r="G422" s="1">
        <v>15000</v>
      </c>
      <c r="H422" s="1">
        <v>20</v>
      </c>
      <c r="I422" s="1">
        <v>0</v>
      </c>
      <c r="J422" s="1">
        <v>0</v>
      </c>
      <c r="K422" s="1">
        <v>0</v>
      </c>
      <c r="L422" s="1">
        <v>0</v>
      </c>
      <c r="M422" s="1">
        <v>256</v>
      </c>
      <c r="N422" s="1">
        <v>0</v>
      </c>
      <c r="O422" s="1">
        <v>2</v>
      </c>
      <c r="P422" s="1">
        <v>4</v>
      </c>
      <c r="Q422" s="1">
        <v>0</v>
      </c>
      <c r="R422" s="1">
        <v>5</v>
      </c>
      <c r="S422" s="1">
        <v>0</v>
      </c>
      <c r="T422" s="1">
        <v>13</v>
      </c>
      <c r="U422" s="1">
        <v>0</v>
      </c>
      <c r="V422" s="1">
        <v>15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 t="s">
        <v>1194</v>
      </c>
      <c r="AL422" s="1">
        <v>1</v>
      </c>
      <c r="AM422" s="1">
        <v>0</v>
      </c>
      <c r="AN422" s="1">
        <v>500</v>
      </c>
      <c r="AO422" s="1">
        <v>8388664</v>
      </c>
      <c r="AP422" s="1">
        <v>8192</v>
      </c>
      <c r="AQ422" s="1">
        <v>1</v>
      </c>
      <c r="AS422" s="1">
        <v>184</v>
      </c>
      <c r="AT422" s="1">
        <v>184</v>
      </c>
      <c r="AU422" s="1" t="b">
        <v>1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 t="b">
        <v>1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8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4194304</v>
      </c>
      <c r="CO422" s="1">
        <v>0</v>
      </c>
      <c r="CP422" s="1">
        <v>0</v>
      </c>
      <c r="CQ422" s="1">
        <v>0</v>
      </c>
      <c r="CS422" s="1" t="s">
        <v>251</v>
      </c>
      <c r="CT422" s="1">
        <v>2</v>
      </c>
      <c r="CU422" s="1">
        <v>-1</v>
      </c>
      <c r="CV422" s="1">
        <v>20</v>
      </c>
      <c r="CW422" s="1">
        <v>0</v>
      </c>
      <c r="CX422" s="1">
        <v>150020</v>
      </c>
      <c r="CY422" s="1" t="s">
        <v>251</v>
      </c>
    </row>
    <row r="423" spans="1:103" x14ac:dyDescent="0.2">
      <c r="A423" s="1">
        <v>81503</v>
      </c>
      <c r="B423" s="1">
        <v>1</v>
      </c>
      <c r="C423" s="1">
        <v>181503</v>
      </c>
      <c r="D423" s="1">
        <v>281503</v>
      </c>
      <c r="E423" s="1" t="s">
        <v>408</v>
      </c>
      <c r="F423" s="1" t="s">
        <v>1195</v>
      </c>
      <c r="G423" s="1">
        <v>30000</v>
      </c>
      <c r="H423" s="1">
        <v>20</v>
      </c>
      <c r="I423" s="1">
        <v>0</v>
      </c>
      <c r="J423" s="1">
        <v>0</v>
      </c>
      <c r="K423" s="1">
        <v>0</v>
      </c>
      <c r="L423" s="1">
        <v>0</v>
      </c>
      <c r="M423" s="1">
        <v>256</v>
      </c>
      <c r="N423" s="1">
        <v>0</v>
      </c>
      <c r="O423" s="1">
        <v>3</v>
      </c>
      <c r="P423" s="1">
        <v>15</v>
      </c>
      <c r="Q423" s="1">
        <v>0</v>
      </c>
      <c r="R423" s="1">
        <v>18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102</v>
      </c>
      <c r="Z423" s="1">
        <v>6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 t="s">
        <v>1196</v>
      </c>
      <c r="AL423" s="1">
        <v>1</v>
      </c>
      <c r="AM423" s="1">
        <v>0</v>
      </c>
      <c r="AN423" s="1">
        <v>500</v>
      </c>
      <c r="AO423" s="1">
        <v>8388664</v>
      </c>
      <c r="AP423" s="1">
        <v>8192</v>
      </c>
      <c r="AQ423" s="1">
        <v>1</v>
      </c>
      <c r="AS423" s="1">
        <v>185</v>
      </c>
      <c r="AT423" s="1">
        <v>185</v>
      </c>
      <c r="AU423" s="1" t="b">
        <v>1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 t="b">
        <v>1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8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4194304</v>
      </c>
      <c r="CO423" s="1">
        <v>0</v>
      </c>
      <c r="CP423" s="1">
        <v>0</v>
      </c>
      <c r="CQ423" s="1">
        <v>0</v>
      </c>
      <c r="CS423" s="1" t="s">
        <v>249</v>
      </c>
      <c r="CT423" s="1">
        <v>2</v>
      </c>
      <c r="CU423" s="1">
        <v>-1</v>
      </c>
      <c r="CV423" s="1">
        <v>40</v>
      </c>
      <c r="CW423" s="1">
        <v>0</v>
      </c>
      <c r="CX423" s="1">
        <v>150040</v>
      </c>
      <c r="CY423" s="1" t="s">
        <v>249</v>
      </c>
    </row>
    <row r="424" spans="1:103" x14ac:dyDescent="0.2">
      <c r="A424" s="1">
        <v>81504</v>
      </c>
      <c r="B424" s="1">
        <v>1</v>
      </c>
      <c r="C424" s="1">
        <v>181504</v>
      </c>
      <c r="D424" s="1">
        <v>281504</v>
      </c>
      <c r="E424" s="1" t="s">
        <v>409</v>
      </c>
      <c r="F424" s="1" t="s">
        <v>1197</v>
      </c>
      <c r="G424" s="1">
        <v>30000</v>
      </c>
      <c r="H424" s="1">
        <v>20</v>
      </c>
      <c r="I424" s="1">
        <v>0</v>
      </c>
      <c r="J424" s="1">
        <v>0</v>
      </c>
      <c r="K424" s="1">
        <v>0</v>
      </c>
      <c r="L424" s="1">
        <v>0</v>
      </c>
      <c r="M424" s="1">
        <v>256</v>
      </c>
      <c r="N424" s="1">
        <v>0</v>
      </c>
      <c r="O424" s="1">
        <v>3</v>
      </c>
      <c r="P424" s="1">
        <v>8</v>
      </c>
      <c r="Q424" s="1">
        <v>0</v>
      </c>
      <c r="R424" s="1">
        <v>9</v>
      </c>
      <c r="S424" s="1">
        <v>0</v>
      </c>
      <c r="T424" s="1">
        <v>20</v>
      </c>
      <c r="U424" s="1">
        <v>0</v>
      </c>
      <c r="V424" s="1">
        <v>23</v>
      </c>
      <c r="W424" s="1">
        <v>0</v>
      </c>
      <c r="X424" s="1">
        <v>0</v>
      </c>
      <c r="Y424" s="1">
        <v>103</v>
      </c>
      <c r="Z424" s="1">
        <v>6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 t="s">
        <v>1198</v>
      </c>
      <c r="AL424" s="1">
        <v>1</v>
      </c>
      <c r="AM424" s="1">
        <v>0</v>
      </c>
      <c r="AN424" s="1">
        <v>500</v>
      </c>
      <c r="AO424" s="1">
        <v>8388664</v>
      </c>
      <c r="AP424" s="1">
        <v>8192</v>
      </c>
      <c r="AQ424" s="1">
        <v>1</v>
      </c>
      <c r="AS424" s="1">
        <v>186</v>
      </c>
      <c r="AT424" s="1">
        <v>186</v>
      </c>
      <c r="AU424" s="1" t="b">
        <v>1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 t="b">
        <v>1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8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4194304</v>
      </c>
      <c r="CO424" s="1">
        <v>0</v>
      </c>
      <c r="CP424" s="1">
        <v>0</v>
      </c>
      <c r="CQ424" s="1">
        <v>0</v>
      </c>
      <c r="CS424" s="1" t="s">
        <v>246</v>
      </c>
      <c r="CT424" s="1">
        <v>4</v>
      </c>
      <c r="CU424" s="1">
        <v>-1</v>
      </c>
      <c r="CV424" s="1">
        <v>21</v>
      </c>
      <c r="CW424" s="1">
        <v>0</v>
      </c>
      <c r="CX424" s="1">
        <v>150021</v>
      </c>
      <c r="CY424" s="1" t="s">
        <v>246</v>
      </c>
    </row>
    <row r="425" spans="1:103" x14ac:dyDescent="0.2">
      <c r="A425" s="1">
        <v>81505</v>
      </c>
      <c r="B425" s="1">
        <v>1</v>
      </c>
      <c r="C425" s="1">
        <v>181505</v>
      </c>
      <c r="D425" s="1">
        <v>281505</v>
      </c>
      <c r="E425" s="1" t="s">
        <v>468</v>
      </c>
      <c r="F425" s="1" t="s">
        <v>1199</v>
      </c>
      <c r="G425" s="1">
        <v>50000</v>
      </c>
      <c r="H425" s="1">
        <v>20</v>
      </c>
      <c r="I425" s="1">
        <v>0</v>
      </c>
      <c r="J425" s="1">
        <v>0</v>
      </c>
      <c r="K425" s="1">
        <v>0</v>
      </c>
      <c r="L425" s="1">
        <v>0</v>
      </c>
      <c r="M425" s="1">
        <v>256</v>
      </c>
      <c r="N425" s="1">
        <v>0</v>
      </c>
      <c r="O425" s="1">
        <v>4</v>
      </c>
      <c r="P425" s="1">
        <v>38</v>
      </c>
      <c r="Q425" s="1">
        <v>0</v>
      </c>
      <c r="R425" s="1">
        <v>11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102</v>
      </c>
      <c r="Z425" s="1">
        <v>9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 t="s">
        <v>1200</v>
      </c>
      <c r="AL425" s="1">
        <v>1</v>
      </c>
      <c r="AM425" s="1">
        <v>0</v>
      </c>
      <c r="AN425" s="1">
        <v>1000</v>
      </c>
      <c r="AO425" s="1">
        <v>56</v>
      </c>
      <c r="AP425" s="1">
        <v>8192</v>
      </c>
      <c r="AQ425" s="1">
        <v>1</v>
      </c>
      <c r="AS425" s="1">
        <v>187</v>
      </c>
      <c r="AT425" s="1">
        <v>187</v>
      </c>
      <c r="AU425" s="1" t="b">
        <v>1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 t="b">
        <v>1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8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4194304</v>
      </c>
      <c r="CO425" s="1">
        <v>0</v>
      </c>
      <c r="CP425" s="1">
        <v>0</v>
      </c>
      <c r="CQ425" s="1">
        <v>0</v>
      </c>
      <c r="CS425" s="1" t="s">
        <v>243</v>
      </c>
      <c r="CT425" s="1">
        <v>2</v>
      </c>
      <c r="CU425" s="1">
        <v>-1</v>
      </c>
      <c r="CV425" s="1">
        <v>16</v>
      </c>
      <c r="CW425" s="1">
        <v>0</v>
      </c>
      <c r="CX425" s="1">
        <v>150016</v>
      </c>
      <c r="CY425" s="1" t="s">
        <v>243</v>
      </c>
    </row>
    <row r="426" spans="1:103" x14ac:dyDescent="0.2">
      <c r="A426" s="1">
        <v>81506</v>
      </c>
      <c r="B426" s="1">
        <v>1</v>
      </c>
      <c r="C426" s="1">
        <v>181506</v>
      </c>
      <c r="D426" s="1">
        <v>281506</v>
      </c>
      <c r="E426" s="1" t="s">
        <v>469</v>
      </c>
      <c r="F426" s="1" t="s">
        <v>1201</v>
      </c>
      <c r="G426" s="1">
        <v>50000</v>
      </c>
      <c r="H426" s="1">
        <v>20</v>
      </c>
      <c r="I426" s="1">
        <v>0</v>
      </c>
      <c r="J426" s="1">
        <v>0</v>
      </c>
      <c r="K426" s="1">
        <v>0</v>
      </c>
      <c r="L426" s="1">
        <v>0</v>
      </c>
      <c r="M426" s="1">
        <v>256</v>
      </c>
      <c r="N426" s="1">
        <v>0</v>
      </c>
      <c r="O426" s="1">
        <v>4</v>
      </c>
      <c r="P426" s="1">
        <v>15</v>
      </c>
      <c r="Q426" s="1">
        <v>0</v>
      </c>
      <c r="R426" s="1">
        <v>26</v>
      </c>
      <c r="S426" s="1">
        <v>0</v>
      </c>
      <c r="T426" s="1">
        <v>6</v>
      </c>
      <c r="U426" s="1">
        <v>0</v>
      </c>
      <c r="V426" s="1">
        <v>49</v>
      </c>
      <c r="W426" s="1">
        <v>0</v>
      </c>
      <c r="X426" s="1">
        <v>0</v>
      </c>
      <c r="Y426" s="1">
        <v>103</v>
      </c>
      <c r="Z426" s="1">
        <v>9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 t="s">
        <v>1202</v>
      </c>
      <c r="AL426" s="1">
        <v>1</v>
      </c>
      <c r="AM426" s="1">
        <v>0</v>
      </c>
      <c r="AN426" s="1">
        <v>1000</v>
      </c>
      <c r="AO426" s="1">
        <v>56</v>
      </c>
      <c r="AP426" s="1">
        <v>8192</v>
      </c>
      <c r="AQ426" s="1">
        <v>1</v>
      </c>
      <c r="AS426" s="1">
        <v>188</v>
      </c>
      <c r="AT426" s="1">
        <v>188</v>
      </c>
      <c r="AU426" s="1" t="b">
        <v>1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 t="b">
        <v>1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8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4194304</v>
      </c>
      <c r="CO426" s="1">
        <v>0</v>
      </c>
      <c r="CP426" s="1">
        <v>0</v>
      </c>
      <c r="CQ426" s="1">
        <v>0</v>
      </c>
      <c r="CS426" s="1" t="s">
        <v>241</v>
      </c>
      <c r="CT426" s="1">
        <v>2</v>
      </c>
      <c r="CU426" s="1">
        <v>-1</v>
      </c>
      <c r="CV426" s="1">
        <v>39</v>
      </c>
      <c r="CW426" s="1">
        <v>0</v>
      </c>
      <c r="CX426" s="1">
        <v>150039</v>
      </c>
      <c r="CY426" s="1" t="s">
        <v>241</v>
      </c>
    </row>
    <row r="427" spans="1:103" x14ac:dyDescent="0.2">
      <c r="A427" s="1">
        <v>81507</v>
      </c>
      <c r="B427" s="1">
        <v>1</v>
      </c>
      <c r="C427" s="1">
        <v>181507</v>
      </c>
      <c r="D427" s="1">
        <v>281507</v>
      </c>
      <c r="E427" s="1" t="s">
        <v>470</v>
      </c>
      <c r="F427" s="1" t="s">
        <v>1203</v>
      </c>
      <c r="G427" s="1">
        <v>50000</v>
      </c>
      <c r="H427" s="1">
        <v>20</v>
      </c>
      <c r="I427" s="1">
        <v>0</v>
      </c>
      <c r="J427" s="1">
        <v>0</v>
      </c>
      <c r="K427" s="1">
        <v>0</v>
      </c>
      <c r="L427" s="1">
        <v>0</v>
      </c>
      <c r="M427" s="1">
        <v>256</v>
      </c>
      <c r="N427" s="1">
        <v>0</v>
      </c>
      <c r="O427" s="1">
        <v>4</v>
      </c>
      <c r="P427" s="1">
        <v>23</v>
      </c>
      <c r="Q427" s="1">
        <v>0</v>
      </c>
      <c r="R427" s="1">
        <v>19</v>
      </c>
      <c r="S427" s="1">
        <v>0</v>
      </c>
      <c r="T427" s="1">
        <v>48</v>
      </c>
      <c r="U427" s="1">
        <v>0</v>
      </c>
      <c r="V427" s="1">
        <v>7</v>
      </c>
      <c r="W427" s="1">
        <v>0</v>
      </c>
      <c r="X427" s="1">
        <v>0</v>
      </c>
      <c r="Y427" s="1">
        <v>103</v>
      </c>
      <c r="Z427" s="1">
        <v>9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 t="s">
        <v>1204</v>
      </c>
      <c r="AL427" s="1">
        <v>1</v>
      </c>
      <c r="AM427" s="1">
        <v>0</v>
      </c>
      <c r="AN427" s="1">
        <v>1000</v>
      </c>
      <c r="AO427" s="1">
        <v>56</v>
      </c>
      <c r="AP427" s="1">
        <v>8192</v>
      </c>
      <c r="AQ427" s="1">
        <v>1</v>
      </c>
      <c r="AS427" s="1">
        <v>189</v>
      </c>
      <c r="AT427" s="1">
        <v>189</v>
      </c>
      <c r="AU427" s="1" t="b">
        <v>1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 t="b">
        <v>1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8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4194304</v>
      </c>
      <c r="CO427" s="1">
        <v>0</v>
      </c>
      <c r="CP427" s="1">
        <v>0</v>
      </c>
      <c r="CQ427" s="1">
        <v>0</v>
      </c>
      <c r="CS427" s="1" t="s">
        <v>234</v>
      </c>
      <c r="CT427" s="1">
        <v>1</v>
      </c>
      <c r="CU427" s="1">
        <v>-1</v>
      </c>
      <c r="CV427" s="1">
        <v>22</v>
      </c>
      <c r="CW427" s="1">
        <v>0</v>
      </c>
      <c r="CX427" s="1">
        <v>150022</v>
      </c>
      <c r="CY427" s="1" t="s">
        <v>234</v>
      </c>
    </row>
    <row r="428" spans="1:103" x14ac:dyDescent="0.2">
      <c r="A428" s="1">
        <v>81508</v>
      </c>
      <c r="B428" s="1">
        <v>1</v>
      </c>
      <c r="C428" s="1">
        <v>181508</v>
      </c>
      <c r="D428" s="1">
        <v>281508</v>
      </c>
      <c r="E428" s="1" t="s">
        <v>471</v>
      </c>
      <c r="F428" s="1" t="s">
        <v>1205</v>
      </c>
      <c r="G428" s="1">
        <v>50000</v>
      </c>
      <c r="H428" s="1">
        <v>20</v>
      </c>
      <c r="I428" s="1">
        <v>0</v>
      </c>
      <c r="J428" s="1">
        <v>0</v>
      </c>
      <c r="K428" s="1">
        <v>0</v>
      </c>
      <c r="L428" s="1">
        <v>0</v>
      </c>
      <c r="M428" s="1">
        <v>256</v>
      </c>
      <c r="N428" s="1">
        <v>0</v>
      </c>
      <c r="O428" s="1">
        <v>4</v>
      </c>
      <c r="P428" s="1">
        <v>9</v>
      </c>
      <c r="Q428" s="1">
        <v>0</v>
      </c>
      <c r="R428" s="1">
        <v>45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102</v>
      </c>
      <c r="Z428" s="1">
        <v>9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 t="s">
        <v>1206</v>
      </c>
      <c r="AL428" s="1">
        <v>1</v>
      </c>
      <c r="AM428" s="1">
        <v>0</v>
      </c>
      <c r="AN428" s="1">
        <v>1000</v>
      </c>
      <c r="AO428" s="1">
        <v>56</v>
      </c>
      <c r="AP428" s="1">
        <v>8192</v>
      </c>
      <c r="AQ428" s="1">
        <v>1</v>
      </c>
      <c r="AS428" s="1">
        <v>190</v>
      </c>
      <c r="AT428" s="1">
        <v>190</v>
      </c>
      <c r="AU428" s="1" t="b">
        <v>1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 t="b">
        <v>1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8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4194304</v>
      </c>
      <c r="CO428" s="1">
        <v>0</v>
      </c>
      <c r="CP428" s="1">
        <v>0</v>
      </c>
      <c r="CQ428" s="1">
        <v>0</v>
      </c>
      <c r="CS428" s="1" t="s">
        <v>233</v>
      </c>
      <c r="CT428" s="1">
        <v>1</v>
      </c>
      <c r="CU428" s="1">
        <v>-1</v>
      </c>
      <c r="CV428" s="1">
        <v>23</v>
      </c>
      <c r="CW428" s="1">
        <v>0</v>
      </c>
      <c r="CX428" s="1">
        <v>150023</v>
      </c>
      <c r="CY428" s="1" t="s">
        <v>233</v>
      </c>
    </row>
    <row r="429" spans="1:103" x14ac:dyDescent="0.2">
      <c r="A429" s="1">
        <v>81509</v>
      </c>
      <c r="B429" s="1">
        <v>1</v>
      </c>
      <c r="C429" s="1">
        <v>181509</v>
      </c>
      <c r="D429" s="1">
        <v>281509</v>
      </c>
      <c r="E429" s="1" t="s">
        <v>472</v>
      </c>
      <c r="F429" s="1" t="s">
        <v>1207</v>
      </c>
      <c r="G429" s="1">
        <v>50000</v>
      </c>
      <c r="H429" s="1">
        <v>20</v>
      </c>
      <c r="I429" s="1">
        <v>0</v>
      </c>
      <c r="J429" s="1">
        <v>0</v>
      </c>
      <c r="K429" s="1">
        <v>0</v>
      </c>
      <c r="L429" s="1">
        <v>0</v>
      </c>
      <c r="M429" s="1">
        <v>256</v>
      </c>
      <c r="N429" s="1">
        <v>0</v>
      </c>
      <c r="O429" s="1">
        <v>4</v>
      </c>
      <c r="P429" s="1">
        <v>30</v>
      </c>
      <c r="Q429" s="1">
        <v>0</v>
      </c>
      <c r="R429" s="1">
        <v>19</v>
      </c>
      <c r="S429" s="1">
        <v>0</v>
      </c>
      <c r="T429" s="1">
        <v>28</v>
      </c>
      <c r="U429" s="1">
        <v>0</v>
      </c>
      <c r="V429" s="1">
        <v>21</v>
      </c>
      <c r="W429" s="1">
        <v>0</v>
      </c>
      <c r="X429" s="1">
        <v>0</v>
      </c>
      <c r="Y429" s="1">
        <v>140</v>
      </c>
      <c r="Z429" s="1">
        <v>1000</v>
      </c>
      <c r="AA429" s="1">
        <v>1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 t="s">
        <v>1208</v>
      </c>
      <c r="AL429" s="1">
        <v>1</v>
      </c>
      <c r="AM429" s="1">
        <v>0</v>
      </c>
      <c r="AN429" s="1">
        <v>1000</v>
      </c>
      <c r="AO429" s="1">
        <v>40</v>
      </c>
      <c r="AP429" s="1">
        <v>0</v>
      </c>
      <c r="AQ429" s="1">
        <v>1</v>
      </c>
      <c r="AS429" s="1">
        <v>191</v>
      </c>
      <c r="AT429" s="1">
        <v>191</v>
      </c>
      <c r="AU429" s="1" t="b">
        <v>1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 t="b">
        <v>1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8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4194304</v>
      </c>
      <c r="CO429" s="1">
        <v>0</v>
      </c>
      <c r="CP429" s="1">
        <v>0</v>
      </c>
      <c r="CQ429" s="1">
        <v>0</v>
      </c>
      <c r="CS429" s="1" t="s">
        <v>232</v>
      </c>
      <c r="CT429" s="1">
        <v>1</v>
      </c>
      <c r="CU429" s="1">
        <v>-1</v>
      </c>
      <c r="CV429" s="1">
        <v>28</v>
      </c>
      <c r="CW429" s="1">
        <v>0</v>
      </c>
      <c r="CX429" s="1">
        <v>150028</v>
      </c>
      <c r="CY429" s="1" t="s">
        <v>232</v>
      </c>
    </row>
    <row r="430" spans="1:103" x14ac:dyDescent="0.2">
      <c r="A430" s="1">
        <v>81510</v>
      </c>
      <c r="B430" s="1">
        <v>1</v>
      </c>
      <c r="C430" s="1">
        <v>181510</v>
      </c>
      <c r="D430" s="1">
        <v>281510</v>
      </c>
      <c r="E430" s="1" t="s">
        <v>473</v>
      </c>
      <c r="F430" s="1" t="s">
        <v>1209</v>
      </c>
      <c r="G430" s="1">
        <v>50000</v>
      </c>
      <c r="H430" s="1">
        <v>20</v>
      </c>
      <c r="I430" s="1">
        <v>0</v>
      </c>
      <c r="J430" s="1">
        <v>0</v>
      </c>
      <c r="K430" s="1">
        <v>0</v>
      </c>
      <c r="L430" s="1">
        <v>0</v>
      </c>
      <c r="M430" s="1">
        <v>256</v>
      </c>
      <c r="N430" s="1">
        <v>0</v>
      </c>
      <c r="O430" s="1">
        <v>4</v>
      </c>
      <c r="P430" s="1">
        <v>17</v>
      </c>
      <c r="Q430" s="1">
        <v>0</v>
      </c>
      <c r="R430" s="1">
        <v>38</v>
      </c>
      <c r="S430" s="1">
        <v>0</v>
      </c>
      <c r="T430" s="1">
        <v>20</v>
      </c>
      <c r="U430" s="1">
        <v>0</v>
      </c>
      <c r="V430" s="1">
        <v>29</v>
      </c>
      <c r="W430" s="1">
        <v>0</v>
      </c>
      <c r="X430" s="1">
        <v>0</v>
      </c>
      <c r="Y430" s="1">
        <v>125</v>
      </c>
      <c r="Z430" s="1">
        <v>700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 t="s">
        <v>1210</v>
      </c>
      <c r="AL430" s="1">
        <v>1</v>
      </c>
      <c r="AM430" s="1">
        <v>0</v>
      </c>
      <c r="AN430" s="1">
        <v>1000</v>
      </c>
      <c r="AO430" s="1">
        <v>40</v>
      </c>
      <c r="AP430" s="1">
        <v>0</v>
      </c>
      <c r="AQ430" s="1">
        <v>1</v>
      </c>
      <c r="AS430" s="1">
        <v>192</v>
      </c>
      <c r="AT430" s="1">
        <v>192</v>
      </c>
      <c r="AU430" s="1" t="b">
        <v>1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 t="b">
        <v>1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8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4194304</v>
      </c>
      <c r="CO430" s="1">
        <v>0</v>
      </c>
      <c r="CP430" s="1">
        <v>0</v>
      </c>
      <c r="CQ430" s="1">
        <v>0</v>
      </c>
      <c r="CS430" s="1" t="s">
        <v>229</v>
      </c>
      <c r="CT430" s="1">
        <v>4</v>
      </c>
      <c r="CU430" s="1">
        <v>-1</v>
      </c>
      <c r="CV430" s="1">
        <v>27</v>
      </c>
      <c r="CW430" s="1">
        <v>0</v>
      </c>
      <c r="CX430" s="1">
        <v>150027</v>
      </c>
      <c r="CY430" s="1" t="s">
        <v>229</v>
      </c>
    </row>
    <row r="431" spans="1:103" x14ac:dyDescent="0.2">
      <c r="A431" s="1">
        <v>81511</v>
      </c>
      <c r="B431" s="1">
        <v>1</v>
      </c>
      <c r="C431" s="1">
        <v>181511</v>
      </c>
      <c r="D431" s="1">
        <v>281511</v>
      </c>
      <c r="E431" s="1" t="s">
        <v>1211</v>
      </c>
      <c r="F431" s="1" t="s">
        <v>1212</v>
      </c>
      <c r="G431" s="1">
        <v>75000</v>
      </c>
      <c r="H431" s="1">
        <v>20</v>
      </c>
      <c r="I431" s="1">
        <v>0</v>
      </c>
      <c r="J431" s="1">
        <v>0</v>
      </c>
      <c r="K431" s="1">
        <v>0</v>
      </c>
      <c r="L431" s="1">
        <v>0</v>
      </c>
      <c r="M431" s="1">
        <v>256</v>
      </c>
      <c r="N431" s="1">
        <v>0</v>
      </c>
      <c r="O431" s="1">
        <v>5</v>
      </c>
      <c r="P431" s="1">
        <v>60</v>
      </c>
      <c r="Q431" s="1">
        <v>0</v>
      </c>
      <c r="R431" s="1">
        <v>38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102</v>
      </c>
      <c r="Z431" s="1">
        <v>12</v>
      </c>
      <c r="AA431" s="1">
        <v>0</v>
      </c>
      <c r="AB431" s="1">
        <v>116</v>
      </c>
      <c r="AC431" s="1">
        <v>500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 t="s">
        <v>1213</v>
      </c>
      <c r="AL431" s="1">
        <v>1</v>
      </c>
      <c r="AM431" s="1">
        <v>0</v>
      </c>
      <c r="AN431" s="1">
        <v>2000</v>
      </c>
      <c r="AO431" s="1">
        <v>24</v>
      </c>
      <c r="AP431" s="1">
        <v>0</v>
      </c>
      <c r="AQ431" s="1">
        <v>1</v>
      </c>
      <c r="AS431" s="1">
        <v>193</v>
      </c>
      <c r="AT431" s="1">
        <v>193</v>
      </c>
      <c r="AU431" s="1" t="b">
        <v>1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 t="b">
        <v>1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8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4194304</v>
      </c>
      <c r="CO431" s="1">
        <v>0</v>
      </c>
      <c r="CP431" s="1">
        <v>0</v>
      </c>
      <c r="CQ431" s="1">
        <v>0</v>
      </c>
      <c r="CS431" s="1" t="s">
        <v>227</v>
      </c>
      <c r="CT431" s="1">
        <v>2</v>
      </c>
      <c r="CU431" s="1">
        <v>-1</v>
      </c>
      <c r="CV431" s="1">
        <v>26</v>
      </c>
      <c r="CW431" s="1">
        <v>0</v>
      </c>
      <c r="CX431" s="1">
        <v>150026</v>
      </c>
      <c r="CY431" s="1" t="s">
        <v>227</v>
      </c>
    </row>
    <row r="432" spans="1:103" x14ac:dyDescent="0.2">
      <c r="A432" s="1">
        <v>81512</v>
      </c>
      <c r="B432" s="1">
        <v>1</v>
      </c>
      <c r="C432" s="1">
        <v>181512</v>
      </c>
      <c r="D432" s="1">
        <v>281512</v>
      </c>
      <c r="E432" s="1" t="s">
        <v>1214</v>
      </c>
      <c r="F432" s="1" t="s">
        <v>1215</v>
      </c>
      <c r="G432" s="1">
        <v>75000</v>
      </c>
      <c r="H432" s="1">
        <v>20</v>
      </c>
      <c r="I432" s="1">
        <v>0</v>
      </c>
      <c r="J432" s="1">
        <v>0</v>
      </c>
      <c r="K432" s="1">
        <v>0</v>
      </c>
      <c r="L432" s="1">
        <v>0</v>
      </c>
      <c r="M432" s="1">
        <v>256</v>
      </c>
      <c r="N432" s="1">
        <v>0</v>
      </c>
      <c r="O432" s="1">
        <v>5</v>
      </c>
      <c r="P432" s="1">
        <v>90</v>
      </c>
      <c r="Q432" s="1">
        <v>0</v>
      </c>
      <c r="R432" s="1">
        <v>8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102</v>
      </c>
      <c r="Z432" s="1">
        <v>12</v>
      </c>
      <c r="AA432" s="1">
        <v>0</v>
      </c>
      <c r="AB432" s="1">
        <v>117</v>
      </c>
      <c r="AC432" s="1">
        <v>1000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 t="s">
        <v>1216</v>
      </c>
      <c r="AL432" s="1">
        <v>1</v>
      </c>
      <c r="AM432" s="1">
        <v>0</v>
      </c>
      <c r="AN432" s="1">
        <v>2000</v>
      </c>
      <c r="AO432" s="1">
        <v>24</v>
      </c>
      <c r="AP432" s="1">
        <v>0</v>
      </c>
      <c r="AQ432" s="1">
        <v>1</v>
      </c>
      <c r="AS432" s="1">
        <v>194</v>
      </c>
      <c r="AT432" s="1">
        <v>194</v>
      </c>
      <c r="AU432" s="1" t="b">
        <v>1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 t="b">
        <v>1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8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4194304</v>
      </c>
      <c r="CO432" s="1">
        <v>0</v>
      </c>
      <c r="CP432" s="1">
        <v>0</v>
      </c>
      <c r="CQ432" s="1">
        <v>0</v>
      </c>
      <c r="CS432" s="1" t="s">
        <v>225</v>
      </c>
      <c r="CT432" s="1">
        <v>2</v>
      </c>
      <c r="CU432" s="1">
        <v>-1</v>
      </c>
      <c r="CV432" s="1">
        <v>29</v>
      </c>
      <c r="CW432" s="1">
        <v>0</v>
      </c>
      <c r="CX432" s="1">
        <v>150029</v>
      </c>
      <c r="CY432" s="1" t="s">
        <v>225</v>
      </c>
    </row>
    <row r="433" spans="1:103" x14ac:dyDescent="0.2">
      <c r="A433" s="1">
        <v>81513</v>
      </c>
      <c r="B433" s="1">
        <v>1</v>
      </c>
      <c r="C433" s="1">
        <v>181513</v>
      </c>
      <c r="D433" s="1">
        <v>281513</v>
      </c>
      <c r="E433" s="1" t="s">
        <v>1217</v>
      </c>
      <c r="F433" s="1" t="s">
        <v>1218</v>
      </c>
      <c r="G433" s="1">
        <v>75000</v>
      </c>
      <c r="H433" s="1">
        <v>20</v>
      </c>
      <c r="I433" s="1">
        <v>0</v>
      </c>
      <c r="J433" s="1">
        <v>0</v>
      </c>
      <c r="K433" s="1">
        <v>0</v>
      </c>
      <c r="L433" s="1">
        <v>0</v>
      </c>
      <c r="M433" s="1">
        <v>256</v>
      </c>
      <c r="N433" s="1">
        <v>0</v>
      </c>
      <c r="O433" s="1">
        <v>5</v>
      </c>
      <c r="P433" s="1">
        <v>8</v>
      </c>
      <c r="Q433" s="1">
        <v>0</v>
      </c>
      <c r="R433" s="1">
        <v>75</v>
      </c>
      <c r="S433" s="1">
        <v>0</v>
      </c>
      <c r="T433" s="1">
        <v>1</v>
      </c>
      <c r="U433" s="1">
        <v>0</v>
      </c>
      <c r="V433" s="1">
        <v>69</v>
      </c>
      <c r="W433" s="1">
        <v>0</v>
      </c>
      <c r="X433" s="1">
        <v>0</v>
      </c>
      <c r="Y433" s="1">
        <v>103</v>
      </c>
      <c r="Z433" s="1">
        <v>12</v>
      </c>
      <c r="AA433" s="1">
        <v>0</v>
      </c>
      <c r="AB433" s="1">
        <v>137</v>
      </c>
      <c r="AC433" s="1">
        <v>400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 t="s">
        <v>1219</v>
      </c>
      <c r="AL433" s="1">
        <v>1</v>
      </c>
      <c r="AM433" s="1">
        <v>0</v>
      </c>
      <c r="AN433" s="1">
        <v>2000</v>
      </c>
      <c r="AO433" s="1">
        <v>24</v>
      </c>
      <c r="AP433" s="1">
        <v>0</v>
      </c>
      <c r="AQ433" s="1">
        <v>1</v>
      </c>
      <c r="AS433" s="1">
        <v>195</v>
      </c>
      <c r="AT433" s="1">
        <v>195</v>
      </c>
      <c r="AU433" s="1" t="b">
        <v>1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 t="b">
        <v>1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8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4194304</v>
      </c>
      <c r="CO433" s="1">
        <v>0</v>
      </c>
      <c r="CP433" s="1">
        <v>0</v>
      </c>
      <c r="CQ433" s="1">
        <v>0</v>
      </c>
      <c r="CS433" s="1" t="s">
        <v>292</v>
      </c>
      <c r="CT433" s="1">
        <v>1</v>
      </c>
      <c r="CU433" s="1">
        <v>650</v>
      </c>
      <c r="CV433" s="1">
        <v>1</v>
      </c>
      <c r="CW433" s="1">
        <v>0</v>
      </c>
      <c r="CX433" s="1">
        <v>150001</v>
      </c>
      <c r="CY433" s="1" t="s">
        <v>292</v>
      </c>
    </row>
    <row r="434" spans="1:103" x14ac:dyDescent="0.2">
      <c r="A434" s="1">
        <v>81514</v>
      </c>
      <c r="B434" s="1">
        <v>1</v>
      </c>
      <c r="C434" s="1">
        <v>181514</v>
      </c>
      <c r="D434" s="1">
        <v>281514</v>
      </c>
      <c r="E434" s="1" t="s">
        <v>1220</v>
      </c>
      <c r="F434" s="1" t="s">
        <v>1221</v>
      </c>
      <c r="G434" s="1">
        <v>75000</v>
      </c>
      <c r="H434" s="1">
        <v>20</v>
      </c>
      <c r="I434" s="1">
        <v>0</v>
      </c>
      <c r="J434" s="1">
        <v>0</v>
      </c>
      <c r="K434" s="1">
        <v>0</v>
      </c>
      <c r="L434" s="1">
        <v>0</v>
      </c>
      <c r="M434" s="1">
        <v>256</v>
      </c>
      <c r="N434" s="1">
        <v>0</v>
      </c>
      <c r="O434" s="1">
        <v>5</v>
      </c>
      <c r="P434" s="1">
        <v>53</v>
      </c>
      <c r="Q434" s="1">
        <v>0</v>
      </c>
      <c r="R434" s="1">
        <v>30</v>
      </c>
      <c r="S434" s="1">
        <v>0</v>
      </c>
      <c r="T434" s="1">
        <v>16</v>
      </c>
      <c r="U434" s="1">
        <v>0</v>
      </c>
      <c r="V434" s="1">
        <v>54</v>
      </c>
      <c r="W434" s="1">
        <v>0</v>
      </c>
      <c r="X434" s="1">
        <v>0</v>
      </c>
      <c r="Y434" s="1">
        <v>103</v>
      </c>
      <c r="Z434" s="1">
        <v>12</v>
      </c>
      <c r="AA434" s="1">
        <v>0</v>
      </c>
      <c r="AB434" s="1">
        <v>115</v>
      </c>
      <c r="AC434" s="1">
        <v>800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 t="s">
        <v>1222</v>
      </c>
      <c r="AL434" s="1">
        <v>1</v>
      </c>
      <c r="AM434" s="1">
        <v>0</v>
      </c>
      <c r="AN434" s="1">
        <v>2000</v>
      </c>
      <c r="AO434" s="1">
        <v>24</v>
      </c>
      <c r="AP434" s="1">
        <v>0</v>
      </c>
      <c r="AQ434" s="1">
        <v>1</v>
      </c>
      <c r="AS434" s="1">
        <v>196</v>
      </c>
      <c r="AT434" s="1">
        <v>196</v>
      </c>
      <c r="AU434" s="1" t="b">
        <v>1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 t="b">
        <v>1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8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4194304</v>
      </c>
      <c r="CO434" s="1">
        <v>0</v>
      </c>
      <c r="CP434" s="1">
        <v>0</v>
      </c>
      <c r="CQ434" s="1">
        <v>0</v>
      </c>
      <c r="CS434" s="1" t="s">
        <v>284</v>
      </c>
      <c r="CT434" s="1">
        <v>1</v>
      </c>
      <c r="CU434" s="1">
        <v>650</v>
      </c>
      <c r="CV434" s="1">
        <v>3</v>
      </c>
      <c r="CW434" s="1">
        <v>0</v>
      </c>
      <c r="CX434" s="1">
        <v>150003</v>
      </c>
      <c r="CY434" s="1" t="s">
        <v>284</v>
      </c>
    </row>
    <row r="435" spans="1:103" x14ac:dyDescent="0.2">
      <c r="A435" s="1">
        <v>81515</v>
      </c>
      <c r="B435" s="1">
        <v>1</v>
      </c>
      <c r="C435" s="1">
        <v>181515</v>
      </c>
      <c r="D435" s="1">
        <v>281515</v>
      </c>
      <c r="E435" s="1" t="s">
        <v>1223</v>
      </c>
      <c r="F435" s="1" t="s">
        <v>1087</v>
      </c>
      <c r="G435" s="1">
        <v>75000</v>
      </c>
      <c r="H435" s="1">
        <v>20</v>
      </c>
      <c r="I435" s="1">
        <v>0</v>
      </c>
      <c r="J435" s="1">
        <v>0</v>
      </c>
      <c r="K435" s="1">
        <v>0</v>
      </c>
      <c r="L435" s="1">
        <v>0</v>
      </c>
      <c r="M435" s="1">
        <v>256</v>
      </c>
      <c r="N435" s="1">
        <v>0</v>
      </c>
      <c r="O435" s="1">
        <v>5</v>
      </c>
      <c r="P435" s="1">
        <v>68</v>
      </c>
      <c r="Q435" s="1">
        <v>0</v>
      </c>
      <c r="R435" s="1">
        <v>15</v>
      </c>
      <c r="S435" s="1">
        <v>0</v>
      </c>
      <c r="T435" s="1">
        <v>68</v>
      </c>
      <c r="U435" s="1">
        <v>0</v>
      </c>
      <c r="V435" s="1">
        <v>2</v>
      </c>
      <c r="W435" s="1">
        <v>0</v>
      </c>
      <c r="X435" s="1">
        <v>0</v>
      </c>
      <c r="Y435" s="1">
        <v>103</v>
      </c>
      <c r="Z435" s="1">
        <v>12</v>
      </c>
      <c r="AA435" s="1">
        <v>0</v>
      </c>
      <c r="AB435" s="1">
        <v>118</v>
      </c>
      <c r="AC435" s="1">
        <v>500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 t="s">
        <v>1224</v>
      </c>
      <c r="AL435" s="1">
        <v>1</v>
      </c>
      <c r="AM435" s="1">
        <v>0</v>
      </c>
      <c r="AN435" s="1">
        <v>2000</v>
      </c>
      <c r="AO435" s="1">
        <v>24</v>
      </c>
      <c r="AP435" s="1">
        <v>0</v>
      </c>
      <c r="AQ435" s="1">
        <v>1</v>
      </c>
      <c r="AS435" s="1">
        <v>197</v>
      </c>
      <c r="AT435" s="1">
        <v>197</v>
      </c>
      <c r="AU435" s="1" t="b">
        <v>1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 t="b">
        <v>1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8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4194304</v>
      </c>
      <c r="CO435" s="1">
        <v>0</v>
      </c>
      <c r="CP435" s="1">
        <v>0</v>
      </c>
      <c r="CQ435" s="1">
        <v>0</v>
      </c>
      <c r="CS435" s="1" t="s">
        <v>215</v>
      </c>
      <c r="CT435" s="1">
        <v>2</v>
      </c>
      <c r="CU435" s="1">
        <v>-1</v>
      </c>
      <c r="CV435" s="1">
        <v>30</v>
      </c>
      <c r="CW435" s="1">
        <v>0</v>
      </c>
      <c r="CX435" s="1">
        <v>150030</v>
      </c>
      <c r="CY435" s="1" t="s">
        <v>215</v>
      </c>
    </row>
    <row r="436" spans="1:103" x14ac:dyDescent="0.2">
      <c r="A436" s="1">
        <v>81516</v>
      </c>
      <c r="B436" s="1">
        <v>1</v>
      </c>
      <c r="C436" s="1">
        <v>181516</v>
      </c>
      <c r="D436" s="1">
        <v>281516</v>
      </c>
      <c r="E436" s="1" t="s">
        <v>1225</v>
      </c>
      <c r="F436" s="1" t="s">
        <v>1226</v>
      </c>
      <c r="G436" s="1">
        <v>75000</v>
      </c>
      <c r="H436" s="1">
        <v>20</v>
      </c>
      <c r="I436" s="1">
        <v>0</v>
      </c>
      <c r="J436" s="1">
        <v>0</v>
      </c>
      <c r="K436" s="1">
        <v>0</v>
      </c>
      <c r="L436" s="1">
        <v>0</v>
      </c>
      <c r="M436" s="1">
        <v>256</v>
      </c>
      <c r="N436" s="1">
        <v>0</v>
      </c>
      <c r="O436" s="1">
        <v>5</v>
      </c>
      <c r="P436" s="1">
        <v>23</v>
      </c>
      <c r="Q436" s="1">
        <v>0</v>
      </c>
      <c r="R436" s="1">
        <v>60</v>
      </c>
      <c r="S436" s="1">
        <v>0</v>
      </c>
      <c r="T436" s="1">
        <v>53</v>
      </c>
      <c r="U436" s="1">
        <v>0</v>
      </c>
      <c r="V436" s="1">
        <v>26</v>
      </c>
      <c r="W436" s="1">
        <v>0</v>
      </c>
      <c r="X436" s="1">
        <v>0</v>
      </c>
      <c r="Y436" s="1">
        <v>103</v>
      </c>
      <c r="Z436" s="1">
        <v>12</v>
      </c>
      <c r="AA436" s="1">
        <v>0</v>
      </c>
      <c r="AB436" s="1">
        <v>138</v>
      </c>
      <c r="AC436" s="1">
        <v>500</v>
      </c>
      <c r="AD436" s="1">
        <v>8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 t="s">
        <v>1227</v>
      </c>
      <c r="AL436" s="1">
        <v>1</v>
      </c>
      <c r="AM436" s="1">
        <v>0</v>
      </c>
      <c r="AN436" s="1">
        <v>2000</v>
      </c>
      <c r="AO436" s="1">
        <v>24</v>
      </c>
      <c r="AP436" s="1">
        <v>0</v>
      </c>
      <c r="AQ436" s="1">
        <v>1</v>
      </c>
      <c r="AS436" s="1">
        <v>198</v>
      </c>
      <c r="AT436" s="1">
        <v>198</v>
      </c>
      <c r="AU436" s="1" t="b">
        <v>1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 t="b">
        <v>1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8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4194304</v>
      </c>
      <c r="CO436" s="1">
        <v>0</v>
      </c>
      <c r="CP436" s="1">
        <v>0</v>
      </c>
      <c r="CQ436" s="1">
        <v>0</v>
      </c>
      <c r="CS436" s="1" t="s">
        <v>213</v>
      </c>
      <c r="CT436" s="1">
        <v>2</v>
      </c>
      <c r="CU436" s="1">
        <v>-1</v>
      </c>
      <c r="CV436" s="1">
        <v>31</v>
      </c>
      <c r="CW436" s="1">
        <v>0</v>
      </c>
      <c r="CX436" s="1">
        <v>150031</v>
      </c>
      <c r="CY436" s="1" t="s">
        <v>213</v>
      </c>
    </row>
    <row r="437" spans="1:103" x14ac:dyDescent="0.2">
      <c r="A437" s="1">
        <v>81517</v>
      </c>
      <c r="B437" s="1">
        <v>1</v>
      </c>
      <c r="C437" s="1">
        <v>181517</v>
      </c>
      <c r="D437" s="1">
        <v>281517</v>
      </c>
      <c r="E437" s="1" t="s">
        <v>1228</v>
      </c>
      <c r="F437" s="1" t="s">
        <v>1093</v>
      </c>
      <c r="G437" s="1">
        <v>75000</v>
      </c>
      <c r="H437" s="1">
        <v>20</v>
      </c>
      <c r="I437" s="1">
        <v>0</v>
      </c>
      <c r="J437" s="1">
        <v>0</v>
      </c>
      <c r="K437" s="1">
        <v>0</v>
      </c>
      <c r="L437" s="1">
        <v>0</v>
      </c>
      <c r="M437" s="1">
        <v>256</v>
      </c>
      <c r="N437" s="1">
        <v>0</v>
      </c>
      <c r="O437" s="1">
        <v>5</v>
      </c>
      <c r="P437" s="1">
        <v>54</v>
      </c>
      <c r="Q437" s="1">
        <v>0</v>
      </c>
      <c r="R437" s="1">
        <v>45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102</v>
      </c>
      <c r="Z437" s="1">
        <v>12</v>
      </c>
      <c r="AA437" s="1">
        <v>0</v>
      </c>
      <c r="AB437" s="1">
        <v>114</v>
      </c>
      <c r="AC437" s="1">
        <v>0</v>
      </c>
      <c r="AD437" s="1">
        <v>800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 t="s">
        <v>1229</v>
      </c>
      <c r="AL437" s="1">
        <v>1</v>
      </c>
      <c r="AM437" s="1">
        <v>0</v>
      </c>
      <c r="AN437" s="1">
        <v>2000</v>
      </c>
      <c r="AO437" s="1">
        <v>24</v>
      </c>
      <c r="AP437" s="1">
        <v>0</v>
      </c>
      <c r="AQ437" s="1">
        <v>1</v>
      </c>
      <c r="AS437" s="1">
        <v>199</v>
      </c>
      <c r="AT437" s="1">
        <v>199</v>
      </c>
      <c r="AU437" s="1" t="b">
        <v>1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 t="b">
        <v>1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8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4194304</v>
      </c>
      <c r="CO437" s="1">
        <v>0</v>
      </c>
      <c r="CP437" s="1">
        <v>0</v>
      </c>
      <c r="CQ437" s="1">
        <v>0</v>
      </c>
      <c r="CS437" s="1" t="s">
        <v>208</v>
      </c>
      <c r="CT437" s="1">
        <v>2</v>
      </c>
      <c r="CU437" s="1">
        <v>-1</v>
      </c>
      <c r="CV437" s="1">
        <v>32</v>
      </c>
      <c r="CW437" s="1">
        <v>0</v>
      </c>
      <c r="CX437" s="1">
        <v>150032</v>
      </c>
      <c r="CY437" s="1" t="s">
        <v>208</v>
      </c>
    </row>
    <row r="438" spans="1:103" x14ac:dyDescent="0.2">
      <c r="A438" s="1">
        <v>81518</v>
      </c>
      <c r="B438" s="1">
        <v>1</v>
      </c>
      <c r="C438" s="1">
        <v>181518</v>
      </c>
      <c r="D438" s="1">
        <v>281518</v>
      </c>
      <c r="E438" s="1" t="s">
        <v>1230</v>
      </c>
      <c r="F438" s="1" t="s">
        <v>1231</v>
      </c>
      <c r="G438" s="1">
        <v>75000</v>
      </c>
      <c r="H438" s="1">
        <v>20</v>
      </c>
      <c r="I438" s="1">
        <v>0</v>
      </c>
      <c r="J438" s="1">
        <v>0</v>
      </c>
      <c r="K438" s="1">
        <v>0</v>
      </c>
      <c r="L438" s="1">
        <v>0</v>
      </c>
      <c r="M438" s="1">
        <v>256</v>
      </c>
      <c r="N438" s="1">
        <v>0</v>
      </c>
      <c r="O438" s="1">
        <v>5</v>
      </c>
      <c r="P438" s="1">
        <v>9</v>
      </c>
      <c r="Q438" s="1">
        <v>0</v>
      </c>
      <c r="R438" s="1">
        <v>54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102</v>
      </c>
      <c r="Z438" s="1">
        <v>12</v>
      </c>
      <c r="AA438" s="1">
        <v>0</v>
      </c>
      <c r="AB438" s="1">
        <v>141</v>
      </c>
      <c r="AC438" s="1">
        <v>300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 t="s">
        <v>1232</v>
      </c>
      <c r="AL438" s="1">
        <v>1</v>
      </c>
      <c r="AM438" s="1">
        <v>0</v>
      </c>
      <c r="AN438" s="1">
        <v>2000</v>
      </c>
      <c r="AO438" s="1">
        <v>24</v>
      </c>
      <c r="AP438" s="1">
        <v>0</v>
      </c>
      <c r="AQ438" s="1">
        <v>1</v>
      </c>
      <c r="AS438" s="1">
        <v>200</v>
      </c>
      <c r="AT438" s="1">
        <v>200</v>
      </c>
      <c r="AU438" s="1" t="b">
        <v>1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 t="b">
        <v>1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8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4194304</v>
      </c>
      <c r="CO438" s="1">
        <v>0</v>
      </c>
      <c r="CP438" s="1">
        <v>0</v>
      </c>
      <c r="CQ438" s="1">
        <v>0</v>
      </c>
      <c r="CS438" s="1" t="s">
        <v>205</v>
      </c>
      <c r="CT438" s="1">
        <v>2</v>
      </c>
      <c r="CU438" s="1">
        <v>-1</v>
      </c>
      <c r="CV438" s="1">
        <v>33</v>
      </c>
      <c r="CW438" s="1">
        <v>0</v>
      </c>
      <c r="CX438" s="1">
        <v>150033</v>
      </c>
      <c r="CY438" s="1" t="s">
        <v>205</v>
      </c>
    </row>
    <row r="439" spans="1:103" x14ac:dyDescent="0.2">
      <c r="A439" s="1">
        <v>81519</v>
      </c>
      <c r="B439" s="1">
        <v>1</v>
      </c>
      <c r="C439" s="1">
        <v>181519</v>
      </c>
      <c r="D439" s="1">
        <v>281519</v>
      </c>
      <c r="E439" s="1" t="s">
        <v>1233</v>
      </c>
      <c r="F439" s="1" t="s">
        <v>1234</v>
      </c>
      <c r="G439" s="1">
        <v>75000</v>
      </c>
      <c r="H439" s="1">
        <v>20</v>
      </c>
      <c r="I439" s="1">
        <v>0</v>
      </c>
      <c r="J439" s="1">
        <v>0</v>
      </c>
      <c r="K439" s="1">
        <v>0</v>
      </c>
      <c r="L439" s="1">
        <v>0</v>
      </c>
      <c r="M439" s="1">
        <v>256</v>
      </c>
      <c r="N439" s="1">
        <v>0</v>
      </c>
      <c r="O439" s="1">
        <v>5</v>
      </c>
      <c r="P439" s="1">
        <v>75</v>
      </c>
      <c r="Q439" s="1">
        <v>0</v>
      </c>
      <c r="R439" s="1">
        <v>53</v>
      </c>
      <c r="S439" s="1">
        <v>0</v>
      </c>
      <c r="T439" s="1">
        <v>35</v>
      </c>
      <c r="U439" s="1">
        <v>0</v>
      </c>
      <c r="V439" s="1">
        <v>26</v>
      </c>
      <c r="W439" s="1">
        <v>0</v>
      </c>
      <c r="X439" s="1">
        <v>0</v>
      </c>
      <c r="Y439" s="1">
        <v>121</v>
      </c>
      <c r="Z439" s="1">
        <v>800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 t="s">
        <v>1235</v>
      </c>
      <c r="AL439" s="1">
        <v>1</v>
      </c>
      <c r="AM439" s="1">
        <v>0</v>
      </c>
      <c r="AN439" s="1">
        <v>2000</v>
      </c>
      <c r="AO439" s="1">
        <v>8</v>
      </c>
      <c r="AP439" s="1">
        <v>0</v>
      </c>
      <c r="AQ439" s="1">
        <v>1</v>
      </c>
      <c r="AS439" s="1">
        <v>201</v>
      </c>
      <c r="AT439" s="1">
        <v>201</v>
      </c>
      <c r="AU439" s="1" t="b">
        <v>1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 t="b">
        <v>1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8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4194304</v>
      </c>
      <c r="CO439" s="1">
        <v>0</v>
      </c>
      <c r="CP439" s="1">
        <v>0</v>
      </c>
      <c r="CQ439" s="1">
        <v>0</v>
      </c>
      <c r="CS439" s="1" t="s">
        <v>223</v>
      </c>
      <c r="CT439" s="1">
        <v>1</v>
      </c>
      <c r="CU439" s="1">
        <v>-1</v>
      </c>
      <c r="CV439" s="1">
        <v>9</v>
      </c>
      <c r="CW439" s="1">
        <v>0</v>
      </c>
      <c r="CX439" s="1">
        <v>150009</v>
      </c>
      <c r="CY439" s="1" t="s">
        <v>223</v>
      </c>
    </row>
    <row r="440" spans="1:103" x14ac:dyDescent="0.2">
      <c r="A440" s="1">
        <v>81520</v>
      </c>
      <c r="B440" s="1">
        <v>1</v>
      </c>
      <c r="C440" s="1">
        <v>181520</v>
      </c>
      <c r="D440" s="1">
        <v>281520</v>
      </c>
      <c r="E440" s="1" t="s">
        <v>1236</v>
      </c>
      <c r="F440" s="1" t="s">
        <v>1237</v>
      </c>
      <c r="G440" s="1">
        <v>75000</v>
      </c>
      <c r="H440" s="1">
        <v>20</v>
      </c>
      <c r="I440" s="1">
        <v>0</v>
      </c>
      <c r="J440" s="1">
        <v>0</v>
      </c>
      <c r="K440" s="1">
        <v>0</v>
      </c>
      <c r="L440" s="1">
        <v>0</v>
      </c>
      <c r="M440" s="1">
        <v>256</v>
      </c>
      <c r="N440" s="1">
        <v>0</v>
      </c>
      <c r="O440" s="1">
        <v>5</v>
      </c>
      <c r="P440" s="1">
        <v>49</v>
      </c>
      <c r="Q440" s="1">
        <v>0</v>
      </c>
      <c r="R440" s="1">
        <v>90</v>
      </c>
      <c r="S440" s="1">
        <v>0</v>
      </c>
      <c r="T440" s="1">
        <v>25</v>
      </c>
      <c r="U440" s="1">
        <v>0</v>
      </c>
      <c r="V440" s="1">
        <v>36</v>
      </c>
      <c r="W440" s="1">
        <v>0</v>
      </c>
      <c r="X440" s="1">
        <v>0</v>
      </c>
      <c r="Y440" s="1">
        <v>137</v>
      </c>
      <c r="Z440" s="1">
        <v>400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 t="s">
        <v>1238</v>
      </c>
      <c r="AL440" s="1">
        <v>1</v>
      </c>
      <c r="AM440" s="1">
        <v>0</v>
      </c>
      <c r="AN440" s="1">
        <v>2000</v>
      </c>
      <c r="AO440" s="1">
        <v>8</v>
      </c>
      <c r="AP440" s="1">
        <v>0</v>
      </c>
      <c r="AQ440" s="1">
        <v>1</v>
      </c>
      <c r="AS440" s="1">
        <v>202</v>
      </c>
      <c r="AT440" s="1">
        <v>202</v>
      </c>
      <c r="AU440" s="1" t="b">
        <v>1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 t="b">
        <v>1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8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4194304</v>
      </c>
      <c r="CO440" s="1">
        <v>0</v>
      </c>
      <c r="CP440" s="1">
        <v>0</v>
      </c>
      <c r="CQ440" s="1">
        <v>0</v>
      </c>
      <c r="CS440" s="1" t="s">
        <v>210</v>
      </c>
      <c r="CT440" s="1">
        <v>1</v>
      </c>
      <c r="CU440" s="1">
        <v>-1</v>
      </c>
      <c r="CV440" s="1">
        <v>62</v>
      </c>
      <c r="CW440" s="1">
        <v>0</v>
      </c>
      <c r="CX440" s="1">
        <v>150062</v>
      </c>
      <c r="CY440" s="1" t="s">
        <v>210</v>
      </c>
    </row>
    <row r="441" spans="1:103" x14ac:dyDescent="0.2">
      <c r="A441" s="1">
        <v>81523</v>
      </c>
      <c r="B441" s="1">
        <v>1</v>
      </c>
      <c r="C441" s="1">
        <v>181523</v>
      </c>
      <c r="D441" s="1">
        <v>281523</v>
      </c>
      <c r="E441" s="1" t="s">
        <v>1239</v>
      </c>
      <c r="F441" s="1" t="s">
        <v>1240</v>
      </c>
      <c r="G441" s="1">
        <v>50000</v>
      </c>
      <c r="H441" s="1">
        <v>20</v>
      </c>
      <c r="I441" s="1">
        <v>0</v>
      </c>
      <c r="J441" s="1">
        <v>0</v>
      </c>
      <c r="K441" s="1">
        <v>0</v>
      </c>
      <c r="L441" s="1">
        <v>0</v>
      </c>
      <c r="M441" s="1">
        <v>256</v>
      </c>
      <c r="N441" s="1">
        <v>0</v>
      </c>
      <c r="O441" s="1">
        <v>4</v>
      </c>
      <c r="P441" s="1">
        <v>28</v>
      </c>
      <c r="Q441" s="1">
        <v>0</v>
      </c>
      <c r="R441" s="1">
        <v>32</v>
      </c>
      <c r="S441" s="1">
        <v>0</v>
      </c>
      <c r="T441" s="1">
        <v>16</v>
      </c>
      <c r="U441" s="1">
        <v>0</v>
      </c>
      <c r="V441" s="1">
        <v>18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 t="s">
        <v>1241</v>
      </c>
      <c r="AL441" s="1">
        <v>1</v>
      </c>
      <c r="AM441" s="1">
        <v>0</v>
      </c>
      <c r="AN441" s="1">
        <v>1000</v>
      </c>
      <c r="AO441" s="1">
        <v>24</v>
      </c>
      <c r="AP441" s="1">
        <v>8192</v>
      </c>
      <c r="AQ441" s="1">
        <v>1</v>
      </c>
      <c r="AS441" s="1">
        <v>203</v>
      </c>
      <c r="AT441" s="1">
        <v>203</v>
      </c>
      <c r="AU441" s="1" t="b">
        <v>1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 t="b">
        <v>1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8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4194304</v>
      </c>
      <c r="CO441" s="1">
        <v>0</v>
      </c>
      <c r="CP441" s="1">
        <v>0</v>
      </c>
      <c r="CQ441" s="1">
        <v>0</v>
      </c>
      <c r="CS441" s="1" t="s">
        <v>282</v>
      </c>
      <c r="CT441" s="1">
        <v>1</v>
      </c>
      <c r="CU441" s="1">
        <v>650</v>
      </c>
      <c r="CV441" s="1">
        <v>2</v>
      </c>
      <c r="CW441" s="1">
        <v>0</v>
      </c>
      <c r="CX441" s="1">
        <v>150002</v>
      </c>
      <c r="CY441" s="1" t="s">
        <v>282</v>
      </c>
    </row>
    <row r="442" spans="1:103" x14ac:dyDescent="0.2">
      <c r="A442" s="1">
        <v>81524</v>
      </c>
      <c r="B442" s="1">
        <v>1</v>
      </c>
      <c r="C442" s="1">
        <v>181524</v>
      </c>
      <c r="D442" s="1">
        <v>281524</v>
      </c>
      <c r="E442" s="1" t="s">
        <v>1242</v>
      </c>
      <c r="F442" s="1" t="s">
        <v>1243</v>
      </c>
      <c r="G442" s="1">
        <v>75000</v>
      </c>
      <c r="H442" s="1">
        <v>20</v>
      </c>
      <c r="I442" s="1">
        <v>0</v>
      </c>
      <c r="J442" s="1">
        <v>0</v>
      </c>
      <c r="K442" s="1">
        <v>0</v>
      </c>
      <c r="L442" s="1">
        <v>0</v>
      </c>
      <c r="M442" s="1">
        <v>256</v>
      </c>
      <c r="N442" s="1">
        <v>0</v>
      </c>
      <c r="O442" s="1">
        <v>5</v>
      </c>
      <c r="P442" s="1">
        <v>56</v>
      </c>
      <c r="Q442" s="1">
        <v>0</v>
      </c>
      <c r="R442" s="1">
        <v>63</v>
      </c>
      <c r="S442" s="1">
        <v>0</v>
      </c>
      <c r="T442" s="1">
        <v>40</v>
      </c>
      <c r="U442" s="1">
        <v>0</v>
      </c>
      <c r="V442" s="1">
        <v>45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 t="s">
        <v>1244</v>
      </c>
      <c r="AL442" s="1">
        <v>1</v>
      </c>
      <c r="AM442" s="1">
        <v>0</v>
      </c>
      <c r="AN442" s="1">
        <v>2000</v>
      </c>
      <c r="AO442" s="1">
        <v>16</v>
      </c>
      <c r="AP442" s="1">
        <v>0</v>
      </c>
      <c r="AQ442" s="1">
        <v>1</v>
      </c>
      <c r="AS442" s="1">
        <v>204</v>
      </c>
      <c r="AT442" s="1">
        <v>204</v>
      </c>
      <c r="AU442" s="1" t="b">
        <v>1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 t="b">
        <v>1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8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4194304</v>
      </c>
      <c r="CO442" s="1">
        <v>0</v>
      </c>
      <c r="CP442" s="1">
        <v>0</v>
      </c>
      <c r="CQ442" s="1">
        <v>0</v>
      </c>
      <c r="CS442" s="1" t="s">
        <v>281</v>
      </c>
      <c r="CT442" s="1">
        <v>1</v>
      </c>
      <c r="CU442" s="1">
        <v>650</v>
      </c>
      <c r="CV442" s="1">
        <v>4</v>
      </c>
      <c r="CW442" s="1">
        <v>0</v>
      </c>
      <c r="CX442" s="1">
        <v>150004</v>
      </c>
      <c r="CY442" s="1" t="s">
        <v>281</v>
      </c>
    </row>
    <row r="443" spans="1:103" x14ac:dyDescent="0.2">
      <c r="A443" s="1">
        <v>82001</v>
      </c>
      <c r="B443" s="1">
        <v>1</v>
      </c>
      <c r="C443" s="1">
        <v>182001</v>
      </c>
      <c r="D443" s="1">
        <v>282001</v>
      </c>
      <c r="E443" s="1" t="s">
        <v>1245</v>
      </c>
      <c r="F443" s="1" t="s">
        <v>1246</v>
      </c>
      <c r="G443" s="1">
        <v>5000</v>
      </c>
      <c r="H443" s="1">
        <v>20</v>
      </c>
      <c r="I443" s="1">
        <v>0</v>
      </c>
      <c r="J443" s="1">
        <v>0</v>
      </c>
      <c r="K443" s="1">
        <v>0</v>
      </c>
      <c r="L443" s="1">
        <v>0</v>
      </c>
      <c r="M443" s="1">
        <v>512</v>
      </c>
      <c r="N443" s="1">
        <v>0</v>
      </c>
      <c r="O443" s="1">
        <v>1</v>
      </c>
      <c r="P443" s="1">
        <v>2</v>
      </c>
      <c r="Q443" s="1">
        <v>0</v>
      </c>
      <c r="R443" s="1">
        <v>2</v>
      </c>
      <c r="S443" s="1">
        <v>0</v>
      </c>
      <c r="T443" s="1">
        <v>12</v>
      </c>
      <c r="U443" s="1">
        <v>0</v>
      </c>
      <c r="V443" s="1">
        <v>17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 t="s">
        <v>1247</v>
      </c>
      <c r="AL443" s="1">
        <v>1</v>
      </c>
      <c r="AM443" s="1">
        <v>0</v>
      </c>
      <c r="AN443" s="1">
        <v>500</v>
      </c>
      <c r="AO443" s="1">
        <v>8388648</v>
      </c>
      <c r="AP443" s="1">
        <v>8192</v>
      </c>
      <c r="AQ443" s="1">
        <v>1</v>
      </c>
      <c r="AS443" s="1">
        <v>205</v>
      </c>
      <c r="AT443" s="1">
        <v>205</v>
      </c>
      <c r="AU443" s="1" t="b">
        <v>1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 t="b">
        <v>1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8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4194304</v>
      </c>
      <c r="CO443" s="1">
        <v>0</v>
      </c>
      <c r="CP443" s="1">
        <v>0</v>
      </c>
      <c r="CQ443" s="1">
        <v>0</v>
      </c>
      <c r="CS443" s="1" t="s">
        <v>280</v>
      </c>
      <c r="CT443" s="1">
        <v>2</v>
      </c>
      <c r="CU443" s="1">
        <v>650</v>
      </c>
      <c r="CV443" s="1">
        <v>5</v>
      </c>
      <c r="CW443" s="1">
        <v>0</v>
      </c>
      <c r="CX443" s="1">
        <v>150005</v>
      </c>
      <c r="CY443" s="1" t="s">
        <v>280</v>
      </c>
    </row>
    <row r="444" spans="1:103" x14ac:dyDescent="0.2">
      <c r="A444" s="1">
        <v>82002</v>
      </c>
      <c r="B444" s="1">
        <v>1</v>
      </c>
      <c r="C444" s="1">
        <v>182002</v>
      </c>
      <c r="D444" s="1">
        <v>282002</v>
      </c>
      <c r="E444" s="1" t="s">
        <v>378</v>
      </c>
      <c r="F444" s="1" t="s">
        <v>1248</v>
      </c>
      <c r="G444" s="1">
        <v>15000</v>
      </c>
      <c r="H444" s="1">
        <v>20</v>
      </c>
      <c r="I444" s="1">
        <v>0</v>
      </c>
      <c r="J444" s="1">
        <v>0</v>
      </c>
      <c r="K444" s="1">
        <v>0</v>
      </c>
      <c r="L444" s="1">
        <v>0</v>
      </c>
      <c r="M444" s="1">
        <v>512</v>
      </c>
      <c r="N444" s="1">
        <v>0</v>
      </c>
      <c r="O444" s="1">
        <v>2</v>
      </c>
      <c r="P444" s="1">
        <v>4</v>
      </c>
      <c r="Q444" s="1">
        <v>0</v>
      </c>
      <c r="R444" s="1">
        <v>5</v>
      </c>
      <c r="S444" s="1">
        <v>0</v>
      </c>
      <c r="T444" s="1">
        <v>21</v>
      </c>
      <c r="U444" s="1">
        <v>0</v>
      </c>
      <c r="V444" s="1">
        <v>32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 t="s">
        <v>1249</v>
      </c>
      <c r="AL444" s="1">
        <v>1</v>
      </c>
      <c r="AM444" s="1">
        <v>0</v>
      </c>
      <c r="AN444" s="1">
        <v>500</v>
      </c>
      <c r="AO444" s="1">
        <v>8388664</v>
      </c>
      <c r="AP444" s="1">
        <v>8192</v>
      </c>
      <c r="AQ444" s="1">
        <v>1</v>
      </c>
      <c r="AS444" s="1">
        <v>206</v>
      </c>
      <c r="AT444" s="1">
        <v>206</v>
      </c>
      <c r="AU444" s="1" t="b">
        <v>1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 t="b">
        <v>1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8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4194304</v>
      </c>
      <c r="CO444" s="1">
        <v>0</v>
      </c>
      <c r="CP444" s="1">
        <v>0</v>
      </c>
      <c r="CQ444" s="1">
        <v>0</v>
      </c>
      <c r="CS444" s="1" t="s">
        <v>279</v>
      </c>
      <c r="CT444" s="1">
        <v>2</v>
      </c>
      <c r="CU444" s="1">
        <v>650</v>
      </c>
      <c r="CV444" s="1">
        <v>6</v>
      </c>
      <c r="CW444" s="1">
        <v>0</v>
      </c>
      <c r="CX444" s="1">
        <v>150006</v>
      </c>
      <c r="CY444" s="1" t="s">
        <v>279</v>
      </c>
    </row>
    <row r="445" spans="1:103" x14ac:dyDescent="0.2">
      <c r="A445" s="1">
        <v>82003</v>
      </c>
      <c r="B445" s="1">
        <v>1</v>
      </c>
      <c r="C445" s="1">
        <v>182003</v>
      </c>
      <c r="D445" s="1">
        <v>282003</v>
      </c>
      <c r="E445" s="1" t="s">
        <v>410</v>
      </c>
      <c r="F445" s="1" t="s">
        <v>1250</v>
      </c>
      <c r="G445" s="1">
        <v>30000</v>
      </c>
      <c r="H445" s="1">
        <v>20</v>
      </c>
      <c r="I445" s="1">
        <v>0</v>
      </c>
      <c r="J445" s="1">
        <v>0</v>
      </c>
      <c r="K445" s="1">
        <v>0</v>
      </c>
      <c r="L445" s="1">
        <v>0</v>
      </c>
      <c r="M445" s="1">
        <v>512</v>
      </c>
      <c r="N445" s="1">
        <v>0</v>
      </c>
      <c r="O445" s="1">
        <v>3</v>
      </c>
      <c r="P445" s="1">
        <v>7</v>
      </c>
      <c r="Q445" s="1">
        <v>0</v>
      </c>
      <c r="R445" s="1">
        <v>11</v>
      </c>
      <c r="S445" s="1">
        <v>0</v>
      </c>
      <c r="T445" s="1">
        <v>12</v>
      </c>
      <c r="U445" s="1">
        <v>0</v>
      </c>
      <c r="V445" s="1">
        <v>26</v>
      </c>
      <c r="W445" s="1">
        <v>0</v>
      </c>
      <c r="X445" s="1">
        <v>0</v>
      </c>
      <c r="Y445" s="1">
        <v>106</v>
      </c>
      <c r="Z445" s="1">
        <v>6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 t="s">
        <v>1251</v>
      </c>
      <c r="AL445" s="1">
        <v>1</v>
      </c>
      <c r="AM445" s="1">
        <v>0</v>
      </c>
      <c r="AN445" s="1">
        <v>500</v>
      </c>
      <c r="AO445" s="1">
        <v>8388664</v>
      </c>
      <c r="AP445" s="1">
        <v>8192</v>
      </c>
      <c r="AQ445" s="1">
        <v>1</v>
      </c>
      <c r="AS445" s="1">
        <v>207</v>
      </c>
      <c r="AT445" s="1">
        <v>207</v>
      </c>
      <c r="AU445" s="1" t="b">
        <v>1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 t="b">
        <v>1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8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4194304</v>
      </c>
      <c r="CO445" s="1">
        <v>0</v>
      </c>
      <c r="CP445" s="1">
        <v>0</v>
      </c>
      <c r="CQ445" s="1">
        <v>0</v>
      </c>
      <c r="CS445" s="1" t="s">
        <v>276</v>
      </c>
      <c r="CT445" s="1">
        <v>1</v>
      </c>
      <c r="CU445" s="1">
        <v>650</v>
      </c>
      <c r="CV445" s="1">
        <v>8</v>
      </c>
      <c r="CW445" s="1">
        <v>0</v>
      </c>
      <c r="CX445" s="1">
        <v>150008</v>
      </c>
      <c r="CY445" s="1" t="s">
        <v>276</v>
      </c>
    </row>
    <row r="446" spans="1:103" x14ac:dyDescent="0.2">
      <c r="A446" s="1">
        <v>82004</v>
      </c>
      <c r="B446" s="1">
        <v>1</v>
      </c>
      <c r="C446" s="1">
        <v>182004</v>
      </c>
      <c r="D446" s="1">
        <v>282004</v>
      </c>
      <c r="E446" s="1" t="s">
        <v>411</v>
      </c>
      <c r="F446" s="1" t="s">
        <v>1252</v>
      </c>
      <c r="G446" s="1">
        <v>30000</v>
      </c>
      <c r="H446" s="1">
        <v>20</v>
      </c>
      <c r="I446" s="1">
        <v>0</v>
      </c>
      <c r="J446" s="1">
        <v>0</v>
      </c>
      <c r="K446" s="1">
        <v>0</v>
      </c>
      <c r="L446" s="1">
        <v>0</v>
      </c>
      <c r="M446" s="1">
        <v>512</v>
      </c>
      <c r="N446" s="1">
        <v>0</v>
      </c>
      <c r="O446" s="1">
        <v>3</v>
      </c>
      <c r="P446" s="1">
        <v>9</v>
      </c>
      <c r="Q446" s="1">
        <v>0</v>
      </c>
      <c r="R446" s="1">
        <v>9</v>
      </c>
      <c r="S446" s="1">
        <v>0</v>
      </c>
      <c r="T446" s="1">
        <v>18</v>
      </c>
      <c r="U446" s="1">
        <v>0</v>
      </c>
      <c r="V446" s="1">
        <v>20</v>
      </c>
      <c r="W446" s="1">
        <v>0</v>
      </c>
      <c r="X446" s="1">
        <v>0</v>
      </c>
      <c r="Y446" s="1">
        <v>105</v>
      </c>
      <c r="Z446" s="1">
        <v>6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 t="s">
        <v>1253</v>
      </c>
      <c r="AL446" s="1">
        <v>1</v>
      </c>
      <c r="AM446" s="1">
        <v>0</v>
      </c>
      <c r="AN446" s="1">
        <v>500</v>
      </c>
      <c r="AO446" s="1">
        <v>8388664</v>
      </c>
      <c r="AP446" s="1">
        <v>8192</v>
      </c>
      <c r="AQ446" s="1">
        <v>1</v>
      </c>
      <c r="AS446" s="1">
        <v>208</v>
      </c>
      <c r="AT446" s="1">
        <v>208</v>
      </c>
      <c r="AU446" s="1" t="b">
        <v>1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 t="b">
        <v>1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8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4194304</v>
      </c>
      <c r="CO446" s="1">
        <v>0</v>
      </c>
      <c r="CP446" s="1">
        <v>0</v>
      </c>
      <c r="CQ446" s="1">
        <v>0</v>
      </c>
      <c r="CS446" s="1" t="s">
        <v>274</v>
      </c>
      <c r="CT446" s="1">
        <v>1</v>
      </c>
      <c r="CU446" s="1">
        <v>650</v>
      </c>
      <c r="CV446" s="1">
        <v>18</v>
      </c>
      <c r="CW446" s="1">
        <v>0</v>
      </c>
      <c r="CX446" s="1">
        <v>150018</v>
      </c>
      <c r="CY446" s="1" t="s">
        <v>274</v>
      </c>
    </row>
    <row r="447" spans="1:103" x14ac:dyDescent="0.2">
      <c r="A447" s="1">
        <v>82005</v>
      </c>
      <c r="B447" s="1">
        <v>1</v>
      </c>
      <c r="C447" s="1">
        <v>182005</v>
      </c>
      <c r="D447" s="1">
        <v>282005</v>
      </c>
      <c r="E447" s="1" t="s">
        <v>474</v>
      </c>
      <c r="F447" s="1" t="s">
        <v>1254</v>
      </c>
      <c r="G447" s="1">
        <v>50000</v>
      </c>
      <c r="H447" s="1">
        <v>20</v>
      </c>
      <c r="I447" s="1">
        <v>0</v>
      </c>
      <c r="J447" s="1">
        <v>0</v>
      </c>
      <c r="K447" s="1">
        <v>0</v>
      </c>
      <c r="L447" s="1">
        <v>0</v>
      </c>
      <c r="M447" s="1">
        <v>512</v>
      </c>
      <c r="N447" s="1">
        <v>0</v>
      </c>
      <c r="O447" s="1">
        <v>4</v>
      </c>
      <c r="P447" s="1">
        <v>21</v>
      </c>
      <c r="Q447" s="1">
        <v>0</v>
      </c>
      <c r="R447" s="1">
        <v>23</v>
      </c>
      <c r="S447" s="1">
        <v>0</v>
      </c>
      <c r="T447" s="1">
        <v>24</v>
      </c>
      <c r="U447" s="1">
        <v>0</v>
      </c>
      <c r="V447" s="1">
        <v>26</v>
      </c>
      <c r="W447" s="1">
        <v>0</v>
      </c>
      <c r="X447" s="1">
        <v>0</v>
      </c>
      <c r="Y447" s="1">
        <v>106</v>
      </c>
      <c r="Z447" s="1">
        <v>9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 t="s">
        <v>1255</v>
      </c>
      <c r="AL447" s="1">
        <v>1</v>
      </c>
      <c r="AM447" s="1">
        <v>0</v>
      </c>
      <c r="AN447" s="1">
        <v>1000</v>
      </c>
      <c r="AO447" s="1">
        <v>56</v>
      </c>
      <c r="AP447" s="1">
        <v>8192</v>
      </c>
      <c r="AQ447" s="1">
        <v>1</v>
      </c>
      <c r="AS447" s="1">
        <v>209</v>
      </c>
      <c r="AT447" s="1">
        <v>209</v>
      </c>
      <c r="AU447" s="1" t="b">
        <v>1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 t="b">
        <v>1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8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4194304</v>
      </c>
      <c r="CO447" s="1">
        <v>0</v>
      </c>
      <c r="CP447" s="1">
        <v>0</v>
      </c>
      <c r="CQ447" s="1">
        <v>0</v>
      </c>
      <c r="CS447" s="1" t="s">
        <v>203</v>
      </c>
      <c r="CT447" s="1">
        <v>1</v>
      </c>
      <c r="CU447" s="1">
        <v>-1</v>
      </c>
      <c r="CV447" s="1">
        <v>46</v>
      </c>
      <c r="CW447" s="1">
        <v>0</v>
      </c>
      <c r="CX447" s="1">
        <v>150046</v>
      </c>
      <c r="CY447" s="1" t="s">
        <v>203</v>
      </c>
    </row>
    <row r="448" spans="1:103" x14ac:dyDescent="0.2">
      <c r="A448" s="1">
        <v>82006</v>
      </c>
      <c r="B448" s="1">
        <v>1</v>
      </c>
      <c r="C448" s="1">
        <v>182006</v>
      </c>
      <c r="D448" s="1">
        <v>282006</v>
      </c>
      <c r="E448" s="1" t="s">
        <v>475</v>
      </c>
      <c r="F448" s="1" t="s">
        <v>1256</v>
      </c>
      <c r="G448" s="1">
        <v>50000</v>
      </c>
      <c r="H448" s="1">
        <v>20</v>
      </c>
      <c r="I448" s="1">
        <v>0</v>
      </c>
      <c r="J448" s="1">
        <v>0</v>
      </c>
      <c r="K448" s="1">
        <v>0</v>
      </c>
      <c r="L448" s="1">
        <v>0</v>
      </c>
      <c r="M448" s="1">
        <v>512</v>
      </c>
      <c r="N448" s="1">
        <v>0</v>
      </c>
      <c r="O448" s="1">
        <v>4</v>
      </c>
      <c r="P448" s="1">
        <v>16</v>
      </c>
      <c r="Q448" s="1">
        <v>0</v>
      </c>
      <c r="R448" s="1">
        <v>18</v>
      </c>
      <c r="S448" s="1">
        <v>0</v>
      </c>
      <c r="T448" s="1">
        <v>32</v>
      </c>
      <c r="U448" s="1">
        <v>0</v>
      </c>
      <c r="V448" s="1">
        <v>34</v>
      </c>
      <c r="W448" s="1">
        <v>0</v>
      </c>
      <c r="X448" s="1">
        <v>0</v>
      </c>
      <c r="Y448" s="1">
        <v>105</v>
      </c>
      <c r="Z448" s="1">
        <v>9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 t="s">
        <v>1257</v>
      </c>
      <c r="AL448" s="1">
        <v>1</v>
      </c>
      <c r="AM448" s="1">
        <v>0</v>
      </c>
      <c r="AN448" s="1">
        <v>1000</v>
      </c>
      <c r="AO448" s="1">
        <v>56</v>
      </c>
      <c r="AP448" s="1">
        <v>8192</v>
      </c>
      <c r="AQ448" s="1">
        <v>1</v>
      </c>
      <c r="AS448" s="1">
        <v>210</v>
      </c>
      <c r="AT448" s="1">
        <v>210</v>
      </c>
      <c r="AU448" s="1" t="b">
        <v>1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 t="b">
        <v>1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8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4194304</v>
      </c>
      <c r="CO448" s="1">
        <v>0</v>
      </c>
      <c r="CP448" s="1">
        <v>0</v>
      </c>
      <c r="CQ448" s="1">
        <v>0</v>
      </c>
      <c r="CS448" s="1" t="s">
        <v>200</v>
      </c>
      <c r="CT448" s="1">
        <v>1</v>
      </c>
      <c r="CU448" s="1">
        <v>-1</v>
      </c>
      <c r="CV448" s="1">
        <v>44</v>
      </c>
      <c r="CW448" s="1">
        <v>0</v>
      </c>
      <c r="CX448" s="1">
        <v>150044</v>
      </c>
      <c r="CY448" s="1" t="s">
        <v>200</v>
      </c>
    </row>
    <row r="449" spans="1:103" x14ac:dyDescent="0.2">
      <c r="A449" s="1">
        <v>82007</v>
      </c>
      <c r="B449" s="1">
        <v>1</v>
      </c>
      <c r="C449" s="1">
        <v>182007</v>
      </c>
      <c r="D449" s="1">
        <v>282007</v>
      </c>
      <c r="E449" s="1" t="s">
        <v>476</v>
      </c>
      <c r="F449" s="1" t="s">
        <v>1258</v>
      </c>
      <c r="G449" s="1">
        <v>50000</v>
      </c>
      <c r="H449" s="1">
        <v>20</v>
      </c>
      <c r="I449" s="1">
        <v>0</v>
      </c>
      <c r="J449" s="1">
        <v>0</v>
      </c>
      <c r="K449" s="1">
        <v>0</v>
      </c>
      <c r="L449" s="1">
        <v>0</v>
      </c>
      <c r="M449" s="1">
        <v>512</v>
      </c>
      <c r="N449" s="1">
        <v>0</v>
      </c>
      <c r="O449" s="1">
        <v>4</v>
      </c>
      <c r="P449" s="1">
        <v>11</v>
      </c>
      <c r="Q449" s="1">
        <v>0</v>
      </c>
      <c r="R449" s="1">
        <v>33</v>
      </c>
      <c r="S449" s="1">
        <v>0</v>
      </c>
      <c r="T449" s="1">
        <v>8</v>
      </c>
      <c r="U449" s="1">
        <v>0</v>
      </c>
      <c r="V449" s="1">
        <v>42</v>
      </c>
      <c r="W449" s="1">
        <v>0</v>
      </c>
      <c r="X449" s="1">
        <v>0</v>
      </c>
      <c r="Y449" s="1">
        <v>106</v>
      </c>
      <c r="Z449" s="1">
        <v>9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 t="s">
        <v>1259</v>
      </c>
      <c r="AL449" s="1">
        <v>1</v>
      </c>
      <c r="AM449" s="1">
        <v>0</v>
      </c>
      <c r="AN449" s="1">
        <v>1000</v>
      </c>
      <c r="AO449" s="1">
        <v>56</v>
      </c>
      <c r="AP449" s="1">
        <v>8192</v>
      </c>
      <c r="AQ449" s="1">
        <v>1</v>
      </c>
      <c r="AS449" s="1">
        <v>211</v>
      </c>
      <c r="AT449" s="1">
        <v>211</v>
      </c>
      <c r="AU449" s="1" t="b">
        <v>1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 t="b">
        <v>1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8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4194304</v>
      </c>
      <c r="CO449" s="1">
        <v>0</v>
      </c>
      <c r="CP449" s="1">
        <v>0</v>
      </c>
      <c r="CQ449" s="1">
        <v>0</v>
      </c>
      <c r="CS449" s="1" t="s">
        <v>197</v>
      </c>
      <c r="CT449" s="1">
        <v>1</v>
      </c>
      <c r="CU449" s="1">
        <v>-1</v>
      </c>
      <c r="CV449" s="1">
        <v>45</v>
      </c>
      <c r="CW449" s="1">
        <v>0</v>
      </c>
      <c r="CX449" s="1">
        <v>150045</v>
      </c>
      <c r="CY449" s="1" t="s">
        <v>197</v>
      </c>
    </row>
    <row r="450" spans="1:103" x14ac:dyDescent="0.2">
      <c r="A450" s="1">
        <v>82008</v>
      </c>
      <c r="B450" s="1">
        <v>1</v>
      </c>
      <c r="C450" s="1">
        <v>182008</v>
      </c>
      <c r="D450" s="1">
        <v>282008</v>
      </c>
      <c r="E450" s="1" t="s">
        <v>477</v>
      </c>
      <c r="F450" s="1" t="s">
        <v>1260</v>
      </c>
      <c r="G450" s="1">
        <v>50000</v>
      </c>
      <c r="H450" s="1">
        <v>20</v>
      </c>
      <c r="I450" s="1">
        <v>0</v>
      </c>
      <c r="J450" s="1">
        <v>0</v>
      </c>
      <c r="K450" s="1">
        <v>0</v>
      </c>
      <c r="L450" s="1">
        <v>0</v>
      </c>
      <c r="M450" s="1">
        <v>512</v>
      </c>
      <c r="N450" s="1">
        <v>0</v>
      </c>
      <c r="O450" s="1">
        <v>4</v>
      </c>
      <c r="P450" s="1">
        <v>19</v>
      </c>
      <c r="Q450" s="1">
        <v>0</v>
      </c>
      <c r="R450" s="1">
        <v>20</v>
      </c>
      <c r="S450" s="1">
        <v>0</v>
      </c>
      <c r="T450" s="1">
        <v>28</v>
      </c>
      <c r="U450" s="1">
        <v>0</v>
      </c>
      <c r="V450" s="1">
        <v>30</v>
      </c>
      <c r="W450" s="1">
        <v>0</v>
      </c>
      <c r="X450" s="1">
        <v>0</v>
      </c>
      <c r="Y450" s="1">
        <v>105</v>
      </c>
      <c r="Z450" s="1">
        <v>9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 t="s">
        <v>1261</v>
      </c>
      <c r="AL450" s="1">
        <v>1</v>
      </c>
      <c r="AM450" s="1">
        <v>0</v>
      </c>
      <c r="AN450" s="1">
        <v>1000</v>
      </c>
      <c r="AO450" s="1">
        <v>56</v>
      </c>
      <c r="AP450" s="1">
        <v>8192</v>
      </c>
      <c r="AQ450" s="1">
        <v>1</v>
      </c>
      <c r="AS450" s="1">
        <v>212</v>
      </c>
      <c r="AT450" s="1">
        <v>212</v>
      </c>
      <c r="AU450" s="1" t="b">
        <v>1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 t="b">
        <v>1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8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4194304</v>
      </c>
      <c r="CO450" s="1">
        <v>0</v>
      </c>
      <c r="CP450" s="1">
        <v>0</v>
      </c>
      <c r="CQ450" s="1">
        <v>0</v>
      </c>
      <c r="CS450" s="1" t="s">
        <v>194</v>
      </c>
      <c r="CT450" s="1">
        <v>2</v>
      </c>
      <c r="CU450" s="1">
        <v>-1</v>
      </c>
      <c r="CV450" s="1">
        <v>43</v>
      </c>
      <c r="CW450" s="1">
        <v>0</v>
      </c>
      <c r="CX450" s="1">
        <v>150043</v>
      </c>
      <c r="CY450" s="1" t="s">
        <v>194</v>
      </c>
    </row>
    <row r="451" spans="1:103" x14ac:dyDescent="0.2">
      <c r="A451" s="1">
        <v>82009</v>
      </c>
      <c r="B451" s="1">
        <v>1</v>
      </c>
      <c r="C451" s="1">
        <v>182009</v>
      </c>
      <c r="D451" s="1">
        <v>282009</v>
      </c>
      <c r="E451" s="1" t="s">
        <v>478</v>
      </c>
      <c r="F451" s="1" t="s">
        <v>1262</v>
      </c>
      <c r="G451" s="1">
        <v>50000</v>
      </c>
      <c r="H451" s="1">
        <v>20</v>
      </c>
      <c r="I451" s="1">
        <v>0</v>
      </c>
      <c r="J451" s="1">
        <v>0</v>
      </c>
      <c r="K451" s="1">
        <v>0</v>
      </c>
      <c r="L451" s="1">
        <v>0</v>
      </c>
      <c r="M451" s="1">
        <v>512</v>
      </c>
      <c r="N451" s="1">
        <v>0</v>
      </c>
      <c r="O451" s="1">
        <v>4</v>
      </c>
      <c r="P451" s="1">
        <v>18</v>
      </c>
      <c r="Q451" s="1">
        <v>0</v>
      </c>
      <c r="R451" s="1">
        <v>26</v>
      </c>
      <c r="S451" s="1">
        <v>0</v>
      </c>
      <c r="T451" s="1">
        <v>4</v>
      </c>
      <c r="U451" s="1">
        <v>0</v>
      </c>
      <c r="V451" s="1">
        <v>50</v>
      </c>
      <c r="W451" s="1">
        <v>0</v>
      </c>
      <c r="X451" s="1">
        <v>0</v>
      </c>
      <c r="Y451" s="1">
        <v>115</v>
      </c>
      <c r="Z451" s="1">
        <v>600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 t="s">
        <v>1263</v>
      </c>
      <c r="AL451" s="1">
        <v>1</v>
      </c>
      <c r="AM451" s="1">
        <v>0</v>
      </c>
      <c r="AN451" s="1">
        <v>1000</v>
      </c>
      <c r="AO451" s="1">
        <v>40</v>
      </c>
      <c r="AP451" s="1">
        <v>0</v>
      </c>
      <c r="AQ451" s="1">
        <v>1</v>
      </c>
      <c r="AS451" s="1">
        <v>213</v>
      </c>
      <c r="AT451" s="1">
        <v>213</v>
      </c>
      <c r="AU451" s="1" t="b">
        <v>1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 t="b">
        <v>1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8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4194304</v>
      </c>
      <c r="CO451" s="1">
        <v>0</v>
      </c>
      <c r="CP451" s="1">
        <v>0</v>
      </c>
      <c r="CQ451" s="1">
        <v>0</v>
      </c>
      <c r="CS451" s="1" t="s">
        <v>191</v>
      </c>
      <c r="CT451" s="1">
        <v>2</v>
      </c>
      <c r="CU451" s="1">
        <v>-1</v>
      </c>
      <c r="CV451" s="1">
        <v>49</v>
      </c>
      <c r="CW451" s="1">
        <v>0</v>
      </c>
      <c r="CX451" s="1">
        <v>150049</v>
      </c>
      <c r="CY451" s="1" t="s">
        <v>191</v>
      </c>
    </row>
    <row r="452" spans="1:103" x14ac:dyDescent="0.2">
      <c r="A452" s="1">
        <v>82010</v>
      </c>
      <c r="B452" s="1">
        <v>1</v>
      </c>
      <c r="C452" s="1">
        <v>182010</v>
      </c>
      <c r="D452" s="1">
        <v>282010</v>
      </c>
      <c r="E452" s="1" t="s">
        <v>479</v>
      </c>
      <c r="F452" s="1" t="s">
        <v>1264</v>
      </c>
      <c r="G452" s="1">
        <v>50000</v>
      </c>
      <c r="H452" s="1">
        <v>20</v>
      </c>
      <c r="I452" s="1">
        <v>0</v>
      </c>
      <c r="J452" s="1">
        <v>0</v>
      </c>
      <c r="K452" s="1">
        <v>0</v>
      </c>
      <c r="L452" s="1">
        <v>0</v>
      </c>
      <c r="M452" s="1">
        <v>512</v>
      </c>
      <c r="N452" s="1">
        <v>0</v>
      </c>
      <c r="O452" s="1">
        <v>4</v>
      </c>
      <c r="P452" s="1">
        <v>30</v>
      </c>
      <c r="Q452" s="1">
        <v>0</v>
      </c>
      <c r="R452" s="1">
        <v>14</v>
      </c>
      <c r="S452" s="1">
        <v>0</v>
      </c>
      <c r="T452" s="1">
        <v>44</v>
      </c>
      <c r="U452" s="1">
        <v>0</v>
      </c>
      <c r="V452" s="1">
        <v>10</v>
      </c>
      <c r="W452" s="1">
        <v>0</v>
      </c>
      <c r="X452" s="1">
        <v>0</v>
      </c>
      <c r="Y452" s="1">
        <v>140</v>
      </c>
      <c r="Z452" s="1">
        <v>1000</v>
      </c>
      <c r="AA452" s="1">
        <v>3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 t="s">
        <v>1265</v>
      </c>
      <c r="AL452" s="1">
        <v>1</v>
      </c>
      <c r="AM452" s="1">
        <v>0</v>
      </c>
      <c r="AN452" s="1">
        <v>1000</v>
      </c>
      <c r="AO452" s="1">
        <v>40</v>
      </c>
      <c r="AP452" s="1">
        <v>0</v>
      </c>
      <c r="AQ452" s="1">
        <v>1</v>
      </c>
      <c r="AS452" s="1">
        <v>214</v>
      </c>
      <c r="AT452" s="1">
        <v>214</v>
      </c>
      <c r="AU452" s="1" t="b">
        <v>1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 t="b">
        <v>1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8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4194304</v>
      </c>
      <c r="CO452" s="1">
        <v>0</v>
      </c>
      <c r="CP452" s="1">
        <v>0</v>
      </c>
      <c r="CQ452" s="1">
        <v>0</v>
      </c>
      <c r="CS452" s="1" t="s">
        <v>189</v>
      </c>
      <c r="CT452" s="1">
        <v>2</v>
      </c>
      <c r="CU452" s="1">
        <v>-1</v>
      </c>
      <c r="CV452" s="1">
        <v>48</v>
      </c>
      <c r="CW452" s="1">
        <v>0</v>
      </c>
      <c r="CX452" s="1">
        <v>150048</v>
      </c>
      <c r="CY452" s="1" t="s">
        <v>189</v>
      </c>
    </row>
    <row r="453" spans="1:103" x14ac:dyDescent="0.2">
      <c r="A453" s="1">
        <v>82011</v>
      </c>
      <c r="B453" s="1">
        <v>1</v>
      </c>
      <c r="C453" s="1">
        <v>182011</v>
      </c>
      <c r="D453" s="1">
        <v>282011</v>
      </c>
      <c r="E453" s="1" t="s">
        <v>1266</v>
      </c>
      <c r="F453" s="1" t="s">
        <v>1267</v>
      </c>
      <c r="G453" s="1">
        <v>75000</v>
      </c>
      <c r="H453" s="1">
        <v>20</v>
      </c>
      <c r="I453" s="1">
        <v>0</v>
      </c>
      <c r="J453" s="1">
        <v>0</v>
      </c>
      <c r="K453" s="1">
        <v>0</v>
      </c>
      <c r="L453" s="1">
        <v>0</v>
      </c>
      <c r="M453" s="1">
        <v>512</v>
      </c>
      <c r="N453" s="1">
        <v>0</v>
      </c>
      <c r="O453" s="1">
        <v>5</v>
      </c>
      <c r="P453" s="1">
        <v>50</v>
      </c>
      <c r="Q453" s="1">
        <v>0</v>
      </c>
      <c r="R453" s="1">
        <v>38</v>
      </c>
      <c r="S453" s="1">
        <v>0</v>
      </c>
      <c r="T453" s="1">
        <v>74</v>
      </c>
      <c r="U453" s="1">
        <v>0</v>
      </c>
      <c r="V453" s="1">
        <v>51</v>
      </c>
      <c r="W453" s="1">
        <v>0</v>
      </c>
      <c r="X453" s="1">
        <v>0</v>
      </c>
      <c r="Y453" s="1">
        <v>106</v>
      </c>
      <c r="Z453" s="1">
        <v>12</v>
      </c>
      <c r="AA453" s="1">
        <v>0</v>
      </c>
      <c r="AB453" s="1">
        <v>116</v>
      </c>
      <c r="AC453" s="1">
        <v>500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 t="s">
        <v>1268</v>
      </c>
      <c r="AL453" s="1">
        <v>1</v>
      </c>
      <c r="AM453" s="1">
        <v>0</v>
      </c>
      <c r="AN453" s="1">
        <v>2000</v>
      </c>
      <c r="AO453" s="1">
        <v>24</v>
      </c>
      <c r="AP453" s="1">
        <v>0</v>
      </c>
      <c r="AQ453" s="1">
        <v>1</v>
      </c>
      <c r="AS453" s="1">
        <v>215</v>
      </c>
      <c r="AT453" s="1">
        <v>215</v>
      </c>
      <c r="AU453" s="1" t="b">
        <v>1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 t="b">
        <v>1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8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4194304</v>
      </c>
      <c r="CO453" s="1">
        <v>0</v>
      </c>
      <c r="CP453" s="1">
        <v>0</v>
      </c>
      <c r="CQ453" s="1">
        <v>0</v>
      </c>
      <c r="CS453" s="1" t="s">
        <v>273</v>
      </c>
      <c r="CT453" s="1">
        <v>2</v>
      </c>
      <c r="CU453" s="1">
        <v>650</v>
      </c>
      <c r="CV453" s="1">
        <v>10</v>
      </c>
      <c r="CW453" s="1">
        <v>0</v>
      </c>
      <c r="CX453" s="1">
        <v>150010</v>
      </c>
      <c r="CY453" s="1" t="s">
        <v>273</v>
      </c>
    </row>
    <row r="454" spans="1:103" x14ac:dyDescent="0.2">
      <c r="A454" s="1">
        <v>82012</v>
      </c>
      <c r="B454" s="1">
        <v>1</v>
      </c>
      <c r="C454" s="1">
        <v>182012</v>
      </c>
      <c r="D454" s="1">
        <v>282012</v>
      </c>
      <c r="E454" s="1" t="s">
        <v>1269</v>
      </c>
      <c r="F454" s="1" t="s">
        <v>1270</v>
      </c>
      <c r="G454" s="1">
        <v>75000</v>
      </c>
      <c r="H454" s="1">
        <v>20</v>
      </c>
      <c r="I454" s="1">
        <v>0</v>
      </c>
      <c r="J454" s="1">
        <v>0</v>
      </c>
      <c r="K454" s="1">
        <v>0</v>
      </c>
      <c r="L454" s="1">
        <v>0</v>
      </c>
      <c r="M454" s="1">
        <v>512</v>
      </c>
      <c r="N454" s="1">
        <v>0</v>
      </c>
      <c r="O454" s="1">
        <v>5</v>
      </c>
      <c r="P454" s="1">
        <v>36</v>
      </c>
      <c r="Q454" s="1">
        <v>0</v>
      </c>
      <c r="R454" s="1">
        <v>52</v>
      </c>
      <c r="S454" s="1">
        <v>0</v>
      </c>
      <c r="T454" s="1">
        <v>46</v>
      </c>
      <c r="U454" s="1">
        <v>0</v>
      </c>
      <c r="V454" s="1">
        <v>79</v>
      </c>
      <c r="W454" s="1">
        <v>0</v>
      </c>
      <c r="X454" s="1">
        <v>0</v>
      </c>
      <c r="Y454" s="1">
        <v>106</v>
      </c>
      <c r="Z454" s="1">
        <v>12</v>
      </c>
      <c r="AA454" s="1">
        <v>0</v>
      </c>
      <c r="AB454" s="1">
        <v>117</v>
      </c>
      <c r="AC454" s="1">
        <v>1000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 t="s">
        <v>1271</v>
      </c>
      <c r="AL454" s="1">
        <v>1</v>
      </c>
      <c r="AM454" s="1">
        <v>0</v>
      </c>
      <c r="AN454" s="1">
        <v>2000</v>
      </c>
      <c r="AO454" s="1">
        <v>24</v>
      </c>
      <c r="AP454" s="1">
        <v>0</v>
      </c>
      <c r="AQ454" s="1">
        <v>1</v>
      </c>
      <c r="AS454" s="1">
        <v>216</v>
      </c>
      <c r="AT454" s="1">
        <v>216</v>
      </c>
      <c r="AU454" s="1" t="b">
        <v>1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 t="b">
        <v>1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8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4194304</v>
      </c>
      <c r="CO454" s="1">
        <v>0</v>
      </c>
      <c r="CP454" s="1">
        <v>0</v>
      </c>
      <c r="CQ454" s="1">
        <v>0</v>
      </c>
      <c r="CS454" s="1" t="s">
        <v>272</v>
      </c>
      <c r="CT454" s="1">
        <v>2</v>
      </c>
      <c r="CU454" s="1">
        <v>650</v>
      </c>
      <c r="CV454" s="1">
        <v>11</v>
      </c>
      <c r="CW454" s="1">
        <v>0</v>
      </c>
      <c r="CX454" s="1">
        <v>150011</v>
      </c>
      <c r="CY454" s="1" t="s">
        <v>272</v>
      </c>
    </row>
    <row r="455" spans="1:103" x14ac:dyDescent="0.2">
      <c r="A455" s="1">
        <v>82013</v>
      </c>
      <c r="B455" s="1">
        <v>1</v>
      </c>
      <c r="C455" s="1">
        <v>182013</v>
      </c>
      <c r="D455" s="1">
        <v>282013</v>
      </c>
      <c r="E455" s="1" t="s">
        <v>1272</v>
      </c>
      <c r="F455" s="1" t="s">
        <v>1273</v>
      </c>
      <c r="G455" s="1">
        <v>75000</v>
      </c>
      <c r="H455" s="1">
        <v>20</v>
      </c>
      <c r="I455" s="1">
        <v>0</v>
      </c>
      <c r="J455" s="1">
        <v>0</v>
      </c>
      <c r="K455" s="1">
        <v>0</v>
      </c>
      <c r="L455" s="1">
        <v>0</v>
      </c>
      <c r="M455" s="1">
        <v>512</v>
      </c>
      <c r="N455" s="1">
        <v>0</v>
      </c>
      <c r="O455" s="1">
        <v>5</v>
      </c>
      <c r="P455" s="1">
        <v>39</v>
      </c>
      <c r="Q455" s="1">
        <v>0</v>
      </c>
      <c r="R455" s="1">
        <v>29</v>
      </c>
      <c r="S455" s="1">
        <v>0</v>
      </c>
      <c r="T455" s="1">
        <v>93</v>
      </c>
      <c r="U455" s="1">
        <v>0</v>
      </c>
      <c r="V455" s="1">
        <v>72</v>
      </c>
      <c r="W455" s="1">
        <v>0</v>
      </c>
      <c r="X455" s="1">
        <v>0</v>
      </c>
      <c r="Y455" s="1">
        <v>105</v>
      </c>
      <c r="Z455" s="1">
        <v>12</v>
      </c>
      <c r="AA455" s="1">
        <v>0</v>
      </c>
      <c r="AB455" s="1">
        <v>109</v>
      </c>
      <c r="AC455" s="1">
        <v>0</v>
      </c>
      <c r="AD455" s="1">
        <v>700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 t="s">
        <v>1274</v>
      </c>
      <c r="AL455" s="1">
        <v>1</v>
      </c>
      <c r="AM455" s="1">
        <v>0</v>
      </c>
      <c r="AN455" s="1">
        <v>2000</v>
      </c>
      <c r="AO455" s="1">
        <v>24</v>
      </c>
      <c r="AP455" s="1">
        <v>0</v>
      </c>
      <c r="AQ455" s="1">
        <v>1</v>
      </c>
      <c r="AS455" s="1">
        <v>217</v>
      </c>
      <c r="AT455" s="1">
        <v>217</v>
      </c>
      <c r="AU455" s="1" t="b">
        <v>1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 t="b">
        <v>1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8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4194304</v>
      </c>
      <c r="CO455" s="1">
        <v>0</v>
      </c>
      <c r="CP455" s="1">
        <v>0</v>
      </c>
      <c r="CQ455" s="1">
        <v>0</v>
      </c>
      <c r="CS455" s="1" t="s">
        <v>271</v>
      </c>
      <c r="CT455" s="1">
        <v>1</v>
      </c>
      <c r="CU455" s="1">
        <v>650</v>
      </c>
      <c r="CV455" s="1">
        <v>35</v>
      </c>
      <c r="CW455" s="1">
        <v>0</v>
      </c>
      <c r="CX455" s="1">
        <v>150035</v>
      </c>
      <c r="CY455" s="1" t="s">
        <v>271</v>
      </c>
    </row>
    <row r="456" spans="1:103" x14ac:dyDescent="0.2">
      <c r="A456" s="1">
        <v>82014</v>
      </c>
      <c r="B456" s="1">
        <v>1</v>
      </c>
      <c r="C456" s="1">
        <v>182014</v>
      </c>
      <c r="D456" s="1">
        <v>282014</v>
      </c>
      <c r="E456" s="1" t="s">
        <v>1275</v>
      </c>
      <c r="F456" s="1" t="s">
        <v>1231</v>
      </c>
      <c r="G456" s="1">
        <v>75000</v>
      </c>
      <c r="H456" s="1">
        <v>20</v>
      </c>
      <c r="I456" s="1">
        <v>0</v>
      </c>
      <c r="J456" s="1">
        <v>0</v>
      </c>
      <c r="K456" s="1">
        <v>0</v>
      </c>
      <c r="L456" s="1">
        <v>0</v>
      </c>
      <c r="M456" s="1">
        <v>512</v>
      </c>
      <c r="N456" s="1">
        <v>0</v>
      </c>
      <c r="O456" s="1">
        <v>5</v>
      </c>
      <c r="P456" s="1">
        <v>26</v>
      </c>
      <c r="Q456" s="1">
        <v>0</v>
      </c>
      <c r="R456" s="1">
        <v>42</v>
      </c>
      <c r="S456" s="1">
        <v>0</v>
      </c>
      <c r="T456" s="1">
        <v>67</v>
      </c>
      <c r="U456" s="1">
        <v>0</v>
      </c>
      <c r="V456" s="1">
        <v>72</v>
      </c>
      <c r="W456" s="1">
        <v>0</v>
      </c>
      <c r="X456" s="1">
        <v>0</v>
      </c>
      <c r="Y456" s="1">
        <v>105</v>
      </c>
      <c r="Z456" s="1">
        <v>12</v>
      </c>
      <c r="AA456" s="1">
        <v>0</v>
      </c>
      <c r="AB456" s="1">
        <v>110</v>
      </c>
      <c r="AC456" s="1">
        <v>0</v>
      </c>
      <c r="AD456" s="1">
        <v>700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 t="s">
        <v>1276</v>
      </c>
      <c r="AL456" s="1">
        <v>1</v>
      </c>
      <c r="AM456" s="1">
        <v>0</v>
      </c>
      <c r="AN456" s="1">
        <v>2000</v>
      </c>
      <c r="AO456" s="1">
        <v>24</v>
      </c>
      <c r="AP456" s="1">
        <v>0</v>
      </c>
      <c r="AQ456" s="1">
        <v>1</v>
      </c>
      <c r="AS456" s="1">
        <v>218</v>
      </c>
      <c r="AT456" s="1">
        <v>218</v>
      </c>
      <c r="AU456" s="1" t="b">
        <v>1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 t="b">
        <v>1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8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4194304</v>
      </c>
      <c r="CO456" s="1">
        <v>0</v>
      </c>
      <c r="CP456" s="1">
        <v>0</v>
      </c>
      <c r="CQ456" s="1">
        <v>0</v>
      </c>
      <c r="CS456" s="1" t="s">
        <v>270</v>
      </c>
      <c r="CT456" s="1">
        <v>1</v>
      </c>
      <c r="CU456" s="1">
        <v>650</v>
      </c>
      <c r="CV456" s="1">
        <v>41</v>
      </c>
      <c r="CW456" s="1">
        <v>0</v>
      </c>
      <c r="CX456" s="1">
        <v>150041</v>
      </c>
      <c r="CY456" s="1" t="s">
        <v>270</v>
      </c>
    </row>
    <row r="457" spans="1:103" x14ac:dyDescent="0.2">
      <c r="A457" s="1">
        <v>82015</v>
      </c>
      <c r="B457" s="1">
        <v>1</v>
      </c>
      <c r="C457" s="1">
        <v>182015</v>
      </c>
      <c r="D457" s="1">
        <v>282015</v>
      </c>
      <c r="E457" s="1" t="s">
        <v>1277</v>
      </c>
      <c r="F457" s="1" t="s">
        <v>1278</v>
      </c>
      <c r="G457" s="1">
        <v>75000</v>
      </c>
      <c r="H457" s="1">
        <v>20</v>
      </c>
      <c r="I457" s="1">
        <v>0</v>
      </c>
      <c r="J457" s="1">
        <v>0</v>
      </c>
      <c r="K457" s="1">
        <v>0</v>
      </c>
      <c r="L457" s="1">
        <v>0</v>
      </c>
      <c r="M457" s="1">
        <v>512</v>
      </c>
      <c r="N457" s="1">
        <v>0</v>
      </c>
      <c r="O457" s="1">
        <v>5</v>
      </c>
      <c r="P457" s="1">
        <v>45</v>
      </c>
      <c r="Q457" s="1">
        <v>0</v>
      </c>
      <c r="R457" s="1">
        <v>33</v>
      </c>
      <c r="S457" s="1">
        <v>0</v>
      </c>
      <c r="T457" s="1">
        <v>55</v>
      </c>
      <c r="U457" s="1">
        <v>0</v>
      </c>
      <c r="V457" s="1">
        <v>52</v>
      </c>
      <c r="W457" s="1">
        <v>0</v>
      </c>
      <c r="X457" s="1">
        <v>0</v>
      </c>
      <c r="Y457" s="1">
        <v>106</v>
      </c>
      <c r="Z457" s="1">
        <v>12</v>
      </c>
      <c r="AA457" s="1">
        <v>0</v>
      </c>
      <c r="AB457" s="1">
        <v>115</v>
      </c>
      <c r="AC457" s="1">
        <v>800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 t="s">
        <v>1279</v>
      </c>
      <c r="AL457" s="1">
        <v>1</v>
      </c>
      <c r="AM457" s="1">
        <v>0</v>
      </c>
      <c r="AN457" s="1">
        <v>2000</v>
      </c>
      <c r="AO457" s="1">
        <v>24</v>
      </c>
      <c r="AP457" s="1">
        <v>0</v>
      </c>
      <c r="AQ457" s="1">
        <v>1</v>
      </c>
      <c r="AS457" s="1">
        <v>219</v>
      </c>
      <c r="AT457" s="1">
        <v>219</v>
      </c>
      <c r="AU457" s="1" t="b">
        <v>1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 t="b">
        <v>1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8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4194304</v>
      </c>
      <c r="CO457" s="1">
        <v>0</v>
      </c>
      <c r="CP457" s="1">
        <v>0</v>
      </c>
      <c r="CQ457" s="1">
        <v>0</v>
      </c>
      <c r="CS457" s="1" t="s">
        <v>269</v>
      </c>
      <c r="CT457" s="1">
        <v>1</v>
      </c>
      <c r="CU457" s="1">
        <v>650</v>
      </c>
      <c r="CV457" s="1">
        <v>17</v>
      </c>
      <c r="CW457" s="1">
        <v>0</v>
      </c>
      <c r="CX457" s="1">
        <v>150017</v>
      </c>
      <c r="CY457" s="1" t="s">
        <v>269</v>
      </c>
    </row>
    <row r="458" spans="1:103" x14ac:dyDescent="0.2">
      <c r="A458" s="1">
        <v>82016</v>
      </c>
      <c r="B458" s="1">
        <v>1</v>
      </c>
      <c r="C458" s="1">
        <v>182016</v>
      </c>
      <c r="D458" s="1">
        <v>282016</v>
      </c>
      <c r="E458" s="1" t="s">
        <v>1280</v>
      </c>
      <c r="F458" s="1" t="s">
        <v>1281</v>
      </c>
      <c r="G458" s="1">
        <v>75000</v>
      </c>
      <c r="H458" s="1">
        <v>20</v>
      </c>
      <c r="I458" s="1">
        <v>0</v>
      </c>
      <c r="J458" s="1">
        <v>0</v>
      </c>
      <c r="K458" s="1">
        <v>0</v>
      </c>
      <c r="L458" s="1">
        <v>0</v>
      </c>
      <c r="M458" s="1">
        <v>512</v>
      </c>
      <c r="N458" s="1">
        <v>0</v>
      </c>
      <c r="O458" s="1">
        <v>5</v>
      </c>
      <c r="P458" s="1">
        <v>17</v>
      </c>
      <c r="Q458" s="1">
        <v>0</v>
      </c>
      <c r="R458" s="1">
        <v>71</v>
      </c>
      <c r="S458" s="1">
        <v>0</v>
      </c>
      <c r="T458" s="1">
        <v>8</v>
      </c>
      <c r="U458" s="1">
        <v>0</v>
      </c>
      <c r="V458" s="1">
        <v>93</v>
      </c>
      <c r="W458" s="1">
        <v>0</v>
      </c>
      <c r="X458" s="1">
        <v>0</v>
      </c>
      <c r="Y458" s="1">
        <v>106</v>
      </c>
      <c r="Z458" s="1">
        <v>12</v>
      </c>
      <c r="AA458" s="1">
        <v>0</v>
      </c>
      <c r="AB458" s="1">
        <v>114</v>
      </c>
      <c r="AC458" s="1">
        <v>0</v>
      </c>
      <c r="AD458" s="1">
        <v>800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 t="s">
        <v>1282</v>
      </c>
      <c r="AL458" s="1">
        <v>1</v>
      </c>
      <c r="AM458" s="1">
        <v>0</v>
      </c>
      <c r="AN458" s="1">
        <v>2000</v>
      </c>
      <c r="AO458" s="1">
        <v>24</v>
      </c>
      <c r="AP458" s="1">
        <v>0</v>
      </c>
      <c r="AQ458" s="1">
        <v>1</v>
      </c>
      <c r="AS458" s="1">
        <v>220</v>
      </c>
      <c r="AT458" s="1">
        <v>220</v>
      </c>
      <c r="AU458" s="1" t="b">
        <v>1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 t="b">
        <v>1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8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4194304</v>
      </c>
      <c r="CO458" s="1">
        <v>0</v>
      </c>
      <c r="CP458" s="1">
        <v>0</v>
      </c>
      <c r="CQ458" s="1">
        <v>0</v>
      </c>
      <c r="CS458" s="1" t="s">
        <v>268</v>
      </c>
      <c r="CT458" s="1">
        <v>1</v>
      </c>
      <c r="CU458" s="1">
        <v>650</v>
      </c>
      <c r="CV458" s="1">
        <v>13</v>
      </c>
      <c r="CW458" s="1">
        <v>0</v>
      </c>
      <c r="CX458" s="1">
        <v>150013</v>
      </c>
      <c r="CY458" s="1" t="s">
        <v>268</v>
      </c>
    </row>
    <row r="459" spans="1:103" x14ac:dyDescent="0.2">
      <c r="A459" s="1">
        <v>82017</v>
      </c>
      <c r="B459" s="1">
        <v>1</v>
      </c>
      <c r="C459" s="1">
        <v>182017</v>
      </c>
      <c r="D459" s="1">
        <v>282017</v>
      </c>
      <c r="E459" s="1" t="s">
        <v>1283</v>
      </c>
      <c r="F459" s="1" t="s">
        <v>1284</v>
      </c>
      <c r="G459" s="1">
        <v>75000</v>
      </c>
      <c r="H459" s="1">
        <v>20</v>
      </c>
      <c r="I459" s="1">
        <v>0</v>
      </c>
      <c r="J459" s="1">
        <v>0</v>
      </c>
      <c r="K459" s="1">
        <v>0</v>
      </c>
      <c r="L459" s="1">
        <v>0</v>
      </c>
      <c r="M459" s="1">
        <v>512</v>
      </c>
      <c r="N459" s="1">
        <v>0</v>
      </c>
      <c r="O459" s="1">
        <v>5</v>
      </c>
      <c r="P459" s="1">
        <v>35</v>
      </c>
      <c r="Q459" s="1">
        <v>0</v>
      </c>
      <c r="R459" s="1">
        <v>53</v>
      </c>
      <c r="S459" s="1">
        <v>0</v>
      </c>
      <c r="T459" s="1">
        <v>10</v>
      </c>
      <c r="U459" s="1">
        <v>0</v>
      </c>
      <c r="V459" s="1">
        <v>125</v>
      </c>
      <c r="W459" s="1">
        <v>0</v>
      </c>
      <c r="X459" s="1">
        <v>0</v>
      </c>
      <c r="Y459" s="1">
        <v>105</v>
      </c>
      <c r="Z459" s="1">
        <v>12</v>
      </c>
      <c r="AA459" s="1">
        <v>0</v>
      </c>
      <c r="AB459" s="1">
        <v>108</v>
      </c>
      <c r="AC459" s="1">
        <v>50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 t="s">
        <v>1285</v>
      </c>
      <c r="AL459" s="1">
        <v>1</v>
      </c>
      <c r="AM459" s="1">
        <v>0</v>
      </c>
      <c r="AN459" s="1">
        <v>2000</v>
      </c>
      <c r="AO459" s="1">
        <v>24</v>
      </c>
      <c r="AP459" s="1">
        <v>0</v>
      </c>
      <c r="AQ459" s="1">
        <v>1</v>
      </c>
      <c r="AS459" s="1">
        <v>221</v>
      </c>
      <c r="AT459" s="1">
        <v>221</v>
      </c>
      <c r="AU459" s="1" t="b">
        <v>1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 t="b">
        <v>1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8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4194304</v>
      </c>
      <c r="CO459" s="1">
        <v>0</v>
      </c>
      <c r="CP459" s="1">
        <v>0</v>
      </c>
      <c r="CQ459" s="1">
        <v>0</v>
      </c>
      <c r="CS459" s="1" t="s">
        <v>187</v>
      </c>
      <c r="CT459" s="1">
        <v>1</v>
      </c>
      <c r="CU459" s="1">
        <v>-1</v>
      </c>
      <c r="CV459" s="1">
        <v>72</v>
      </c>
      <c r="CW459" s="1">
        <v>0</v>
      </c>
      <c r="CX459" s="1">
        <v>150072</v>
      </c>
      <c r="CY459" s="1" t="s">
        <v>187</v>
      </c>
    </row>
    <row r="460" spans="1:103" x14ac:dyDescent="0.2">
      <c r="A460" s="1">
        <v>82018</v>
      </c>
      <c r="B460" s="1">
        <v>1</v>
      </c>
      <c r="C460" s="1">
        <v>182018</v>
      </c>
      <c r="D460" s="1">
        <v>282018</v>
      </c>
      <c r="E460" s="1" t="s">
        <v>1286</v>
      </c>
      <c r="F460" s="1" t="s">
        <v>1287</v>
      </c>
      <c r="G460" s="1">
        <v>75000</v>
      </c>
      <c r="H460" s="1">
        <v>20</v>
      </c>
      <c r="I460" s="1">
        <v>0</v>
      </c>
      <c r="J460" s="1">
        <v>0</v>
      </c>
      <c r="K460" s="1">
        <v>0</v>
      </c>
      <c r="L460" s="1">
        <v>0</v>
      </c>
      <c r="M460" s="1">
        <v>512</v>
      </c>
      <c r="N460" s="1">
        <v>0</v>
      </c>
      <c r="O460" s="1">
        <v>5</v>
      </c>
      <c r="P460" s="1">
        <v>60</v>
      </c>
      <c r="Q460" s="1">
        <v>0</v>
      </c>
      <c r="R460" s="1">
        <v>28</v>
      </c>
      <c r="S460" s="1">
        <v>0</v>
      </c>
      <c r="T460" s="1">
        <v>110</v>
      </c>
      <c r="U460" s="1">
        <v>0</v>
      </c>
      <c r="V460" s="1">
        <v>25</v>
      </c>
      <c r="W460" s="1">
        <v>0</v>
      </c>
      <c r="X460" s="1">
        <v>0</v>
      </c>
      <c r="Y460" s="1">
        <v>105</v>
      </c>
      <c r="Z460" s="1">
        <v>12</v>
      </c>
      <c r="AA460" s="1">
        <v>0</v>
      </c>
      <c r="AB460" s="1">
        <v>126</v>
      </c>
      <c r="AC460" s="1">
        <v>200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 t="s">
        <v>1288</v>
      </c>
      <c r="AL460" s="1">
        <v>1</v>
      </c>
      <c r="AM460" s="1">
        <v>0</v>
      </c>
      <c r="AN460" s="1">
        <v>2000</v>
      </c>
      <c r="AO460" s="1">
        <v>24</v>
      </c>
      <c r="AP460" s="1">
        <v>0</v>
      </c>
      <c r="AQ460" s="1">
        <v>1</v>
      </c>
      <c r="AS460" s="1">
        <v>222</v>
      </c>
      <c r="AT460" s="1">
        <v>222</v>
      </c>
      <c r="AU460" s="1" t="b">
        <v>1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 t="b">
        <v>1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8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4194304</v>
      </c>
      <c r="CO460" s="1">
        <v>0</v>
      </c>
      <c r="CP460" s="1">
        <v>0</v>
      </c>
      <c r="CQ460" s="1">
        <v>0</v>
      </c>
      <c r="CS460" s="1" t="s">
        <v>183</v>
      </c>
      <c r="CT460" s="1">
        <v>2</v>
      </c>
      <c r="CU460" s="1">
        <v>-1</v>
      </c>
      <c r="CV460" s="1">
        <v>73</v>
      </c>
      <c r="CW460" s="1">
        <v>0</v>
      </c>
      <c r="CX460" s="1">
        <v>150073</v>
      </c>
      <c r="CY460" s="1" t="s">
        <v>183</v>
      </c>
    </row>
    <row r="461" spans="1:103" x14ac:dyDescent="0.2">
      <c r="A461" s="1">
        <v>82019</v>
      </c>
      <c r="B461" s="1">
        <v>1</v>
      </c>
      <c r="C461" s="1">
        <v>182019</v>
      </c>
      <c r="D461" s="1">
        <v>282019</v>
      </c>
      <c r="E461" s="1" t="s">
        <v>1289</v>
      </c>
      <c r="F461" s="1" t="s">
        <v>1290</v>
      </c>
      <c r="G461" s="1">
        <v>75000</v>
      </c>
      <c r="H461" s="1">
        <v>20</v>
      </c>
      <c r="I461" s="1">
        <v>0</v>
      </c>
      <c r="J461" s="1">
        <v>0</v>
      </c>
      <c r="K461" s="1">
        <v>0</v>
      </c>
      <c r="L461" s="1">
        <v>0</v>
      </c>
      <c r="M461" s="1">
        <v>512</v>
      </c>
      <c r="N461" s="1">
        <v>0</v>
      </c>
      <c r="O461" s="1">
        <v>5</v>
      </c>
      <c r="P461" s="1">
        <v>52</v>
      </c>
      <c r="Q461" s="1">
        <v>0</v>
      </c>
      <c r="R461" s="1">
        <v>46</v>
      </c>
      <c r="S461" s="1">
        <v>0</v>
      </c>
      <c r="T461" s="1">
        <v>64</v>
      </c>
      <c r="U461" s="1">
        <v>0</v>
      </c>
      <c r="V461" s="1">
        <v>41</v>
      </c>
      <c r="W461" s="1">
        <v>0</v>
      </c>
      <c r="X461" s="1">
        <v>0</v>
      </c>
      <c r="Y461" s="1">
        <v>132</v>
      </c>
      <c r="Z461" s="1">
        <v>800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 t="s">
        <v>1291</v>
      </c>
      <c r="AL461" s="1">
        <v>1</v>
      </c>
      <c r="AM461" s="1">
        <v>0</v>
      </c>
      <c r="AN461" s="1">
        <v>2000</v>
      </c>
      <c r="AO461" s="1">
        <v>8</v>
      </c>
      <c r="AP461" s="1">
        <v>0</v>
      </c>
      <c r="AQ461" s="1">
        <v>1</v>
      </c>
      <c r="AS461" s="1">
        <v>223</v>
      </c>
      <c r="AT461" s="1">
        <v>223</v>
      </c>
      <c r="AU461" s="1" t="b">
        <v>1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 t="b">
        <v>1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8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4194304</v>
      </c>
      <c r="CO461" s="1">
        <v>0</v>
      </c>
      <c r="CP461" s="1">
        <v>0</v>
      </c>
      <c r="CQ461" s="1">
        <v>0</v>
      </c>
      <c r="CS461" s="1" t="s">
        <v>186</v>
      </c>
      <c r="CT461" s="1">
        <v>2</v>
      </c>
      <c r="CU461" s="1">
        <v>-1</v>
      </c>
      <c r="CV461" s="1">
        <v>74</v>
      </c>
      <c r="CW461" s="1">
        <v>0</v>
      </c>
      <c r="CX461" s="1">
        <v>150074</v>
      </c>
      <c r="CY461" s="1" t="s">
        <v>186</v>
      </c>
    </row>
    <row r="462" spans="1:103" x14ac:dyDescent="0.2">
      <c r="A462" s="1">
        <v>82020</v>
      </c>
      <c r="B462" s="1">
        <v>1</v>
      </c>
      <c r="C462" s="1">
        <v>182020</v>
      </c>
      <c r="D462" s="1">
        <v>282020</v>
      </c>
      <c r="E462" s="1" t="s">
        <v>1292</v>
      </c>
      <c r="F462" s="1" t="s">
        <v>1293</v>
      </c>
      <c r="G462" s="1">
        <v>75000</v>
      </c>
      <c r="H462" s="1">
        <v>20</v>
      </c>
      <c r="I462" s="1">
        <v>0</v>
      </c>
      <c r="J462" s="1">
        <v>0</v>
      </c>
      <c r="K462" s="1">
        <v>0</v>
      </c>
      <c r="L462" s="1">
        <v>0</v>
      </c>
      <c r="M462" s="1">
        <v>512</v>
      </c>
      <c r="N462" s="1">
        <v>0</v>
      </c>
      <c r="O462" s="1">
        <v>5</v>
      </c>
      <c r="P462" s="1">
        <v>20</v>
      </c>
      <c r="Q462" s="1">
        <v>0</v>
      </c>
      <c r="R462" s="1">
        <v>33</v>
      </c>
      <c r="S462" s="1">
        <v>0</v>
      </c>
      <c r="T462" s="1">
        <v>95</v>
      </c>
      <c r="U462" s="1">
        <v>0</v>
      </c>
      <c r="V462" s="1">
        <v>100</v>
      </c>
      <c r="W462" s="1">
        <v>0</v>
      </c>
      <c r="X462" s="1">
        <v>0</v>
      </c>
      <c r="Y462" s="1">
        <v>123</v>
      </c>
      <c r="Z462" s="1">
        <v>500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 t="s">
        <v>1294</v>
      </c>
      <c r="AL462" s="1">
        <v>1</v>
      </c>
      <c r="AM462" s="1">
        <v>0</v>
      </c>
      <c r="AN462" s="1">
        <v>2000</v>
      </c>
      <c r="AO462" s="1">
        <v>8</v>
      </c>
      <c r="AP462" s="1">
        <v>0</v>
      </c>
      <c r="AQ462" s="1">
        <v>1</v>
      </c>
      <c r="AS462" s="1">
        <v>224</v>
      </c>
      <c r="AT462" s="1">
        <v>224</v>
      </c>
      <c r="AU462" s="1" t="b">
        <v>1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 t="b">
        <v>1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8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4194304</v>
      </c>
      <c r="CO462" s="1">
        <v>0</v>
      </c>
      <c r="CP462" s="1">
        <v>0</v>
      </c>
      <c r="CQ462" s="1">
        <v>0</v>
      </c>
      <c r="CS462" s="1" t="s">
        <v>185</v>
      </c>
      <c r="CT462" s="1">
        <v>2</v>
      </c>
      <c r="CU462" s="1">
        <v>-1</v>
      </c>
      <c r="CV462" s="1">
        <v>75</v>
      </c>
      <c r="CW462" s="1">
        <v>0</v>
      </c>
      <c r="CX462" s="1">
        <v>150075</v>
      </c>
      <c r="CY462" s="1" t="s">
        <v>185</v>
      </c>
    </row>
    <row r="463" spans="1:103" x14ac:dyDescent="0.2">
      <c r="A463" s="1">
        <v>82501</v>
      </c>
      <c r="B463" s="1">
        <v>1</v>
      </c>
      <c r="C463" s="1">
        <v>182501</v>
      </c>
      <c r="D463" s="1">
        <v>282501</v>
      </c>
      <c r="E463" s="1" t="s">
        <v>1295</v>
      </c>
      <c r="F463" s="1" t="s">
        <v>1296</v>
      </c>
      <c r="G463" s="1">
        <v>5000</v>
      </c>
      <c r="H463" s="1">
        <v>20</v>
      </c>
      <c r="I463" s="1">
        <v>0</v>
      </c>
      <c r="J463" s="1">
        <v>0</v>
      </c>
      <c r="K463" s="1">
        <v>0</v>
      </c>
      <c r="L463" s="1">
        <v>0</v>
      </c>
      <c r="M463" s="1">
        <v>1024</v>
      </c>
      <c r="N463" s="1">
        <v>0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5</v>
      </c>
      <c r="U463" s="1">
        <v>0</v>
      </c>
      <c r="V463" s="1">
        <v>6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 t="s">
        <v>1297</v>
      </c>
      <c r="AL463" s="1">
        <v>1</v>
      </c>
      <c r="AM463" s="1">
        <v>0</v>
      </c>
      <c r="AN463" s="1">
        <v>500</v>
      </c>
      <c r="AO463" s="1">
        <v>8388648</v>
      </c>
      <c r="AP463" s="1">
        <v>8192</v>
      </c>
      <c r="AQ463" s="1">
        <v>1</v>
      </c>
      <c r="AS463" s="1">
        <v>225</v>
      </c>
      <c r="AT463" s="1">
        <v>225</v>
      </c>
      <c r="AU463" s="1" t="b">
        <v>1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 t="b">
        <v>1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8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4194304</v>
      </c>
      <c r="CO463" s="1">
        <v>0</v>
      </c>
      <c r="CP463" s="1">
        <v>0</v>
      </c>
      <c r="CQ463" s="1">
        <v>0</v>
      </c>
      <c r="CS463" s="1" t="s">
        <v>2855</v>
      </c>
      <c r="CT463" s="1">
        <v>2</v>
      </c>
      <c r="CU463" s="1">
        <v>-1</v>
      </c>
      <c r="CV463" s="1">
        <v>97</v>
      </c>
      <c r="CW463" s="1">
        <v>0</v>
      </c>
      <c r="CX463" s="1">
        <v>150097</v>
      </c>
      <c r="CY463" s="1" t="s">
        <v>2855</v>
      </c>
    </row>
    <row r="464" spans="1:103" x14ac:dyDescent="0.2">
      <c r="A464" s="1">
        <v>82502</v>
      </c>
      <c r="B464" s="1">
        <v>1</v>
      </c>
      <c r="C464" s="1">
        <v>182502</v>
      </c>
      <c r="D464" s="1">
        <v>282502</v>
      </c>
      <c r="E464" s="1" t="s">
        <v>379</v>
      </c>
      <c r="F464" s="1" t="s">
        <v>1298</v>
      </c>
      <c r="G464" s="1">
        <v>15000</v>
      </c>
      <c r="H464" s="1">
        <v>20</v>
      </c>
      <c r="I464" s="1">
        <v>0</v>
      </c>
      <c r="J464" s="1">
        <v>0</v>
      </c>
      <c r="K464" s="1">
        <v>0</v>
      </c>
      <c r="L464" s="1">
        <v>0</v>
      </c>
      <c r="M464" s="1">
        <v>1024</v>
      </c>
      <c r="N464" s="1">
        <v>0</v>
      </c>
      <c r="O464" s="1">
        <v>2</v>
      </c>
      <c r="P464" s="1">
        <v>1</v>
      </c>
      <c r="Q464" s="1">
        <v>0</v>
      </c>
      <c r="R464" s="1">
        <v>1</v>
      </c>
      <c r="S464" s="1">
        <v>0</v>
      </c>
      <c r="T464" s="1">
        <v>9</v>
      </c>
      <c r="U464" s="1">
        <v>0</v>
      </c>
      <c r="V464" s="1">
        <v>13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 t="s">
        <v>1299</v>
      </c>
      <c r="AL464" s="1">
        <v>1</v>
      </c>
      <c r="AM464" s="1">
        <v>0</v>
      </c>
      <c r="AN464" s="1">
        <v>500</v>
      </c>
      <c r="AO464" s="1">
        <v>8388664</v>
      </c>
      <c r="AP464" s="1">
        <v>8192</v>
      </c>
      <c r="AQ464" s="1">
        <v>1</v>
      </c>
      <c r="AS464" s="1">
        <v>226</v>
      </c>
      <c r="AT464" s="1">
        <v>226</v>
      </c>
      <c r="AU464" s="1" t="b">
        <v>1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 t="b">
        <v>1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8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4194304</v>
      </c>
      <c r="CO464" s="1">
        <v>0</v>
      </c>
      <c r="CP464" s="1">
        <v>0</v>
      </c>
      <c r="CQ464" s="1">
        <v>0</v>
      </c>
      <c r="CS464" s="1" t="s">
        <v>182</v>
      </c>
      <c r="CT464" s="1">
        <v>4</v>
      </c>
      <c r="CU464" s="1">
        <v>-1</v>
      </c>
      <c r="CV464" s="1">
        <v>89</v>
      </c>
      <c r="CW464" s="1">
        <v>0</v>
      </c>
      <c r="CX464" s="1">
        <v>150089</v>
      </c>
      <c r="CY464" s="1" t="s">
        <v>182</v>
      </c>
    </row>
    <row r="465" spans="1:103" x14ac:dyDescent="0.2">
      <c r="A465" s="1">
        <v>82503</v>
      </c>
      <c r="B465" s="1">
        <v>1</v>
      </c>
      <c r="C465" s="1">
        <v>182503</v>
      </c>
      <c r="D465" s="1">
        <v>282503</v>
      </c>
      <c r="E465" s="1" t="s">
        <v>412</v>
      </c>
      <c r="F465" s="1" t="s">
        <v>1300</v>
      </c>
      <c r="G465" s="1">
        <v>30000</v>
      </c>
      <c r="H465" s="1">
        <v>20</v>
      </c>
      <c r="I465" s="1">
        <v>0</v>
      </c>
      <c r="J465" s="1">
        <v>0</v>
      </c>
      <c r="K465" s="1">
        <v>0</v>
      </c>
      <c r="L465" s="1">
        <v>0</v>
      </c>
      <c r="M465" s="1">
        <v>1024</v>
      </c>
      <c r="N465" s="1">
        <v>0</v>
      </c>
      <c r="O465" s="1">
        <v>3</v>
      </c>
      <c r="P465" s="1">
        <v>5</v>
      </c>
      <c r="Q465" s="1">
        <v>0</v>
      </c>
      <c r="R465" s="1">
        <v>0</v>
      </c>
      <c r="S465" s="1">
        <v>0</v>
      </c>
      <c r="T465" s="1">
        <v>50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 t="s">
        <v>1301</v>
      </c>
      <c r="AL465" s="1">
        <v>1</v>
      </c>
      <c r="AM465" s="1">
        <v>0</v>
      </c>
      <c r="AN465" s="1">
        <v>500</v>
      </c>
      <c r="AO465" s="1">
        <v>8388664</v>
      </c>
      <c r="AP465" s="1">
        <v>8192</v>
      </c>
      <c r="AQ465" s="1">
        <v>1</v>
      </c>
      <c r="AS465" s="1">
        <v>227</v>
      </c>
      <c r="AT465" s="1">
        <v>227</v>
      </c>
      <c r="AU465" s="1" t="b">
        <v>1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 t="b">
        <v>1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8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4194304</v>
      </c>
      <c r="CO465" s="1">
        <v>0</v>
      </c>
      <c r="CP465" s="1">
        <v>0</v>
      </c>
      <c r="CQ465" s="1">
        <v>0</v>
      </c>
      <c r="CS465" s="1" t="s">
        <v>3811</v>
      </c>
      <c r="CT465" s="1">
        <v>1</v>
      </c>
      <c r="CU465" s="1">
        <v>650</v>
      </c>
      <c r="CV465" s="1">
        <v>110</v>
      </c>
      <c r="CW465" s="1">
        <v>0</v>
      </c>
      <c r="CX465" s="1">
        <v>150110</v>
      </c>
      <c r="CY465" s="1" t="s">
        <v>3811</v>
      </c>
    </row>
    <row r="466" spans="1:103" x14ac:dyDescent="0.2">
      <c r="A466" s="1">
        <v>82504</v>
      </c>
      <c r="B466" s="1">
        <v>1</v>
      </c>
      <c r="C466" s="1">
        <v>182504</v>
      </c>
      <c r="D466" s="1">
        <v>282504</v>
      </c>
      <c r="E466" s="1" t="s">
        <v>413</v>
      </c>
      <c r="F466" s="1" t="s">
        <v>1302</v>
      </c>
      <c r="G466" s="1">
        <v>30000</v>
      </c>
      <c r="H466" s="1">
        <v>20</v>
      </c>
      <c r="I466" s="1">
        <v>0</v>
      </c>
      <c r="J466" s="1">
        <v>0</v>
      </c>
      <c r="K466" s="1">
        <v>0</v>
      </c>
      <c r="L466" s="1">
        <v>0</v>
      </c>
      <c r="M466" s="1">
        <v>1024</v>
      </c>
      <c r="N466" s="1">
        <v>0</v>
      </c>
      <c r="O466" s="1">
        <v>3</v>
      </c>
      <c r="P466" s="1">
        <v>0</v>
      </c>
      <c r="Q466" s="1">
        <v>0</v>
      </c>
      <c r="R466" s="1">
        <v>6</v>
      </c>
      <c r="S466" s="1">
        <v>0</v>
      </c>
      <c r="T466" s="1">
        <v>0</v>
      </c>
      <c r="U466" s="1">
        <v>0</v>
      </c>
      <c r="V466" s="1">
        <v>59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 t="s">
        <v>1303</v>
      </c>
      <c r="AL466" s="1">
        <v>1</v>
      </c>
      <c r="AM466" s="1">
        <v>0</v>
      </c>
      <c r="AN466" s="1">
        <v>500</v>
      </c>
      <c r="AO466" s="1">
        <v>8388664</v>
      </c>
      <c r="AP466" s="1">
        <v>8192</v>
      </c>
      <c r="AQ466" s="1">
        <v>1</v>
      </c>
      <c r="AS466" s="1">
        <v>228</v>
      </c>
      <c r="AT466" s="1">
        <v>228</v>
      </c>
      <c r="AU466" s="1" t="b">
        <v>1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 t="b">
        <v>1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8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4194304</v>
      </c>
      <c r="CO466" s="1">
        <v>0</v>
      </c>
      <c r="CP466" s="1">
        <v>0</v>
      </c>
      <c r="CQ466" s="1">
        <v>0</v>
      </c>
      <c r="CS466" s="1" t="s">
        <v>267</v>
      </c>
      <c r="CT466" s="1">
        <v>1</v>
      </c>
      <c r="CU466" s="1">
        <v>650</v>
      </c>
      <c r="CV466" s="1">
        <v>15</v>
      </c>
      <c r="CW466" s="1">
        <v>0</v>
      </c>
      <c r="CX466" s="1">
        <v>150015</v>
      </c>
      <c r="CY466" s="1" t="s">
        <v>267</v>
      </c>
    </row>
    <row r="467" spans="1:103" x14ac:dyDescent="0.2">
      <c r="A467" s="1">
        <v>82505</v>
      </c>
      <c r="B467" s="1">
        <v>1</v>
      </c>
      <c r="C467" s="1">
        <v>182505</v>
      </c>
      <c r="D467" s="1">
        <v>282505</v>
      </c>
      <c r="E467" s="1" t="s">
        <v>480</v>
      </c>
      <c r="F467" s="1" t="s">
        <v>1304</v>
      </c>
      <c r="G467" s="1">
        <v>50000</v>
      </c>
      <c r="H467" s="1">
        <v>20</v>
      </c>
      <c r="I467" s="1">
        <v>0</v>
      </c>
      <c r="J467" s="1">
        <v>0</v>
      </c>
      <c r="K467" s="1">
        <v>0</v>
      </c>
      <c r="L467" s="1">
        <v>0</v>
      </c>
      <c r="M467" s="1">
        <v>1024</v>
      </c>
      <c r="N467" s="1">
        <v>0</v>
      </c>
      <c r="O467" s="1">
        <v>4</v>
      </c>
      <c r="P467" s="1">
        <v>0</v>
      </c>
      <c r="Q467" s="1">
        <v>0</v>
      </c>
      <c r="R467" s="1">
        <v>14</v>
      </c>
      <c r="S467" s="1">
        <v>0</v>
      </c>
      <c r="T467" s="1">
        <v>0</v>
      </c>
      <c r="U467" s="1">
        <v>0</v>
      </c>
      <c r="V467" s="1">
        <v>84</v>
      </c>
      <c r="W467" s="1">
        <v>0</v>
      </c>
      <c r="X467" s="1">
        <v>0</v>
      </c>
      <c r="Y467" s="1">
        <v>109</v>
      </c>
      <c r="Z467" s="1">
        <v>0</v>
      </c>
      <c r="AA467" s="1">
        <v>600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 t="s">
        <v>1305</v>
      </c>
      <c r="AL467" s="1">
        <v>1</v>
      </c>
      <c r="AM467" s="1">
        <v>0</v>
      </c>
      <c r="AN467" s="1">
        <v>1000</v>
      </c>
      <c r="AO467" s="1">
        <v>56</v>
      </c>
      <c r="AP467" s="1">
        <v>8192</v>
      </c>
      <c r="AQ467" s="1">
        <v>1</v>
      </c>
      <c r="AS467" s="1">
        <v>229</v>
      </c>
      <c r="AT467" s="1">
        <v>229</v>
      </c>
      <c r="AU467" s="1" t="b">
        <v>1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 t="b">
        <v>1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8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4194304</v>
      </c>
      <c r="CO467" s="1">
        <v>0</v>
      </c>
      <c r="CP467" s="1">
        <v>0</v>
      </c>
      <c r="CQ467" s="1">
        <v>0</v>
      </c>
      <c r="CS467" s="1" t="s">
        <v>264</v>
      </c>
      <c r="CT467" s="1">
        <v>1</v>
      </c>
      <c r="CU467" s="1">
        <v>650</v>
      </c>
      <c r="CV467" s="1">
        <v>52</v>
      </c>
      <c r="CW467" s="1">
        <v>0</v>
      </c>
      <c r="CX467" s="1">
        <v>150052</v>
      </c>
      <c r="CY467" s="1" t="s">
        <v>264</v>
      </c>
    </row>
    <row r="468" spans="1:103" x14ac:dyDescent="0.2">
      <c r="A468" s="1">
        <v>82506</v>
      </c>
      <c r="B468" s="1">
        <v>1</v>
      </c>
      <c r="C468" s="1">
        <v>182506</v>
      </c>
      <c r="D468" s="1">
        <v>282506</v>
      </c>
      <c r="E468" s="1" t="s">
        <v>481</v>
      </c>
      <c r="F468" s="1" t="s">
        <v>1306</v>
      </c>
      <c r="G468" s="1">
        <v>50000</v>
      </c>
      <c r="H468" s="1">
        <v>20</v>
      </c>
      <c r="I468" s="1">
        <v>0</v>
      </c>
      <c r="J468" s="1">
        <v>0</v>
      </c>
      <c r="K468" s="1">
        <v>0</v>
      </c>
      <c r="L468" s="1">
        <v>0</v>
      </c>
      <c r="M468" s="1">
        <v>1024</v>
      </c>
      <c r="N468" s="1">
        <v>0</v>
      </c>
      <c r="O468" s="1">
        <v>4</v>
      </c>
      <c r="P468" s="1">
        <v>0</v>
      </c>
      <c r="Q468" s="1">
        <v>0</v>
      </c>
      <c r="R468" s="1">
        <v>15</v>
      </c>
      <c r="S468" s="1">
        <v>0</v>
      </c>
      <c r="T468" s="1">
        <v>0</v>
      </c>
      <c r="U468" s="1">
        <v>0</v>
      </c>
      <c r="V468" s="1">
        <v>78</v>
      </c>
      <c r="W468" s="1">
        <v>0</v>
      </c>
      <c r="X468" s="1">
        <v>0</v>
      </c>
      <c r="Y468" s="1">
        <v>110</v>
      </c>
      <c r="Z468" s="1">
        <v>0</v>
      </c>
      <c r="AA468" s="1">
        <v>600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 t="s">
        <v>1307</v>
      </c>
      <c r="AL468" s="1">
        <v>1</v>
      </c>
      <c r="AM468" s="1">
        <v>0</v>
      </c>
      <c r="AN468" s="1">
        <v>1000</v>
      </c>
      <c r="AO468" s="1">
        <v>56</v>
      </c>
      <c r="AP468" s="1">
        <v>8192</v>
      </c>
      <c r="AQ468" s="1">
        <v>1</v>
      </c>
      <c r="AS468" s="1">
        <v>230</v>
      </c>
      <c r="AT468" s="1">
        <v>230</v>
      </c>
      <c r="AU468" s="1" t="b">
        <v>1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 t="b">
        <v>1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8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4194304</v>
      </c>
      <c r="CO468" s="1">
        <v>0</v>
      </c>
      <c r="CP468" s="1">
        <v>0</v>
      </c>
      <c r="CQ468" s="1">
        <v>0</v>
      </c>
      <c r="CS468" s="1" t="s">
        <v>260</v>
      </c>
      <c r="CT468" s="1">
        <v>1</v>
      </c>
      <c r="CU468" s="1">
        <v>650</v>
      </c>
      <c r="CV468" s="1">
        <v>14</v>
      </c>
      <c r="CW468" s="1">
        <v>0</v>
      </c>
      <c r="CX468" s="1">
        <v>150014</v>
      </c>
      <c r="CY468" s="1" t="s">
        <v>260</v>
      </c>
    </row>
    <row r="469" spans="1:103" x14ac:dyDescent="0.2">
      <c r="A469" s="1">
        <v>82507</v>
      </c>
      <c r="B469" s="1">
        <v>1</v>
      </c>
      <c r="C469" s="1">
        <v>182507</v>
      </c>
      <c r="D469" s="1">
        <v>282507</v>
      </c>
      <c r="E469" s="1" t="s">
        <v>482</v>
      </c>
      <c r="F469" s="1" t="s">
        <v>1308</v>
      </c>
      <c r="G469" s="1">
        <v>50000</v>
      </c>
      <c r="H469" s="1">
        <v>20</v>
      </c>
      <c r="I469" s="1">
        <v>0</v>
      </c>
      <c r="J469" s="1">
        <v>0</v>
      </c>
      <c r="K469" s="1">
        <v>0</v>
      </c>
      <c r="L469" s="1">
        <v>0</v>
      </c>
      <c r="M469" s="1">
        <v>1024</v>
      </c>
      <c r="N469" s="1">
        <v>0</v>
      </c>
      <c r="O469" s="1">
        <v>4</v>
      </c>
      <c r="P469" s="1">
        <v>11</v>
      </c>
      <c r="Q469" s="1">
        <v>0</v>
      </c>
      <c r="R469" s="1">
        <v>0</v>
      </c>
      <c r="S469" s="1">
        <v>0</v>
      </c>
      <c r="T469" s="1">
        <v>72</v>
      </c>
      <c r="U469" s="1">
        <v>0</v>
      </c>
      <c r="V469" s="1">
        <v>0</v>
      </c>
      <c r="W469" s="1">
        <v>0</v>
      </c>
      <c r="X469" s="1">
        <v>0</v>
      </c>
      <c r="Y469" s="1">
        <v>106</v>
      </c>
      <c r="Z469" s="1">
        <v>9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 t="s">
        <v>1309</v>
      </c>
      <c r="AL469" s="1">
        <v>1</v>
      </c>
      <c r="AM469" s="1">
        <v>0</v>
      </c>
      <c r="AN469" s="1">
        <v>1000</v>
      </c>
      <c r="AO469" s="1">
        <v>56</v>
      </c>
      <c r="AP469" s="1">
        <v>8192</v>
      </c>
      <c r="AQ469" s="1">
        <v>1</v>
      </c>
      <c r="AS469" s="1">
        <v>231</v>
      </c>
      <c r="AT469" s="1">
        <v>231</v>
      </c>
      <c r="AU469" s="1" t="b">
        <v>1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 t="b">
        <v>1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8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4194304</v>
      </c>
      <c r="CO469" s="1">
        <v>0</v>
      </c>
      <c r="CP469" s="1">
        <v>0</v>
      </c>
      <c r="CQ469" s="1">
        <v>0</v>
      </c>
      <c r="CS469" s="1" t="s">
        <v>257</v>
      </c>
      <c r="CT469" s="1">
        <v>1</v>
      </c>
      <c r="CU469" s="1">
        <v>650</v>
      </c>
      <c r="CV469" s="1">
        <v>53</v>
      </c>
      <c r="CW469" s="1">
        <v>0</v>
      </c>
      <c r="CX469" s="1">
        <v>150053</v>
      </c>
      <c r="CY469" s="1" t="s">
        <v>257</v>
      </c>
    </row>
    <row r="470" spans="1:103" x14ac:dyDescent="0.2">
      <c r="A470" s="1">
        <v>82508</v>
      </c>
      <c r="B470" s="1">
        <v>1</v>
      </c>
      <c r="C470" s="1">
        <v>182508</v>
      </c>
      <c r="D470" s="1">
        <v>282508</v>
      </c>
      <c r="E470" s="1" t="s">
        <v>483</v>
      </c>
      <c r="F470" s="1" t="s">
        <v>1310</v>
      </c>
      <c r="G470" s="1">
        <v>50000</v>
      </c>
      <c r="H470" s="1">
        <v>20</v>
      </c>
      <c r="I470" s="1">
        <v>0</v>
      </c>
      <c r="J470" s="1">
        <v>0</v>
      </c>
      <c r="K470" s="1">
        <v>0</v>
      </c>
      <c r="L470" s="1">
        <v>0</v>
      </c>
      <c r="M470" s="1">
        <v>1024</v>
      </c>
      <c r="N470" s="1">
        <v>0</v>
      </c>
      <c r="O470" s="1">
        <v>4</v>
      </c>
      <c r="P470" s="1">
        <v>13</v>
      </c>
      <c r="Q470" s="1">
        <v>0</v>
      </c>
      <c r="R470" s="1">
        <v>0</v>
      </c>
      <c r="S470" s="1">
        <v>0</v>
      </c>
      <c r="T470" s="1">
        <v>66</v>
      </c>
      <c r="U470" s="1">
        <v>0</v>
      </c>
      <c r="V470" s="1">
        <v>0</v>
      </c>
      <c r="W470" s="1">
        <v>0</v>
      </c>
      <c r="X470" s="1">
        <v>0</v>
      </c>
      <c r="Y470" s="1">
        <v>103</v>
      </c>
      <c r="Z470" s="1">
        <v>9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 t="s">
        <v>1311</v>
      </c>
      <c r="AL470" s="1">
        <v>1</v>
      </c>
      <c r="AM470" s="1">
        <v>0</v>
      </c>
      <c r="AN470" s="1">
        <v>1000</v>
      </c>
      <c r="AO470" s="1">
        <v>56</v>
      </c>
      <c r="AP470" s="1">
        <v>8192</v>
      </c>
      <c r="AQ470" s="1">
        <v>1</v>
      </c>
      <c r="AS470" s="1">
        <v>232</v>
      </c>
      <c r="AT470" s="1">
        <v>232</v>
      </c>
      <c r="AU470" s="1" t="b">
        <v>1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 t="b">
        <v>1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8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4194304</v>
      </c>
      <c r="CO470" s="1">
        <v>0</v>
      </c>
      <c r="CP470" s="1">
        <v>0</v>
      </c>
      <c r="CQ470" s="1">
        <v>0</v>
      </c>
      <c r="CS470" s="1" t="s">
        <v>254</v>
      </c>
      <c r="CT470" s="1">
        <v>2</v>
      </c>
      <c r="CU470" s="1">
        <v>650</v>
      </c>
      <c r="CV470" s="1">
        <v>19</v>
      </c>
      <c r="CW470" s="1">
        <v>0</v>
      </c>
      <c r="CX470" s="1">
        <v>150019</v>
      </c>
      <c r="CY470" s="1" t="s">
        <v>254</v>
      </c>
    </row>
    <row r="471" spans="1:103" x14ac:dyDescent="0.2">
      <c r="A471" s="1">
        <v>82509</v>
      </c>
      <c r="B471" s="1">
        <v>1</v>
      </c>
      <c r="C471" s="1">
        <v>182509</v>
      </c>
      <c r="D471" s="1">
        <v>282509</v>
      </c>
      <c r="E471" s="1" t="s">
        <v>484</v>
      </c>
      <c r="F471" s="1" t="s">
        <v>1312</v>
      </c>
      <c r="G471" s="1">
        <v>50000</v>
      </c>
      <c r="H471" s="1">
        <v>20</v>
      </c>
      <c r="I471" s="1">
        <v>0</v>
      </c>
      <c r="J471" s="1">
        <v>0</v>
      </c>
      <c r="K471" s="1">
        <v>0</v>
      </c>
      <c r="L471" s="1">
        <v>0</v>
      </c>
      <c r="M471" s="1">
        <v>1024</v>
      </c>
      <c r="N471" s="1">
        <v>0</v>
      </c>
      <c r="O471" s="1">
        <v>4</v>
      </c>
      <c r="P471" s="1">
        <v>22</v>
      </c>
      <c r="Q471" s="1">
        <v>0</v>
      </c>
      <c r="R471" s="1">
        <v>22</v>
      </c>
      <c r="S471" s="1">
        <v>0</v>
      </c>
      <c r="T471" s="1">
        <v>43</v>
      </c>
      <c r="U471" s="1">
        <v>0</v>
      </c>
      <c r="V471" s="1">
        <v>46</v>
      </c>
      <c r="W471" s="1">
        <v>0</v>
      </c>
      <c r="X471" s="1">
        <v>0</v>
      </c>
      <c r="Y471" s="1">
        <v>120</v>
      </c>
      <c r="Z471" s="1">
        <v>900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 t="s">
        <v>1313</v>
      </c>
      <c r="AL471" s="1">
        <v>1</v>
      </c>
      <c r="AM471" s="1">
        <v>0</v>
      </c>
      <c r="AN471" s="1">
        <v>1000</v>
      </c>
      <c r="AO471" s="1">
        <v>40</v>
      </c>
      <c r="AP471" s="1">
        <v>0</v>
      </c>
      <c r="AQ471" s="1">
        <v>1</v>
      </c>
      <c r="AS471" s="1">
        <v>233</v>
      </c>
      <c r="AT471" s="1">
        <v>233</v>
      </c>
      <c r="AU471" s="1" t="b">
        <v>1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 t="b">
        <v>1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8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4194304</v>
      </c>
      <c r="CO471" s="1">
        <v>0</v>
      </c>
      <c r="CP471" s="1">
        <v>0</v>
      </c>
      <c r="CQ471" s="1">
        <v>0</v>
      </c>
      <c r="CS471" s="1" t="s">
        <v>251</v>
      </c>
      <c r="CT471" s="1">
        <v>2</v>
      </c>
      <c r="CU471" s="1">
        <v>650</v>
      </c>
      <c r="CV471" s="1">
        <v>20</v>
      </c>
      <c r="CW471" s="1">
        <v>0</v>
      </c>
      <c r="CX471" s="1">
        <v>150020</v>
      </c>
      <c r="CY471" s="1" t="s">
        <v>251</v>
      </c>
    </row>
    <row r="472" spans="1:103" x14ac:dyDescent="0.2">
      <c r="A472" s="1">
        <v>82510</v>
      </c>
      <c r="B472" s="1">
        <v>1</v>
      </c>
      <c r="C472" s="1">
        <v>182510</v>
      </c>
      <c r="D472" s="1">
        <v>282510</v>
      </c>
      <c r="E472" s="1" t="s">
        <v>485</v>
      </c>
      <c r="F472" s="1" t="s">
        <v>1314</v>
      </c>
      <c r="G472" s="1">
        <v>50000</v>
      </c>
      <c r="H472" s="1">
        <v>20</v>
      </c>
      <c r="I472" s="1">
        <v>0</v>
      </c>
      <c r="J472" s="1">
        <v>0</v>
      </c>
      <c r="K472" s="1">
        <v>0</v>
      </c>
      <c r="L472" s="1">
        <v>0</v>
      </c>
      <c r="M472" s="1">
        <v>1024</v>
      </c>
      <c r="N472" s="1">
        <v>0</v>
      </c>
      <c r="O472" s="1">
        <v>4</v>
      </c>
      <c r="P472" s="1">
        <v>18</v>
      </c>
      <c r="Q472" s="1">
        <v>0</v>
      </c>
      <c r="R472" s="1">
        <v>19</v>
      </c>
      <c r="S472" s="1">
        <v>0</v>
      </c>
      <c r="T472" s="1">
        <v>59</v>
      </c>
      <c r="U472" s="1">
        <v>0</v>
      </c>
      <c r="V472" s="1">
        <v>62</v>
      </c>
      <c r="W472" s="1">
        <v>0</v>
      </c>
      <c r="X472" s="1">
        <v>0</v>
      </c>
      <c r="Y472" s="1">
        <v>127</v>
      </c>
      <c r="Z472" s="1">
        <v>700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 t="s">
        <v>1315</v>
      </c>
      <c r="AL472" s="1">
        <v>1</v>
      </c>
      <c r="AM472" s="1">
        <v>0</v>
      </c>
      <c r="AN472" s="1">
        <v>1000</v>
      </c>
      <c r="AO472" s="1">
        <v>40</v>
      </c>
      <c r="AP472" s="1">
        <v>0</v>
      </c>
      <c r="AQ472" s="1">
        <v>1</v>
      </c>
      <c r="AS472" s="1">
        <v>234</v>
      </c>
      <c r="AT472" s="1">
        <v>234</v>
      </c>
      <c r="AU472" s="1" t="b">
        <v>1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 t="b">
        <v>1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8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4194304</v>
      </c>
      <c r="CO472" s="1">
        <v>0</v>
      </c>
      <c r="CP472" s="1">
        <v>0</v>
      </c>
      <c r="CQ472" s="1">
        <v>0</v>
      </c>
      <c r="CS472" s="1" t="s">
        <v>181</v>
      </c>
      <c r="CT472" s="1">
        <v>1</v>
      </c>
      <c r="CU472" s="1">
        <v>-1</v>
      </c>
      <c r="CV472" s="1">
        <v>51</v>
      </c>
      <c r="CW472" s="1">
        <v>0</v>
      </c>
      <c r="CX472" s="1">
        <v>150051</v>
      </c>
      <c r="CY472" s="1" t="s">
        <v>181</v>
      </c>
    </row>
    <row r="473" spans="1:103" x14ac:dyDescent="0.2">
      <c r="A473" s="1">
        <v>82511</v>
      </c>
      <c r="B473" s="1">
        <v>1</v>
      </c>
      <c r="C473" s="1">
        <v>182511</v>
      </c>
      <c r="D473" s="1">
        <v>282511</v>
      </c>
      <c r="E473" s="1" t="s">
        <v>1316</v>
      </c>
      <c r="F473" s="1" t="s">
        <v>1317</v>
      </c>
      <c r="G473" s="1">
        <v>75000</v>
      </c>
      <c r="H473" s="1">
        <v>20</v>
      </c>
      <c r="I473" s="1">
        <v>0</v>
      </c>
      <c r="J473" s="1">
        <v>0</v>
      </c>
      <c r="K473" s="1">
        <v>0</v>
      </c>
      <c r="L473" s="1">
        <v>0</v>
      </c>
      <c r="M473" s="1">
        <v>1024</v>
      </c>
      <c r="N473" s="1">
        <v>0</v>
      </c>
      <c r="O473" s="1">
        <v>5</v>
      </c>
      <c r="P473" s="1">
        <v>0</v>
      </c>
      <c r="Q473" s="1">
        <v>0</v>
      </c>
      <c r="R473" s="1">
        <v>48</v>
      </c>
      <c r="S473" s="1">
        <v>0</v>
      </c>
      <c r="T473" s="1">
        <v>0</v>
      </c>
      <c r="U473" s="1">
        <v>0</v>
      </c>
      <c r="V473" s="1">
        <v>90</v>
      </c>
      <c r="W473" s="1">
        <v>0</v>
      </c>
      <c r="X473" s="1">
        <v>0</v>
      </c>
      <c r="Y473" s="1">
        <v>109</v>
      </c>
      <c r="Z473" s="1">
        <v>0</v>
      </c>
      <c r="AA473" s="1">
        <v>700</v>
      </c>
      <c r="AB473" s="1">
        <v>138</v>
      </c>
      <c r="AC473" s="1">
        <v>500</v>
      </c>
      <c r="AD473" s="1">
        <v>2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 t="s">
        <v>1318</v>
      </c>
      <c r="AL473" s="1">
        <v>1</v>
      </c>
      <c r="AM473" s="1">
        <v>0</v>
      </c>
      <c r="AN473" s="1">
        <v>2000</v>
      </c>
      <c r="AO473" s="1">
        <v>24</v>
      </c>
      <c r="AP473" s="1">
        <v>0</v>
      </c>
      <c r="AQ473" s="1">
        <v>1</v>
      </c>
      <c r="AS473" s="1">
        <v>235</v>
      </c>
      <c r="AT473" s="1">
        <v>235</v>
      </c>
      <c r="AU473" s="1" t="b">
        <v>1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 t="b">
        <v>1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8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4194304</v>
      </c>
      <c r="CO473" s="1">
        <v>0</v>
      </c>
      <c r="CP473" s="1">
        <v>0</v>
      </c>
      <c r="CQ473" s="1">
        <v>0</v>
      </c>
      <c r="CS473" s="1" t="s">
        <v>180</v>
      </c>
      <c r="CT473" s="1">
        <v>1</v>
      </c>
      <c r="CU473" s="1">
        <v>-1</v>
      </c>
      <c r="CV473" s="1">
        <v>55</v>
      </c>
      <c r="CW473" s="1">
        <v>0</v>
      </c>
      <c r="CX473" s="1">
        <v>150055</v>
      </c>
      <c r="CY473" s="1" t="s">
        <v>180</v>
      </c>
    </row>
    <row r="474" spans="1:103" x14ac:dyDescent="0.2">
      <c r="A474" s="1">
        <v>82512</v>
      </c>
      <c r="B474" s="1">
        <v>1</v>
      </c>
      <c r="C474" s="1">
        <v>182512</v>
      </c>
      <c r="D474" s="1">
        <v>282512</v>
      </c>
      <c r="E474" s="1" t="s">
        <v>1319</v>
      </c>
      <c r="F474" s="1" t="s">
        <v>1320</v>
      </c>
      <c r="G474" s="1">
        <v>75000</v>
      </c>
      <c r="H474" s="1">
        <v>20</v>
      </c>
      <c r="I474" s="1">
        <v>0</v>
      </c>
      <c r="J474" s="1">
        <v>0</v>
      </c>
      <c r="K474" s="1">
        <v>0</v>
      </c>
      <c r="L474" s="1">
        <v>0</v>
      </c>
      <c r="M474" s="1">
        <v>1024</v>
      </c>
      <c r="N474" s="1">
        <v>0</v>
      </c>
      <c r="O474" s="1">
        <v>5</v>
      </c>
      <c r="P474" s="1">
        <v>0</v>
      </c>
      <c r="Q474" s="1">
        <v>0</v>
      </c>
      <c r="R474" s="1">
        <v>44</v>
      </c>
      <c r="S474" s="1">
        <v>0</v>
      </c>
      <c r="T474" s="1">
        <v>0</v>
      </c>
      <c r="U474" s="1">
        <v>0</v>
      </c>
      <c r="V474" s="1">
        <v>113</v>
      </c>
      <c r="W474" s="1">
        <v>0</v>
      </c>
      <c r="X474" s="1">
        <v>0</v>
      </c>
      <c r="Y474" s="1">
        <v>110</v>
      </c>
      <c r="Z474" s="1">
        <v>0</v>
      </c>
      <c r="AA474" s="1">
        <v>700</v>
      </c>
      <c r="AB474" s="1">
        <v>138</v>
      </c>
      <c r="AC474" s="1">
        <v>500</v>
      </c>
      <c r="AD474" s="1">
        <v>3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 t="s">
        <v>1321</v>
      </c>
      <c r="AL474" s="1">
        <v>1</v>
      </c>
      <c r="AM474" s="1">
        <v>0</v>
      </c>
      <c r="AN474" s="1">
        <v>2000</v>
      </c>
      <c r="AO474" s="1">
        <v>24</v>
      </c>
      <c r="AP474" s="1">
        <v>0</v>
      </c>
      <c r="AQ474" s="1">
        <v>1</v>
      </c>
      <c r="AS474" s="1">
        <v>236</v>
      </c>
      <c r="AT474" s="1">
        <v>236</v>
      </c>
      <c r="AU474" s="1" t="b">
        <v>1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 t="b">
        <v>1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8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4194304</v>
      </c>
      <c r="CO474" s="1">
        <v>0</v>
      </c>
      <c r="CP474" s="1">
        <v>0</v>
      </c>
      <c r="CQ474" s="1">
        <v>0</v>
      </c>
      <c r="CS474" s="1" t="s">
        <v>178</v>
      </c>
      <c r="CT474" s="1">
        <v>1</v>
      </c>
      <c r="CU474" s="1">
        <v>-1</v>
      </c>
      <c r="CV474" s="1">
        <v>56</v>
      </c>
      <c r="CW474" s="1">
        <v>0</v>
      </c>
      <c r="CX474" s="1">
        <v>150056</v>
      </c>
      <c r="CY474" s="1" t="s">
        <v>178</v>
      </c>
    </row>
    <row r="475" spans="1:103" x14ac:dyDescent="0.2">
      <c r="A475" s="1">
        <v>82513</v>
      </c>
      <c r="B475" s="1">
        <v>1</v>
      </c>
      <c r="C475" s="1">
        <v>182513</v>
      </c>
      <c r="D475" s="1">
        <v>282513</v>
      </c>
      <c r="E475" s="1" t="s">
        <v>1322</v>
      </c>
      <c r="F475" s="1" t="s">
        <v>1323</v>
      </c>
      <c r="G475" s="1">
        <v>75000</v>
      </c>
      <c r="H475" s="1">
        <v>20</v>
      </c>
      <c r="I475" s="1">
        <v>0</v>
      </c>
      <c r="J475" s="1">
        <v>0</v>
      </c>
      <c r="K475" s="1">
        <v>0</v>
      </c>
      <c r="L475" s="1">
        <v>0</v>
      </c>
      <c r="M475" s="1">
        <v>1024</v>
      </c>
      <c r="N475" s="1">
        <v>0</v>
      </c>
      <c r="O475" s="1">
        <v>5</v>
      </c>
      <c r="P475" s="1">
        <v>0</v>
      </c>
      <c r="Q475" s="1">
        <v>0</v>
      </c>
      <c r="R475" s="1">
        <v>49</v>
      </c>
      <c r="S475" s="1">
        <v>0</v>
      </c>
      <c r="T475" s="1">
        <v>0</v>
      </c>
      <c r="U475" s="1">
        <v>0</v>
      </c>
      <c r="V475" s="1">
        <v>83</v>
      </c>
      <c r="W475" s="1">
        <v>0</v>
      </c>
      <c r="X475" s="1">
        <v>0</v>
      </c>
      <c r="Y475" s="1">
        <v>110</v>
      </c>
      <c r="Z475" s="1">
        <v>0</v>
      </c>
      <c r="AA475" s="1">
        <v>700</v>
      </c>
      <c r="AB475" s="1">
        <v>138</v>
      </c>
      <c r="AC475" s="1">
        <v>500</v>
      </c>
      <c r="AD475" s="1">
        <v>4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 t="s">
        <v>1324</v>
      </c>
      <c r="AL475" s="1">
        <v>1</v>
      </c>
      <c r="AM475" s="1">
        <v>0</v>
      </c>
      <c r="AN475" s="1">
        <v>2000</v>
      </c>
      <c r="AO475" s="1">
        <v>24</v>
      </c>
      <c r="AP475" s="1">
        <v>0</v>
      </c>
      <c r="AQ475" s="1">
        <v>1</v>
      </c>
      <c r="AS475" s="1">
        <v>237</v>
      </c>
      <c r="AT475" s="1">
        <v>237</v>
      </c>
      <c r="AU475" s="1" t="b">
        <v>1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 t="b">
        <v>1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8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4194304</v>
      </c>
      <c r="CO475" s="1">
        <v>0</v>
      </c>
      <c r="CP475" s="1">
        <v>0</v>
      </c>
      <c r="CQ475" s="1">
        <v>0</v>
      </c>
      <c r="CS475" s="1" t="s">
        <v>179</v>
      </c>
      <c r="CT475" s="1">
        <v>1</v>
      </c>
      <c r="CU475" s="1">
        <v>-1</v>
      </c>
      <c r="CV475" s="1">
        <v>57</v>
      </c>
      <c r="CW475" s="1">
        <v>0</v>
      </c>
      <c r="CX475" s="1">
        <v>150057</v>
      </c>
      <c r="CY475" s="1" t="s">
        <v>179</v>
      </c>
    </row>
    <row r="476" spans="1:103" x14ac:dyDescent="0.2">
      <c r="A476" s="1">
        <v>82514</v>
      </c>
      <c r="B476" s="1">
        <v>1</v>
      </c>
      <c r="C476" s="1">
        <v>182514</v>
      </c>
      <c r="D476" s="1">
        <v>282514</v>
      </c>
      <c r="E476" s="1" t="s">
        <v>1325</v>
      </c>
      <c r="F476" s="1" t="s">
        <v>1326</v>
      </c>
      <c r="G476" s="1">
        <v>75000</v>
      </c>
      <c r="H476" s="1">
        <v>20</v>
      </c>
      <c r="I476" s="1">
        <v>0</v>
      </c>
      <c r="J476" s="1">
        <v>0</v>
      </c>
      <c r="K476" s="1">
        <v>0</v>
      </c>
      <c r="L476" s="1">
        <v>0</v>
      </c>
      <c r="M476" s="1">
        <v>1024</v>
      </c>
      <c r="N476" s="1">
        <v>0</v>
      </c>
      <c r="O476" s="1">
        <v>5</v>
      </c>
      <c r="P476" s="1">
        <v>0</v>
      </c>
      <c r="Q476" s="1">
        <v>0</v>
      </c>
      <c r="R476" s="1">
        <v>43</v>
      </c>
      <c r="S476" s="1">
        <v>0</v>
      </c>
      <c r="T476" s="1">
        <v>0</v>
      </c>
      <c r="U476" s="1">
        <v>0</v>
      </c>
      <c r="V476" s="1">
        <v>120</v>
      </c>
      <c r="W476" s="1">
        <v>0</v>
      </c>
      <c r="X476" s="1">
        <v>0</v>
      </c>
      <c r="Y476" s="1">
        <v>109</v>
      </c>
      <c r="Z476" s="1">
        <v>0</v>
      </c>
      <c r="AA476" s="1">
        <v>700</v>
      </c>
      <c r="AB476" s="1">
        <v>138</v>
      </c>
      <c r="AC476" s="1">
        <v>500</v>
      </c>
      <c r="AD476" s="1">
        <v>5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 t="s">
        <v>1327</v>
      </c>
      <c r="AL476" s="1">
        <v>1</v>
      </c>
      <c r="AM476" s="1">
        <v>0</v>
      </c>
      <c r="AN476" s="1">
        <v>2000</v>
      </c>
      <c r="AO476" s="1">
        <v>24</v>
      </c>
      <c r="AP476" s="1">
        <v>0</v>
      </c>
      <c r="AQ476" s="1">
        <v>1</v>
      </c>
      <c r="AS476" s="1">
        <v>238</v>
      </c>
      <c r="AT476" s="1">
        <v>238</v>
      </c>
      <c r="AU476" s="1" t="b">
        <v>1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 t="b">
        <v>1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8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4194304</v>
      </c>
      <c r="CO476" s="1">
        <v>0</v>
      </c>
      <c r="CP476" s="1">
        <v>0</v>
      </c>
      <c r="CQ476" s="1">
        <v>0</v>
      </c>
      <c r="CS476" s="1" t="s">
        <v>177</v>
      </c>
      <c r="CT476" s="1">
        <v>2</v>
      </c>
      <c r="CU476" s="1">
        <v>-1</v>
      </c>
      <c r="CV476" s="1">
        <v>59</v>
      </c>
      <c r="CW476" s="1">
        <v>0</v>
      </c>
      <c r="CX476" s="1">
        <v>150059</v>
      </c>
      <c r="CY476" s="1" t="s">
        <v>177</v>
      </c>
    </row>
    <row r="477" spans="1:103" x14ac:dyDescent="0.2">
      <c r="A477" s="1">
        <v>82515</v>
      </c>
      <c r="B477" s="1">
        <v>1</v>
      </c>
      <c r="C477" s="1">
        <v>182515</v>
      </c>
      <c r="D477" s="1">
        <v>282515</v>
      </c>
      <c r="E477" s="1" t="s">
        <v>1328</v>
      </c>
      <c r="F477" s="1" t="s">
        <v>1329</v>
      </c>
      <c r="G477" s="1">
        <v>75000</v>
      </c>
      <c r="H477" s="1">
        <v>20</v>
      </c>
      <c r="I477" s="1">
        <v>0</v>
      </c>
      <c r="J477" s="1">
        <v>0</v>
      </c>
      <c r="K477" s="1">
        <v>0</v>
      </c>
      <c r="L477" s="1">
        <v>0</v>
      </c>
      <c r="M477" s="1">
        <v>1024</v>
      </c>
      <c r="N477" s="1">
        <v>0</v>
      </c>
      <c r="O477" s="1">
        <v>5</v>
      </c>
      <c r="P477" s="1">
        <v>40</v>
      </c>
      <c r="Q477" s="1">
        <v>0</v>
      </c>
      <c r="R477" s="1">
        <v>0</v>
      </c>
      <c r="S477" s="1">
        <v>0</v>
      </c>
      <c r="T477" s="1">
        <v>75</v>
      </c>
      <c r="U477" s="1">
        <v>0</v>
      </c>
      <c r="V477" s="1">
        <v>0</v>
      </c>
      <c r="W477" s="1">
        <v>0</v>
      </c>
      <c r="X477" s="1">
        <v>0</v>
      </c>
      <c r="Y477" s="1">
        <v>106</v>
      </c>
      <c r="Z477" s="1">
        <v>12</v>
      </c>
      <c r="AA477" s="1">
        <v>0</v>
      </c>
      <c r="AB477" s="1">
        <v>116</v>
      </c>
      <c r="AC477" s="1">
        <v>500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 t="s">
        <v>1330</v>
      </c>
      <c r="AL477" s="1">
        <v>1</v>
      </c>
      <c r="AM477" s="1">
        <v>0</v>
      </c>
      <c r="AN477" s="1">
        <v>2000</v>
      </c>
      <c r="AO477" s="1">
        <v>24</v>
      </c>
      <c r="AP477" s="1">
        <v>0</v>
      </c>
      <c r="AQ477" s="1">
        <v>1</v>
      </c>
      <c r="AS477" s="1">
        <v>239</v>
      </c>
      <c r="AT477" s="1">
        <v>239</v>
      </c>
      <c r="AU477" s="1" t="b">
        <v>1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 t="b">
        <v>1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8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4194304</v>
      </c>
      <c r="CO477" s="1">
        <v>0</v>
      </c>
      <c r="CP477" s="1">
        <v>0</v>
      </c>
      <c r="CQ477" s="1">
        <v>0</v>
      </c>
      <c r="CS477" s="1" t="s">
        <v>176</v>
      </c>
      <c r="CT477" s="1">
        <v>1</v>
      </c>
      <c r="CU477" s="1">
        <v>-1</v>
      </c>
      <c r="CV477" s="1">
        <v>66</v>
      </c>
      <c r="CW477" s="1">
        <v>0</v>
      </c>
      <c r="CX477" s="1">
        <v>150066</v>
      </c>
      <c r="CY477" s="1" t="s">
        <v>176</v>
      </c>
    </row>
    <row r="478" spans="1:103" x14ac:dyDescent="0.2">
      <c r="A478" s="1">
        <v>82516</v>
      </c>
      <c r="B478" s="1">
        <v>1</v>
      </c>
      <c r="C478" s="1">
        <v>182516</v>
      </c>
      <c r="D478" s="1">
        <v>282516</v>
      </c>
      <c r="E478" s="1" t="s">
        <v>1331</v>
      </c>
      <c r="F478" s="1" t="s">
        <v>1087</v>
      </c>
      <c r="G478" s="1">
        <v>75000</v>
      </c>
      <c r="H478" s="1">
        <v>20</v>
      </c>
      <c r="I478" s="1">
        <v>0</v>
      </c>
      <c r="J478" s="1">
        <v>0</v>
      </c>
      <c r="K478" s="1">
        <v>0</v>
      </c>
      <c r="L478" s="1">
        <v>0</v>
      </c>
      <c r="M478" s="1">
        <v>1024</v>
      </c>
      <c r="N478" s="1">
        <v>0</v>
      </c>
      <c r="O478" s="1">
        <v>5</v>
      </c>
      <c r="P478" s="1">
        <v>35</v>
      </c>
      <c r="Q478" s="1">
        <v>0</v>
      </c>
      <c r="R478" s="1">
        <v>0</v>
      </c>
      <c r="S478" s="1">
        <v>0</v>
      </c>
      <c r="T478" s="1">
        <v>105</v>
      </c>
      <c r="U478" s="1">
        <v>0</v>
      </c>
      <c r="V478" s="1">
        <v>0</v>
      </c>
      <c r="W478" s="1">
        <v>0</v>
      </c>
      <c r="X478" s="1">
        <v>0</v>
      </c>
      <c r="Y478" s="1">
        <v>106</v>
      </c>
      <c r="Z478" s="1">
        <v>12</v>
      </c>
      <c r="AA478" s="1">
        <v>0</v>
      </c>
      <c r="AB478" s="1">
        <v>118</v>
      </c>
      <c r="AC478" s="1">
        <v>500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 t="s">
        <v>1332</v>
      </c>
      <c r="AL478" s="1">
        <v>1</v>
      </c>
      <c r="AM478" s="1">
        <v>0</v>
      </c>
      <c r="AN478" s="1">
        <v>2000</v>
      </c>
      <c r="AO478" s="1">
        <v>24</v>
      </c>
      <c r="AP478" s="1">
        <v>0</v>
      </c>
      <c r="AQ478" s="1">
        <v>1</v>
      </c>
      <c r="AS478" s="1">
        <v>240</v>
      </c>
      <c r="AT478" s="1">
        <v>240</v>
      </c>
      <c r="AU478" s="1" t="b">
        <v>1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 t="b">
        <v>1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8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4194304</v>
      </c>
      <c r="CO478" s="1">
        <v>0</v>
      </c>
      <c r="CP478" s="1">
        <v>0</v>
      </c>
      <c r="CQ478" s="1">
        <v>0</v>
      </c>
      <c r="CS478" s="1" t="s">
        <v>249</v>
      </c>
      <c r="CT478" s="1">
        <v>2</v>
      </c>
      <c r="CU478" s="1">
        <v>650</v>
      </c>
      <c r="CV478" s="1">
        <v>40</v>
      </c>
      <c r="CW478" s="1">
        <v>0</v>
      </c>
      <c r="CX478" s="1">
        <v>150040</v>
      </c>
      <c r="CY478" s="1" t="s">
        <v>249</v>
      </c>
    </row>
    <row r="479" spans="1:103" x14ac:dyDescent="0.2">
      <c r="A479" s="1">
        <v>82517</v>
      </c>
      <c r="B479" s="1">
        <v>1</v>
      </c>
      <c r="C479" s="1">
        <v>182517</v>
      </c>
      <c r="D479" s="1">
        <v>282517</v>
      </c>
      <c r="E479" s="1" t="s">
        <v>1333</v>
      </c>
      <c r="F479" s="1" t="s">
        <v>1090</v>
      </c>
      <c r="G479" s="1">
        <v>75000</v>
      </c>
      <c r="H479" s="1">
        <v>20</v>
      </c>
      <c r="I479" s="1">
        <v>0</v>
      </c>
      <c r="J479" s="1">
        <v>0</v>
      </c>
      <c r="K479" s="1">
        <v>0</v>
      </c>
      <c r="L479" s="1">
        <v>0</v>
      </c>
      <c r="M479" s="1">
        <v>1024</v>
      </c>
      <c r="N479" s="1">
        <v>0</v>
      </c>
      <c r="O479" s="1">
        <v>5</v>
      </c>
      <c r="P479" s="1">
        <v>28</v>
      </c>
      <c r="Q479" s="1">
        <v>0</v>
      </c>
      <c r="R479" s="1">
        <v>0</v>
      </c>
      <c r="S479" s="1">
        <v>0</v>
      </c>
      <c r="T479" s="1">
        <v>150</v>
      </c>
      <c r="U479" s="1">
        <v>0</v>
      </c>
      <c r="V479" s="1">
        <v>0</v>
      </c>
      <c r="W479" s="1">
        <v>0</v>
      </c>
      <c r="X479" s="1">
        <v>0</v>
      </c>
      <c r="Y479" s="1">
        <v>103</v>
      </c>
      <c r="Z479" s="1">
        <v>12</v>
      </c>
      <c r="AA479" s="1">
        <v>0</v>
      </c>
      <c r="AB479" s="1">
        <v>138</v>
      </c>
      <c r="AC479" s="1">
        <v>500</v>
      </c>
      <c r="AD479" s="1">
        <v>8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 t="s">
        <v>1334</v>
      </c>
      <c r="AL479" s="1">
        <v>1</v>
      </c>
      <c r="AM479" s="1">
        <v>0</v>
      </c>
      <c r="AN479" s="1">
        <v>2000</v>
      </c>
      <c r="AO479" s="1">
        <v>24</v>
      </c>
      <c r="AP479" s="1">
        <v>0</v>
      </c>
      <c r="AQ479" s="1">
        <v>1</v>
      </c>
      <c r="AS479" s="1">
        <v>241</v>
      </c>
      <c r="AT479" s="1">
        <v>241</v>
      </c>
      <c r="AU479" s="1" t="b">
        <v>1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 t="b">
        <v>1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8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4194304</v>
      </c>
      <c r="CO479" s="1">
        <v>0</v>
      </c>
      <c r="CP479" s="1">
        <v>0</v>
      </c>
      <c r="CQ479" s="1">
        <v>0</v>
      </c>
      <c r="CS479" s="1" t="s">
        <v>246</v>
      </c>
      <c r="CT479" s="1">
        <v>4</v>
      </c>
      <c r="CU479" s="1">
        <v>650</v>
      </c>
      <c r="CV479" s="1">
        <v>21</v>
      </c>
      <c r="CW479" s="1">
        <v>0</v>
      </c>
      <c r="CX479" s="1">
        <v>150021</v>
      </c>
      <c r="CY479" s="1" t="s">
        <v>246</v>
      </c>
    </row>
    <row r="480" spans="1:103" x14ac:dyDescent="0.2">
      <c r="A480" s="1">
        <v>82518</v>
      </c>
      <c r="B480" s="1">
        <v>1</v>
      </c>
      <c r="C480" s="1">
        <v>182518</v>
      </c>
      <c r="D480" s="1">
        <v>282518</v>
      </c>
      <c r="E480" s="1" t="s">
        <v>1335</v>
      </c>
      <c r="F480" s="1" t="s">
        <v>1336</v>
      </c>
      <c r="G480" s="1">
        <v>75000</v>
      </c>
      <c r="H480" s="1">
        <v>20</v>
      </c>
      <c r="I480" s="1">
        <v>0</v>
      </c>
      <c r="J480" s="1">
        <v>0</v>
      </c>
      <c r="K480" s="1">
        <v>0</v>
      </c>
      <c r="L480" s="1">
        <v>0</v>
      </c>
      <c r="M480" s="1">
        <v>1024</v>
      </c>
      <c r="N480" s="1">
        <v>0</v>
      </c>
      <c r="O480" s="1">
        <v>5</v>
      </c>
      <c r="P480" s="1">
        <v>23</v>
      </c>
      <c r="Q480" s="1">
        <v>0</v>
      </c>
      <c r="R480" s="1">
        <v>0</v>
      </c>
      <c r="S480" s="1">
        <v>0</v>
      </c>
      <c r="T480" s="1">
        <v>180</v>
      </c>
      <c r="U480" s="1">
        <v>0</v>
      </c>
      <c r="V480" s="1">
        <v>0</v>
      </c>
      <c r="W480" s="1">
        <v>0</v>
      </c>
      <c r="X480" s="1">
        <v>0</v>
      </c>
      <c r="Y480" s="1">
        <v>103</v>
      </c>
      <c r="Z480" s="1">
        <v>12</v>
      </c>
      <c r="AA480" s="1">
        <v>0</v>
      </c>
      <c r="AB480" s="1">
        <v>107</v>
      </c>
      <c r="AC480" s="1">
        <v>0</v>
      </c>
      <c r="AD480" s="1">
        <v>500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 t="s">
        <v>1337</v>
      </c>
      <c r="AL480" s="1">
        <v>1</v>
      </c>
      <c r="AM480" s="1">
        <v>0</v>
      </c>
      <c r="AN480" s="1">
        <v>2000</v>
      </c>
      <c r="AO480" s="1">
        <v>24</v>
      </c>
      <c r="AP480" s="1">
        <v>0</v>
      </c>
      <c r="AQ480" s="1">
        <v>1</v>
      </c>
      <c r="AS480" s="1">
        <v>242</v>
      </c>
      <c r="AT480" s="1">
        <v>242</v>
      </c>
      <c r="AU480" s="1" t="b">
        <v>1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 t="b">
        <v>1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8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4194304</v>
      </c>
      <c r="CO480" s="1">
        <v>0</v>
      </c>
      <c r="CP480" s="1">
        <v>0</v>
      </c>
      <c r="CQ480" s="1">
        <v>0</v>
      </c>
      <c r="CS480" s="1" t="s">
        <v>243</v>
      </c>
      <c r="CT480" s="1">
        <v>2</v>
      </c>
      <c r="CU480" s="1">
        <v>650</v>
      </c>
      <c r="CV480" s="1">
        <v>16</v>
      </c>
      <c r="CW480" s="1">
        <v>0</v>
      </c>
      <c r="CX480" s="1">
        <v>150016</v>
      </c>
      <c r="CY480" s="1" t="s">
        <v>243</v>
      </c>
    </row>
    <row r="481" spans="1:103" x14ac:dyDescent="0.2">
      <c r="A481" s="1">
        <v>82519</v>
      </c>
      <c r="B481" s="1">
        <v>1</v>
      </c>
      <c r="C481" s="1">
        <v>182519</v>
      </c>
      <c r="D481" s="1">
        <v>282519</v>
      </c>
      <c r="E481" s="1" t="s">
        <v>1338</v>
      </c>
      <c r="F481" s="1" t="s">
        <v>1339</v>
      </c>
      <c r="G481" s="1">
        <v>75000</v>
      </c>
      <c r="H481" s="1">
        <v>20</v>
      </c>
      <c r="I481" s="1">
        <v>0</v>
      </c>
      <c r="J481" s="1">
        <v>0</v>
      </c>
      <c r="K481" s="1">
        <v>0</v>
      </c>
      <c r="L481" s="1">
        <v>0</v>
      </c>
      <c r="M481" s="1">
        <v>1024</v>
      </c>
      <c r="N481" s="1">
        <v>0</v>
      </c>
      <c r="O481" s="1">
        <v>5</v>
      </c>
      <c r="P481" s="1">
        <v>0</v>
      </c>
      <c r="Q481" s="1">
        <v>0</v>
      </c>
      <c r="R481" s="1">
        <v>0</v>
      </c>
      <c r="S481" s="1">
        <v>0</v>
      </c>
      <c r="T481" s="1">
        <v>188</v>
      </c>
      <c r="U481" s="1">
        <v>0</v>
      </c>
      <c r="V481" s="1">
        <v>195</v>
      </c>
      <c r="W481" s="1">
        <v>0</v>
      </c>
      <c r="X481" s="1">
        <v>0</v>
      </c>
      <c r="Y481" s="1">
        <v>121</v>
      </c>
      <c r="Z481" s="1">
        <v>800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 t="s">
        <v>1340</v>
      </c>
      <c r="AL481" s="1">
        <v>1</v>
      </c>
      <c r="AM481" s="1">
        <v>0</v>
      </c>
      <c r="AN481" s="1">
        <v>2000</v>
      </c>
      <c r="AO481" s="1">
        <v>8</v>
      </c>
      <c r="AP481" s="1">
        <v>0</v>
      </c>
      <c r="AQ481" s="1">
        <v>1</v>
      </c>
      <c r="AS481" s="1">
        <v>243</v>
      </c>
      <c r="AT481" s="1">
        <v>243</v>
      </c>
      <c r="AU481" s="1" t="b">
        <v>1</v>
      </c>
      <c r="AV481" s="1" t="b">
        <v>1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 t="b">
        <v>1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8</v>
      </c>
      <c r="BV481" s="1">
        <v>16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4194304</v>
      </c>
      <c r="CO481" s="1">
        <v>0</v>
      </c>
      <c r="CP481" s="1">
        <v>0</v>
      </c>
      <c r="CQ481" s="1">
        <v>0</v>
      </c>
      <c r="CS481" s="1" t="s">
        <v>241</v>
      </c>
      <c r="CT481" s="1">
        <v>2</v>
      </c>
      <c r="CU481" s="1">
        <v>650</v>
      </c>
      <c r="CV481" s="1">
        <v>39</v>
      </c>
      <c r="CW481" s="1">
        <v>0</v>
      </c>
      <c r="CX481" s="1">
        <v>150039</v>
      </c>
      <c r="CY481" s="1" t="s">
        <v>241</v>
      </c>
    </row>
    <row r="482" spans="1:103" x14ac:dyDescent="0.2">
      <c r="A482" s="1">
        <v>82520</v>
      </c>
      <c r="B482" s="1">
        <v>1</v>
      </c>
      <c r="C482" s="1">
        <v>182520</v>
      </c>
      <c r="D482" s="1">
        <v>282520</v>
      </c>
      <c r="E482" s="1" t="s">
        <v>1341</v>
      </c>
      <c r="F482" s="1" t="s">
        <v>1342</v>
      </c>
      <c r="G482" s="1">
        <v>75000</v>
      </c>
      <c r="H482" s="1">
        <v>20</v>
      </c>
      <c r="I482" s="1">
        <v>0</v>
      </c>
      <c r="J482" s="1">
        <v>0</v>
      </c>
      <c r="K482" s="1">
        <v>0</v>
      </c>
      <c r="L482" s="1">
        <v>0</v>
      </c>
      <c r="M482" s="1">
        <v>1024</v>
      </c>
      <c r="N482" s="1">
        <v>0</v>
      </c>
      <c r="O482" s="1">
        <v>5</v>
      </c>
      <c r="P482" s="1">
        <v>50</v>
      </c>
      <c r="Q482" s="1">
        <v>0</v>
      </c>
      <c r="R482" s="1">
        <v>51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109</v>
      </c>
      <c r="Z482" s="1">
        <v>0</v>
      </c>
      <c r="AA482" s="1">
        <v>700</v>
      </c>
      <c r="AB482" s="1">
        <v>110</v>
      </c>
      <c r="AC482" s="1">
        <v>0</v>
      </c>
      <c r="AD482" s="1">
        <v>700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 t="s">
        <v>1343</v>
      </c>
      <c r="AL482" s="1">
        <v>1</v>
      </c>
      <c r="AM482" s="1">
        <v>0</v>
      </c>
      <c r="AN482" s="1">
        <v>2000</v>
      </c>
      <c r="AO482" s="1">
        <v>8</v>
      </c>
      <c r="AP482" s="1">
        <v>0</v>
      </c>
      <c r="AQ482" s="1">
        <v>1</v>
      </c>
      <c r="AS482" s="1">
        <v>244</v>
      </c>
      <c r="AT482" s="1">
        <v>244</v>
      </c>
      <c r="AU482" s="1" t="b">
        <v>1</v>
      </c>
      <c r="AV482" s="1" t="b">
        <v>1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 t="b">
        <v>1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8</v>
      </c>
      <c r="BV482" s="1">
        <v>16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4194304</v>
      </c>
      <c r="CO482" s="1">
        <v>0</v>
      </c>
      <c r="CP482" s="1">
        <v>0</v>
      </c>
      <c r="CQ482" s="1">
        <v>0</v>
      </c>
      <c r="CS482" s="1" t="s">
        <v>234</v>
      </c>
      <c r="CT482" s="1">
        <v>1</v>
      </c>
      <c r="CU482" s="1">
        <v>663</v>
      </c>
      <c r="CV482" s="1">
        <v>22</v>
      </c>
      <c r="CW482" s="1">
        <v>0</v>
      </c>
      <c r="CX482" s="1">
        <v>150022</v>
      </c>
      <c r="CY482" s="1" t="s">
        <v>234</v>
      </c>
    </row>
    <row r="483" spans="1:103" x14ac:dyDescent="0.2">
      <c r="A483" s="1">
        <v>82521</v>
      </c>
      <c r="B483" s="1">
        <v>1</v>
      </c>
      <c r="C483" s="1">
        <v>182521</v>
      </c>
      <c r="D483" s="1">
        <v>282521</v>
      </c>
      <c r="E483" s="1" t="s">
        <v>2484</v>
      </c>
      <c r="F483" s="1" t="s">
        <v>2866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128</v>
      </c>
      <c r="N483" s="1">
        <v>0</v>
      </c>
      <c r="O483" s="1">
        <v>4</v>
      </c>
      <c r="P483" s="1">
        <v>0</v>
      </c>
      <c r="Q483" s="1">
        <v>0</v>
      </c>
      <c r="R483" s="1">
        <v>0</v>
      </c>
      <c r="S483" s="1">
        <v>0</v>
      </c>
      <c r="T483" s="1">
        <v>77</v>
      </c>
      <c r="U483" s="1">
        <v>77</v>
      </c>
      <c r="V483" s="1">
        <v>77</v>
      </c>
      <c r="W483" s="1">
        <v>77</v>
      </c>
      <c r="X483" s="1">
        <v>0</v>
      </c>
      <c r="Y483" s="1">
        <v>106</v>
      </c>
      <c r="Z483" s="1">
        <v>7</v>
      </c>
      <c r="AA483" s="1">
        <v>0</v>
      </c>
      <c r="AB483" s="1">
        <v>136</v>
      </c>
      <c r="AC483" s="1">
        <v>700</v>
      </c>
      <c r="AD483" s="1">
        <v>9</v>
      </c>
      <c r="AE483" s="1">
        <v>115</v>
      </c>
      <c r="AF483" s="1">
        <v>700</v>
      </c>
      <c r="AG483" s="1">
        <v>0</v>
      </c>
      <c r="AH483" s="1">
        <v>121</v>
      </c>
      <c r="AI483" s="1">
        <v>1000</v>
      </c>
      <c r="AJ483" s="1">
        <v>0</v>
      </c>
      <c r="AK483" s="1" t="s">
        <v>2867</v>
      </c>
      <c r="AL483" s="1">
        <v>1</v>
      </c>
      <c r="AM483" s="1">
        <v>0</v>
      </c>
      <c r="AN483" s="1">
        <v>0</v>
      </c>
      <c r="AO483" s="1">
        <v>4096</v>
      </c>
      <c r="AP483" s="1">
        <v>8192</v>
      </c>
      <c r="AQ483" s="1">
        <v>1</v>
      </c>
      <c r="AS483" s="1">
        <v>0</v>
      </c>
      <c r="AT483" s="1">
        <v>0</v>
      </c>
      <c r="AU483" s="1" t="b">
        <v>1</v>
      </c>
      <c r="AV483" s="1" t="b">
        <v>1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 t="b">
        <v>1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8</v>
      </c>
      <c r="BV483" s="1">
        <v>16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4194304</v>
      </c>
      <c r="CO483" s="1">
        <v>0</v>
      </c>
      <c r="CP483" s="1">
        <v>0</v>
      </c>
      <c r="CQ483" s="1">
        <v>0</v>
      </c>
      <c r="CS483" s="1" t="s">
        <v>233</v>
      </c>
      <c r="CT483" s="1">
        <v>1</v>
      </c>
      <c r="CU483" s="1">
        <v>663</v>
      </c>
      <c r="CV483" s="1">
        <v>23</v>
      </c>
      <c r="CW483" s="1">
        <v>0</v>
      </c>
      <c r="CX483" s="1">
        <v>150023</v>
      </c>
      <c r="CY483" s="1" t="s">
        <v>233</v>
      </c>
    </row>
    <row r="484" spans="1:103" x14ac:dyDescent="0.2">
      <c r="A484" s="1">
        <v>84000</v>
      </c>
      <c r="B484" s="1">
        <v>2</v>
      </c>
      <c r="C484" s="1">
        <v>184000</v>
      </c>
      <c r="D484" s="1">
        <v>284000</v>
      </c>
      <c r="E484" s="1" t="s">
        <v>496</v>
      </c>
      <c r="F484" s="1" t="s">
        <v>1344</v>
      </c>
      <c r="G484" s="1">
        <v>100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1800000</v>
      </c>
      <c r="Y484" s="1">
        <v>100</v>
      </c>
      <c r="Z484" s="1">
        <v>0</v>
      </c>
      <c r="AA484" s="1">
        <v>700</v>
      </c>
      <c r="AB484" s="1">
        <v>100</v>
      </c>
      <c r="AC484" s="1">
        <v>7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 t="s">
        <v>1345</v>
      </c>
      <c r="AL484" s="1">
        <v>1</v>
      </c>
      <c r="AM484" s="1">
        <v>0</v>
      </c>
      <c r="AN484" s="1">
        <v>1</v>
      </c>
      <c r="AO484" s="1">
        <v>8</v>
      </c>
      <c r="AP484" s="1">
        <v>0</v>
      </c>
      <c r="AQ484" s="1">
        <v>4</v>
      </c>
      <c r="AS484" s="1">
        <v>0</v>
      </c>
      <c r="AT484" s="1">
        <v>0</v>
      </c>
      <c r="AU484" s="1" t="b">
        <v>1</v>
      </c>
      <c r="AV484" s="1" t="b">
        <v>1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 t="b">
        <v>1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8</v>
      </c>
      <c r="BV484" s="1">
        <v>16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4194304</v>
      </c>
      <c r="CO484" s="1">
        <v>0</v>
      </c>
      <c r="CP484" s="1">
        <v>0</v>
      </c>
      <c r="CQ484" s="1">
        <v>0</v>
      </c>
      <c r="CS484" s="1" t="s">
        <v>175</v>
      </c>
      <c r="CT484" s="1">
        <v>2</v>
      </c>
      <c r="CU484" s="1">
        <v>-1</v>
      </c>
      <c r="CV484" s="1">
        <v>37</v>
      </c>
      <c r="CW484" s="1">
        <v>0</v>
      </c>
      <c r="CX484" s="1">
        <v>150037</v>
      </c>
      <c r="CY484" s="1" t="s">
        <v>175</v>
      </c>
    </row>
    <row r="485" spans="1:103" x14ac:dyDescent="0.2">
      <c r="A485" s="1">
        <v>84001</v>
      </c>
      <c r="B485" s="1">
        <v>2</v>
      </c>
      <c r="C485" s="1">
        <v>184001</v>
      </c>
      <c r="D485" s="1">
        <v>284001</v>
      </c>
      <c r="E485" s="1" t="s">
        <v>497</v>
      </c>
      <c r="F485" s="1" t="s">
        <v>1346</v>
      </c>
      <c r="G485" s="1">
        <v>100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1800000</v>
      </c>
      <c r="Y485" s="1">
        <v>108</v>
      </c>
      <c r="Z485" s="1">
        <v>100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 t="s">
        <v>1347</v>
      </c>
      <c r="AL485" s="1">
        <v>1</v>
      </c>
      <c r="AM485" s="1">
        <v>0</v>
      </c>
      <c r="AN485" s="1">
        <v>1</v>
      </c>
      <c r="AO485" s="1">
        <v>8</v>
      </c>
      <c r="AP485" s="1">
        <v>0</v>
      </c>
      <c r="AQ485" s="1">
        <v>4</v>
      </c>
      <c r="AS485" s="1">
        <v>0</v>
      </c>
      <c r="AT485" s="1">
        <v>0</v>
      </c>
      <c r="AU485" s="1" t="b">
        <v>1</v>
      </c>
      <c r="AV485" s="1" t="b">
        <v>1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 t="b">
        <v>1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8</v>
      </c>
      <c r="BV485" s="1">
        <v>16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4194304</v>
      </c>
      <c r="CO485" s="1">
        <v>0</v>
      </c>
      <c r="CP485" s="1">
        <v>0</v>
      </c>
      <c r="CQ485" s="1">
        <v>0</v>
      </c>
      <c r="CS485" s="1" t="s">
        <v>174</v>
      </c>
      <c r="CT485" s="1">
        <v>1</v>
      </c>
      <c r="CU485" s="1">
        <v>-1</v>
      </c>
      <c r="CV485" s="1">
        <v>38</v>
      </c>
      <c r="CW485" s="1">
        <v>0</v>
      </c>
      <c r="CX485" s="1">
        <v>150038</v>
      </c>
      <c r="CY485" s="1" t="s">
        <v>174</v>
      </c>
    </row>
    <row r="486" spans="1:103" x14ac:dyDescent="0.2">
      <c r="A486" s="1">
        <v>84002</v>
      </c>
      <c r="B486" s="1">
        <v>2</v>
      </c>
      <c r="C486" s="1">
        <v>184002</v>
      </c>
      <c r="D486" s="1">
        <v>284002</v>
      </c>
      <c r="E486" s="1" t="s">
        <v>498</v>
      </c>
      <c r="F486" s="1" t="s">
        <v>1348</v>
      </c>
      <c r="G486" s="1">
        <v>100</v>
      </c>
      <c r="H486" s="1">
        <v>0</v>
      </c>
      <c r="I486" s="1">
        <v>1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1800000</v>
      </c>
      <c r="Y486" s="1">
        <v>107</v>
      </c>
      <c r="Z486" s="1">
        <v>0</v>
      </c>
      <c r="AA486" s="1">
        <v>1500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 t="s">
        <v>1349</v>
      </c>
      <c r="AL486" s="1">
        <v>1</v>
      </c>
      <c r="AM486" s="1">
        <v>0</v>
      </c>
      <c r="AN486" s="1">
        <v>1</v>
      </c>
      <c r="AO486" s="1">
        <v>8</v>
      </c>
      <c r="AP486" s="1">
        <v>0</v>
      </c>
      <c r="AQ486" s="1">
        <v>4</v>
      </c>
      <c r="AS486" s="1">
        <v>0</v>
      </c>
      <c r="AT486" s="1">
        <v>0</v>
      </c>
      <c r="AU486" s="1" t="b">
        <v>1</v>
      </c>
      <c r="AV486" s="1" t="b">
        <v>1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 t="b">
        <v>1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8</v>
      </c>
      <c r="BV486" s="1">
        <v>16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4194304</v>
      </c>
      <c r="CO486" s="1">
        <v>0</v>
      </c>
      <c r="CP486" s="1">
        <v>0</v>
      </c>
      <c r="CQ486" s="1">
        <v>0</v>
      </c>
      <c r="CS486" s="1" t="s">
        <v>173</v>
      </c>
      <c r="CT486" s="1">
        <v>1</v>
      </c>
      <c r="CU486" s="1">
        <v>-1</v>
      </c>
      <c r="CV486" s="1">
        <v>61</v>
      </c>
      <c r="CW486" s="1">
        <v>0</v>
      </c>
      <c r="CX486" s="1">
        <v>150061</v>
      </c>
      <c r="CY486" s="1" t="s">
        <v>173</v>
      </c>
    </row>
    <row r="487" spans="1:103" x14ac:dyDescent="0.2">
      <c r="A487" s="1">
        <v>84003</v>
      </c>
      <c r="B487" s="1">
        <v>2</v>
      </c>
      <c r="C487" s="1">
        <v>184003</v>
      </c>
      <c r="D487" s="1">
        <v>284003</v>
      </c>
      <c r="E487" s="1" t="s">
        <v>499</v>
      </c>
      <c r="F487" s="1" t="s">
        <v>1350</v>
      </c>
      <c r="G487" s="1">
        <v>100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3600000</v>
      </c>
      <c r="Y487" s="1">
        <v>111</v>
      </c>
      <c r="Z487" s="1">
        <v>0</v>
      </c>
      <c r="AA487" s="1">
        <v>3000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 t="s">
        <v>1351</v>
      </c>
      <c r="AL487" s="1">
        <v>1</v>
      </c>
      <c r="AM487" s="1">
        <v>0</v>
      </c>
      <c r="AN487" s="1">
        <v>1</v>
      </c>
      <c r="AO487" s="1">
        <v>8</v>
      </c>
      <c r="AP487" s="1">
        <v>0</v>
      </c>
      <c r="AQ487" s="1">
        <v>4</v>
      </c>
      <c r="AS487" s="1">
        <v>0</v>
      </c>
      <c r="AT487" s="1">
        <v>0</v>
      </c>
      <c r="AU487" s="1" t="b">
        <v>1</v>
      </c>
      <c r="AV487" s="1" t="b">
        <v>1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 t="b">
        <v>1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8</v>
      </c>
      <c r="BV487" s="1">
        <v>16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4194304</v>
      </c>
      <c r="CO487" s="1">
        <v>0</v>
      </c>
      <c r="CP487" s="1">
        <v>0</v>
      </c>
      <c r="CQ487" s="1">
        <v>0</v>
      </c>
      <c r="CS487" s="1" t="s">
        <v>172</v>
      </c>
      <c r="CT487" s="1">
        <v>2</v>
      </c>
      <c r="CU487" s="1">
        <v>-1</v>
      </c>
      <c r="CV487" s="1">
        <v>98</v>
      </c>
      <c r="CW487" s="1">
        <v>0</v>
      </c>
      <c r="CX487" s="1">
        <v>150098</v>
      </c>
      <c r="CY487" s="1" t="s">
        <v>172</v>
      </c>
    </row>
    <row r="488" spans="1:103" x14ac:dyDescent="0.2">
      <c r="A488" s="1">
        <v>84004</v>
      </c>
      <c r="B488" s="1">
        <v>2</v>
      </c>
      <c r="C488" s="1">
        <v>184004</v>
      </c>
      <c r="D488" s="1">
        <v>284004</v>
      </c>
      <c r="E488" s="1" t="s">
        <v>500</v>
      </c>
      <c r="F488" s="1" t="s">
        <v>1352</v>
      </c>
      <c r="G488" s="1">
        <v>100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3600000</v>
      </c>
      <c r="Y488" s="1">
        <v>112</v>
      </c>
      <c r="Z488" s="1">
        <v>0</v>
      </c>
      <c r="AA488" s="1">
        <v>3000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 t="s">
        <v>1353</v>
      </c>
      <c r="AL488" s="1">
        <v>1</v>
      </c>
      <c r="AM488" s="1">
        <v>0</v>
      </c>
      <c r="AN488" s="1">
        <v>1</v>
      </c>
      <c r="AO488" s="1">
        <v>8</v>
      </c>
      <c r="AP488" s="1">
        <v>0</v>
      </c>
      <c r="AQ488" s="1">
        <v>4</v>
      </c>
      <c r="AS488" s="1">
        <v>0</v>
      </c>
      <c r="AT488" s="1">
        <v>0</v>
      </c>
      <c r="AU488" s="1" t="b">
        <v>1</v>
      </c>
      <c r="AV488" s="1" t="b">
        <v>1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 t="b">
        <v>1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8</v>
      </c>
      <c r="BV488" s="1">
        <v>16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4194304</v>
      </c>
      <c r="CO488" s="1">
        <v>0</v>
      </c>
      <c r="CP488" s="1">
        <v>0</v>
      </c>
      <c r="CQ488" s="1">
        <v>0</v>
      </c>
      <c r="CS488" s="1" t="s">
        <v>3810</v>
      </c>
      <c r="CT488" s="1">
        <v>1</v>
      </c>
      <c r="CU488" s="1">
        <v>-1</v>
      </c>
      <c r="CV488" s="1">
        <v>99</v>
      </c>
      <c r="CW488" s="1">
        <v>0</v>
      </c>
      <c r="CX488" s="1">
        <v>150099</v>
      </c>
      <c r="CY488" s="1" t="s">
        <v>3810</v>
      </c>
    </row>
    <row r="489" spans="1:103" x14ac:dyDescent="0.2">
      <c r="A489" s="1">
        <v>84005</v>
      </c>
      <c r="B489" s="1">
        <v>2</v>
      </c>
      <c r="C489" s="1">
        <v>184005</v>
      </c>
      <c r="D489" s="1">
        <v>284005</v>
      </c>
      <c r="E489" s="1" t="s">
        <v>501</v>
      </c>
      <c r="F489" s="1" t="s">
        <v>1354</v>
      </c>
      <c r="G489" s="1">
        <v>100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7200000</v>
      </c>
      <c r="Y489" s="1">
        <v>115</v>
      </c>
      <c r="Z489" s="1">
        <v>6000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 t="s">
        <v>1355</v>
      </c>
      <c r="AL489" s="1">
        <v>1</v>
      </c>
      <c r="AM489" s="1">
        <v>0</v>
      </c>
      <c r="AN489" s="1">
        <v>1</v>
      </c>
      <c r="AO489" s="1">
        <v>8</v>
      </c>
      <c r="AP489" s="1">
        <v>0</v>
      </c>
      <c r="AQ489" s="1">
        <v>4</v>
      </c>
      <c r="AS489" s="1">
        <v>0</v>
      </c>
      <c r="AT489" s="1">
        <v>0</v>
      </c>
      <c r="AU489" s="1" t="b">
        <v>1</v>
      </c>
      <c r="AV489" s="1" t="b">
        <v>1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 t="b">
        <v>1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8</v>
      </c>
      <c r="BV489" s="1">
        <v>16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4194304</v>
      </c>
      <c r="CO489" s="1">
        <v>0</v>
      </c>
      <c r="CP489" s="1">
        <v>0</v>
      </c>
      <c r="CQ489" s="1">
        <v>0</v>
      </c>
      <c r="CS489" s="1" t="s">
        <v>170</v>
      </c>
      <c r="CT489" s="1">
        <v>2</v>
      </c>
      <c r="CU489" s="1">
        <v>-1</v>
      </c>
      <c r="CV489" s="1">
        <v>100</v>
      </c>
      <c r="CW489" s="1">
        <v>0</v>
      </c>
      <c r="CX489" s="1">
        <v>150100</v>
      </c>
      <c r="CY489" s="1" t="s">
        <v>170</v>
      </c>
    </row>
    <row r="490" spans="1:103" x14ac:dyDescent="0.2">
      <c r="A490" s="1">
        <v>84006</v>
      </c>
      <c r="B490" s="1">
        <v>2</v>
      </c>
      <c r="C490" s="1">
        <v>184006</v>
      </c>
      <c r="D490" s="1">
        <v>284006</v>
      </c>
      <c r="E490" s="1" t="s">
        <v>502</v>
      </c>
      <c r="F490" s="1" t="s">
        <v>1356</v>
      </c>
      <c r="G490" s="1">
        <v>100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7200000</v>
      </c>
      <c r="Y490" s="1">
        <v>120</v>
      </c>
      <c r="Z490" s="1">
        <v>6000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 t="s">
        <v>1357</v>
      </c>
      <c r="AL490" s="1">
        <v>1</v>
      </c>
      <c r="AM490" s="1">
        <v>0</v>
      </c>
      <c r="AN490" s="1">
        <v>1</v>
      </c>
      <c r="AO490" s="1">
        <v>8</v>
      </c>
      <c r="AP490" s="1">
        <v>0</v>
      </c>
      <c r="AQ490" s="1">
        <v>4</v>
      </c>
      <c r="AS490" s="1">
        <v>0</v>
      </c>
      <c r="AT490" s="1">
        <v>0</v>
      </c>
      <c r="AU490" s="1" t="b">
        <v>1</v>
      </c>
      <c r="AV490" s="1" t="b">
        <v>1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 t="b">
        <v>1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8</v>
      </c>
      <c r="BV490" s="1">
        <v>16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4194304</v>
      </c>
      <c r="CO490" s="1">
        <v>0</v>
      </c>
      <c r="CP490" s="1">
        <v>0</v>
      </c>
      <c r="CQ490" s="1">
        <v>0</v>
      </c>
      <c r="CS490" s="1" t="s">
        <v>232</v>
      </c>
      <c r="CT490" s="1">
        <v>1</v>
      </c>
      <c r="CU490" s="1">
        <v>663</v>
      </c>
      <c r="CV490" s="1">
        <v>28</v>
      </c>
      <c r="CW490" s="1">
        <v>0</v>
      </c>
      <c r="CX490" s="1">
        <v>150028</v>
      </c>
      <c r="CY490" s="1" t="s">
        <v>232</v>
      </c>
    </row>
    <row r="491" spans="1:103" x14ac:dyDescent="0.2">
      <c r="A491" s="1">
        <v>84007</v>
      </c>
      <c r="B491" s="1">
        <v>2</v>
      </c>
      <c r="C491" s="1">
        <v>184007</v>
      </c>
      <c r="D491" s="1">
        <v>284007</v>
      </c>
      <c r="E491" s="1" t="s">
        <v>503</v>
      </c>
      <c r="F491" s="1" t="s">
        <v>1358</v>
      </c>
      <c r="G491" s="1">
        <v>100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3600000</v>
      </c>
      <c r="Y491" s="1">
        <v>120</v>
      </c>
      <c r="Z491" s="1">
        <v>3000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 t="s">
        <v>1359</v>
      </c>
      <c r="AL491" s="1">
        <v>1</v>
      </c>
      <c r="AM491" s="1">
        <v>0</v>
      </c>
      <c r="AN491" s="1">
        <v>1</v>
      </c>
      <c r="AO491" s="1">
        <v>8</v>
      </c>
      <c r="AP491" s="1">
        <v>0</v>
      </c>
      <c r="AQ491" s="1">
        <v>4</v>
      </c>
      <c r="AS491" s="1">
        <v>0</v>
      </c>
      <c r="AT491" s="1">
        <v>0</v>
      </c>
      <c r="AU491" s="1" t="b">
        <v>1</v>
      </c>
      <c r="AV491" s="1" t="b">
        <v>1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 t="b">
        <v>1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8</v>
      </c>
      <c r="BV491" s="1">
        <v>16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4194304</v>
      </c>
      <c r="CO491" s="1">
        <v>0</v>
      </c>
      <c r="CP491" s="1">
        <v>0</v>
      </c>
      <c r="CQ491" s="1">
        <v>0</v>
      </c>
      <c r="CS491" s="1" t="s">
        <v>229</v>
      </c>
      <c r="CT491" s="1">
        <v>4</v>
      </c>
      <c r="CU491" s="1">
        <v>663</v>
      </c>
      <c r="CV491" s="1">
        <v>27</v>
      </c>
      <c r="CW491" s="1">
        <v>0</v>
      </c>
      <c r="CX491" s="1">
        <v>150027</v>
      </c>
      <c r="CY491" s="1" t="s">
        <v>229</v>
      </c>
    </row>
    <row r="492" spans="1:103" x14ac:dyDescent="0.2">
      <c r="A492" s="1">
        <v>84008</v>
      </c>
      <c r="B492" s="1">
        <v>2</v>
      </c>
      <c r="C492" s="1">
        <v>184008</v>
      </c>
      <c r="D492" s="1">
        <v>284008</v>
      </c>
      <c r="E492" s="1" t="s">
        <v>504</v>
      </c>
      <c r="F492" s="1" t="s">
        <v>1360</v>
      </c>
      <c r="G492" s="1">
        <v>100</v>
      </c>
      <c r="H492" s="1">
        <v>0</v>
      </c>
      <c r="I492" s="1">
        <v>1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3600000</v>
      </c>
      <c r="Y492" s="1">
        <v>122</v>
      </c>
      <c r="Z492" s="1">
        <v>1500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 t="s">
        <v>1361</v>
      </c>
      <c r="AL492" s="1">
        <v>1</v>
      </c>
      <c r="AM492" s="1">
        <v>0</v>
      </c>
      <c r="AN492" s="1">
        <v>1</v>
      </c>
      <c r="AO492" s="1">
        <v>8</v>
      </c>
      <c r="AP492" s="1">
        <v>0</v>
      </c>
      <c r="AQ492" s="1">
        <v>4</v>
      </c>
      <c r="AS492" s="1">
        <v>0</v>
      </c>
      <c r="AT492" s="1">
        <v>0</v>
      </c>
      <c r="AU492" s="1" t="b">
        <v>1</v>
      </c>
      <c r="AV492" s="1" t="b">
        <v>1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 t="b">
        <v>1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8</v>
      </c>
      <c r="BV492" s="1">
        <v>16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4194304</v>
      </c>
      <c r="CO492" s="1">
        <v>0</v>
      </c>
      <c r="CP492" s="1">
        <v>0</v>
      </c>
      <c r="CQ492" s="1">
        <v>0</v>
      </c>
      <c r="CS492" s="1" t="s">
        <v>227</v>
      </c>
      <c r="CT492" s="1">
        <v>2</v>
      </c>
      <c r="CU492" s="1">
        <v>663</v>
      </c>
      <c r="CV492" s="1">
        <v>26</v>
      </c>
      <c r="CW492" s="1">
        <v>0</v>
      </c>
      <c r="CX492" s="1">
        <v>150026</v>
      </c>
      <c r="CY492" s="1" t="s">
        <v>227</v>
      </c>
    </row>
    <row r="493" spans="1:103" x14ac:dyDescent="0.2">
      <c r="A493" s="1">
        <v>84009</v>
      </c>
      <c r="B493" s="1">
        <v>2</v>
      </c>
      <c r="C493" s="1">
        <v>184009</v>
      </c>
      <c r="D493" s="1">
        <v>284009</v>
      </c>
      <c r="E493" s="1" t="s">
        <v>505</v>
      </c>
      <c r="F493" s="1" t="s">
        <v>1362</v>
      </c>
      <c r="G493" s="1">
        <v>100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3600000</v>
      </c>
      <c r="Y493" s="1">
        <v>123</v>
      </c>
      <c r="Z493" s="1">
        <v>1500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 t="s">
        <v>1363</v>
      </c>
      <c r="AL493" s="1">
        <v>1</v>
      </c>
      <c r="AM493" s="1">
        <v>0</v>
      </c>
      <c r="AN493" s="1">
        <v>1</v>
      </c>
      <c r="AO493" s="1">
        <v>8</v>
      </c>
      <c r="AP493" s="1">
        <v>0</v>
      </c>
      <c r="AQ493" s="1">
        <v>4</v>
      </c>
      <c r="AS493" s="1">
        <v>0</v>
      </c>
      <c r="AT493" s="1">
        <v>0</v>
      </c>
      <c r="AU493" s="1" t="b">
        <v>1</v>
      </c>
      <c r="AV493" s="1" t="b">
        <v>1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 t="b">
        <v>1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8</v>
      </c>
      <c r="BV493" s="1">
        <v>16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4194304</v>
      </c>
      <c r="CO493" s="1">
        <v>0</v>
      </c>
      <c r="CP493" s="1">
        <v>0</v>
      </c>
      <c r="CQ493" s="1">
        <v>0</v>
      </c>
      <c r="CS493" s="1" t="s">
        <v>225</v>
      </c>
      <c r="CT493" s="1">
        <v>2</v>
      </c>
      <c r="CU493" s="1">
        <v>663</v>
      </c>
      <c r="CV493" s="1">
        <v>29</v>
      </c>
      <c r="CW493" s="1">
        <v>0</v>
      </c>
      <c r="CX493" s="1">
        <v>150029</v>
      </c>
      <c r="CY493" s="1" t="s">
        <v>225</v>
      </c>
    </row>
    <row r="494" spans="1:103" x14ac:dyDescent="0.2">
      <c r="A494" s="1">
        <v>84010</v>
      </c>
      <c r="B494" s="1">
        <v>2</v>
      </c>
      <c r="C494" s="1">
        <v>184010</v>
      </c>
      <c r="D494" s="1">
        <v>284010</v>
      </c>
      <c r="E494" s="1" t="s">
        <v>506</v>
      </c>
      <c r="F494" s="1" t="s">
        <v>1364</v>
      </c>
      <c r="G494" s="1">
        <v>100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3600000</v>
      </c>
      <c r="Y494" s="1">
        <v>133</v>
      </c>
      <c r="Z494" s="1">
        <v>3000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 t="s">
        <v>1365</v>
      </c>
      <c r="AL494" s="1">
        <v>1</v>
      </c>
      <c r="AM494" s="1">
        <v>0</v>
      </c>
      <c r="AN494" s="1">
        <v>1</v>
      </c>
      <c r="AO494" s="1">
        <v>8</v>
      </c>
      <c r="AP494" s="1">
        <v>0</v>
      </c>
      <c r="AQ494" s="1">
        <v>4</v>
      </c>
      <c r="AS494" s="1">
        <v>0</v>
      </c>
      <c r="AT494" s="1">
        <v>0</v>
      </c>
      <c r="AU494" s="1" t="b">
        <v>1</v>
      </c>
      <c r="AV494" s="1" t="b">
        <v>1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 t="b">
        <v>1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8</v>
      </c>
      <c r="BV494" s="1">
        <v>16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4194304</v>
      </c>
      <c r="CO494" s="1">
        <v>0</v>
      </c>
      <c r="CP494" s="1">
        <v>0</v>
      </c>
      <c r="CQ494" s="1">
        <v>0</v>
      </c>
      <c r="CS494" s="1" t="s">
        <v>223</v>
      </c>
      <c r="CT494" s="1">
        <v>1</v>
      </c>
      <c r="CU494" s="1">
        <v>670</v>
      </c>
      <c r="CV494" s="1">
        <v>9</v>
      </c>
      <c r="CW494" s="1">
        <v>0</v>
      </c>
      <c r="CX494" s="1">
        <v>150009</v>
      </c>
      <c r="CY494" s="1" t="s">
        <v>223</v>
      </c>
    </row>
    <row r="495" spans="1:103" x14ac:dyDescent="0.2">
      <c r="A495" s="1">
        <v>84011</v>
      </c>
      <c r="B495" s="1">
        <v>2</v>
      </c>
      <c r="C495" s="1">
        <v>184011</v>
      </c>
      <c r="D495" s="1">
        <v>284011</v>
      </c>
      <c r="E495" s="1" t="s">
        <v>507</v>
      </c>
      <c r="F495" s="1" t="s">
        <v>1366</v>
      </c>
      <c r="G495" s="1">
        <v>100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3600000</v>
      </c>
      <c r="Y495" s="1">
        <v>116</v>
      </c>
      <c r="Z495" s="1">
        <v>1500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 t="s">
        <v>1367</v>
      </c>
      <c r="AL495" s="1">
        <v>1</v>
      </c>
      <c r="AM495" s="1">
        <v>0</v>
      </c>
      <c r="AN495" s="1">
        <v>1</v>
      </c>
      <c r="AO495" s="1">
        <v>8</v>
      </c>
      <c r="AP495" s="1">
        <v>0</v>
      </c>
      <c r="AQ495" s="1">
        <v>4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 t="b">
        <v>1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32768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S495" s="1" t="s">
        <v>215</v>
      </c>
      <c r="CT495" s="1">
        <v>2</v>
      </c>
      <c r="CU495" s="1">
        <v>670</v>
      </c>
      <c r="CV495" s="1">
        <v>30</v>
      </c>
      <c r="CW495" s="1">
        <v>0</v>
      </c>
      <c r="CX495" s="1">
        <v>150030</v>
      </c>
      <c r="CY495" s="1" t="s">
        <v>215</v>
      </c>
    </row>
    <row r="496" spans="1:103" x14ac:dyDescent="0.2">
      <c r="A496" s="1">
        <v>84012</v>
      </c>
      <c r="B496" s="1">
        <v>2</v>
      </c>
      <c r="C496" s="1">
        <v>184012</v>
      </c>
      <c r="D496" s="1">
        <v>284012</v>
      </c>
      <c r="E496" s="1" t="s">
        <v>508</v>
      </c>
      <c r="F496" s="1" t="s">
        <v>1368</v>
      </c>
      <c r="G496" s="1">
        <v>100</v>
      </c>
      <c r="H496" s="1">
        <v>0</v>
      </c>
      <c r="I496" s="1">
        <v>1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3600000</v>
      </c>
      <c r="Y496" s="1">
        <v>142</v>
      </c>
      <c r="Z496" s="1">
        <v>5000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 t="s">
        <v>1369</v>
      </c>
      <c r="AL496" s="1">
        <v>1</v>
      </c>
      <c r="AM496" s="1">
        <v>0</v>
      </c>
      <c r="AN496" s="1">
        <v>1</v>
      </c>
      <c r="AO496" s="1">
        <v>8</v>
      </c>
      <c r="AP496" s="1">
        <v>0</v>
      </c>
      <c r="AQ496" s="1">
        <v>4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 t="b">
        <v>1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32768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S496" s="1" t="s">
        <v>167</v>
      </c>
      <c r="CT496" s="1">
        <v>1</v>
      </c>
      <c r="CU496" s="1">
        <v>-1</v>
      </c>
      <c r="CV496" s="1">
        <v>63</v>
      </c>
      <c r="CW496" s="1">
        <v>0</v>
      </c>
      <c r="CX496" s="1">
        <v>150063</v>
      </c>
      <c r="CY496" s="1" t="s">
        <v>167</v>
      </c>
    </row>
    <row r="497" spans="1:103" x14ac:dyDescent="0.2">
      <c r="A497" s="1">
        <v>84013</v>
      </c>
      <c r="B497" s="1">
        <v>2</v>
      </c>
      <c r="C497" s="1">
        <v>184013</v>
      </c>
      <c r="D497" s="1">
        <v>284013</v>
      </c>
      <c r="E497" s="1" t="s">
        <v>509</v>
      </c>
      <c r="F497" s="1" t="s">
        <v>1370</v>
      </c>
      <c r="G497" s="1">
        <v>100</v>
      </c>
      <c r="H497" s="1">
        <v>0</v>
      </c>
      <c r="I497" s="1">
        <v>1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3600000</v>
      </c>
      <c r="Y497" s="1">
        <v>142</v>
      </c>
      <c r="Z497" s="1">
        <v>10000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 t="s">
        <v>1371</v>
      </c>
      <c r="AL497" s="1">
        <v>1</v>
      </c>
      <c r="AM497" s="1">
        <v>0</v>
      </c>
      <c r="AN497" s="1">
        <v>1</v>
      </c>
      <c r="AO497" s="1">
        <v>8</v>
      </c>
      <c r="AP497" s="1">
        <v>0</v>
      </c>
      <c r="AQ497" s="1">
        <v>4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 t="b">
        <v>1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32768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S497" s="1" t="s">
        <v>163</v>
      </c>
      <c r="CT497" s="1">
        <v>4</v>
      </c>
      <c r="CU497" s="1">
        <v>-1</v>
      </c>
      <c r="CV497" s="1">
        <v>65</v>
      </c>
      <c r="CW497" s="1">
        <v>0</v>
      </c>
      <c r="CX497" s="1">
        <v>150065</v>
      </c>
      <c r="CY497" s="1" t="s">
        <v>163</v>
      </c>
    </row>
    <row r="498" spans="1:103" x14ac:dyDescent="0.2">
      <c r="A498" s="1">
        <v>84014</v>
      </c>
      <c r="B498" s="1">
        <v>2</v>
      </c>
      <c r="C498" s="1">
        <v>184014</v>
      </c>
      <c r="D498" s="1">
        <v>284014</v>
      </c>
      <c r="E498" s="1" t="s">
        <v>510</v>
      </c>
      <c r="F498" s="1" t="s">
        <v>1372</v>
      </c>
      <c r="G498" s="1">
        <v>100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3600000</v>
      </c>
      <c r="Y498" s="1">
        <v>144</v>
      </c>
      <c r="Z498" s="1">
        <v>10000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 t="s">
        <v>1373</v>
      </c>
      <c r="AL498" s="1">
        <v>1</v>
      </c>
      <c r="AM498" s="1">
        <v>0</v>
      </c>
      <c r="AN498" s="1">
        <v>1</v>
      </c>
      <c r="AO498" s="1">
        <v>8</v>
      </c>
      <c r="AP498" s="1">
        <v>0</v>
      </c>
      <c r="AQ498" s="1">
        <v>4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 t="b">
        <v>1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32768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S498" s="1" t="s">
        <v>160</v>
      </c>
      <c r="CT498" s="1">
        <v>2</v>
      </c>
      <c r="CU498" s="1">
        <v>-1</v>
      </c>
      <c r="CV498" s="1">
        <v>67</v>
      </c>
      <c r="CW498" s="1">
        <v>0</v>
      </c>
      <c r="CX498" s="1">
        <v>150067</v>
      </c>
      <c r="CY498" s="1" t="s">
        <v>160</v>
      </c>
    </row>
    <row r="499" spans="1:103" x14ac:dyDescent="0.2">
      <c r="A499" s="1">
        <v>84015</v>
      </c>
      <c r="B499" s="1">
        <v>2</v>
      </c>
      <c r="C499" s="1">
        <v>184015</v>
      </c>
      <c r="D499" s="1">
        <v>284015</v>
      </c>
      <c r="E499" s="1" t="s">
        <v>511</v>
      </c>
      <c r="F499" s="1" t="s">
        <v>1374</v>
      </c>
      <c r="G499" s="1">
        <v>100</v>
      </c>
      <c r="H499" s="1">
        <v>0</v>
      </c>
      <c r="I499" s="1">
        <v>1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3600000</v>
      </c>
      <c r="Y499" s="1">
        <v>145</v>
      </c>
      <c r="Z499" s="1">
        <v>10000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 t="s">
        <v>1375</v>
      </c>
      <c r="AL499" s="1">
        <v>1</v>
      </c>
      <c r="AM499" s="1">
        <v>0</v>
      </c>
      <c r="AN499" s="1">
        <v>1</v>
      </c>
      <c r="AO499" s="1">
        <v>8</v>
      </c>
      <c r="AP499" s="1">
        <v>0</v>
      </c>
      <c r="AQ499" s="1">
        <v>4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 t="b">
        <v>1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65536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S499" s="1" t="s">
        <v>157</v>
      </c>
      <c r="CT499" s="1">
        <v>1</v>
      </c>
      <c r="CU499" s="1">
        <v>-1</v>
      </c>
      <c r="CV499" s="1">
        <v>101</v>
      </c>
      <c r="CW499" s="1">
        <v>0</v>
      </c>
      <c r="CX499" s="1">
        <v>150101</v>
      </c>
      <c r="CY499" s="1" t="s">
        <v>157</v>
      </c>
    </row>
    <row r="500" spans="1:103" x14ac:dyDescent="0.2">
      <c r="A500" s="1">
        <v>84016</v>
      </c>
      <c r="B500" s="1">
        <v>2</v>
      </c>
      <c r="C500" s="1">
        <v>184016</v>
      </c>
      <c r="D500" s="1">
        <v>284016</v>
      </c>
      <c r="E500" s="1" t="s">
        <v>2640</v>
      </c>
      <c r="F500" s="1" t="s">
        <v>2868</v>
      </c>
      <c r="G500" s="1">
        <v>100</v>
      </c>
      <c r="H500" s="1">
        <v>0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3600000</v>
      </c>
      <c r="Y500" s="1">
        <v>115</v>
      </c>
      <c r="Z500" s="1">
        <v>3000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 t="s">
        <v>2869</v>
      </c>
      <c r="AL500" s="1">
        <v>1</v>
      </c>
      <c r="AM500" s="1">
        <v>0</v>
      </c>
      <c r="AN500" s="1">
        <v>1</v>
      </c>
      <c r="AO500" s="1">
        <v>0</v>
      </c>
      <c r="AP500" s="1">
        <v>0</v>
      </c>
      <c r="AQ500" s="1">
        <v>4</v>
      </c>
      <c r="AS500" s="1">
        <v>0</v>
      </c>
      <c r="AT500" s="1">
        <v>0</v>
      </c>
      <c r="AU500" s="1" t="b">
        <v>1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 t="b">
        <v>1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8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131072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S500" s="1" t="s">
        <v>3809</v>
      </c>
      <c r="CT500" s="1">
        <v>2</v>
      </c>
      <c r="CU500" s="1">
        <v>-1</v>
      </c>
      <c r="CV500" s="1">
        <v>102</v>
      </c>
      <c r="CW500" s="1">
        <v>0</v>
      </c>
      <c r="CX500" s="1">
        <v>150102</v>
      </c>
      <c r="CY500" s="1" t="s">
        <v>3809</v>
      </c>
    </row>
    <row r="501" spans="1:103" x14ac:dyDescent="0.2">
      <c r="A501" s="1">
        <v>84017</v>
      </c>
      <c r="B501" s="1">
        <v>2</v>
      </c>
      <c r="C501" s="1">
        <v>184017</v>
      </c>
      <c r="D501" s="1">
        <v>284017</v>
      </c>
      <c r="E501" s="1" t="s">
        <v>2766</v>
      </c>
      <c r="F501" s="1" t="s">
        <v>2870</v>
      </c>
      <c r="G501" s="1">
        <v>100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1800000</v>
      </c>
      <c r="Y501" s="1">
        <v>115</v>
      </c>
      <c r="Z501" s="1">
        <v>1500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 t="s">
        <v>2871</v>
      </c>
      <c r="AL501" s="1">
        <v>1</v>
      </c>
      <c r="AM501" s="1">
        <v>0</v>
      </c>
      <c r="AN501" s="1">
        <v>1</v>
      </c>
      <c r="AO501" s="1">
        <v>0</v>
      </c>
      <c r="AP501" s="1">
        <v>0</v>
      </c>
      <c r="AQ501" s="1">
        <v>4</v>
      </c>
      <c r="AS501" s="1">
        <v>0</v>
      </c>
      <c r="AT501" s="1">
        <v>0</v>
      </c>
      <c r="AU501" s="1" t="b">
        <v>1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 t="b">
        <v>1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1</v>
      </c>
      <c r="BS501" s="1">
        <v>0</v>
      </c>
      <c r="BT501" s="1">
        <v>0</v>
      </c>
      <c r="BU501" s="1">
        <v>8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8192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S501" s="1" t="s">
        <v>151</v>
      </c>
      <c r="CT501" s="1">
        <v>1</v>
      </c>
      <c r="CU501" s="1">
        <v>-1</v>
      </c>
      <c r="CV501" s="1">
        <v>64</v>
      </c>
      <c r="CW501" s="1">
        <v>0</v>
      </c>
      <c r="CX501" s="1">
        <v>150064</v>
      </c>
      <c r="CY501" s="1" t="s">
        <v>151</v>
      </c>
    </row>
    <row r="502" spans="1:103" x14ac:dyDescent="0.2">
      <c r="A502" s="1">
        <v>84018</v>
      </c>
      <c r="B502" s="1">
        <v>2</v>
      </c>
      <c r="C502" s="1">
        <v>184017</v>
      </c>
      <c r="D502" s="1">
        <v>284017</v>
      </c>
      <c r="E502" s="1" t="s">
        <v>2872</v>
      </c>
      <c r="F502" s="1" t="s">
        <v>2872</v>
      </c>
      <c r="G502" s="1">
        <v>0</v>
      </c>
      <c r="H502" s="1">
        <v>0</v>
      </c>
      <c r="I502" s="1">
        <v>6000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 t="s">
        <v>2873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4</v>
      </c>
      <c r="AS502" s="1">
        <v>0</v>
      </c>
      <c r="AT502" s="1">
        <v>0</v>
      </c>
      <c r="AU502" s="1" t="b">
        <v>1</v>
      </c>
      <c r="AV502" s="1" t="b">
        <v>1</v>
      </c>
      <c r="AW502" s="1" t="b">
        <v>1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 t="b">
        <v>1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1</v>
      </c>
      <c r="BS502" s="1">
        <v>0</v>
      </c>
      <c r="BT502" s="1">
        <v>0</v>
      </c>
      <c r="BU502" s="1">
        <v>8</v>
      </c>
      <c r="BV502" s="1">
        <v>16</v>
      </c>
      <c r="BW502" s="1">
        <v>32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8192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S502" s="1" t="s">
        <v>213</v>
      </c>
      <c r="CT502" s="1">
        <v>2</v>
      </c>
      <c r="CU502" s="1">
        <v>670</v>
      </c>
      <c r="CV502" s="1">
        <v>31</v>
      </c>
      <c r="CW502" s="1">
        <v>0</v>
      </c>
      <c r="CX502" s="1">
        <v>150031</v>
      </c>
      <c r="CY502" s="1" t="s">
        <v>213</v>
      </c>
    </row>
    <row r="503" spans="1:103" x14ac:dyDescent="0.2">
      <c r="A503" s="1">
        <v>84019</v>
      </c>
      <c r="B503" s="1">
        <v>2</v>
      </c>
      <c r="C503" s="1">
        <v>184017</v>
      </c>
      <c r="D503" s="1">
        <v>284017</v>
      </c>
      <c r="E503" s="1" t="s">
        <v>2874</v>
      </c>
      <c r="F503" s="1" t="s">
        <v>2483</v>
      </c>
      <c r="G503" s="1">
        <v>0</v>
      </c>
      <c r="H503" s="1">
        <v>0</v>
      </c>
      <c r="I503" s="1">
        <v>120000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120000</v>
      </c>
      <c r="Y503" s="1">
        <v>154</v>
      </c>
      <c r="Z503" s="1">
        <v>5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 t="s">
        <v>2875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4</v>
      </c>
      <c r="AS503" s="1">
        <v>0</v>
      </c>
      <c r="AT503" s="1">
        <v>0</v>
      </c>
      <c r="AU503" s="1" t="b">
        <v>1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 t="b">
        <v>1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1</v>
      </c>
      <c r="BS503" s="1">
        <v>0</v>
      </c>
      <c r="BT503" s="1">
        <v>0</v>
      </c>
      <c r="BU503" s="1">
        <v>8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8192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S503" s="1" t="s">
        <v>210</v>
      </c>
      <c r="CT503" s="1">
        <v>1</v>
      </c>
      <c r="CU503" s="1">
        <v>670</v>
      </c>
      <c r="CV503" s="1">
        <v>62</v>
      </c>
      <c r="CW503" s="1">
        <v>0</v>
      </c>
      <c r="CX503" s="1">
        <v>150062</v>
      </c>
      <c r="CY503" s="1" t="s">
        <v>210</v>
      </c>
    </row>
    <row r="504" spans="1:103" x14ac:dyDescent="0.2">
      <c r="A504" s="1">
        <v>84020</v>
      </c>
      <c r="B504" s="1">
        <v>2</v>
      </c>
      <c r="C504" s="1">
        <v>184020</v>
      </c>
      <c r="D504" s="1">
        <v>284020</v>
      </c>
      <c r="E504" s="1" t="s">
        <v>2876</v>
      </c>
      <c r="F504" s="1" t="s">
        <v>2877</v>
      </c>
      <c r="G504" s="1">
        <v>0</v>
      </c>
      <c r="H504" s="1">
        <v>0</v>
      </c>
      <c r="I504" s="1">
        <v>2419200000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2419200000</v>
      </c>
      <c r="Y504" s="1">
        <v>143</v>
      </c>
      <c r="Z504" s="1">
        <v>1000</v>
      </c>
      <c r="AA504" s="1">
        <v>0</v>
      </c>
      <c r="AB504" s="1">
        <v>142</v>
      </c>
      <c r="AC504" s="1">
        <v>1000</v>
      </c>
      <c r="AD504" s="1">
        <v>0</v>
      </c>
      <c r="AE504" s="1">
        <v>144</v>
      </c>
      <c r="AF504" s="1">
        <v>1000</v>
      </c>
      <c r="AG504" s="1">
        <v>0</v>
      </c>
      <c r="AH504" s="1">
        <v>155</v>
      </c>
      <c r="AI504" s="1">
        <v>1000</v>
      </c>
      <c r="AJ504" s="1">
        <v>0</v>
      </c>
      <c r="AK504" s="1" t="s">
        <v>2878</v>
      </c>
      <c r="AL504" s="1">
        <v>1</v>
      </c>
      <c r="AM504" s="1">
        <v>0</v>
      </c>
      <c r="AN504" s="1">
        <v>1</v>
      </c>
      <c r="AO504" s="1">
        <v>0</v>
      </c>
      <c r="AP504" s="1">
        <v>0</v>
      </c>
      <c r="AQ504" s="1">
        <v>4</v>
      </c>
      <c r="AS504" s="1">
        <v>0</v>
      </c>
      <c r="AT504" s="1">
        <v>0</v>
      </c>
      <c r="AU504" s="1" t="b">
        <v>1</v>
      </c>
      <c r="AV504" s="1" t="b">
        <v>1</v>
      </c>
      <c r="AW504" s="1" t="b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 t="b">
        <v>1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1</v>
      </c>
      <c r="BS504" s="1">
        <v>0</v>
      </c>
      <c r="BT504" s="1">
        <v>0</v>
      </c>
      <c r="BU504" s="1">
        <v>8</v>
      </c>
      <c r="BV504" s="1">
        <v>16</v>
      </c>
      <c r="BW504" s="1">
        <v>32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8192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S504" s="1" t="s">
        <v>208</v>
      </c>
      <c r="CT504" s="1">
        <v>2</v>
      </c>
      <c r="CU504" s="1">
        <v>670</v>
      </c>
      <c r="CV504" s="1">
        <v>32</v>
      </c>
      <c r="CW504" s="1">
        <v>0</v>
      </c>
      <c r="CX504" s="1">
        <v>150032</v>
      </c>
      <c r="CY504" s="1" t="s">
        <v>208</v>
      </c>
    </row>
    <row r="505" spans="1:103" x14ac:dyDescent="0.2">
      <c r="A505" s="1">
        <v>85000</v>
      </c>
      <c r="B505" s="1">
        <v>2</v>
      </c>
      <c r="C505" s="1">
        <v>185000</v>
      </c>
      <c r="D505" s="1">
        <v>285000</v>
      </c>
      <c r="E505" s="1" t="s">
        <v>300</v>
      </c>
      <c r="F505" s="1" t="s">
        <v>1380</v>
      </c>
      <c r="G505" s="1">
        <v>0</v>
      </c>
      <c r="H505" s="1">
        <v>0</v>
      </c>
      <c r="I505" s="1">
        <v>0</v>
      </c>
      <c r="J505" s="1">
        <v>100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 t="s">
        <v>1381</v>
      </c>
      <c r="AL505" s="1">
        <v>1</v>
      </c>
      <c r="AM505" s="1">
        <v>0</v>
      </c>
      <c r="AN505" s="1">
        <v>0</v>
      </c>
      <c r="AO505" s="1">
        <v>262160</v>
      </c>
      <c r="AP505" s="1">
        <v>0</v>
      </c>
      <c r="AQ505" s="1">
        <v>4</v>
      </c>
      <c r="AS505" s="1">
        <v>0</v>
      </c>
      <c r="AT505" s="1">
        <v>0</v>
      </c>
      <c r="AU505" s="1" t="b">
        <v>1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 t="b">
        <v>1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1</v>
      </c>
      <c r="BS505" s="1">
        <v>0</v>
      </c>
      <c r="BT505" s="1">
        <v>0</v>
      </c>
      <c r="BU505" s="1">
        <v>8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8192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S505" s="1" t="s">
        <v>205</v>
      </c>
      <c r="CT505" s="1">
        <v>2</v>
      </c>
      <c r="CU505" s="1">
        <v>670</v>
      </c>
      <c r="CV505" s="1">
        <v>33</v>
      </c>
      <c r="CW505" s="1">
        <v>0</v>
      </c>
      <c r="CX505" s="1">
        <v>150033</v>
      </c>
      <c r="CY505" s="1" t="s">
        <v>205</v>
      </c>
    </row>
    <row r="506" spans="1:103" x14ac:dyDescent="0.2">
      <c r="A506" s="1">
        <v>85001</v>
      </c>
      <c r="B506" s="1">
        <v>2</v>
      </c>
      <c r="C506" s="1">
        <v>185001</v>
      </c>
      <c r="D506" s="1">
        <v>285001</v>
      </c>
      <c r="E506" s="1" t="s">
        <v>301</v>
      </c>
      <c r="F506" s="1" t="s">
        <v>1382</v>
      </c>
      <c r="G506" s="1">
        <v>0</v>
      </c>
      <c r="H506" s="1">
        <v>0</v>
      </c>
      <c r="I506" s="1">
        <v>0</v>
      </c>
      <c r="J506" s="1">
        <v>101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 t="s">
        <v>1383</v>
      </c>
      <c r="AL506" s="1">
        <v>1</v>
      </c>
      <c r="AM506" s="1">
        <v>0</v>
      </c>
      <c r="AN506" s="1">
        <v>0</v>
      </c>
      <c r="AO506" s="1">
        <v>262160</v>
      </c>
      <c r="AP506" s="1">
        <v>0</v>
      </c>
      <c r="AQ506" s="1">
        <v>4</v>
      </c>
      <c r="AS506" s="1">
        <v>0</v>
      </c>
      <c r="AT506" s="1">
        <v>0</v>
      </c>
      <c r="AU506" s="1" t="b">
        <v>1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 t="b">
        <v>1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1</v>
      </c>
      <c r="BS506" s="1">
        <v>0</v>
      </c>
      <c r="BT506" s="1">
        <v>0</v>
      </c>
      <c r="BU506" s="1">
        <v>8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8192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S506" s="1" t="s">
        <v>203</v>
      </c>
      <c r="CT506" s="1">
        <v>1</v>
      </c>
      <c r="CU506" s="1">
        <v>650</v>
      </c>
      <c r="CV506" s="1">
        <v>46</v>
      </c>
      <c r="CW506" s="1">
        <v>0</v>
      </c>
      <c r="CX506" s="1">
        <v>150046</v>
      </c>
      <c r="CY506" s="1" t="s">
        <v>203</v>
      </c>
    </row>
    <row r="507" spans="1:103" x14ac:dyDescent="0.2">
      <c r="A507" s="1">
        <v>85002</v>
      </c>
      <c r="B507" s="1">
        <v>2</v>
      </c>
      <c r="C507" s="1">
        <v>185002</v>
      </c>
      <c r="D507" s="1">
        <v>285002</v>
      </c>
      <c r="E507" s="1" t="s">
        <v>302</v>
      </c>
      <c r="F507" s="1" t="s">
        <v>1384</v>
      </c>
      <c r="G507" s="1">
        <v>0</v>
      </c>
      <c r="H507" s="1">
        <v>0</v>
      </c>
      <c r="I507" s="1">
        <v>0</v>
      </c>
      <c r="J507" s="1">
        <v>102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 t="s">
        <v>1385</v>
      </c>
      <c r="AL507" s="1">
        <v>1</v>
      </c>
      <c r="AM507" s="1">
        <v>0</v>
      </c>
      <c r="AN507" s="1">
        <v>0</v>
      </c>
      <c r="AO507" s="1">
        <v>262144</v>
      </c>
      <c r="AP507" s="1">
        <v>0</v>
      </c>
      <c r="AQ507" s="1">
        <v>4</v>
      </c>
      <c r="AS507" s="1">
        <v>0</v>
      </c>
      <c r="AT507" s="1">
        <v>0</v>
      </c>
      <c r="AU507" s="1" t="b">
        <v>1</v>
      </c>
      <c r="AV507" s="1" t="b">
        <v>1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 t="b">
        <v>1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8</v>
      </c>
      <c r="BV507" s="1">
        <v>16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8192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S507" s="1" t="s">
        <v>200</v>
      </c>
      <c r="CT507" s="1">
        <v>1</v>
      </c>
      <c r="CU507" s="1">
        <v>650</v>
      </c>
      <c r="CV507" s="1">
        <v>44</v>
      </c>
      <c r="CW507" s="1">
        <v>0</v>
      </c>
      <c r="CX507" s="1">
        <v>150044</v>
      </c>
      <c r="CY507" s="1" t="s">
        <v>200</v>
      </c>
    </row>
    <row r="508" spans="1:103" x14ac:dyDescent="0.2">
      <c r="A508" s="1">
        <v>85003</v>
      </c>
      <c r="B508" s="1">
        <v>2</v>
      </c>
      <c r="C508" s="1">
        <v>185003</v>
      </c>
      <c r="D508" s="1">
        <v>285003</v>
      </c>
      <c r="E508" s="1" t="s">
        <v>303</v>
      </c>
      <c r="F508" s="1" t="s">
        <v>1386</v>
      </c>
      <c r="G508" s="1">
        <v>0</v>
      </c>
      <c r="H508" s="1">
        <v>0</v>
      </c>
      <c r="I508" s="1">
        <v>0</v>
      </c>
      <c r="J508" s="1">
        <v>103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 t="s">
        <v>1387</v>
      </c>
      <c r="AL508" s="1">
        <v>1</v>
      </c>
      <c r="AM508" s="1">
        <v>0</v>
      </c>
      <c r="AN508" s="1">
        <v>0</v>
      </c>
      <c r="AO508" s="1">
        <v>262160</v>
      </c>
      <c r="AP508" s="1">
        <v>0</v>
      </c>
      <c r="AQ508" s="1">
        <v>4</v>
      </c>
      <c r="AS508" s="1">
        <v>0</v>
      </c>
      <c r="AT508" s="1">
        <v>0</v>
      </c>
      <c r="AU508" s="1" t="b">
        <v>1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 t="b">
        <v>1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1</v>
      </c>
      <c r="BS508" s="1">
        <v>0</v>
      </c>
      <c r="BT508" s="1">
        <v>0</v>
      </c>
      <c r="BU508" s="1">
        <v>8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8192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S508" s="1" t="s">
        <v>153</v>
      </c>
      <c r="CT508" s="1">
        <v>2</v>
      </c>
      <c r="CU508" s="1">
        <v>-1</v>
      </c>
      <c r="CV508" s="1">
        <v>103</v>
      </c>
      <c r="CW508" s="1">
        <v>0</v>
      </c>
      <c r="CX508" s="1">
        <v>150103</v>
      </c>
      <c r="CY508" s="1" t="s">
        <v>153</v>
      </c>
    </row>
    <row r="509" spans="1:103" x14ac:dyDescent="0.2">
      <c r="A509" s="1">
        <v>85004</v>
      </c>
      <c r="B509" s="1">
        <v>2</v>
      </c>
      <c r="C509" s="1">
        <v>185004</v>
      </c>
      <c r="D509" s="1">
        <v>285004</v>
      </c>
      <c r="E509" s="1" t="s">
        <v>304</v>
      </c>
      <c r="F509" s="1" t="s">
        <v>304</v>
      </c>
      <c r="G509" s="1">
        <v>0</v>
      </c>
      <c r="H509" s="1">
        <v>0</v>
      </c>
      <c r="I509" s="1">
        <v>0</v>
      </c>
      <c r="J509" s="1">
        <v>110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 t="s">
        <v>1388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4</v>
      </c>
      <c r="AS509" s="1">
        <v>0</v>
      </c>
      <c r="AT509" s="1">
        <v>0</v>
      </c>
      <c r="AU509" s="1" t="b">
        <v>1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 t="b">
        <v>1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1</v>
      </c>
      <c r="BS509" s="1">
        <v>0</v>
      </c>
      <c r="BT509" s="1">
        <v>0</v>
      </c>
      <c r="BU509" s="1">
        <v>8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8192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S509" s="1" t="s">
        <v>149</v>
      </c>
      <c r="CT509" s="1">
        <v>1</v>
      </c>
      <c r="CU509" s="1">
        <v>-1</v>
      </c>
      <c r="CV509" s="1">
        <v>104</v>
      </c>
      <c r="CW509" s="1">
        <v>0</v>
      </c>
      <c r="CX509" s="1">
        <v>150104</v>
      </c>
      <c r="CY509" s="1" t="s">
        <v>149</v>
      </c>
    </row>
    <row r="510" spans="1:103" x14ac:dyDescent="0.2">
      <c r="A510" s="1">
        <v>85005</v>
      </c>
      <c r="B510" s="1">
        <v>2</v>
      </c>
      <c r="C510" s="1">
        <v>185005</v>
      </c>
      <c r="D510" s="1">
        <v>285005</v>
      </c>
      <c r="E510" s="1" t="s">
        <v>305</v>
      </c>
      <c r="F510" s="1" t="s">
        <v>305</v>
      </c>
      <c r="G510" s="1">
        <v>0</v>
      </c>
      <c r="H510" s="1">
        <v>0</v>
      </c>
      <c r="I510" s="1">
        <v>0</v>
      </c>
      <c r="J510" s="1">
        <v>111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 t="s">
        <v>1389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4</v>
      </c>
      <c r="AS510" s="1">
        <v>0</v>
      </c>
      <c r="AT510" s="1">
        <v>0</v>
      </c>
      <c r="AU510" s="1" t="b">
        <v>1</v>
      </c>
      <c r="AV510" s="1" t="b">
        <v>1</v>
      </c>
      <c r="AW510" s="1" t="b">
        <v>1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 t="b">
        <v>1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1</v>
      </c>
      <c r="BS510" s="1">
        <v>0</v>
      </c>
      <c r="BT510" s="1">
        <v>0</v>
      </c>
      <c r="BU510" s="1">
        <v>8</v>
      </c>
      <c r="BV510" s="1">
        <v>16</v>
      </c>
      <c r="BW510" s="1">
        <v>32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8192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S510" s="1" t="s">
        <v>143</v>
      </c>
      <c r="CT510" s="1">
        <v>1</v>
      </c>
      <c r="CU510" s="1">
        <v>-1</v>
      </c>
      <c r="CV510" s="1">
        <v>93</v>
      </c>
      <c r="CW510" s="1">
        <v>0</v>
      </c>
      <c r="CX510" s="1">
        <v>150093</v>
      </c>
      <c r="CY510" s="1" t="s">
        <v>143</v>
      </c>
    </row>
    <row r="511" spans="1:103" x14ac:dyDescent="0.2">
      <c r="A511" s="1">
        <v>85006</v>
      </c>
      <c r="B511" s="1">
        <v>2</v>
      </c>
      <c r="C511" s="1">
        <v>185006</v>
      </c>
      <c r="D511" s="1">
        <v>285006</v>
      </c>
      <c r="E511" s="1" t="s">
        <v>306</v>
      </c>
      <c r="F511" s="1" t="s">
        <v>306</v>
      </c>
      <c r="G511" s="1">
        <v>0</v>
      </c>
      <c r="H511" s="1">
        <v>0</v>
      </c>
      <c r="I511" s="1">
        <v>0</v>
      </c>
      <c r="J511" s="1">
        <v>112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 t="s">
        <v>1390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4</v>
      </c>
      <c r="AS511" s="1">
        <v>0</v>
      </c>
      <c r="AT511" s="1">
        <v>0</v>
      </c>
      <c r="AU511" s="1" t="b">
        <v>1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 t="b">
        <v>1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1</v>
      </c>
      <c r="BS511" s="1">
        <v>0</v>
      </c>
      <c r="BT511" s="1">
        <v>0</v>
      </c>
      <c r="BU511" s="1">
        <v>8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8192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S511" s="1" t="s">
        <v>140</v>
      </c>
      <c r="CT511" s="1">
        <v>2</v>
      </c>
      <c r="CU511" s="1">
        <v>-1</v>
      </c>
      <c r="CV511" s="1">
        <v>105</v>
      </c>
      <c r="CW511" s="1">
        <v>0</v>
      </c>
      <c r="CX511" s="1">
        <v>150105</v>
      </c>
      <c r="CY511" s="1" t="s">
        <v>140</v>
      </c>
    </row>
    <row r="512" spans="1:103" x14ac:dyDescent="0.2">
      <c r="A512" s="1">
        <v>85007</v>
      </c>
      <c r="B512" s="1">
        <v>2</v>
      </c>
      <c r="C512" s="1">
        <v>185007</v>
      </c>
      <c r="D512" s="1">
        <v>285007</v>
      </c>
      <c r="E512" s="1" t="s">
        <v>307</v>
      </c>
      <c r="F512" s="1" t="s">
        <v>1391</v>
      </c>
      <c r="G512" s="1">
        <v>0</v>
      </c>
      <c r="H512" s="1">
        <v>0</v>
      </c>
      <c r="I512" s="1">
        <v>0</v>
      </c>
      <c r="J512" s="1">
        <v>113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 t="s">
        <v>1392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4</v>
      </c>
      <c r="AS512" s="1">
        <v>0</v>
      </c>
      <c r="AT512" s="1">
        <v>0</v>
      </c>
      <c r="AU512" s="1" t="b">
        <v>1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 t="b">
        <v>1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1</v>
      </c>
      <c r="BS512" s="1">
        <v>0</v>
      </c>
      <c r="BT512" s="1">
        <v>0</v>
      </c>
      <c r="BU512" s="1">
        <v>8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8192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S512" s="1" t="s">
        <v>136</v>
      </c>
      <c r="CT512" s="1">
        <v>4</v>
      </c>
      <c r="CU512" s="1">
        <v>-1</v>
      </c>
      <c r="CV512" s="1">
        <v>94</v>
      </c>
      <c r="CW512" s="1">
        <v>0</v>
      </c>
      <c r="CX512" s="1">
        <v>150094</v>
      </c>
      <c r="CY512" s="1" t="s">
        <v>136</v>
      </c>
    </row>
    <row r="513" spans="1:103" x14ac:dyDescent="0.2">
      <c r="A513" s="1">
        <v>85008</v>
      </c>
      <c r="B513" s="1">
        <v>2</v>
      </c>
      <c r="C513" s="1">
        <v>185008</v>
      </c>
      <c r="D513" s="1">
        <v>285008</v>
      </c>
      <c r="E513" s="1" t="s">
        <v>308</v>
      </c>
      <c r="F513" s="1" t="s">
        <v>308</v>
      </c>
      <c r="G513" s="1">
        <v>0</v>
      </c>
      <c r="H513" s="1">
        <v>0</v>
      </c>
      <c r="I513" s="1">
        <v>0</v>
      </c>
      <c r="J513" s="1">
        <v>120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 t="s">
        <v>1393</v>
      </c>
      <c r="AL513" s="1">
        <v>1</v>
      </c>
      <c r="AM513" s="1">
        <v>0</v>
      </c>
      <c r="AN513" s="1">
        <v>0</v>
      </c>
      <c r="AO513" s="1">
        <v>4096</v>
      </c>
      <c r="AP513" s="1">
        <v>0</v>
      </c>
      <c r="AQ513" s="1">
        <v>4</v>
      </c>
      <c r="AS513" s="1">
        <v>0</v>
      </c>
      <c r="AT513" s="1">
        <v>0</v>
      </c>
      <c r="AU513" s="1" t="b">
        <v>1</v>
      </c>
      <c r="AV513" s="1" t="b">
        <v>1</v>
      </c>
      <c r="AW513" s="1" t="b">
        <v>1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 t="b">
        <v>1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1</v>
      </c>
      <c r="BS513" s="1">
        <v>0</v>
      </c>
      <c r="BT513" s="1">
        <v>0</v>
      </c>
      <c r="BU513" s="1">
        <v>8</v>
      </c>
      <c r="BV513" s="1">
        <v>16</v>
      </c>
      <c r="BW513" s="1">
        <v>32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8192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S513" s="1" t="s">
        <v>132</v>
      </c>
      <c r="CT513" s="1">
        <v>4</v>
      </c>
      <c r="CU513" s="1">
        <v>-1</v>
      </c>
      <c r="CV513" s="1">
        <v>95</v>
      </c>
      <c r="CW513" s="1">
        <v>0</v>
      </c>
      <c r="CX513" s="1">
        <v>150095</v>
      </c>
      <c r="CY513" s="1" t="s">
        <v>132</v>
      </c>
    </row>
    <row r="514" spans="1:103" x14ac:dyDescent="0.2">
      <c r="A514" s="1">
        <v>85009</v>
      </c>
      <c r="B514" s="1">
        <v>2</v>
      </c>
      <c r="C514" s="1">
        <v>185009</v>
      </c>
      <c r="D514" s="1">
        <v>285009</v>
      </c>
      <c r="E514" s="1" t="s">
        <v>309</v>
      </c>
      <c r="F514" s="1" t="s">
        <v>309</v>
      </c>
      <c r="G514" s="1">
        <v>0</v>
      </c>
      <c r="H514" s="1">
        <v>0</v>
      </c>
      <c r="I514" s="1">
        <v>0</v>
      </c>
      <c r="J514" s="1">
        <v>121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 t="s">
        <v>1394</v>
      </c>
      <c r="AL514" s="1">
        <v>1</v>
      </c>
      <c r="AM514" s="1">
        <v>0</v>
      </c>
      <c r="AN514" s="1">
        <v>0</v>
      </c>
      <c r="AO514" s="1">
        <v>4112</v>
      </c>
      <c r="AP514" s="1">
        <v>0</v>
      </c>
      <c r="AQ514" s="1">
        <v>4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 t="b">
        <v>1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8192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S514" s="1" t="s">
        <v>197</v>
      </c>
      <c r="CT514" s="1">
        <v>1</v>
      </c>
      <c r="CU514" s="1">
        <v>650</v>
      </c>
      <c r="CV514" s="1">
        <v>45</v>
      </c>
      <c r="CW514" s="1">
        <v>0</v>
      </c>
      <c r="CX514" s="1">
        <v>150045</v>
      </c>
      <c r="CY514" s="1" t="s">
        <v>197</v>
      </c>
    </row>
    <row r="515" spans="1:103" x14ac:dyDescent="0.2">
      <c r="A515" s="1">
        <v>85010</v>
      </c>
      <c r="B515" s="1">
        <v>2</v>
      </c>
      <c r="C515" s="1">
        <v>185010</v>
      </c>
      <c r="D515" s="1">
        <v>285010</v>
      </c>
      <c r="E515" s="1" t="s">
        <v>310</v>
      </c>
      <c r="F515" s="1" t="s">
        <v>310</v>
      </c>
      <c r="G515" s="1">
        <v>0</v>
      </c>
      <c r="H515" s="1">
        <v>0</v>
      </c>
      <c r="I515" s="1">
        <v>0</v>
      </c>
      <c r="J515" s="1">
        <v>122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 t="s">
        <v>1395</v>
      </c>
      <c r="AL515" s="1">
        <v>1</v>
      </c>
      <c r="AM515" s="1">
        <v>0</v>
      </c>
      <c r="AN515" s="1">
        <v>0</v>
      </c>
      <c r="AO515" s="1">
        <v>4112</v>
      </c>
      <c r="AP515" s="1">
        <v>0</v>
      </c>
      <c r="AQ515" s="1">
        <v>4</v>
      </c>
      <c r="AS515" s="1">
        <v>0</v>
      </c>
      <c r="AT515" s="1">
        <v>0</v>
      </c>
      <c r="AU515" s="1" t="b">
        <v>1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 t="b">
        <v>1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1</v>
      </c>
      <c r="BS515" s="1">
        <v>0</v>
      </c>
      <c r="BT515" s="1">
        <v>0</v>
      </c>
      <c r="BU515" s="1">
        <v>8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8192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S515" s="1" t="s">
        <v>194</v>
      </c>
      <c r="CT515" s="1">
        <v>2</v>
      </c>
      <c r="CU515" s="1">
        <v>650</v>
      </c>
      <c r="CV515" s="1">
        <v>43</v>
      </c>
      <c r="CW515" s="1">
        <v>0</v>
      </c>
      <c r="CX515" s="1">
        <v>150043</v>
      </c>
      <c r="CY515" s="1" t="s">
        <v>194</v>
      </c>
    </row>
    <row r="516" spans="1:103" x14ac:dyDescent="0.2">
      <c r="A516" s="1">
        <v>85011</v>
      </c>
      <c r="B516" s="1">
        <v>2</v>
      </c>
      <c r="C516" s="1">
        <v>185011</v>
      </c>
      <c r="D516" s="1">
        <v>285011</v>
      </c>
      <c r="E516" s="1" t="s">
        <v>311</v>
      </c>
      <c r="F516" s="1" t="s">
        <v>1396</v>
      </c>
      <c r="G516" s="1">
        <v>0</v>
      </c>
      <c r="H516" s="1">
        <v>0</v>
      </c>
      <c r="I516" s="1">
        <v>0</v>
      </c>
      <c r="J516" s="1">
        <v>123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 t="s">
        <v>1397</v>
      </c>
      <c r="AL516" s="1">
        <v>1</v>
      </c>
      <c r="AM516" s="1">
        <v>0</v>
      </c>
      <c r="AN516" s="1">
        <v>0</v>
      </c>
      <c r="AO516" s="1">
        <v>16</v>
      </c>
      <c r="AP516" s="1">
        <v>0</v>
      </c>
      <c r="AQ516" s="1">
        <v>4</v>
      </c>
      <c r="AS516" s="1">
        <v>0</v>
      </c>
      <c r="AT516" s="1">
        <v>0</v>
      </c>
      <c r="AU516" s="1" t="b">
        <v>1</v>
      </c>
      <c r="AV516" s="1">
        <v>0</v>
      </c>
      <c r="AW516" s="1" t="b">
        <v>1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 t="b">
        <v>1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 t="b">
        <v>1</v>
      </c>
      <c r="BQ516" s="1">
        <v>0</v>
      </c>
      <c r="BR516" s="1">
        <v>0</v>
      </c>
      <c r="BS516" s="1">
        <v>0</v>
      </c>
      <c r="BT516" s="1">
        <v>0</v>
      </c>
      <c r="BU516" s="1">
        <v>8</v>
      </c>
      <c r="BV516" s="1">
        <v>0</v>
      </c>
      <c r="BW516" s="1">
        <v>32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8192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16777216</v>
      </c>
      <c r="CQ516" s="1">
        <v>0</v>
      </c>
      <c r="CS516" s="1" t="s">
        <v>191</v>
      </c>
      <c r="CT516" s="1">
        <v>2</v>
      </c>
      <c r="CU516" s="1">
        <v>650</v>
      </c>
      <c r="CV516" s="1">
        <v>49</v>
      </c>
      <c r="CW516" s="1">
        <v>0</v>
      </c>
      <c r="CX516" s="1">
        <v>150049</v>
      </c>
      <c r="CY516" s="1" t="s">
        <v>191</v>
      </c>
    </row>
    <row r="517" spans="1:103" x14ac:dyDescent="0.2">
      <c r="A517" s="1">
        <v>85012</v>
      </c>
      <c r="B517" s="1">
        <v>2</v>
      </c>
      <c r="C517" s="1">
        <v>185012</v>
      </c>
      <c r="D517" s="1">
        <v>285012</v>
      </c>
      <c r="E517" s="1" t="s">
        <v>1398</v>
      </c>
      <c r="F517" s="1" t="s">
        <v>1398</v>
      </c>
      <c r="G517" s="1">
        <v>0</v>
      </c>
      <c r="H517" s="1">
        <v>0</v>
      </c>
      <c r="I517" s="1">
        <v>0</v>
      </c>
      <c r="J517" s="1">
        <v>122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 t="s">
        <v>1397</v>
      </c>
      <c r="AL517" s="1">
        <v>1</v>
      </c>
      <c r="AM517" s="1">
        <v>0</v>
      </c>
      <c r="AN517" s="1">
        <v>0</v>
      </c>
      <c r="AO517" s="1">
        <v>4096</v>
      </c>
      <c r="AP517" s="1">
        <v>0</v>
      </c>
      <c r="AQ517" s="1">
        <v>4</v>
      </c>
      <c r="AS517" s="1">
        <v>0</v>
      </c>
      <c r="AT517" s="1">
        <v>0</v>
      </c>
      <c r="AU517" s="1" t="b">
        <v>1</v>
      </c>
      <c r="AV517" s="1">
        <v>0</v>
      </c>
      <c r="AW517" s="1" t="b">
        <v>1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 t="b">
        <v>1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 t="b">
        <v>1</v>
      </c>
      <c r="BQ517" s="1">
        <v>0</v>
      </c>
      <c r="BR517" s="1">
        <v>0</v>
      </c>
      <c r="BS517" s="1">
        <v>0</v>
      </c>
      <c r="BT517" s="1">
        <v>0</v>
      </c>
      <c r="BU517" s="1">
        <v>8</v>
      </c>
      <c r="BV517" s="1">
        <v>0</v>
      </c>
      <c r="BW517" s="1">
        <v>32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8192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16777216</v>
      </c>
      <c r="CQ517" s="1">
        <v>0</v>
      </c>
      <c r="CS517" s="1" t="s">
        <v>189</v>
      </c>
      <c r="CT517" s="1">
        <v>2</v>
      </c>
      <c r="CU517" s="1">
        <v>650</v>
      </c>
      <c r="CV517" s="1">
        <v>48</v>
      </c>
      <c r="CW517" s="1">
        <v>0</v>
      </c>
      <c r="CX517" s="1">
        <v>150048</v>
      </c>
      <c r="CY517" s="1" t="s">
        <v>189</v>
      </c>
    </row>
    <row r="518" spans="1:103" x14ac:dyDescent="0.2">
      <c r="A518" s="1">
        <v>85016</v>
      </c>
      <c r="B518" s="1">
        <v>2</v>
      </c>
      <c r="C518" s="1">
        <v>185016</v>
      </c>
      <c r="D518" s="1">
        <v>285016</v>
      </c>
      <c r="E518" s="1" t="s">
        <v>312</v>
      </c>
      <c r="F518" s="1" t="s">
        <v>312</v>
      </c>
      <c r="G518" s="1">
        <v>0</v>
      </c>
      <c r="H518" s="1">
        <v>0</v>
      </c>
      <c r="I518" s="1">
        <v>0</v>
      </c>
      <c r="J518" s="1">
        <v>130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 t="s">
        <v>1399</v>
      </c>
      <c r="AL518" s="1">
        <v>1</v>
      </c>
      <c r="AM518" s="1">
        <v>0</v>
      </c>
      <c r="AN518" s="1">
        <v>0</v>
      </c>
      <c r="AO518" s="1">
        <v>0</v>
      </c>
      <c r="AP518" s="1">
        <v>0</v>
      </c>
      <c r="AQ518" s="1">
        <v>4</v>
      </c>
      <c r="AS518" s="1">
        <v>0</v>
      </c>
      <c r="AT518" s="1">
        <v>0</v>
      </c>
      <c r="AU518" s="1" t="b">
        <v>1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 t="b">
        <v>1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 t="b">
        <v>1</v>
      </c>
      <c r="BQ518" s="1">
        <v>0</v>
      </c>
      <c r="BR518" s="1">
        <v>0</v>
      </c>
      <c r="BS518" s="1">
        <v>0</v>
      </c>
      <c r="BT518" s="1">
        <v>0</v>
      </c>
      <c r="BU518" s="1">
        <v>8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8192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16777216</v>
      </c>
      <c r="CQ518" s="1">
        <v>0</v>
      </c>
      <c r="CS518" s="1" t="s">
        <v>187</v>
      </c>
      <c r="CT518" s="1">
        <v>1</v>
      </c>
      <c r="CU518" s="1">
        <v>650</v>
      </c>
      <c r="CV518" s="1">
        <v>72</v>
      </c>
      <c r="CW518" s="1">
        <v>0</v>
      </c>
      <c r="CX518" s="1">
        <v>150072</v>
      </c>
      <c r="CY518" s="1" t="s">
        <v>187</v>
      </c>
    </row>
    <row r="519" spans="1:103" x14ac:dyDescent="0.2">
      <c r="A519" s="1">
        <v>85017</v>
      </c>
      <c r="B519" s="1">
        <v>2</v>
      </c>
      <c r="C519" s="1">
        <v>185017</v>
      </c>
      <c r="D519" s="1">
        <v>285017</v>
      </c>
      <c r="E519" s="1" t="s">
        <v>313</v>
      </c>
      <c r="F519" s="1" t="s">
        <v>313</v>
      </c>
      <c r="G519" s="1">
        <v>0</v>
      </c>
      <c r="H519" s="1">
        <v>0</v>
      </c>
      <c r="I519" s="1">
        <v>0</v>
      </c>
      <c r="J519" s="1">
        <v>132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 t="s">
        <v>1400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4</v>
      </c>
      <c r="AS519" s="1">
        <v>0</v>
      </c>
      <c r="AT519" s="1">
        <v>0</v>
      </c>
      <c r="AU519" s="1" t="b">
        <v>1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 t="b">
        <v>1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 t="b">
        <v>1</v>
      </c>
      <c r="BQ519" s="1">
        <v>0</v>
      </c>
      <c r="BR519" s="1">
        <v>0</v>
      </c>
      <c r="BS519" s="1">
        <v>0</v>
      </c>
      <c r="BT519" s="1">
        <v>0</v>
      </c>
      <c r="BU519" s="1">
        <v>8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8192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16777216</v>
      </c>
      <c r="CQ519" s="1">
        <v>0</v>
      </c>
      <c r="CS519" s="1" t="s">
        <v>183</v>
      </c>
      <c r="CT519" s="1">
        <v>2</v>
      </c>
      <c r="CU519" s="1">
        <v>650</v>
      </c>
      <c r="CV519" s="1">
        <v>73</v>
      </c>
      <c r="CW519" s="1">
        <v>0</v>
      </c>
      <c r="CX519" s="1">
        <v>150073</v>
      </c>
      <c r="CY519" s="1" t="s">
        <v>183</v>
      </c>
    </row>
    <row r="520" spans="1:103" x14ac:dyDescent="0.2">
      <c r="A520" s="1">
        <v>85018</v>
      </c>
      <c r="B520" s="1">
        <v>2</v>
      </c>
      <c r="C520" s="1">
        <v>185018</v>
      </c>
      <c r="D520" s="1">
        <v>285018</v>
      </c>
      <c r="E520" s="1" t="s">
        <v>314</v>
      </c>
      <c r="F520" s="1" t="s">
        <v>314</v>
      </c>
      <c r="G520" s="1">
        <v>0</v>
      </c>
      <c r="H520" s="1">
        <v>0</v>
      </c>
      <c r="I520" s="1">
        <v>0</v>
      </c>
      <c r="J520" s="1">
        <v>134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 t="s">
        <v>1401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4</v>
      </c>
      <c r="AS520" s="1">
        <v>0</v>
      </c>
      <c r="AT520" s="1">
        <v>0</v>
      </c>
      <c r="AU520" s="1" t="b">
        <v>1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 t="b">
        <v>1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 t="b">
        <v>1</v>
      </c>
      <c r="BQ520" s="1">
        <v>0</v>
      </c>
      <c r="BR520" s="1">
        <v>0</v>
      </c>
      <c r="BS520" s="1">
        <v>0</v>
      </c>
      <c r="BT520" s="1">
        <v>0</v>
      </c>
      <c r="BU520" s="1">
        <v>8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8192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16777216</v>
      </c>
      <c r="CQ520" s="1">
        <v>0</v>
      </c>
      <c r="CS520" s="1" t="s">
        <v>186</v>
      </c>
      <c r="CT520" s="1">
        <v>2</v>
      </c>
      <c r="CU520" s="1">
        <v>650</v>
      </c>
      <c r="CV520" s="1">
        <v>74</v>
      </c>
      <c r="CW520" s="1">
        <v>0</v>
      </c>
      <c r="CX520" s="1">
        <v>150074</v>
      </c>
      <c r="CY520" s="1" t="s">
        <v>186</v>
      </c>
    </row>
    <row r="521" spans="1:103" x14ac:dyDescent="0.2">
      <c r="A521" s="1">
        <v>85019</v>
      </c>
      <c r="B521" s="1">
        <v>2</v>
      </c>
      <c r="C521" s="1">
        <v>185019</v>
      </c>
      <c r="D521" s="1">
        <v>285019</v>
      </c>
      <c r="E521" s="1" t="s">
        <v>320</v>
      </c>
      <c r="F521" s="1" t="s">
        <v>320</v>
      </c>
      <c r="G521" s="1">
        <v>0</v>
      </c>
      <c r="H521" s="1">
        <v>0</v>
      </c>
      <c r="I521" s="1">
        <v>0</v>
      </c>
      <c r="J521" s="1">
        <v>136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 t="s">
        <v>1402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4</v>
      </c>
      <c r="AS521" s="1">
        <v>0</v>
      </c>
      <c r="AT521" s="1">
        <v>0</v>
      </c>
      <c r="AU521" s="1" t="b">
        <v>1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 t="b">
        <v>1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 t="b">
        <v>1</v>
      </c>
      <c r="BQ521" s="1">
        <v>0</v>
      </c>
      <c r="BR521" s="1">
        <v>0</v>
      </c>
      <c r="BS521" s="1">
        <v>0</v>
      </c>
      <c r="BT521" s="1">
        <v>0</v>
      </c>
      <c r="BU521" s="1">
        <v>8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8192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16777216</v>
      </c>
      <c r="CQ521" s="1">
        <v>0</v>
      </c>
      <c r="CS521" s="1" t="s">
        <v>185</v>
      </c>
      <c r="CT521" s="1">
        <v>2</v>
      </c>
      <c r="CU521" s="1">
        <v>650</v>
      </c>
      <c r="CV521" s="1">
        <v>75</v>
      </c>
      <c r="CW521" s="1">
        <v>0</v>
      </c>
      <c r="CX521" s="1">
        <v>150075</v>
      </c>
      <c r="CY521" s="1" t="s">
        <v>185</v>
      </c>
    </row>
    <row r="522" spans="1:103" x14ac:dyDescent="0.2">
      <c r="A522" s="1">
        <v>85020</v>
      </c>
      <c r="B522" s="1">
        <v>2</v>
      </c>
      <c r="C522" s="1">
        <v>185020</v>
      </c>
      <c r="D522" s="1">
        <v>285020</v>
      </c>
      <c r="E522" s="1" t="s">
        <v>315</v>
      </c>
      <c r="F522" s="1" t="s">
        <v>315</v>
      </c>
      <c r="G522" s="1">
        <v>0</v>
      </c>
      <c r="H522" s="1">
        <v>0</v>
      </c>
      <c r="I522" s="1">
        <v>0</v>
      </c>
      <c r="J522" s="1">
        <v>140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 t="s">
        <v>1403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4</v>
      </c>
      <c r="AS522" s="1">
        <v>0</v>
      </c>
      <c r="AT522" s="1">
        <v>0</v>
      </c>
      <c r="AU522" s="1" t="b">
        <v>1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 t="b">
        <v>1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 t="b">
        <v>1</v>
      </c>
      <c r="BQ522" s="1">
        <v>0</v>
      </c>
      <c r="BR522" s="1">
        <v>0</v>
      </c>
      <c r="BS522" s="1">
        <v>0</v>
      </c>
      <c r="BT522" s="1">
        <v>0</v>
      </c>
      <c r="BU522" s="1">
        <v>8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8192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16777216</v>
      </c>
      <c r="CQ522" s="1">
        <v>0</v>
      </c>
      <c r="CS522" s="1" t="s">
        <v>2855</v>
      </c>
      <c r="CT522" s="1">
        <v>2</v>
      </c>
      <c r="CU522" s="1">
        <v>650</v>
      </c>
      <c r="CV522" s="1">
        <v>97</v>
      </c>
      <c r="CW522" s="1">
        <v>0</v>
      </c>
      <c r="CX522" s="1">
        <v>150097</v>
      </c>
      <c r="CY522" s="1" t="s">
        <v>2855</v>
      </c>
    </row>
    <row r="523" spans="1:103" x14ac:dyDescent="0.2">
      <c r="A523" s="1">
        <v>85021</v>
      </c>
      <c r="B523" s="1">
        <v>2</v>
      </c>
      <c r="C523" s="1">
        <v>185021</v>
      </c>
      <c r="D523" s="1">
        <v>285021</v>
      </c>
      <c r="E523" s="1" t="s">
        <v>316</v>
      </c>
      <c r="F523" s="1" t="s">
        <v>316</v>
      </c>
      <c r="G523" s="1">
        <v>0</v>
      </c>
      <c r="H523" s="1">
        <v>0</v>
      </c>
      <c r="I523" s="1">
        <v>0</v>
      </c>
      <c r="J523" s="1">
        <v>141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 t="s">
        <v>1404</v>
      </c>
      <c r="AL523" s="1">
        <v>1</v>
      </c>
      <c r="AM523" s="1">
        <v>0</v>
      </c>
      <c r="AN523" s="1">
        <v>0</v>
      </c>
      <c r="AO523" s="1">
        <v>16</v>
      </c>
      <c r="AP523" s="1">
        <v>0</v>
      </c>
      <c r="AQ523" s="1">
        <v>4</v>
      </c>
      <c r="AS523" s="1">
        <v>0</v>
      </c>
      <c r="AT523" s="1">
        <v>0</v>
      </c>
      <c r="AU523" s="1" t="b">
        <v>1</v>
      </c>
      <c r="AV523" s="1">
        <v>0</v>
      </c>
      <c r="AW523" s="1" t="b">
        <v>1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 t="b">
        <v>1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 t="b">
        <v>1</v>
      </c>
      <c r="BQ523" s="1">
        <v>0</v>
      </c>
      <c r="BR523" s="1">
        <v>0</v>
      </c>
      <c r="BS523" s="1">
        <v>0</v>
      </c>
      <c r="BT523" s="1">
        <v>0</v>
      </c>
      <c r="BU523" s="1">
        <v>8</v>
      </c>
      <c r="BV523" s="1">
        <v>0</v>
      </c>
      <c r="BW523" s="1">
        <v>32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8192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16777216</v>
      </c>
      <c r="CQ523" s="1">
        <v>0</v>
      </c>
      <c r="CS523" s="1" t="s">
        <v>182</v>
      </c>
      <c r="CT523" s="1">
        <v>4</v>
      </c>
      <c r="CU523" s="1">
        <v>650</v>
      </c>
      <c r="CV523" s="1">
        <v>89</v>
      </c>
      <c r="CW523" s="1">
        <v>0</v>
      </c>
      <c r="CX523" s="1">
        <v>150089</v>
      </c>
      <c r="CY523" s="1" t="s">
        <v>182</v>
      </c>
    </row>
    <row r="524" spans="1:103" x14ac:dyDescent="0.2">
      <c r="A524" s="1">
        <v>85022</v>
      </c>
      <c r="B524" s="1">
        <v>2</v>
      </c>
      <c r="C524" s="1">
        <v>185022</v>
      </c>
      <c r="D524" s="1">
        <v>285022</v>
      </c>
      <c r="E524" s="1" t="s">
        <v>317</v>
      </c>
      <c r="F524" s="1" t="s">
        <v>317</v>
      </c>
      <c r="G524" s="1">
        <v>0</v>
      </c>
      <c r="H524" s="1">
        <v>0</v>
      </c>
      <c r="I524" s="1">
        <v>0</v>
      </c>
      <c r="J524" s="1">
        <v>142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 t="s">
        <v>1405</v>
      </c>
      <c r="AL524" s="1">
        <v>1</v>
      </c>
      <c r="AM524" s="1">
        <v>0</v>
      </c>
      <c r="AN524" s="1">
        <v>0</v>
      </c>
      <c r="AO524" s="1">
        <v>16</v>
      </c>
      <c r="AP524" s="1">
        <v>0</v>
      </c>
      <c r="AQ524" s="1">
        <v>4</v>
      </c>
      <c r="AS524" s="1">
        <v>0</v>
      </c>
      <c r="AT524" s="1">
        <v>0</v>
      </c>
      <c r="AU524" s="1" t="b">
        <v>1</v>
      </c>
      <c r="AV524" s="1">
        <v>0</v>
      </c>
      <c r="AW524" s="1" t="b">
        <v>1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 t="b">
        <v>1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 t="b">
        <v>1</v>
      </c>
      <c r="BQ524" s="1">
        <v>0</v>
      </c>
      <c r="BR524" s="1">
        <v>0</v>
      </c>
      <c r="BS524" s="1">
        <v>0</v>
      </c>
      <c r="BT524" s="1">
        <v>0</v>
      </c>
      <c r="BU524" s="1">
        <v>8</v>
      </c>
      <c r="BV524" s="1">
        <v>0</v>
      </c>
      <c r="BW524" s="1">
        <v>32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8192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16777216</v>
      </c>
      <c r="CQ524" s="1">
        <v>0</v>
      </c>
      <c r="CS524" s="1" t="s">
        <v>181</v>
      </c>
      <c r="CT524" s="1">
        <v>1</v>
      </c>
      <c r="CU524" s="1">
        <v>650</v>
      </c>
      <c r="CV524" s="1">
        <v>51</v>
      </c>
      <c r="CW524" s="1">
        <v>0</v>
      </c>
      <c r="CX524" s="1">
        <v>150051</v>
      </c>
      <c r="CY524" s="1" t="s">
        <v>181</v>
      </c>
    </row>
    <row r="525" spans="1:103" x14ac:dyDescent="0.2">
      <c r="A525" s="1">
        <v>85023</v>
      </c>
      <c r="B525" s="1">
        <v>2</v>
      </c>
      <c r="C525" s="1">
        <v>185023</v>
      </c>
      <c r="D525" s="1">
        <v>285023</v>
      </c>
      <c r="E525" s="1" t="s">
        <v>321</v>
      </c>
      <c r="F525" s="1" t="s">
        <v>321</v>
      </c>
      <c r="G525" s="1">
        <v>0</v>
      </c>
      <c r="H525" s="1">
        <v>0</v>
      </c>
      <c r="I525" s="1">
        <v>0</v>
      </c>
      <c r="J525" s="1">
        <v>143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 t="s">
        <v>1406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4</v>
      </c>
      <c r="AS525" s="1">
        <v>0</v>
      </c>
      <c r="AT525" s="1">
        <v>0</v>
      </c>
      <c r="AU525" s="1" t="b">
        <v>1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 t="b">
        <v>1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 t="b">
        <v>1</v>
      </c>
      <c r="BQ525" s="1">
        <v>0</v>
      </c>
      <c r="BR525" s="1">
        <v>0</v>
      </c>
      <c r="BS525" s="1">
        <v>0</v>
      </c>
      <c r="BT525" s="1">
        <v>0</v>
      </c>
      <c r="BU525" s="1">
        <v>8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8192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16777216</v>
      </c>
      <c r="CQ525" s="1">
        <v>0</v>
      </c>
      <c r="CS525" s="1" t="s">
        <v>180</v>
      </c>
      <c r="CT525" s="1">
        <v>1</v>
      </c>
      <c r="CU525" s="1">
        <v>650</v>
      </c>
      <c r="CV525" s="1">
        <v>55</v>
      </c>
      <c r="CW525" s="1">
        <v>0</v>
      </c>
      <c r="CX525" s="1">
        <v>150055</v>
      </c>
      <c r="CY525" s="1" t="s">
        <v>180</v>
      </c>
    </row>
    <row r="526" spans="1:103" x14ac:dyDescent="0.2">
      <c r="A526" s="1">
        <v>85024</v>
      </c>
      <c r="B526" s="1">
        <v>2</v>
      </c>
      <c r="C526" s="1">
        <v>185024</v>
      </c>
      <c r="D526" s="1">
        <v>285024</v>
      </c>
      <c r="E526" s="1" t="s">
        <v>318</v>
      </c>
      <c r="F526" s="1" t="s">
        <v>318</v>
      </c>
      <c r="G526" s="1">
        <v>0</v>
      </c>
      <c r="H526" s="1">
        <v>0</v>
      </c>
      <c r="I526" s="1">
        <v>0</v>
      </c>
      <c r="J526" s="1">
        <v>121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 t="s">
        <v>1407</v>
      </c>
      <c r="AL526" s="1">
        <v>1</v>
      </c>
      <c r="AM526" s="1">
        <v>0</v>
      </c>
      <c r="AN526" s="1">
        <v>0</v>
      </c>
      <c r="AO526" s="1">
        <v>16</v>
      </c>
      <c r="AP526" s="1">
        <v>0</v>
      </c>
      <c r="AQ526" s="1">
        <v>4</v>
      </c>
      <c r="AS526" s="1">
        <v>0</v>
      </c>
      <c r="AT526" s="1">
        <v>0</v>
      </c>
      <c r="AU526" s="1">
        <v>0</v>
      </c>
      <c r="AV526" s="1">
        <v>0</v>
      </c>
      <c r="AW526" s="1" t="b">
        <v>1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 t="b">
        <v>1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 t="b">
        <v>1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32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16384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8388608</v>
      </c>
      <c r="CP526" s="1">
        <v>0</v>
      </c>
      <c r="CQ526" s="1">
        <v>0</v>
      </c>
      <c r="CS526" s="1" t="s">
        <v>179</v>
      </c>
      <c r="CT526" s="1">
        <v>1</v>
      </c>
      <c r="CU526" s="1">
        <v>650</v>
      </c>
      <c r="CV526" s="1">
        <v>57</v>
      </c>
      <c r="CW526" s="1">
        <v>0</v>
      </c>
      <c r="CX526" s="1">
        <v>150057</v>
      </c>
      <c r="CY526" s="1" t="s">
        <v>179</v>
      </c>
    </row>
    <row r="527" spans="1:103" x14ac:dyDescent="0.2">
      <c r="A527" s="1">
        <v>85025</v>
      </c>
      <c r="B527" s="1">
        <v>2</v>
      </c>
      <c r="C527" s="1">
        <v>185025</v>
      </c>
      <c r="D527" s="1">
        <v>285025</v>
      </c>
      <c r="E527" s="1" t="s">
        <v>319</v>
      </c>
      <c r="F527" s="1" t="s">
        <v>319</v>
      </c>
      <c r="G527" s="1">
        <v>0</v>
      </c>
      <c r="H527" s="1">
        <v>0</v>
      </c>
      <c r="I527" s="1">
        <v>0</v>
      </c>
      <c r="J527" s="1">
        <v>122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 t="s">
        <v>1408</v>
      </c>
      <c r="AL527" s="1">
        <v>1</v>
      </c>
      <c r="AM527" s="1">
        <v>0</v>
      </c>
      <c r="AN527" s="1">
        <v>0</v>
      </c>
      <c r="AO527" s="1">
        <v>16</v>
      </c>
      <c r="AP527" s="1">
        <v>0</v>
      </c>
      <c r="AQ527" s="1">
        <v>4</v>
      </c>
      <c r="AS527" s="1">
        <v>0</v>
      </c>
      <c r="AT527" s="1">
        <v>0</v>
      </c>
      <c r="AU527" s="1">
        <v>0</v>
      </c>
      <c r="AV527" s="1" t="b">
        <v>1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 t="b">
        <v>1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16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16384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S527" s="1" t="s">
        <v>2829</v>
      </c>
      <c r="CT527" s="1">
        <v>1</v>
      </c>
      <c r="CU527" s="1">
        <v>-1</v>
      </c>
      <c r="CV527" s="1">
        <v>47</v>
      </c>
      <c r="CW527" s="1">
        <v>0</v>
      </c>
      <c r="CX527" s="1">
        <v>150047</v>
      </c>
      <c r="CY527" s="1" t="s">
        <v>2829</v>
      </c>
    </row>
    <row r="528" spans="1:103" x14ac:dyDescent="0.2">
      <c r="A528" s="1">
        <v>85026</v>
      </c>
      <c r="B528" s="1">
        <v>2</v>
      </c>
      <c r="C528" s="1">
        <v>185026</v>
      </c>
      <c r="D528" s="1">
        <v>285026</v>
      </c>
      <c r="E528" s="1" t="s">
        <v>322</v>
      </c>
      <c r="F528" s="1" t="s">
        <v>322</v>
      </c>
      <c r="G528" s="1">
        <v>0</v>
      </c>
      <c r="H528" s="1">
        <v>0</v>
      </c>
      <c r="I528" s="1">
        <v>0</v>
      </c>
      <c r="J528" s="1">
        <v>150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 t="s">
        <v>1409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4</v>
      </c>
      <c r="AS528" s="1">
        <v>0</v>
      </c>
      <c r="AT528" s="1">
        <v>0</v>
      </c>
      <c r="AU528" s="1">
        <v>0</v>
      </c>
      <c r="AV528" s="1">
        <v>0</v>
      </c>
      <c r="AW528" s="1" t="b">
        <v>1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 t="b">
        <v>1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 t="b">
        <v>1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32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16384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8388608</v>
      </c>
      <c r="CP528" s="1">
        <v>0</v>
      </c>
      <c r="CQ528" s="1">
        <v>0</v>
      </c>
      <c r="CS528" s="1" t="s">
        <v>178</v>
      </c>
      <c r="CT528" s="1">
        <v>1</v>
      </c>
      <c r="CU528" s="1">
        <v>650</v>
      </c>
      <c r="CV528" s="1">
        <v>56</v>
      </c>
      <c r="CW528" s="1">
        <v>0</v>
      </c>
      <c r="CX528" s="1">
        <v>150056</v>
      </c>
      <c r="CY528" s="1" t="s">
        <v>178</v>
      </c>
    </row>
    <row r="529" spans="1:103" x14ac:dyDescent="0.2">
      <c r="A529" s="1">
        <v>85027</v>
      </c>
      <c r="B529" s="1">
        <v>2</v>
      </c>
      <c r="C529" s="1">
        <v>185027</v>
      </c>
      <c r="D529" s="1">
        <v>285027</v>
      </c>
      <c r="E529" s="1" t="s">
        <v>2879</v>
      </c>
      <c r="F529" s="1" t="s">
        <v>2880</v>
      </c>
      <c r="G529" s="1">
        <v>0</v>
      </c>
      <c r="H529" s="1">
        <v>0</v>
      </c>
      <c r="I529" s="1">
        <v>0</v>
      </c>
      <c r="J529" s="1">
        <v>151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 t="s">
        <v>2059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4</v>
      </c>
      <c r="AS529" s="1">
        <v>0</v>
      </c>
      <c r="AT529" s="1">
        <v>0</v>
      </c>
      <c r="AU529" s="1">
        <v>0</v>
      </c>
      <c r="AV529" s="1" t="b">
        <v>1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 t="b">
        <v>1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16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16384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S529" s="1" t="s">
        <v>2828</v>
      </c>
      <c r="CT529" s="1">
        <v>2</v>
      </c>
      <c r="CU529" s="1">
        <v>-1</v>
      </c>
      <c r="CV529" s="1">
        <v>42</v>
      </c>
      <c r="CW529" s="1">
        <v>0</v>
      </c>
      <c r="CX529" s="1">
        <v>150042</v>
      </c>
      <c r="CY529" s="1" t="s">
        <v>2828</v>
      </c>
    </row>
    <row r="530" spans="1:103" x14ac:dyDescent="0.2">
      <c r="A530" s="1">
        <v>85028</v>
      </c>
      <c r="B530" s="1">
        <v>2</v>
      </c>
      <c r="C530" s="1">
        <v>185028</v>
      </c>
      <c r="D530" s="1">
        <v>285028</v>
      </c>
      <c r="E530" s="1" t="s">
        <v>2881</v>
      </c>
      <c r="F530" s="1" t="s">
        <v>2880</v>
      </c>
      <c r="G530" s="1">
        <v>0</v>
      </c>
      <c r="H530" s="1">
        <v>0</v>
      </c>
      <c r="I530" s="1">
        <v>0</v>
      </c>
      <c r="J530" s="1">
        <v>152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 t="s">
        <v>2055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4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 t="b">
        <v>1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 t="b">
        <v>1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8192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1048576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S530" s="1" t="s">
        <v>177</v>
      </c>
      <c r="CT530" s="1">
        <v>2</v>
      </c>
      <c r="CU530" s="1">
        <v>650</v>
      </c>
      <c r="CV530" s="1">
        <v>59</v>
      </c>
      <c r="CW530" s="1">
        <v>0</v>
      </c>
      <c r="CX530" s="1">
        <v>150059</v>
      </c>
      <c r="CY530" s="1" t="s">
        <v>177</v>
      </c>
    </row>
    <row r="531" spans="1:103" x14ac:dyDescent="0.2">
      <c r="A531" s="1">
        <v>85029</v>
      </c>
      <c r="B531" s="1">
        <v>2</v>
      </c>
      <c r="C531" s="1">
        <v>185029</v>
      </c>
      <c r="D531" s="1">
        <v>285029</v>
      </c>
      <c r="E531" s="1" t="s">
        <v>2882</v>
      </c>
      <c r="F531" s="1" t="s">
        <v>2880</v>
      </c>
      <c r="G531" s="1">
        <v>0</v>
      </c>
      <c r="H531" s="1">
        <v>0</v>
      </c>
      <c r="I531" s="1">
        <v>0</v>
      </c>
      <c r="J531" s="1">
        <v>153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 t="s">
        <v>2057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4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 t="b">
        <v>1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 t="b">
        <v>1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8192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1048576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S531" s="1" t="s">
        <v>2832</v>
      </c>
      <c r="CT531" s="1">
        <v>4</v>
      </c>
      <c r="CU531" s="1">
        <v>-1</v>
      </c>
      <c r="CV531" s="1">
        <v>58</v>
      </c>
      <c r="CW531" s="1">
        <v>0</v>
      </c>
      <c r="CX531" s="1">
        <v>150058</v>
      </c>
      <c r="CY531" s="1" t="s">
        <v>2832</v>
      </c>
    </row>
    <row r="532" spans="1:103" x14ac:dyDescent="0.2">
      <c r="A532" s="1">
        <v>85030</v>
      </c>
      <c r="B532" s="1">
        <v>2</v>
      </c>
      <c r="C532" s="1">
        <v>185030</v>
      </c>
      <c r="D532" s="1">
        <v>285030</v>
      </c>
      <c r="E532" s="1" t="s">
        <v>2883</v>
      </c>
      <c r="F532" s="1" t="s">
        <v>2880</v>
      </c>
      <c r="G532" s="1">
        <v>0</v>
      </c>
      <c r="H532" s="1">
        <v>0</v>
      </c>
      <c r="I532" s="1">
        <v>0</v>
      </c>
      <c r="J532" s="1">
        <v>154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 t="s">
        <v>2884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4</v>
      </c>
      <c r="AS532" s="1">
        <v>0</v>
      </c>
      <c r="AT532" s="1">
        <v>0</v>
      </c>
      <c r="AU532" s="1">
        <v>0</v>
      </c>
      <c r="AV532" s="1" t="b">
        <v>1</v>
      </c>
      <c r="AW532" s="1" t="b">
        <v>1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 t="b">
        <v>1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 t="b">
        <v>1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16</v>
      </c>
      <c r="BW532" s="1">
        <v>32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8192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1048576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S532" s="1" t="s">
        <v>176</v>
      </c>
      <c r="CT532" s="1">
        <v>1</v>
      </c>
      <c r="CU532" s="1">
        <v>650</v>
      </c>
      <c r="CV532" s="1">
        <v>66</v>
      </c>
      <c r="CW532" s="1">
        <v>0</v>
      </c>
      <c r="CX532" s="1">
        <v>150066</v>
      </c>
      <c r="CY532" s="1" t="s">
        <v>176</v>
      </c>
    </row>
    <row r="533" spans="1:103" x14ac:dyDescent="0.2">
      <c r="A533" s="1">
        <v>85031</v>
      </c>
      <c r="B533" s="1">
        <v>2</v>
      </c>
      <c r="C533" s="1">
        <v>0</v>
      </c>
      <c r="D533" s="1">
        <v>0</v>
      </c>
      <c r="E533" s="1" t="s">
        <v>2885</v>
      </c>
      <c r="F533" s="1">
        <v>0</v>
      </c>
      <c r="G533" s="1">
        <v>0</v>
      </c>
      <c r="H533" s="1">
        <v>0</v>
      </c>
      <c r="I533" s="1">
        <v>0</v>
      </c>
      <c r="J533" s="1">
        <v>4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</v>
      </c>
      <c r="AM533" s="1">
        <v>0</v>
      </c>
      <c r="AN533" s="1">
        <v>0</v>
      </c>
      <c r="AO533" s="1">
        <v>0</v>
      </c>
      <c r="AP533" s="1">
        <v>0</v>
      </c>
      <c r="AQ533" s="1">
        <v>4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 t="b">
        <v>1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 t="b">
        <v>1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8192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1048576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S533" s="1" t="s">
        <v>2824</v>
      </c>
      <c r="CT533" s="1">
        <v>1</v>
      </c>
      <c r="CU533" s="1">
        <v>-1</v>
      </c>
      <c r="CV533" s="1">
        <v>24</v>
      </c>
      <c r="CW533" s="1">
        <v>0</v>
      </c>
      <c r="CX533" s="1">
        <v>150024</v>
      </c>
      <c r="CY533" s="1" t="s">
        <v>2824</v>
      </c>
    </row>
    <row r="534" spans="1:103" x14ac:dyDescent="0.2">
      <c r="A534" s="1">
        <v>85032</v>
      </c>
      <c r="B534" s="1">
        <v>2</v>
      </c>
      <c r="C534" s="1">
        <v>185032</v>
      </c>
      <c r="D534" s="1">
        <v>285032</v>
      </c>
      <c r="E534" s="1" t="s">
        <v>1376</v>
      </c>
      <c r="F534" s="1" t="s">
        <v>2483</v>
      </c>
      <c r="G534" s="1">
        <v>0</v>
      </c>
      <c r="H534" s="1">
        <v>0</v>
      </c>
      <c r="I534" s="1">
        <v>0</v>
      </c>
      <c r="J534" s="1">
        <v>11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 t="s">
        <v>2886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4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 t="b">
        <v>1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 t="b">
        <v>1</v>
      </c>
      <c r="BQ534" s="1">
        <v>0</v>
      </c>
      <c r="BR534" s="1">
        <v>1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8192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16777216</v>
      </c>
      <c r="CQ534" s="1">
        <v>0</v>
      </c>
      <c r="CS534" s="1" t="s">
        <v>175</v>
      </c>
      <c r="CT534" s="1">
        <v>2</v>
      </c>
      <c r="CU534" s="1">
        <v>650</v>
      </c>
      <c r="CV534" s="1">
        <v>37</v>
      </c>
      <c r="CW534" s="1">
        <v>0</v>
      </c>
      <c r="CX534" s="1">
        <v>150037</v>
      </c>
      <c r="CY534" s="1" t="s">
        <v>175</v>
      </c>
    </row>
    <row r="535" spans="1:103" x14ac:dyDescent="0.2">
      <c r="A535" s="1">
        <v>85033</v>
      </c>
      <c r="B535" s="1">
        <v>2</v>
      </c>
      <c r="C535" s="1">
        <v>185033</v>
      </c>
      <c r="D535" s="1">
        <v>285033</v>
      </c>
      <c r="E535" s="1" t="s">
        <v>1377</v>
      </c>
      <c r="F535" s="1" t="s">
        <v>2483</v>
      </c>
      <c r="G535" s="1">
        <v>0</v>
      </c>
      <c r="H535" s="1">
        <v>0</v>
      </c>
      <c r="I535" s="1">
        <v>0</v>
      </c>
      <c r="J535" s="1">
        <v>12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 t="s">
        <v>2887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4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 t="b">
        <v>1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 t="b">
        <v>1</v>
      </c>
      <c r="BQ535" s="1">
        <v>0</v>
      </c>
      <c r="BR535" s="1">
        <v>1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8192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16777216</v>
      </c>
      <c r="CQ535" s="1">
        <v>0</v>
      </c>
      <c r="CS535" s="1" t="s">
        <v>2826</v>
      </c>
      <c r="CT535" s="1">
        <v>1</v>
      </c>
      <c r="CU535" s="1">
        <v>-1</v>
      </c>
      <c r="CV535" s="1">
        <v>34</v>
      </c>
      <c r="CW535" s="1">
        <v>0</v>
      </c>
      <c r="CX535" s="1">
        <v>150034</v>
      </c>
      <c r="CY535" s="1" t="s">
        <v>2826</v>
      </c>
    </row>
    <row r="536" spans="1:103" x14ac:dyDescent="0.2">
      <c r="A536" s="1">
        <v>85034</v>
      </c>
      <c r="B536" s="1">
        <v>2</v>
      </c>
      <c r="C536" s="1">
        <v>185034</v>
      </c>
      <c r="D536" s="1">
        <v>285034</v>
      </c>
      <c r="E536" s="1" t="s">
        <v>1378</v>
      </c>
      <c r="F536" s="1" t="s">
        <v>2483</v>
      </c>
      <c r="G536" s="1">
        <v>0</v>
      </c>
      <c r="H536" s="1">
        <v>0</v>
      </c>
      <c r="I536" s="1">
        <v>0</v>
      </c>
      <c r="J536" s="1">
        <v>13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 t="s">
        <v>2888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4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 t="b">
        <v>1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 t="b">
        <v>1</v>
      </c>
      <c r="BQ536" s="1">
        <v>0</v>
      </c>
      <c r="BR536" s="1">
        <v>1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8192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16777216</v>
      </c>
      <c r="CQ536" s="1">
        <v>0</v>
      </c>
      <c r="CS536" s="1" t="s">
        <v>174</v>
      </c>
      <c r="CT536" s="1">
        <v>1</v>
      </c>
      <c r="CU536" s="1">
        <v>650</v>
      </c>
      <c r="CV536" s="1">
        <v>38</v>
      </c>
      <c r="CW536" s="1">
        <v>0</v>
      </c>
      <c r="CX536" s="1">
        <v>150038</v>
      </c>
      <c r="CY536" s="1" t="s">
        <v>174</v>
      </c>
    </row>
    <row r="537" spans="1:103" x14ac:dyDescent="0.2">
      <c r="A537" s="1">
        <v>85035</v>
      </c>
      <c r="B537" s="1">
        <v>2</v>
      </c>
      <c r="C537" s="1">
        <v>185035</v>
      </c>
      <c r="D537" s="1">
        <v>285035</v>
      </c>
      <c r="E537" s="1" t="s">
        <v>1379</v>
      </c>
      <c r="F537" s="1" t="s">
        <v>2483</v>
      </c>
      <c r="G537" s="1">
        <v>0</v>
      </c>
      <c r="H537" s="1">
        <v>0</v>
      </c>
      <c r="I537" s="1">
        <v>0</v>
      </c>
      <c r="J537" s="1">
        <v>14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 t="s">
        <v>2889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4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 t="b">
        <v>1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 t="b">
        <v>1</v>
      </c>
      <c r="BN537" s="1" t="b">
        <v>1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8192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2097152</v>
      </c>
      <c r="CN537" s="1">
        <v>4194304</v>
      </c>
      <c r="CO537" s="1">
        <v>0</v>
      </c>
      <c r="CP537" s="1">
        <v>0</v>
      </c>
      <c r="CQ537" s="1">
        <v>0</v>
      </c>
      <c r="CS537" s="1" t="s">
        <v>2825</v>
      </c>
      <c r="CT537" s="1">
        <v>1</v>
      </c>
      <c r="CU537" s="1">
        <v>-1</v>
      </c>
      <c r="CV537" s="1">
        <v>25</v>
      </c>
      <c r="CW537" s="1">
        <v>0</v>
      </c>
      <c r="CX537" s="1">
        <v>150025</v>
      </c>
      <c r="CY537" s="1" t="s">
        <v>2825</v>
      </c>
    </row>
    <row r="538" spans="1:103" x14ac:dyDescent="0.2">
      <c r="A538" s="1">
        <v>85036</v>
      </c>
      <c r="B538" s="1">
        <v>2</v>
      </c>
      <c r="C538" s="1">
        <v>185036</v>
      </c>
      <c r="D538" s="1">
        <v>285036</v>
      </c>
      <c r="E538" s="1" t="s">
        <v>2890</v>
      </c>
      <c r="F538" s="1" t="s">
        <v>2483</v>
      </c>
      <c r="G538" s="1">
        <v>0</v>
      </c>
      <c r="H538" s="1">
        <v>0</v>
      </c>
      <c r="I538" s="1">
        <v>0</v>
      </c>
      <c r="J538" s="1">
        <v>3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 t="s">
        <v>2891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4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 t="b">
        <v>1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 t="b">
        <v>1</v>
      </c>
      <c r="BN538" s="1" t="b">
        <v>1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8192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2097152</v>
      </c>
      <c r="CN538" s="1">
        <v>4194304</v>
      </c>
      <c r="CO538" s="1">
        <v>0</v>
      </c>
      <c r="CP538" s="1">
        <v>0</v>
      </c>
      <c r="CQ538" s="1">
        <v>0</v>
      </c>
      <c r="CS538" s="1" t="s">
        <v>173</v>
      </c>
      <c r="CT538" s="1">
        <v>1</v>
      </c>
      <c r="CU538" s="1">
        <v>650</v>
      </c>
      <c r="CV538" s="1">
        <v>61</v>
      </c>
      <c r="CW538" s="1">
        <v>0</v>
      </c>
      <c r="CX538" s="1">
        <v>150061</v>
      </c>
      <c r="CY538" s="1" t="s">
        <v>173</v>
      </c>
    </row>
    <row r="539" spans="1:103" x14ac:dyDescent="0.2">
      <c r="A539" s="1">
        <v>85037</v>
      </c>
      <c r="B539" s="1">
        <v>2</v>
      </c>
      <c r="C539" s="1">
        <v>185037</v>
      </c>
      <c r="D539" s="1">
        <v>285037</v>
      </c>
      <c r="E539" s="1" t="s">
        <v>2892</v>
      </c>
      <c r="F539" s="1" t="s">
        <v>2483</v>
      </c>
      <c r="G539" s="1">
        <v>0</v>
      </c>
      <c r="H539" s="1">
        <v>0</v>
      </c>
      <c r="I539" s="1">
        <v>0</v>
      </c>
      <c r="J539" s="1">
        <v>177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 t="s">
        <v>2893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4</v>
      </c>
      <c r="AS539" s="1">
        <v>0</v>
      </c>
      <c r="AT539" s="1">
        <v>0</v>
      </c>
      <c r="AU539" s="1" t="b">
        <v>1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 t="b">
        <v>1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 t="b">
        <v>1</v>
      </c>
      <c r="BR539" s="1">
        <v>0</v>
      </c>
      <c r="BS539" s="1">
        <v>0</v>
      </c>
      <c r="BT539" s="1">
        <v>0</v>
      </c>
      <c r="BU539" s="1">
        <v>8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524288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33554432</v>
      </c>
      <c r="CS539" s="1" t="s">
        <v>2839</v>
      </c>
      <c r="CT539" s="1">
        <v>1</v>
      </c>
      <c r="CU539" s="1">
        <v>-1</v>
      </c>
      <c r="CV539" s="1">
        <v>77</v>
      </c>
      <c r="CW539" s="1">
        <v>0</v>
      </c>
      <c r="CX539" s="1">
        <v>150077</v>
      </c>
      <c r="CY539" s="1" t="s">
        <v>2839</v>
      </c>
    </row>
    <row r="540" spans="1:103" x14ac:dyDescent="0.2">
      <c r="A540" s="1">
        <v>85038</v>
      </c>
      <c r="B540" s="1">
        <v>2</v>
      </c>
      <c r="C540" s="1">
        <v>185038</v>
      </c>
      <c r="D540" s="1">
        <v>285038</v>
      </c>
      <c r="E540" s="1" t="s">
        <v>2894</v>
      </c>
      <c r="F540" s="1" t="s">
        <v>2483</v>
      </c>
      <c r="G540" s="1">
        <v>0</v>
      </c>
      <c r="H540" s="1">
        <v>0</v>
      </c>
      <c r="I540" s="1">
        <v>0</v>
      </c>
      <c r="J540" s="1">
        <v>178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 t="s">
        <v>2895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4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 t="b">
        <v>1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4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8192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S540" s="1" t="s">
        <v>172</v>
      </c>
      <c r="CT540" s="1">
        <v>2</v>
      </c>
      <c r="CU540" s="1">
        <v>650</v>
      </c>
      <c r="CV540" s="1">
        <v>98</v>
      </c>
      <c r="CW540" s="1">
        <v>0</v>
      </c>
      <c r="CX540" s="1">
        <v>150098</v>
      </c>
      <c r="CY540" s="1" t="s">
        <v>172</v>
      </c>
    </row>
    <row r="541" spans="1:103" x14ac:dyDescent="0.2">
      <c r="A541" s="1">
        <v>85040</v>
      </c>
      <c r="B541" s="1">
        <v>2</v>
      </c>
      <c r="C541" s="1">
        <v>185040</v>
      </c>
      <c r="D541" s="1">
        <v>285040</v>
      </c>
      <c r="E541" s="1">
        <v>0</v>
      </c>
      <c r="F541" s="1" t="s">
        <v>2483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4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 t="b">
        <v>1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2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8192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S541" s="1" t="s">
        <v>2840</v>
      </c>
      <c r="CT541" s="1">
        <v>2</v>
      </c>
      <c r="CU541" s="1">
        <v>-1</v>
      </c>
      <c r="CV541" s="1">
        <v>78</v>
      </c>
      <c r="CW541" s="1">
        <v>0</v>
      </c>
      <c r="CX541" s="1">
        <v>150078</v>
      </c>
      <c r="CY541" s="1" t="s">
        <v>2840</v>
      </c>
    </row>
    <row r="542" spans="1:103" x14ac:dyDescent="0.2">
      <c r="A542" s="1">
        <v>85041</v>
      </c>
      <c r="B542" s="1">
        <v>2</v>
      </c>
      <c r="C542" s="1">
        <v>185041</v>
      </c>
      <c r="D542" s="1">
        <v>285041</v>
      </c>
      <c r="E542" s="1">
        <v>0</v>
      </c>
      <c r="F542" s="1" t="s">
        <v>2483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4</v>
      </c>
      <c r="AS542" s="1">
        <v>0</v>
      </c>
      <c r="AT542" s="1">
        <v>0</v>
      </c>
      <c r="AU542" s="1">
        <v>0</v>
      </c>
      <c r="AV542" s="1" t="b">
        <v>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16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S542" s="1" t="s">
        <v>3810</v>
      </c>
      <c r="CT542" s="1">
        <v>1</v>
      </c>
      <c r="CU542" s="1">
        <v>650</v>
      </c>
      <c r="CV542" s="1">
        <v>99</v>
      </c>
      <c r="CW542" s="1">
        <v>0</v>
      </c>
      <c r="CX542" s="1">
        <v>150099</v>
      </c>
      <c r="CY542" s="1" t="s">
        <v>3810</v>
      </c>
    </row>
    <row r="543" spans="1:103" x14ac:dyDescent="0.2">
      <c r="A543" s="1">
        <v>85042</v>
      </c>
      <c r="B543" s="1">
        <v>2</v>
      </c>
      <c r="C543" s="1">
        <v>185042</v>
      </c>
      <c r="D543" s="1">
        <v>285042</v>
      </c>
      <c r="E543" s="1">
        <v>0</v>
      </c>
      <c r="F543" s="1" t="s">
        <v>2483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4</v>
      </c>
      <c r="AS543" s="1">
        <v>0</v>
      </c>
      <c r="AT543" s="1">
        <v>0</v>
      </c>
      <c r="AU543" s="1">
        <v>0</v>
      </c>
      <c r="AV543" s="1" t="b">
        <v>1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16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S543" s="1" t="s">
        <v>2841</v>
      </c>
      <c r="CT543" s="1">
        <v>2</v>
      </c>
      <c r="CU543" s="1">
        <v>-1</v>
      </c>
      <c r="CV543" s="1">
        <v>79</v>
      </c>
      <c r="CW543" s="1">
        <v>0</v>
      </c>
      <c r="CX543" s="1">
        <v>150079</v>
      </c>
      <c r="CY543" s="1" t="s">
        <v>2841</v>
      </c>
    </row>
    <row r="544" spans="1:103" x14ac:dyDescent="0.2">
      <c r="A544" s="1">
        <v>85043</v>
      </c>
      <c r="B544" s="1">
        <v>2</v>
      </c>
      <c r="C544" s="1">
        <v>185043</v>
      </c>
      <c r="D544" s="1">
        <v>285043</v>
      </c>
      <c r="E544" s="1">
        <v>0</v>
      </c>
      <c r="F544" s="1" t="s">
        <v>2483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4</v>
      </c>
      <c r="AS544" s="1">
        <v>0</v>
      </c>
      <c r="AT544" s="1">
        <v>0</v>
      </c>
      <c r="AU544" s="1" t="b">
        <v>1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8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S544" s="1" t="s">
        <v>170</v>
      </c>
      <c r="CT544" s="1">
        <v>2</v>
      </c>
      <c r="CU544" s="1">
        <v>650</v>
      </c>
      <c r="CV544" s="1">
        <v>100</v>
      </c>
      <c r="CW544" s="1">
        <v>0</v>
      </c>
      <c r="CX544" s="1">
        <v>150100</v>
      </c>
      <c r="CY544" s="1" t="s">
        <v>170</v>
      </c>
    </row>
    <row r="545" spans="1:103" x14ac:dyDescent="0.2">
      <c r="A545" s="1">
        <v>85044</v>
      </c>
      <c r="B545" s="1">
        <v>2</v>
      </c>
      <c r="C545" s="1">
        <v>185044</v>
      </c>
      <c r="D545" s="1">
        <v>285044</v>
      </c>
      <c r="E545" s="1">
        <v>0</v>
      </c>
      <c r="F545" s="1" t="s">
        <v>2483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4</v>
      </c>
      <c r="AS545" s="1">
        <v>0</v>
      </c>
      <c r="AT545" s="1">
        <v>0</v>
      </c>
      <c r="AU545" s="1" t="b">
        <v>1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8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S545" s="1" t="s">
        <v>2834</v>
      </c>
      <c r="CT545" s="1">
        <v>1</v>
      </c>
      <c r="CU545" s="1">
        <v>-1</v>
      </c>
      <c r="CV545" s="1">
        <v>68</v>
      </c>
      <c r="CW545" s="1">
        <v>0</v>
      </c>
      <c r="CX545" s="1">
        <v>150068</v>
      </c>
      <c r="CY545" s="1" t="s">
        <v>2834</v>
      </c>
    </row>
    <row r="546" spans="1:103" x14ac:dyDescent="0.2">
      <c r="A546" s="1">
        <v>85045</v>
      </c>
      <c r="B546" s="1">
        <v>2</v>
      </c>
      <c r="C546" s="1">
        <v>185045</v>
      </c>
      <c r="D546" s="1">
        <v>285045</v>
      </c>
      <c r="E546" s="1" t="s">
        <v>2638</v>
      </c>
      <c r="F546" s="1" t="s">
        <v>2483</v>
      </c>
      <c r="G546" s="1">
        <v>0</v>
      </c>
      <c r="H546" s="1">
        <v>0</v>
      </c>
      <c r="I546" s="1">
        <v>0</v>
      </c>
      <c r="J546" s="1">
        <v>160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 t="s">
        <v>2896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4</v>
      </c>
      <c r="AS546" s="1">
        <v>0</v>
      </c>
      <c r="AT546" s="1">
        <v>0</v>
      </c>
      <c r="AU546" s="1" t="b">
        <v>1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8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S546" s="1" t="s">
        <v>167</v>
      </c>
      <c r="CT546" s="1">
        <v>1</v>
      </c>
      <c r="CU546" s="1">
        <v>650</v>
      </c>
      <c r="CV546" s="1">
        <v>63</v>
      </c>
      <c r="CW546" s="1">
        <v>0</v>
      </c>
      <c r="CX546" s="1">
        <v>150063</v>
      </c>
      <c r="CY546" s="1" t="s">
        <v>167</v>
      </c>
    </row>
    <row r="547" spans="1:103" x14ac:dyDescent="0.2">
      <c r="A547" s="1">
        <v>85046</v>
      </c>
      <c r="B547" s="1">
        <v>2</v>
      </c>
      <c r="C547" s="1">
        <v>185046</v>
      </c>
      <c r="D547" s="1">
        <v>285046</v>
      </c>
      <c r="E547" s="1" t="s">
        <v>2639</v>
      </c>
      <c r="F547" s="1" t="s">
        <v>2483</v>
      </c>
      <c r="G547" s="1">
        <v>0</v>
      </c>
      <c r="H547" s="1">
        <v>0</v>
      </c>
      <c r="I547" s="1">
        <v>0</v>
      </c>
      <c r="J547" s="1">
        <v>163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 t="s">
        <v>2482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4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 t="b">
        <v>1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 t="b">
        <v>1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16384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8388608</v>
      </c>
      <c r="CP547" s="1">
        <v>0</v>
      </c>
      <c r="CQ547" s="1">
        <v>0</v>
      </c>
      <c r="CS547" s="1" t="s">
        <v>2835</v>
      </c>
      <c r="CT547" s="1">
        <v>1</v>
      </c>
      <c r="CU547" s="1">
        <v>-1</v>
      </c>
      <c r="CV547" s="1">
        <v>69</v>
      </c>
      <c r="CW547" s="1">
        <v>0</v>
      </c>
      <c r="CX547" s="1">
        <v>150069</v>
      </c>
      <c r="CY547" s="1" t="s">
        <v>2835</v>
      </c>
    </row>
    <row r="548" spans="1:103" x14ac:dyDescent="0.2">
      <c r="A548" s="1">
        <v>85047</v>
      </c>
      <c r="B548" s="1">
        <v>2</v>
      </c>
      <c r="C548" s="1">
        <v>185047</v>
      </c>
      <c r="D548" s="1">
        <v>285047</v>
      </c>
      <c r="E548" s="1">
        <v>0</v>
      </c>
      <c r="F548" s="1" t="s">
        <v>2483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4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 t="b">
        <v>1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 t="b">
        <v>1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16384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8388608</v>
      </c>
      <c r="CP548" s="1">
        <v>0</v>
      </c>
      <c r="CQ548" s="1">
        <v>0</v>
      </c>
      <c r="CS548" s="1" t="s">
        <v>163</v>
      </c>
      <c r="CT548" s="1">
        <v>4</v>
      </c>
      <c r="CU548" s="1">
        <v>650</v>
      </c>
      <c r="CV548" s="1">
        <v>65</v>
      </c>
      <c r="CW548" s="1">
        <v>0</v>
      </c>
      <c r="CX548" s="1">
        <v>150065</v>
      </c>
      <c r="CY548" s="1" t="s">
        <v>163</v>
      </c>
    </row>
    <row r="549" spans="1:103" x14ac:dyDescent="0.2">
      <c r="A549" s="1">
        <v>85048</v>
      </c>
      <c r="B549" s="1">
        <v>2</v>
      </c>
      <c r="C549" s="1">
        <v>185048</v>
      </c>
      <c r="D549" s="1">
        <v>285048</v>
      </c>
      <c r="E549" s="1">
        <v>0</v>
      </c>
      <c r="F549" s="1" t="s">
        <v>2483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 t="b">
        <v>1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 t="b">
        <v>1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16384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8388608</v>
      </c>
      <c r="CP549" s="1">
        <v>0</v>
      </c>
      <c r="CQ549" s="1">
        <v>0</v>
      </c>
      <c r="CS549" s="1" t="s">
        <v>2836</v>
      </c>
      <c r="CT549" s="1">
        <v>4</v>
      </c>
      <c r="CU549" s="1">
        <v>-1</v>
      </c>
      <c r="CV549" s="1">
        <v>70</v>
      </c>
      <c r="CW549" s="1">
        <v>0</v>
      </c>
      <c r="CX549" s="1">
        <v>150070</v>
      </c>
      <c r="CY549" s="1" t="s">
        <v>2836</v>
      </c>
    </row>
    <row r="550" spans="1:103" x14ac:dyDescent="0.2">
      <c r="A550" s="1">
        <v>85049</v>
      </c>
      <c r="B550" s="1">
        <v>2</v>
      </c>
      <c r="C550" s="1">
        <v>185049</v>
      </c>
      <c r="D550" s="1">
        <v>285049</v>
      </c>
      <c r="E550" s="1" t="s">
        <v>2897</v>
      </c>
      <c r="F550" s="1" t="s">
        <v>2483</v>
      </c>
      <c r="G550" s="1">
        <v>0</v>
      </c>
      <c r="H550" s="1">
        <v>0</v>
      </c>
      <c r="I550" s="1">
        <v>0</v>
      </c>
      <c r="J550" s="1">
        <v>2049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 t="s">
        <v>2898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4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 t="b">
        <v>1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 t="b">
        <v>1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16384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8388608</v>
      </c>
      <c r="CP550" s="1">
        <v>0</v>
      </c>
      <c r="CQ550" s="1">
        <v>0</v>
      </c>
      <c r="CS550" s="1" t="s">
        <v>160</v>
      </c>
      <c r="CT550" s="1">
        <v>2</v>
      </c>
      <c r="CU550" s="1">
        <v>650</v>
      </c>
      <c r="CV550" s="1">
        <v>67</v>
      </c>
      <c r="CW550" s="1">
        <v>0</v>
      </c>
      <c r="CX550" s="1">
        <v>150067</v>
      </c>
      <c r="CY550" s="1" t="s">
        <v>160</v>
      </c>
    </row>
    <row r="551" spans="1:103" x14ac:dyDescent="0.2">
      <c r="A551" s="1">
        <v>85050</v>
      </c>
      <c r="B551" s="1">
        <v>2</v>
      </c>
      <c r="C551" s="1">
        <v>185050</v>
      </c>
      <c r="D551" s="1">
        <v>285050</v>
      </c>
      <c r="E551" s="1" t="s">
        <v>2897</v>
      </c>
      <c r="F551" s="1" t="s">
        <v>2483</v>
      </c>
      <c r="G551" s="1">
        <v>0</v>
      </c>
      <c r="H551" s="1">
        <v>0</v>
      </c>
      <c r="I551" s="1">
        <v>0</v>
      </c>
      <c r="J551" s="1">
        <v>2050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 t="s">
        <v>2899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4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 t="b">
        <v>1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16384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S551" s="1" t="s">
        <v>2837</v>
      </c>
      <c r="CT551" s="1">
        <v>4</v>
      </c>
      <c r="CU551" s="1">
        <v>-1</v>
      </c>
      <c r="CV551" s="1">
        <v>71</v>
      </c>
      <c r="CW551" s="1">
        <v>0</v>
      </c>
      <c r="CX551" s="1">
        <v>150071</v>
      </c>
      <c r="CY551" s="1" t="s">
        <v>2837</v>
      </c>
    </row>
    <row r="552" spans="1:103" x14ac:dyDescent="0.2">
      <c r="A552" s="1">
        <v>85051</v>
      </c>
      <c r="B552" s="1">
        <v>2</v>
      </c>
      <c r="C552" s="1">
        <v>185051</v>
      </c>
      <c r="D552" s="1">
        <v>285051</v>
      </c>
      <c r="E552" s="1" t="s">
        <v>2897</v>
      </c>
      <c r="F552" s="1" t="s">
        <v>2483</v>
      </c>
      <c r="G552" s="1">
        <v>0</v>
      </c>
      <c r="H552" s="1">
        <v>0</v>
      </c>
      <c r="I552" s="1">
        <v>0</v>
      </c>
      <c r="J552" s="1">
        <v>2051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 t="s">
        <v>2900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4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 t="b">
        <v>1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16384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S552" s="1" t="s">
        <v>157</v>
      </c>
      <c r="CT552" s="1">
        <v>1</v>
      </c>
      <c r="CU552" s="1">
        <v>650</v>
      </c>
      <c r="CV552" s="1">
        <v>101</v>
      </c>
      <c r="CW552" s="1">
        <v>0</v>
      </c>
      <c r="CX552" s="1">
        <v>150101</v>
      </c>
      <c r="CY552" s="1" t="s">
        <v>157</v>
      </c>
    </row>
    <row r="553" spans="1:103" x14ac:dyDescent="0.2">
      <c r="A553" s="1">
        <v>85052</v>
      </c>
      <c r="B553" s="1">
        <v>2</v>
      </c>
      <c r="C553" s="1">
        <v>185052</v>
      </c>
      <c r="D553" s="1">
        <v>285052</v>
      </c>
      <c r="E553" s="1" t="s">
        <v>2897</v>
      </c>
      <c r="F553" s="1" t="s">
        <v>2483</v>
      </c>
      <c r="G553" s="1">
        <v>0</v>
      </c>
      <c r="H553" s="1">
        <v>0</v>
      </c>
      <c r="I553" s="1">
        <v>0</v>
      </c>
      <c r="J553" s="1">
        <v>2052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 t="s">
        <v>2901</v>
      </c>
      <c r="AL553" s="1">
        <v>1</v>
      </c>
      <c r="AM553" s="1">
        <v>0</v>
      </c>
      <c r="AN553" s="1">
        <v>0</v>
      </c>
      <c r="AO553" s="1">
        <v>0</v>
      </c>
      <c r="AP553" s="1">
        <v>0</v>
      </c>
      <c r="AQ553" s="1">
        <v>4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 t="b">
        <v>1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16384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S553" s="1" t="s">
        <v>2843</v>
      </c>
      <c r="CT553" s="1">
        <v>2</v>
      </c>
      <c r="CU553" s="1">
        <v>-1</v>
      </c>
      <c r="CV553" s="1">
        <v>81</v>
      </c>
      <c r="CW553" s="1">
        <v>0</v>
      </c>
      <c r="CX553" s="1">
        <v>150081</v>
      </c>
      <c r="CY553" s="1" t="s">
        <v>2843</v>
      </c>
    </row>
    <row r="554" spans="1:103" x14ac:dyDescent="0.2">
      <c r="A554" s="1">
        <v>85053</v>
      </c>
      <c r="B554" s="1">
        <v>2</v>
      </c>
      <c r="C554" s="1">
        <v>185053</v>
      </c>
      <c r="D554" s="1">
        <v>285053</v>
      </c>
      <c r="E554" s="1" t="s">
        <v>2897</v>
      </c>
      <c r="F554" s="1" t="s">
        <v>2483</v>
      </c>
      <c r="G554" s="1">
        <v>0</v>
      </c>
      <c r="H554" s="1">
        <v>0</v>
      </c>
      <c r="I554" s="1">
        <v>0</v>
      </c>
      <c r="J554" s="1">
        <v>2053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 t="s">
        <v>2902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4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 t="b">
        <v>1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16384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S554" s="1" t="s">
        <v>3809</v>
      </c>
      <c r="CT554" s="1">
        <v>2</v>
      </c>
      <c r="CU554" s="1">
        <v>650</v>
      </c>
      <c r="CV554" s="1">
        <v>102</v>
      </c>
      <c r="CW554" s="1">
        <v>0</v>
      </c>
      <c r="CX554" s="1">
        <v>150102</v>
      </c>
      <c r="CY554" s="1" t="s">
        <v>3809</v>
      </c>
    </row>
    <row r="555" spans="1:103" x14ac:dyDescent="0.2">
      <c r="A555" s="1">
        <v>85054</v>
      </c>
      <c r="B555" s="1">
        <v>2</v>
      </c>
      <c r="C555" s="1">
        <v>185054</v>
      </c>
      <c r="D555" s="1">
        <v>285054</v>
      </c>
      <c r="E555" s="1" t="s">
        <v>2897</v>
      </c>
      <c r="F555" s="1" t="s">
        <v>2483</v>
      </c>
      <c r="G555" s="1">
        <v>0</v>
      </c>
      <c r="H555" s="1">
        <v>0</v>
      </c>
      <c r="I555" s="1">
        <v>0</v>
      </c>
      <c r="J555" s="1">
        <v>2054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 t="s">
        <v>2903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4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 t="b">
        <v>1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16384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S555" s="1" t="s">
        <v>2844</v>
      </c>
      <c r="CT555" s="1">
        <v>4</v>
      </c>
      <c r="CU555" s="1">
        <v>-1</v>
      </c>
      <c r="CV555" s="1">
        <v>82</v>
      </c>
      <c r="CW555" s="1">
        <v>0</v>
      </c>
      <c r="CX555" s="1">
        <v>150082</v>
      </c>
      <c r="CY555" s="1" t="s">
        <v>2844</v>
      </c>
    </row>
    <row r="556" spans="1:103" x14ac:dyDescent="0.2">
      <c r="A556" s="1">
        <v>85055</v>
      </c>
      <c r="B556" s="1">
        <v>2</v>
      </c>
      <c r="C556" s="1">
        <v>185055</v>
      </c>
      <c r="D556" s="1">
        <v>285055</v>
      </c>
      <c r="E556" s="1" t="s">
        <v>2897</v>
      </c>
      <c r="F556" s="1" t="s">
        <v>2483</v>
      </c>
      <c r="G556" s="1">
        <v>0</v>
      </c>
      <c r="H556" s="1">
        <v>0</v>
      </c>
      <c r="I556" s="1">
        <v>0</v>
      </c>
      <c r="J556" s="1">
        <v>2055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 t="s">
        <v>2904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4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 t="b">
        <v>1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16384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S556" s="1" t="s">
        <v>151</v>
      </c>
      <c r="CT556" s="1">
        <v>1</v>
      </c>
      <c r="CU556" s="1">
        <v>650</v>
      </c>
      <c r="CV556" s="1">
        <v>64</v>
      </c>
      <c r="CW556" s="1">
        <v>0</v>
      </c>
      <c r="CX556" s="1">
        <v>150064</v>
      </c>
      <c r="CY556" s="1" t="s">
        <v>151</v>
      </c>
    </row>
    <row r="557" spans="1:103" x14ac:dyDescent="0.2">
      <c r="A557" s="1">
        <v>85056</v>
      </c>
      <c r="B557" s="1">
        <v>2</v>
      </c>
      <c r="C557" s="1">
        <v>185056</v>
      </c>
      <c r="D557" s="1">
        <v>285056</v>
      </c>
      <c r="E557" s="1" t="s">
        <v>2897</v>
      </c>
      <c r="F557" s="1" t="s">
        <v>2483</v>
      </c>
      <c r="G557" s="1">
        <v>0</v>
      </c>
      <c r="H557" s="1">
        <v>0</v>
      </c>
      <c r="I557" s="1">
        <v>0</v>
      </c>
      <c r="J557" s="1">
        <v>2056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 t="s">
        <v>2905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4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 t="b">
        <v>1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16384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S557" s="1" t="s">
        <v>2845</v>
      </c>
      <c r="CT557" s="1">
        <v>2</v>
      </c>
      <c r="CU557" s="1">
        <v>-1</v>
      </c>
      <c r="CV557" s="1">
        <v>83</v>
      </c>
      <c r="CW557" s="1">
        <v>0</v>
      </c>
      <c r="CX557" s="1">
        <v>150083</v>
      </c>
      <c r="CY557" s="1" t="s">
        <v>2845</v>
      </c>
    </row>
    <row r="558" spans="1:103" x14ac:dyDescent="0.2">
      <c r="A558" s="1">
        <v>85057</v>
      </c>
      <c r="B558" s="1">
        <v>2</v>
      </c>
      <c r="C558" s="1">
        <v>185057</v>
      </c>
      <c r="D558" s="1">
        <v>285057</v>
      </c>
      <c r="E558" s="1" t="s">
        <v>2897</v>
      </c>
      <c r="F558" s="1" t="s">
        <v>2483</v>
      </c>
      <c r="G558" s="1">
        <v>0</v>
      </c>
      <c r="H558" s="1">
        <v>0</v>
      </c>
      <c r="I558" s="1">
        <v>0</v>
      </c>
      <c r="J558" s="1">
        <v>2057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 t="s">
        <v>2906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4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 t="b">
        <v>1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16384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S558" s="1" t="s">
        <v>153</v>
      </c>
      <c r="CT558" s="1">
        <v>2</v>
      </c>
      <c r="CU558" s="1">
        <v>650</v>
      </c>
      <c r="CV558" s="1">
        <v>103</v>
      </c>
      <c r="CW558" s="1">
        <v>0</v>
      </c>
      <c r="CX558" s="1">
        <v>150103</v>
      </c>
      <c r="CY558" s="1" t="s">
        <v>153</v>
      </c>
    </row>
    <row r="559" spans="1:103" x14ac:dyDescent="0.2">
      <c r="A559" s="1">
        <v>85058</v>
      </c>
      <c r="B559" s="1">
        <v>2</v>
      </c>
      <c r="C559" s="1">
        <v>185058</v>
      </c>
      <c r="D559" s="1">
        <v>285058</v>
      </c>
      <c r="E559" s="1" t="s">
        <v>2897</v>
      </c>
      <c r="F559" s="1" t="s">
        <v>2483</v>
      </c>
      <c r="G559" s="1">
        <v>0</v>
      </c>
      <c r="H559" s="1">
        <v>0</v>
      </c>
      <c r="I559" s="1">
        <v>0</v>
      </c>
      <c r="J559" s="1">
        <v>2058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 t="s">
        <v>2907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4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S559" s="1" t="s">
        <v>2846</v>
      </c>
      <c r="CT559" s="1">
        <v>4</v>
      </c>
      <c r="CU559" s="1">
        <v>-1</v>
      </c>
      <c r="CV559" s="1">
        <v>84</v>
      </c>
      <c r="CW559" s="1">
        <v>0</v>
      </c>
      <c r="CX559" s="1">
        <v>150084</v>
      </c>
      <c r="CY559" s="1" t="s">
        <v>2846</v>
      </c>
    </row>
    <row r="560" spans="1:103" x14ac:dyDescent="0.2">
      <c r="A560" s="1">
        <v>85059</v>
      </c>
      <c r="B560" s="1">
        <v>2</v>
      </c>
      <c r="C560" s="1">
        <v>185059</v>
      </c>
      <c r="D560" s="1">
        <v>285059</v>
      </c>
      <c r="E560" s="1" t="s">
        <v>2897</v>
      </c>
      <c r="F560" s="1" t="s">
        <v>2483</v>
      </c>
      <c r="G560" s="1">
        <v>0</v>
      </c>
      <c r="H560" s="1">
        <v>0</v>
      </c>
      <c r="I560" s="1">
        <v>0</v>
      </c>
      <c r="J560" s="1">
        <v>2059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 t="s">
        <v>2908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4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S560" s="1" t="s">
        <v>149</v>
      </c>
      <c r="CT560" s="1">
        <v>1</v>
      </c>
      <c r="CU560" s="1">
        <v>650</v>
      </c>
      <c r="CV560" s="1">
        <v>104</v>
      </c>
      <c r="CW560" s="1">
        <v>0</v>
      </c>
      <c r="CX560" s="1">
        <v>150104</v>
      </c>
      <c r="CY560" s="1" t="s">
        <v>149</v>
      </c>
    </row>
    <row r="561" spans="1:103" x14ac:dyDescent="0.2">
      <c r="A561" s="1">
        <v>85060</v>
      </c>
      <c r="B561" s="1">
        <v>2</v>
      </c>
      <c r="C561" s="1">
        <v>185060</v>
      </c>
      <c r="D561" s="1">
        <v>285060</v>
      </c>
      <c r="E561" s="1" t="s">
        <v>2897</v>
      </c>
      <c r="F561" s="1" t="s">
        <v>2483</v>
      </c>
      <c r="G561" s="1">
        <v>0</v>
      </c>
      <c r="H561" s="1">
        <v>0</v>
      </c>
      <c r="I561" s="1">
        <v>0</v>
      </c>
      <c r="J561" s="1">
        <v>2060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 t="s">
        <v>2909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4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S561" s="1" t="s">
        <v>2833</v>
      </c>
      <c r="CT561" s="1">
        <v>2</v>
      </c>
      <c r="CU561" s="1">
        <v>-1</v>
      </c>
      <c r="CV561" s="1">
        <v>60</v>
      </c>
      <c r="CW561" s="1">
        <v>0</v>
      </c>
      <c r="CX561" s="1">
        <v>150060</v>
      </c>
      <c r="CY561" s="1" t="s">
        <v>2833</v>
      </c>
    </row>
    <row r="562" spans="1:103" x14ac:dyDescent="0.2">
      <c r="A562" s="1">
        <v>85061</v>
      </c>
      <c r="B562" s="1">
        <v>2</v>
      </c>
      <c r="C562" s="1">
        <v>185061</v>
      </c>
      <c r="D562" s="1">
        <v>285061</v>
      </c>
      <c r="E562" s="1" t="s">
        <v>2478</v>
      </c>
      <c r="F562" s="1" t="s">
        <v>2483</v>
      </c>
      <c r="G562" s="1">
        <v>0</v>
      </c>
      <c r="H562" s="1">
        <v>0</v>
      </c>
      <c r="I562" s="1">
        <v>0</v>
      </c>
      <c r="J562" s="1">
        <v>166</v>
      </c>
      <c r="K562" s="1">
        <v>0</v>
      </c>
      <c r="L562" s="1">
        <v>0</v>
      </c>
      <c r="M562" s="1">
        <v>0</v>
      </c>
      <c r="N562" s="1">
        <v>0</v>
      </c>
      <c r="O562" s="1">
        <v>2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 t="s">
        <v>2482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4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S562" s="1" t="s">
        <v>143</v>
      </c>
      <c r="CT562" s="1">
        <v>1</v>
      </c>
      <c r="CU562" s="1">
        <v>650</v>
      </c>
      <c r="CV562" s="1">
        <v>93</v>
      </c>
      <c r="CW562" s="1">
        <v>0</v>
      </c>
      <c r="CX562" s="1">
        <v>150093</v>
      </c>
      <c r="CY562" s="1" t="s">
        <v>143</v>
      </c>
    </row>
    <row r="563" spans="1:103" x14ac:dyDescent="0.2">
      <c r="A563" s="1">
        <v>85062</v>
      </c>
      <c r="B563" s="1">
        <v>2</v>
      </c>
      <c r="C563" s="1">
        <v>185062</v>
      </c>
      <c r="D563" s="1">
        <v>285062</v>
      </c>
      <c r="E563" s="1" t="s">
        <v>2479</v>
      </c>
      <c r="F563" s="1" t="s">
        <v>2483</v>
      </c>
      <c r="G563" s="1">
        <v>0</v>
      </c>
      <c r="H563" s="1">
        <v>0</v>
      </c>
      <c r="I563" s="1">
        <v>0</v>
      </c>
      <c r="J563" s="1">
        <v>167</v>
      </c>
      <c r="K563" s="1">
        <v>0</v>
      </c>
      <c r="L563" s="1">
        <v>0</v>
      </c>
      <c r="M563" s="1">
        <v>0</v>
      </c>
      <c r="N563" s="1">
        <v>0</v>
      </c>
      <c r="O563" s="1">
        <v>3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 t="s">
        <v>2482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4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S563" s="1" t="s">
        <v>2827</v>
      </c>
      <c r="CT563" s="1">
        <v>2</v>
      </c>
      <c r="CU563" s="1">
        <v>-1</v>
      </c>
      <c r="CV563" s="1">
        <v>36</v>
      </c>
      <c r="CW563" s="1">
        <v>0</v>
      </c>
      <c r="CX563" s="1">
        <v>150036</v>
      </c>
      <c r="CY563" s="1" t="s">
        <v>2827</v>
      </c>
    </row>
    <row r="564" spans="1:103" x14ac:dyDescent="0.2">
      <c r="A564" s="1">
        <v>85063</v>
      </c>
      <c r="B564" s="1">
        <v>2</v>
      </c>
      <c r="C564" s="1">
        <v>185063</v>
      </c>
      <c r="D564" s="1">
        <v>285063</v>
      </c>
      <c r="E564" s="1" t="s">
        <v>2480</v>
      </c>
      <c r="F564" s="1" t="s">
        <v>2483</v>
      </c>
      <c r="G564" s="1">
        <v>0</v>
      </c>
      <c r="H564" s="1">
        <v>0</v>
      </c>
      <c r="I564" s="1">
        <v>0</v>
      </c>
      <c r="J564" s="1">
        <v>168</v>
      </c>
      <c r="K564" s="1">
        <v>0</v>
      </c>
      <c r="L564" s="1">
        <v>0</v>
      </c>
      <c r="M564" s="1">
        <v>0</v>
      </c>
      <c r="N564" s="1">
        <v>0</v>
      </c>
      <c r="O564" s="1">
        <v>4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 t="s">
        <v>2482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4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S564" s="1" t="s">
        <v>140</v>
      </c>
      <c r="CT564" s="1">
        <v>2</v>
      </c>
      <c r="CU564" s="1">
        <v>650</v>
      </c>
      <c r="CV564" s="1">
        <v>105</v>
      </c>
      <c r="CW564" s="1">
        <v>0</v>
      </c>
      <c r="CX564" s="1">
        <v>150105</v>
      </c>
      <c r="CY564" s="1" t="s">
        <v>140</v>
      </c>
    </row>
    <row r="565" spans="1:103" x14ac:dyDescent="0.2">
      <c r="A565" s="1">
        <v>85064</v>
      </c>
      <c r="B565" s="1">
        <v>2</v>
      </c>
      <c r="C565" s="1">
        <v>185064</v>
      </c>
      <c r="D565" s="1">
        <v>285064</v>
      </c>
      <c r="E565" s="1" t="s">
        <v>2481</v>
      </c>
      <c r="F565" s="1" t="s">
        <v>2483</v>
      </c>
      <c r="G565" s="1">
        <v>0</v>
      </c>
      <c r="H565" s="1">
        <v>0</v>
      </c>
      <c r="I565" s="1">
        <v>0</v>
      </c>
      <c r="J565" s="1">
        <v>169</v>
      </c>
      <c r="K565" s="1">
        <v>0</v>
      </c>
      <c r="L565" s="1">
        <v>0</v>
      </c>
      <c r="M565" s="1">
        <v>0</v>
      </c>
      <c r="N565" s="1">
        <v>0</v>
      </c>
      <c r="O565" s="1">
        <v>5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 t="s">
        <v>2482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4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S565" s="1" t="s">
        <v>292</v>
      </c>
      <c r="CT565" s="1">
        <v>1</v>
      </c>
      <c r="CU565" s="1">
        <v>-1</v>
      </c>
      <c r="CV565" s="1">
        <v>1</v>
      </c>
      <c r="CW565" s="1">
        <v>0</v>
      </c>
      <c r="CX565" s="1">
        <v>150001</v>
      </c>
      <c r="CY565" s="1" t="s">
        <v>292</v>
      </c>
    </row>
    <row r="566" spans="1:103" x14ac:dyDescent="0.2">
      <c r="A566" s="1">
        <v>85065</v>
      </c>
      <c r="B566" s="1">
        <v>2</v>
      </c>
      <c r="C566" s="1">
        <v>185065</v>
      </c>
      <c r="D566" s="1">
        <v>285065</v>
      </c>
      <c r="E566" s="1" t="s">
        <v>2910</v>
      </c>
      <c r="F566" s="1" t="s">
        <v>2483</v>
      </c>
      <c r="G566" s="1">
        <v>0</v>
      </c>
      <c r="H566" s="1">
        <v>0</v>
      </c>
      <c r="I566" s="1">
        <v>0</v>
      </c>
      <c r="J566" s="1">
        <v>170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 t="s">
        <v>2911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4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S566" s="1" t="s">
        <v>136</v>
      </c>
      <c r="CT566" s="1">
        <v>4</v>
      </c>
      <c r="CU566" s="1">
        <v>650</v>
      </c>
      <c r="CV566" s="1">
        <v>94</v>
      </c>
      <c r="CW566" s="1">
        <v>0</v>
      </c>
      <c r="CX566" s="1">
        <v>150094</v>
      </c>
      <c r="CY566" s="1" t="s">
        <v>136</v>
      </c>
    </row>
    <row r="567" spans="1:103" x14ac:dyDescent="0.2">
      <c r="A567" s="1">
        <v>85066</v>
      </c>
      <c r="B567" s="1">
        <v>2</v>
      </c>
      <c r="C567" s="1">
        <v>185066</v>
      </c>
      <c r="D567" s="1">
        <v>285066</v>
      </c>
      <c r="E567" s="1" t="s">
        <v>2912</v>
      </c>
      <c r="F567" s="1" t="s">
        <v>2483</v>
      </c>
      <c r="G567" s="1">
        <v>0</v>
      </c>
      <c r="H567" s="1">
        <v>0</v>
      </c>
      <c r="I567" s="1">
        <v>0</v>
      </c>
      <c r="J567" s="1">
        <v>171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 t="s">
        <v>2913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4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S567" s="1" t="s">
        <v>292</v>
      </c>
      <c r="CT567" s="1">
        <v>1</v>
      </c>
      <c r="CU567" s="1">
        <v>-1</v>
      </c>
      <c r="CV567" s="1">
        <v>1</v>
      </c>
      <c r="CW567" s="1">
        <v>0</v>
      </c>
      <c r="CX567" s="1">
        <v>150001</v>
      </c>
      <c r="CY567" s="1" t="s">
        <v>292</v>
      </c>
    </row>
    <row r="568" spans="1:103" x14ac:dyDescent="0.2">
      <c r="A568" s="1">
        <v>85067</v>
      </c>
      <c r="B568" s="1">
        <v>2</v>
      </c>
      <c r="C568" s="1">
        <v>185067</v>
      </c>
      <c r="D568" s="1">
        <v>285067</v>
      </c>
      <c r="E568" s="1" t="s">
        <v>2914</v>
      </c>
      <c r="F568" s="1" t="s">
        <v>2483</v>
      </c>
      <c r="G568" s="1">
        <v>0</v>
      </c>
      <c r="H568" s="1">
        <v>0</v>
      </c>
      <c r="I568" s="1">
        <v>0</v>
      </c>
      <c r="J568" s="1">
        <v>172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 t="s">
        <v>2915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4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S568" s="1" t="s">
        <v>132</v>
      </c>
      <c r="CT568" s="1">
        <v>4</v>
      </c>
      <c r="CU568" s="1">
        <v>650</v>
      </c>
      <c r="CV568" s="1">
        <v>95</v>
      </c>
      <c r="CW568" s="1">
        <v>0</v>
      </c>
      <c r="CX568" s="1">
        <v>150095</v>
      </c>
      <c r="CY568" s="1" t="s">
        <v>132</v>
      </c>
    </row>
    <row r="569" spans="1:103" x14ac:dyDescent="0.2">
      <c r="A569" s="1">
        <v>85068</v>
      </c>
      <c r="B569" s="1">
        <v>2</v>
      </c>
      <c r="C569" s="1">
        <v>185068</v>
      </c>
      <c r="D569" s="1">
        <v>285068</v>
      </c>
      <c r="E569" s="1" t="s">
        <v>2916</v>
      </c>
      <c r="F569" s="1" t="s">
        <v>2917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 t="s">
        <v>2918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4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S569" s="1" t="s">
        <v>2831</v>
      </c>
      <c r="CT569" s="1">
        <v>2</v>
      </c>
      <c r="CU569" s="1">
        <v>-1</v>
      </c>
      <c r="CV569" s="1">
        <v>54</v>
      </c>
      <c r="CW569" s="1">
        <v>0</v>
      </c>
      <c r="CX569" s="1">
        <v>150054</v>
      </c>
      <c r="CY569" s="1" t="s">
        <v>2831</v>
      </c>
    </row>
    <row r="570" spans="1:103" x14ac:dyDescent="0.2">
      <c r="A570" s="1">
        <v>85069</v>
      </c>
      <c r="B570" s="1">
        <v>2</v>
      </c>
      <c r="C570" s="1">
        <v>185069</v>
      </c>
      <c r="D570" s="1">
        <v>285069</v>
      </c>
      <c r="E570" s="1" t="s">
        <v>2919</v>
      </c>
      <c r="F570" s="1" t="s">
        <v>2917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 t="s">
        <v>2920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S570" s="1" t="s">
        <v>2822</v>
      </c>
      <c r="CT570" s="1">
        <v>2</v>
      </c>
      <c r="CU570" s="1">
        <v>-1</v>
      </c>
      <c r="CV570" s="1">
        <v>7</v>
      </c>
      <c r="CW570" s="1">
        <v>0</v>
      </c>
      <c r="CX570" s="1">
        <v>150007</v>
      </c>
      <c r="CY570" s="1" t="s">
        <v>2822</v>
      </c>
    </row>
    <row r="571" spans="1:103" x14ac:dyDescent="0.2">
      <c r="A571" s="1">
        <v>85070</v>
      </c>
      <c r="B571" s="1">
        <v>2</v>
      </c>
      <c r="C571" s="1">
        <v>185070</v>
      </c>
      <c r="D571" s="1">
        <v>285070</v>
      </c>
      <c r="E571" s="1" t="s">
        <v>2921</v>
      </c>
      <c r="F571" s="1" t="s">
        <v>2922</v>
      </c>
      <c r="G571" s="1">
        <v>0</v>
      </c>
      <c r="H571" s="1">
        <v>0</v>
      </c>
      <c r="I571" s="1">
        <v>0</v>
      </c>
      <c r="J571" s="1">
        <v>148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 t="s">
        <v>2923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4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S571" s="1" t="s">
        <v>2823</v>
      </c>
      <c r="CT571" s="1">
        <v>4</v>
      </c>
      <c r="CU571" s="1">
        <v>-1</v>
      </c>
      <c r="CV571" s="1">
        <v>12</v>
      </c>
      <c r="CW571" s="1">
        <v>0</v>
      </c>
      <c r="CX571" s="1">
        <v>150012</v>
      </c>
      <c r="CY571" s="1" t="s">
        <v>2823</v>
      </c>
    </row>
    <row r="572" spans="1:103" x14ac:dyDescent="0.2">
      <c r="A572" s="1">
        <v>85071</v>
      </c>
      <c r="B572" s="1">
        <v>2</v>
      </c>
      <c r="C572" s="1">
        <v>185071</v>
      </c>
      <c r="D572" s="1">
        <v>285071</v>
      </c>
      <c r="E572" s="1" t="s">
        <v>2924</v>
      </c>
      <c r="F572" s="1" t="s">
        <v>2483</v>
      </c>
      <c r="G572" s="1">
        <v>0</v>
      </c>
      <c r="H572" s="1">
        <v>0</v>
      </c>
      <c r="I572" s="1">
        <v>0</v>
      </c>
      <c r="J572" s="1">
        <v>173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 t="s">
        <v>2925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4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S572" s="1" t="s">
        <v>2828</v>
      </c>
      <c r="CT572" s="1">
        <v>2</v>
      </c>
      <c r="CU572" s="1">
        <v>650</v>
      </c>
      <c r="CV572" s="1">
        <v>42</v>
      </c>
      <c r="CW572" s="1">
        <v>0</v>
      </c>
      <c r="CX572" s="1">
        <v>150042</v>
      </c>
      <c r="CY572" s="1" t="s">
        <v>2828</v>
      </c>
    </row>
    <row r="573" spans="1:103" x14ac:dyDescent="0.2">
      <c r="A573" s="1">
        <v>85072</v>
      </c>
      <c r="B573" s="1">
        <v>2</v>
      </c>
      <c r="C573" s="1">
        <v>185072</v>
      </c>
      <c r="D573" s="1">
        <v>285072</v>
      </c>
      <c r="E573" s="1" t="s">
        <v>2926</v>
      </c>
      <c r="G573" s="1">
        <v>0</v>
      </c>
      <c r="H573" s="1">
        <v>0</v>
      </c>
      <c r="I573" s="1">
        <v>0</v>
      </c>
      <c r="J573" s="1">
        <v>29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 t="s">
        <v>2059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4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S573" s="1" t="s">
        <v>194</v>
      </c>
      <c r="CT573" s="1">
        <v>2</v>
      </c>
      <c r="CU573" s="1">
        <v>650</v>
      </c>
      <c r="CV573" s="1">
        <v>43</v>
      </c>
      <c r="CW573" s="1">
        <v>0</v>
      </c>
      <c r="CX573" s="1">
        <v>150043</v>
      </c>
      <c r="CY573" s="1" t="s">
        <v>194</v>
      </c>
    </row>
    <row r="574" spans="1:103" x14ac:dyDescent="0.2">
      <c r="A574" s="1">
        <v>85073</v>
      </c>
      <c r="B574" s="1">
        <v>2</v>
      </c>
      <c r="C574" s="1">
        <v>185073</v>
      </c>
      <c r="D574" s="1">
        <v>285073</v>
      </c>
      <c r="E574" s="1" t="s">
        <v>2927</v>
      </c>
      <c r="G574" s="1">
        <v>0</v>
      </c>
      <c r="H574" s="1">
        <v>0</v>
      </c>
      <c r="I574" s="1">
        <v>0</v>
      </c>
      <c r="J574" s="1">
        <v>30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 t="s">
        <v>2059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4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S574" s="1" t="s">
        <v>200</v>
      </c>
      <c r="CT574" s="1">
        <v>1</v>
      </c>
      <c r="CU574" s="1">
        <v>650</v>
      </c>
      <c r="CV574" s="1">
        <v>44</v>
      </c>
      <c r="CW574" s="1">
        <v>0</v>
      </c>
      <c r="CX574" s="1">
        <v>150044</v>
      </c>
      <c r="CY574" s="1" t="s">
        <v>200</v>
      </c>
    </row>
    <row r="575" spans="1:103" x14ac:dyDescent="0.2">
      <c r="A575" s="1">
        <v>85074</v>
      </c>
      <c r="B575" s="1">
        <v>2</v>
      </c>
      <c r="C575" s="1">
        <v>185074</v>
      </c>
      <c r="D575" s="1">
        <v>285074</v>
      </c>
      <c r="E575" s="1" t="s">
        <v>2928</v>
      </c>
      <c r="G575" s="1">
        <v>0</v>
      </c>
      <c r="H575" s="1">
        <v>0</v>
      </c>
      <c r="I575" s="1">
        <v>0</v>
      </c>
      <c r="J575" s="1">
        <v>31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 t="s">
        <v>2059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4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S575" s="1" t="s">
        <v>197</v>
      </c>
      <c r="CT575" s="1">
        <v>1</v>
      </c>
      <c r="CU575" s="1">
        <v>650</v>
      </c>
      <c r="CV575" s="1">
        <v>45</v>
      </c>
      <c r="CW575" s="1">
        <v>0</v>
      </c>
      <c r="CX575" s="1">
        <v>150045</v>
      </c>
      <c r="CY575" s="1" t="s">
        <v>197</v>
      </c>
    </row>
    <row r="576" spans="1:103" x14ac:dyDescent="0.2">
      <c r="A576" s="1">
        <v>85075</v>
      </c>
      <c r="B576" s="1">
        <v>2</v>
      </c>
      <c r="C576" s="1">
        <v>185075</v>
      </c>
      <c r="D576" s="1">
        <v>285075</v>
      </c>
      <c r="E576" s="1" t="s">
        <v>2929</v>
      </c>
      <c r="G576" s="1">
        <v>0</v>
      </c>
      <c r="H576" s="1">
        <v>0</v>
      </c>
      <c r="I576" s="1">
        <v>0</v>
      </c>
      <c r="J576" s="1">
        <v>32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 t="s">
        <v>2059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4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S576" s="1" t="s">
        <v>203</v>
      </c>
      <c r="CT576" s="1">
        <v>1</v>
      </c>
      <c r="CU576" s="1">
        <v>650</v>
      </c>
      <c r="CV576" s="1">
        <v>46</v>
      </c>
      <c r="CW576" s="1">
        <v>0</v>
      </c>
      <c r="CX576" s="1">
        <v>150046</v>
      </c>
      <c r="CY576" s="1" t="s">
        <v>203</v>
      </c>
    </row>
    <row r="577" spans="1:103" x14ac:dyDescent="0.2">
      <c r="A577" s="1">
        <v>85076</v>
      </c>
      <c r="B577" s="1">
        <v>2</v>
      </c>
      <c r="C577" s="1">
        <v>185076</v>
      </c>
      <c r="D577" s="1">
        <v>285076</v>
      </c>
      <c r="E577" s="1" t="s">
        <v>2930</v>
      </c>
      <c r="G577" s="1">
        <v>0</v>
      </c>
      <c r="H577" s="1">
        <v>0</v>
      </c>
      <c r="I577" s="1">
        <v>0</v>
      </c>
      <c r="J577" s="1">
        <v>33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 t="s">
        <v>2059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4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S577" s="1" t="s">
        <v>2829</v>
      </c>
      <c r="CT577" s="1">
        <v>1</v>
      </c>
      <c r="CU577" s="1">
        <v>650</v>
      </c>
      <c r="CV577" s="1">
        <v>47</v>
      </c>
      <c r="CW577" s="1">
        <v>0</v>
      </c>
      <c r="CX577" s="1">
        <v>150047</v>
      </c>
      <c r="CY577" s="1" t="s">
        <v>2829</v>
      </c>
    </row>
    <row r="578" spans="1:103" x14ac:dyDescent="0.2">
      <c r="A578" s="1">
        <v>85077</v>
      </c>
      <c r="B578" s="1">
        <v>2</v>
      </c>
      <c r="C578" s="1">
        <v>185077</v>
      </c>
      <c r="D578" s="1">
        <v>285077</v>
      </c>
      <c r="E578" s="1" t="s">
        <v>2931</v>
      </c>
      <c r="G578" s="1">
        <v>0</v>
      </c>
      <c r="H578" s="1">
        <v>0</v>
      </c>
      <c r="I578" s="1">
        <v>0</v>
      </c>
      <c r="J578" s="1">
        <v>34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 t="s">
        <v>2059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4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S578" s="1" t="s">
        <v>189</v>
      </c>
      <c r="CT578" s="1">
        <v>2</v>
      </c>
      <c r="CU578" s="1">
        <v>650</v>
      </c>
      <c r="CV578" s="1">
        <v>48</v>
      </c>
      <c r="CW578" s="1">
        <v>0</v>
      </c>
      <c r="CX578" s="1">
        <v>150048</v>
      </c>
      <c r="CY578" s="1" t="s">
        <v>189</v>
      </c>
    </row>
    <row r="579" spans="1:103" x14ac:dyDescent="0.2">
      <c r="A579" s="1">
        <v>85078</v>
      </c>
      <c r="B579" s="1">
        <v>2</v>
      </c>
      <c r="C579" s="1">
        <v>185078</v>
      </c>
      <c r="D579" s="1">
        <v>285078</v>
      </c>
      <c r="E579" s="1" t="s">
        <v>2932</v>
      </c>
      <c r="G579" s="1">
        <v>0</v>
      </c>
      <c r="H579" s="1">
        <v>0</v>
      </c>
      <c r="I579" s="1">
        <v>0</v>
      </c>
      <c r="J579" s="1">
        <v>35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 t="s">
        <v>2059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4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S579" s="1" t="s">
        <v>191</v>
      </c>
      <c r="CT579" s="1">
        <v>2</v>
      </c>
      <c r="CU579" s="1">
        <v>650</v>
      </c>
      <c r="CV579" s="1">
        <v>49</v>
      </c>
      <c r="CW579" s="1">
        <v>0</v>
      </c>
      <c r="CX579" s="1">
        <v>150049</v>
      </c>
      <c r="CY579" s="1" t="s">
        <v>191</v>
      </c>
    </row>
    <row r="580" spans="1:103" x14ac:dyDescent="0.2">
      <c r="A580" s="1">
        <v>85079</v>
      </c>
      <c r="B580" s="1">
        <v>2</v>
      </c>
      <c r="C580" s="1">
        <v>185079</v>
      </c>
      <c r="D580" s="1">
        <v>285079</v>
      </c>
      <c r="E580" s="1" t="s">
        <v>2933</v>
      </c>
      <c r="G580" s="1">
        <v>0</v>
      </c>
      <c r="H580" s="1">
        <v>0</v>
      </c>
      <c r="I580" s="1">
        <v>0</v>
      </c>
      <c r="J580" s="1">
        <v>36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 t="s">
        <v>2059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4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S580" s="1" t="s">
        <v>2830</v>
      </c>
      <c r="CT580" s="1">
        <v>2</v>
      </c>
      <c r="CU580" s="1">
        <v>-1</v>
      </c>
      <c r="CV580" s="1">
        <v>50</v>
      </c>
      <c r="CW580" s="1">
        <v>0</v>
      </c>
      <c r="CX580" s="1">
        <v>150050</v>
      </c>
      <c r="CY580" s="1" t="s">
        <v>2830</v>
      </c>
    </row>
    <row r="581" spans="1:103" x14ac:dyDescent="0.2">
      <c r="A581" s="1">
        <v>85080</v>
      </c>
      <c r="B581" s="1">
        <v>2</v>
      </c>
      <c r="C581" s="1">
        <v>185080</v>
      </c>
      <c r="D581" s="1">
        <v>285080</v>
      </c>
      <c r="E581" s="1" t="s">
        <v>2934</v>
      </c>
      <c r="G581" s="1">
        <v>0</v>
      </c>
      <c r="H581" s="1">
        <v>0</v>
      </c>
      <c r="I581" s="1">
        <v>0</v>
      </c>
      <c r="J581" s="1">
        <v>37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 t="s">
        <v>2059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4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S581" s="1" t="s">
        <v>2834</v>
      </c>
      <c r="CT581" s="1">
        <v>1</v>
      </c>
      <c r="CU581" s="1">
        <v>650</v>
      </c>
      <c r="CV581" s="1">
        <v>68</v>
      </c>
      <c r="CW581" s="1">
        <v>0</v>
      </c>
      <c r="CX581" s="1">
        <v>150068</v>
      </c>
      <c r="CY581" s="1" t="s">
        <v>2834</v>
      </c>
    </row>
    <row r="582" spans="1:103" x14ac:dyDescent="0.2">
      <c r="A582" s="1">
        <v>85081</v>
      </c>
      <c r="B582" s="1">
        <v>2</v>
      </c>
      <c r="C582" s="1">
        <v>185081</v>
      </c>
      <c r="D582" s="1">
        <v>285081</v>
      </c>
      <c r="E582" s="1" t="s">
        <v>2449</v>
      </c>
      <c r="F582" s="1" t="s">
        <v>2054</v>
      </c>
      <c r="G582" s="1">
        <v>0</v>
      </c>
      <c r="H582" s="1">
        <v>0</v>
      </c>
      <c r="I582" s="1">
        <v>0</v>
      </c>
      <c r="J582" s="1">
        <v>155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 t="s">
        <v>2935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4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S582" s="1" t="s">
        <v>2835</v>
      </c>
      <c r="CT582" s="1">
        <v>1</v>
      </c>
      <c r="CU582" s="1">
        <v>650</v>
      </c>
      <c r="CV582" s="1">
        <v>69</v>
      </c>
      <c r="CW582" s="1">
        <v>0</v>
      </c>
      <c r="CX582" s="1">
        <v>150069</v>
      </c>
      <c r="CY582" s="1" t="s">
        <v>2835</v>
      </c>
    </row>
    <row r="583" spans="1:103" x14ac:dyDescent="0.2">
      <c r="A583" s="1">
        <v>85082</v>
      </c>
      <c r="B583" s="1">
        <v>2</v>
      </c>
      <c r="C583" s="1">
        <v>185082</v>
      </c>
      <c r="D583" s="1">
        <v>285082</v>
      </c>
      <c r="E583" s="1" t="s">
        <v>2452</v>
      </c>
      <c r="F583" s="1" t="s">
        <v>2056</v>
      </c>
      <c r="G583" s="1">
        <v>0</v>
      </c>
      <c r="H583" s="1">
        <v>0</v>
      </c>
      <c r="I583" s="1">
        <v>0</v>
      </c>
      <c r="J583" s="1">
        <v>156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 t="s">
        <v>2936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4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S583" s="1" t="s">
        <v>2836</v>
      </c>
      <c r="CT583" s="1">
        <v>4</v>
      </c>
      <c r="CU583" s="1">
        <v>650</v>
      </c>
      <c r="CV583" s="1">
        <v>70</v>
      </c>
      <c r="CW583" s="1">
        <v>0</v>
      </c>
      <c r="CX583" s="1">
        <v>150070</v>
      </c>
      <c r="CY583" s="1" t="s">
        <v>2836</v>
      </c>
    </row>
    <row r="584" spans="1:103" x14ac:dyDescent="0.2">
      <c r="A584" s="1">
        <v>85083</v>
      </c>
      <c r="B584" s="1">
        <v>2</v>
      </c>
      <c r="C584" s="1">
        <v>185083</v>
      </c>
      <c r="D584" s="1">
        <v>285083</v>
      </c>
      <c r="E584" s="1" t="s">
        <v>2451</v>
      </c>
      <c r="F584" s="1" t="s">
        <v>2058</v>
      </c>
      <c r="G584" s="1">
        <v>0</v>
      </c>
      <c r="H584" s="1">
        <v>0</v>
      </c>
      <c r="I584" s="1">
        <v>0</v>
      </c>
      <c r="J584" s="1">
        <v>157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 t="s">
        <v>2937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4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S584" s="1" t="s">
        <v>2837</v>
      </c>
      <c r="CT584" s="1">
        <v>4</v>
      </c>
      <c r="CU584" s="1">
        <v>-1</v>
      </c>
      <c r="CV584" s="1">
        <v>71</v>
      </c>
      <c r="CW584" s="1">
        <v>0</v>
      </c>
      <c r="CX584" s="1">
        <v>150071</v>
      </c>
      <c r="CY584" s="1" t="s">
        <v>2837</v>
      </c>
    </row>
    <row r="585" spans="1:103" x14ac:dyDescent="0.2">
      <c r="A585" s="1">
        <v>85084</v>
      </c>
      <c r="B585" s="1">
        <v>2</v>
      </c>
      <c r="C585" s="1">
        <v>185084</v>
      </c>
      <c r="D585" s="1">
        <v>285084</v>
      </c>
      <c r="E585" s="1" t="s">
        <v>2938</v>
      </c>
      <c r="F585" s="1">
        <v>0</v>
      </c>
      <c r="G585" s="1">
        <v>0</v>
      </c>
      <c r="H585" s="1">
        <v>0</v>
      </c>
      <c r="I585" s="1">
        <v>0</v>
      </c>
      <c r="J585" s="1">
        <v>174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 t="s">
        <v>2939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4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S585" s="1" t="s">
        <v>2838</v>
      </c>
      <c r="CT585" s="1">
        <v>4</v>
      </c>
      <c r="CU585" s="1">
        <v>-1</v>
      </c>
      <c r="CV585" s="1">
        <v>76</v>
      </c>
      <c r="CW585" s="1">
        <v>0</v>
      </c>
      <c r="CX585" s="1">
        <v>150076</v>
      </c>
      <c r="CY585" s="1" t="s">
        <v>2838</v>
      </c>
    </row>
    <row r="586" spans="1:103" x14ac:dyDescent="0.2">
      <c r="A586" s="1">
        <v>85085</v>
      </c>
      <c r="B586" s="1">
        <v>2</v>
      </c>
      <c r="C586" s="1">
        <v>185085</v>
      </c>
      <c r="D586" s="1">
        <v>285085</v>
      </c>
      <c r="E586" s="1" t="s">
        <v>2577</v>
      </c>
      <c r="F586" s="1">
        <v>0</v>
      </c>
      <c r="G586" s="1">
        <v>0</v>
      </c>
      <c r="H586" s="1">
        <v>0</v>
      </c>
      <c r="I586" s="1">
        <v>0</v>
      </c>
      <c r="J586" s="1">
        <v>175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 t="s">
        <v>2940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4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S586" s="1" t="s">
        <v>2839</v>
      </c>
      <c r="CT586" s="1">
        <v>1</v>
      </c>
      <c r="CU586" s="1">
        <v>650</v>
      </c>
      <c r="CV586" s="1">
        <v>77</v>
      </c>
      <c r="CW586" s="1">
        <v>0</v>
      </c>
      <c r="CX586" s="1">
        <v>150077</v>
      </c>
      <c r="CY586" s="1" t="s">
        <v>2839</v>
      </c>
    </row>
    <row r="587" spans="1:103" x14ac:dyDescent="0.2">
      <c r="A587" s="1">
        <v>85086</v>
      </c>
      <c r="B587" s="1">
        <v>2</v>
      </c>
      <c r="C587" s="1">
        <v>185086</v>
      </c>
      <c r="D587" s="1">
        <v>285086</v>
      </c>
      <c r="E587" s="1" t="s">
        <v>2941</v>
      </c>
      <c r="F587" s="1">
        <v>0</v>
      </c>
      <c r="G587" s="1">
        <v>0</v>
      </c>
      <c r="H587" s="1">
        <v>0</v>
      </c>
      <c r="I587" s="1">
        <v>0</v>
      </c>
      <c r="J587" s="1">
        <v>176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 t="s">
        <v>2942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4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S587" s="1" t="s">
        <v>2840</v>
      </c>
      <c r="CT587" s="1">
        <v>2</v>
      </c>
      <c r="CU587" s="1">
        <v>650</v>
      </c>
      <c r="CV587" s="1">
        <v>78</v>
      </c>
      <c r="CW587" s="1">
        <v>0</v>
      </c>
      <c r="CX587" s="1">
        <v>150078</v>
      </c>
      <c r="CY587" s="1" t="s">
        <v>2840</v>
      </c>
    </row>
    <row r="588" spans="1:103" x14ac:dyDescent="0.2">
      <c r="A588" s="1">
        <v>85087</v>
      </c>
      <c r="B588" s="1">
        <v>2</v>
      </c>
      <c r="C588" s="1">
        <v>185087</v>
      </c>
      <c r="D588" s="1">
        <v>285087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4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S588" s="1" t="s">
        <v>2841</v>
      </c>
      <c r="CT588" s="1">
        <v>2</v>
      </c>
      <c r="CU588" s="1">
        <v>650</v>
      </c>
      <c r="CV588" s="1">
        <v>79</v>
      </c>
      <c r="CW588" s="1">
        <v>0</v>
      </c>
      <c r="CX588" s="1">
        <v>150079</v>
      </c>
      <c r="CY588" s="1" t="s">
        <v>2841</v>
      </c>
    </row>
    <row r="589" spans="1:103" x14ac:dyDescent="0.2">
      <c r="A589" s="1">
        <v>85088</v>
      </c>
      <c r="B589" s="1">
        <v>2</v>
      </c>
      <c r="C589" s="1">
        <v>185088</v>
      </c>
      <c r="D589" s="1">
        <v>285088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4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S589" s="1" t="s">
        <v>2842</v>
      </c>
      <c r="CT589" s="1">
        <v>2</v>
      </c>
      <c r="CU589" s="1">
        <v>650</v>
      </c>
      <c r="CV589" s="1">
        <v>80</v>
      </c>
      <c r="CW589" s="1">
        <v>0</v>
      </c>
      <c r="CX589" s="1">
        <v>150080</v>
      </c>
      <c r="CY589" s="1" t="s">
        <v>2842</v>
      </c>
    </row>
    <row r="590" spans="1:103" x14ac:dyDescent="0.2">
      <c r="A590" s="1">
        <v>85089</v>
      </c>
      <c r="B590" s="1">
        <v>2</v>
      </c>
      <c r="C590" s="1">
        <v>185089</v>
      </c>
      <c r="D590" s="1">
        <v>285089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4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S590" s="1" t="s">
        <v>2843</v>
      </c>
      <c r="CT590" s="1">
        <v>2</v>
      </c>
      <c r="CU590" s="1">
        <v>650</v>
      </c>
      <c r="CV590" s="1">
        <v>81</v>
      </c>
      <c r="CW590" s="1">
        <v>0</v>
      </c>
      <c r="CX590" s="1">
        <v>150081</v>
      </c>
      <c r="CY590" s="1" t="s">
        <v>2843</v>
      </c>
    </row>
    <row r="591" spans="1:103" x14ac:dyDescent="0.2">
      <c r="A591" s="1">
        <v>86001</v>
      </c>
      <c r="B591" s="1">
        <v>6</v>
      </c>
      <c r="C591" s="1">
        <v>186001</v>
      </c>
      <c r="D591" s="1">
        <v>286001</v>
      </c>
      <c r="E591" s="1" t="s">
        <v>1410</v>
      </c>
      <c r="F591" s="1" t="s">
        <v>1411</v>
      </c>
      <c r="G591" s="1">
        <v>0</v>
      </c>
      <c r="H591" s="1">
        <v>0</v>
      </c>
      <c r="I591" s="1">
        <v>0</v>
      </c>
      <c r="J591" s="1">
        <v>55001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 t="s">
        <v>1412</v>
      </c>
      <c r="AL591" s="1">
        <v>1</v>
      </c>
      <c r="AM591" s="1">
        <v>0</v>
      </c>
      <c r="AN591" s="1">
        <v>0</v>
      </c>
      <c r="AO591" s="1">
        <v>8</v>
      </c>
      <c r="AP591" s="1">
        <v>0</v>
      </c>
      <c r="AQ591" s="1">
        <v>6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S591" s="1" t="s">
        <v>2844</v>
      </c>
      <c r="CT591" s="1">
        <v>4</v>
      </c>
      <c r="CU591" s="1">
        <v>650</v>
      </c>
      <c r="CV591" s="1">
        <v>82</v>
      </c>
      <c r="CW591" s="1">
        <v>0</v>
      </c>
      <c r="CX591" s="1">
        <v>150082</v>
      </c>
      <c r="CY591" s="1" t="s">
        <v>2844</v>
      </c>
    </row>
    <row r="592" spans="1:103" x14ac:dyDescent="0.2">
      <c r="A592" s="1">
        <v>86002</v>
      </c>
      <c r="B592" s="1">
        <v>6</v>
      </c>
      <c r="C592" s="1">
        <v>186002</v>
      </c>
      <c r="D592" s="1">
        <v>286002</v>
      </c>
      <c r="E592" s="1" t="s">
        <v>1413</v>
      </c>
      <c r="F592" s="1" t="s">
        <v>1414</v>
      </c>
      <c r="G592" s="1">
        <v>0</v>
      </c>
      <c r="H592" s="1">
        <v>0</v>
      </c>
      <c r="I592" s="1">
        <v>0</v>
      </c>
      <c r="J592" s="1">
        <v>55002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 t="s">
        <v>1415</v>
      </c>
      <c r="AL592" s="1">
        <v>1</v>
      </c>
      <c r="AM592" s="1">
        <v>0</v>
      </c>
      <c r="AN592" s="1">
        <v>0</v>
      </c>
      <c r="AO592" s="1">
        <v>8</v>
      </c>
      <c r="AP592" s="1">
        <v>0</v>
      </c>
      <c r="AQ592" s="1">
        <v>6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S592" s="1" t="s">
        <v>2845</v>
      </c>
      <c r="CT592" s="1">
        <v>2</v>
      </c>
      <c r="CU592" s="1">
        <v>650</v>
      </c>
      <c r="CV592" s="1">
        <v>83</v>
      </c>
      <c r="CW592" s="1">
        <v>0</v>
      </c>
      <c r="CX592" s="1">
        <v>150083</v>
      </c>
      <c r="CY592" s="1" t="s">
        <v>2845</v>
      </c>
    </row>
    <row r="593" spans="1:103" x14ac:dyDescent="0.2">
      <c r="A593" s="1">
        <v>86003</v>
      </c>
      <c r="B593" s="1">
        <v>6</v>
      </c>
      <c r="C593" s="1">
        <v>186003</v>
      </c>
      <c r="D593" s="1">
        <v>286003</v>
      </c>
      <c r="E593" s="1" t="s">
        <v>1416</v>
      </c>
      <c r="F593" s="1" t="s">
        <v>1417</v>
      </c>
      <c r="G593" s="1">
        <v>0</v>
      </c>
      <c r="H593" s="1">
        <v>0</v>
      </c>
      <c r="I593" s="1">
        <v>0</v>
      </c>
      <c r="J593" s="1">
        <v>55003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 t="s">
        <v>1418</v>
      </c>
      <c r="AL593" s="1">
        <v>1</v>
      </c>
      <c r="AM593" s="1">
        <v>0</v>
      </c>
      <c r="AN593" s="1">
        <v>0</v>
      </c>
      <c r="AO593" s="1">
        <v>8</v>
      </c>
      <c r="AP593" s="1">
        <v>0</v>
      </c>
      <c r="AQ593" s="1">
        <v>6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S593" s="1" t="s">
        <v>2846</v>
      </c>
      <c r="CT593" s="1">
        <v>4</v>
      </c>
      <c r="CU593" s="1">
        <v>650</v>
      </c>
      <c r="CV593" s="1">
        <v>84</v>
      </c>
      <c r="CW593" s="1">
        <v>0</v>
      </c>
      <c r="CX593" s="1">
        <v>150084</v>
      </c>
      <c r="CY593" s="1" t="s">
        <v>2846</v>
      </c>
    </row>
    <row r="594" spans="1:103" x14ac:dyDescent="0.2">
      <c r="A594" s="1">
        <v>86004</v>
      </c>
      <c r="B594" s="1">
        <v>6</v>
      </c>
      <c r="C594" s="1">
        <v>186004</v>
      </c>
      <c r="D594" s="1">
        <v>286004</v>
      </c>
      <c r="E594" s="1" t="s">
        <v>1419</v>
      </c>
      <c r="F594" s="1" t="s">
        <v>1420</v>
      </c>
      <c r="G594" s="1">
        <v>0</v>
      </c>
      <c r="H594" s="1">
        <v>0</v>
      </c>
      <c r="I594" s="1">
        <v>0</v>
      </c>
      <c r="J594" s="1">
        <v>55004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 t="s">
        <v>1421</v>
      </c>
      <c r="AL594" s="1">
        <v>1</v>
      </c>
      <c r="AM594" s="1">
        <v>0</v>
      </c>
      <c r="AN594" s="1">
        <v>0</v>
      </c>
      <c r="AO594" s="1">
        <v>8</v>
      </c>
      <c r="AP594" s="1">
        <v>0</v>
      </c>
      <c r="AQ594" s="1">
        <v>6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S594" s="1" t="s">
        <v>2847</v>
      </c>
      <c r="CT594" s="1">
        <v>4</v>
      </c>
      <c r="CU594" s="1">
        <v>650</v>
      </c>
      <c r="CV594" s="1">
        <v>85</v>
      </c>
      <c r="CW594" s="1">
        <v>0</v>
      </c>
      <c r="CX594" s="1">
        <v>150085</v>
      </c>
      <c r="CY594" s="1" t="s">
        <v>2847</v>
      </c>
    </row>
    <row r="595" spans="1:103" x14ac:dyDescent="0.2">
      <c r="A595" s="1">
        <v>86005</v>
      </c>
      <c r="B595" s="1">
        <v>6</v>
      </c>
      <c r="C595" s="1">
        <v>186005</v>
      </c>
      <c r="D595" s="1">
        <v>286005</v>
      </c>
      <c r="E595" s="1" t="s">
        <v>1422</v>
      </c>
      <c r="F595" s="1" t="s">
        <v>1423</v>
      </c>
      <c r="G595" s="1">
        <v>0</v>
      </c>
      <c r="H595" s="1">
        <v>0</v>
      </c>
      <c r="I595" s="1">
        <v>0</v>
      </c>
      <c r="J595" s="1">
        <v>55005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 t="s">
        <v>1424</v>
      </c>
      <c r="AL595" s="1">
        <v>1</v>
      </c>
      <c r="AM595" s="1">
        <v>0</v>
      </c>
      <c r="AN595" s="1">
        <v>0</v>
      </c>
      <c r="AO595" s="1">
        <v>8</v>
      </c>
      <c r="AP595" s="1">
        <v>0</v>
      </c>
      <c r="AQ595" s="1">
        <v>6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S595" s="1" t="s">
        <v>2848</v>
      </c>
      <c r="CT595" s="1">
        <v>4</v>
      </c>
      <c r="CU595" s="1">
        <v>650</v>
      </c>
      <c r="CV595" s="1">
        <v>86</v>
      </c>
      <c r="CW595" s="1">
        <v>0</v>
      </c>
      <c r="CX595" s="1">
        <v>150086</v>
      </c>
      <c r="CY595" s="1" t="s">
        <v>2848</v>
      </c>
    </row>
    <row r="596" spans="1:103" x14ac:dyDescent="0.2">
      <c r="A596" s="1">
        <v>86006</v>
      </c>
      <c r="B596" s="1">
        <v>6</v>
      </c>
      <c r="C596" s="1">
        <v>186006</v>
      </c>
      <c r="D596" s="1">
        <v>286006</v>
      </c>
      <c r="E596" s="1" t="s">
        <v>1425</v>
      </c>
      <c r="F596" s="1" t="s">
        <v>1426</v>
      </c>
      <c r="G596" s="1">
        <v>0</v>
      </c>
      <c r="H596" s="1">
        <v>0</v>
      </c>
      <c r="I596" s="1">
        <v>0</v>
      </c>
      <c r="J596" s="1">
        <v>55006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 t="s">
        <v>1427</v>
      </c>
      <c r="AL596" s="1">
        <v>1</v>
      </c>
      <c r="AM596" s="1">
        <v>0</v>
      </c>
      <c r="AN596" s="1">
        <v>0</v>
      </c>
      <c r="AO596" s="1">
        <v>8</v>
      </c>
      <c r="AP596" s="1">
        <v>0</v>
      </c>
      <c r="AQ596" s="1">
        <v>6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S596" s="1" t="s">
        <v>2849</v>
      </c>
      <c r="CT596" s="1">
        <v>4</v>
      </c>
      <c r="CU596" s="1">
        <v>650</v>
      </c>
      <c r="CV596" s="1">
        <v>87</v>
      </c>
      <c r="CW596" s="1">
        <v>0</v>
      </c>
      <c r="CX596" s="1">
        <v>150087</v>
      </c>
      <c r="CY596" s="1" t="s">
        <v>2849</v>
      </c>
    </row>
    <row r="597" spans="1:103" x14ac:dyDescent="0.2">
      <c r="A597" s="1">
        <v>86007</v>
      </c>
      <c r="B597" s="1">
        <v>6</v>
      </c>
      <c r="C597" s="1">
        <v>186007</v>
      </c>
      <c r="D597" s="1">
        <v>286007</v>
      </c>
      <c r="E597" s="1" t="s">
        <v>1428</v>
      </c>
      <c r="F597" s="1" t="s">
        <v>1429</v>
      </c>
      <c r="G597" s="1">
        <v>0</v>
      </c>
      <c r="H597" s="1">
        <v>0</v>
      </c>
      <c r="I597" s="1">
        <v>0</v>
      </c>
      <c r="J597" s="1">
        <v>55007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 t="s">
        <v>1430</v>
      </c>
      <c r="AL597" s="1">
        <v>1</v>
      </c>
      <c r="AM597" s="1">
        <v>0</v>
      </c>
      <c r="AN597" s="1">
        <v>0</v>
      </c>
      <c r="AO597" s="1">
        <v>8</v>
      </c>
      <c r="AP597" s="1">
        <v>0</v>
      </c>
      <c r="AQ597" s="1">
        <v>6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S597" s="1" t="s">
        <v>2850</v>
      </c>
      <c r="CT597" s="1">
        <v>2</v>
      </c>
      <c r="CU597" s="1">
        <v>650</v>
      </c>
      <c r="CV597" s="1">
        <v>88</v>
      </c>
      <c r="CW597" s="1">
        <v>0</v>
      </c>
      <c r="CX597" s="1">
        <v>150088</v>
      </c>
      <c r="CY597" s="1" t="s">
        <v>2850</v>
      </c>
    </row>
    <row r="598" spans="1:103" x14ac:dyDescent="0.2">
      <c r="A598" s="1">
        <v>86008</v>
      </c>
      <c r="B598" s="1">
        <v>6</v>
      </c>
      <c r="C598" s="1">
        <v>186008</v>
      </c>
      <c r="D598" s="1">
        <v>286008</v>
      </c>
      <c r="E598" s="1" t="s">
        <v>1431</v>
      </c>
      <c r="F598" s="1" t="s">
        <v>1432</v>
      </c>
      <c r="G598" s="1">
        <v>0</v>
      </c>
      <c r="H598" s="1">
        <v>0</v>
      </c>
      <c r="I598" s="1">
        <v>0</v>
      </c>
      <c r="J598" s="1">
        <v>55008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 t="s">
        <v>1433</v>
      </c>
      <c r="AL598" s="1">
        <v>1</v>
      </c>
      <c r="AM598" s="1">
        <v>0</v>
      </c>
      <c r="AN598" s="1">
        <v>0</v>
      </c>
      <c r="AO598" s="1">
        <v>8</v>
      </c>
      <c r="AP598" s="1">
        <v>0</v>
      </c>
      <c r="AQ598" s="1">
        <v>6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S598" s="1" t="s">
        <v>182</v>
      </c>
      <c r="CT598" s="1">
        <v>4</v>
      </c>
      <c r="CU598" s="1">
        <v>650</v>
      </c>
      <c r="CV598" s="1">
        <v>89</v>
      </c>
      <c r="CW598" s="1">
        <v>0</v>
      </c>
      <c r="CX598" s="1">
        <v>150089</v>
      </c>
      <c r="CY598" s="1" t="s">
        <v>182</v>
      </c>
    </row>
    <row r="599" spans="1:103" x14ac:dyDescent="0.2">
      <c r="A599" s="1">
        <v>86009</v>
      </c>
      <c r="B599" s="1">
        <v>6</v>
      </c>
      <c r="C599" s="1">
        <v>186009</v>
      </c>
      <c r="D599" s="1">
        <v>286009</v>
      </c>
      <c r="E599" s="1" t="s">
        <v>1434</v>
      </c>
      <c r="F599" s="1" t="s">
        <v>1435</v>
      </c>
      <c r="G599" s="1">
        <v>0</v>
      </c>
      <c r="H599" s="1">
        <v>0</v>
      </c>
      <c r="I599" s="1">
        <v>0</v>
      </c>
      <c r="J599" s="1">
        <v>55009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 t="s">
        <v>1436</v>
      </c>
      <c r="AL599" s="1">
        <v>1</v>
      </c>
      <c r="AM599" s="1">
        <v>0</v>
      </c>
      <c r="AN599" s="1">
        <v>0</v>
      </c>
      <c r="AO599" s="1">
        <v>8</v>
      </c>
      <c r="AP599" s="1">
        <v>0</v>
      </c>
      <c r="AQ599" s="1">
        <v>6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S599" s="1" t="s">
        <v>2851</v>
      </c>
      <c r="CT599" s="1">
        <v>4</v>
      </c>
      <c r="CU599" s="1">
        <v>650</v>
      </c>
      <c r="CV599" s="1">
        <v>90</v>
      </c>
      <c r="CW599" s="1">
        <v>0</v>
      </c>
      <c r="CX599" s="1">
        <v>150090</v>
      </c>
      <c r="CY599" s="1" t="s">
        <v>2851</v>
      </c>
    </row>
    <row r="600" spans="1:103" x14ac:dyDescent="0.2">
      <c r="A600" s="1">
        <v>86010</v>
      </c>
      <c r="B600" s="1">
        <v>6</v>
      </c>
      <c r="C600" s="1">
        <v>186009</v>
      </c>
      <c r="D600" s="1">
        <v>286010</v>
      </c>
      <c r="E600" s="1" t="s">
        <v>1437</v>
      </c>
      <c r="F600" s="1" t="s">
        <v>1438</v>
      </c>
      <c r="G600" s="1">
        <v>0</v>
      </c>
      <c r="H600" s="1">
        <v>0</v>
      </c>
      <c r="I600" s="1">
        <v>0</v>
      </c>
      <c r="J600" s="1">
        <v>55010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 t="s">
        <v>1439</v>
      </c>
      <c r="AL600" s="1">
        <v>1</v>
      </c>
      <c r="AM600" s="1">
        <v>0</v>
      </c>
      <c r="AN600" s="1">
        <v>0</v>
      </c>
      <c r="AO600" s="1">
        <v>8</v>
      </c>
      <c r="AP600" s="1">
        <v>0</v>
      </c>
      <c r="AQ600" s="1">
        <v>6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S600" s="1" t="s">
        <v>2852</v>
      </c>
      <c r="CT600" s="1">
        <v>4</v>
      </c>
      <c r="CU600" s="1">
        <v>650</v>
      </c>
      <c r="CV600" s="1">
        <v>91</v>
      </c>
      <c r="CW600" s="1">
        <v>0</v>
      </c>
      <c r="CX600" s="1">
        <v>150091</v>
      </c>
      <c r="CY600" s="1" t="s">
        <v>2852</v>
      </c>
    </row>
    <row r="601" spans="1:103" x14ac:dyDescent="0.2">
      <c r="A601" s="1">
        <v>86011</v>
      </c>
      <c r="B601" s="1">
        <v>6</v>
      </c>
      <c r="C601" s="1">
        <v>186011</v>
      </c>
      <c r="D601" s="1">
        <v>286011</v>
      </c>
      <c r="E601" s="1" t="s">
        <v>1440</v>
      </c>
      <c r="F601" s="1" t="s">
        <v>1441</v>
      </c>
      <c r="G601" s="1">
        <v>0</v>
      </c>
      <c r="H601" s="1">
        <v>0</v>
      </c>
      <c r="I601" s="1">
        <v>0</v>
      </c>
      <c r="J601" s="1">
        <v>55011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 t="s">
        <v>1442</v>
      </c>
      <c r="AL601" s="1">
        <v>1</v>
      </c>
      <c r="AM601" s="1">
        <v>0</v>
      </c>
      <c r="AN601" s="1">
        <v>0</v>
      </c>
      <c r="AO601" s="1">
        <v>8</v>
      </c>
      <c r="AP601" s="1">
        <v>0</v>
      </c>
      <c r="AQ601" s="1">
        <v>6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S601" s="1" t="s">
        <v>2853</v>
      </c>
      <c r="CT601" s="1">
        <v>4</v>
      </c>
      <c r="CU601" s="1">
        <v>650</v>
      </c>
      <c r="CV601" s="1">
        <v>92</v>
      </c>
      <c r="CW601" s="1">
        <v>0</v>
      </c>
      <c r="CX601" s="1">
        <v>150092</v>
      </c>
      <c r="CY601" s="1" t="s">
        <v>2853</v>
      </c>
    </row>
    <row r="602" spans="1:103" x14ac:dyDescent="0.2">
      <c r="A602" s="1">
        <v>86012</v>
      </c>
      <c r="B602" s="1">
        <v>6</v>
      </c>
      <c r="C602" s="1">
        <v>186012</v>
      </c>
      <c r="D602" s="1">
        <v>286012</v>
      </c>
      <c r="E602" s="1" t="s">
        <v>1443</v>
      </c>
      <c r="F602" s="1" t="s">
        <v>1444</v>
      </c>
      <c r="G602" s="1">
        <v>0</v>
      </c>
      <c r="H602" s="1">
        <v>0</v>
      </c>
      <c r="I602" s="1">
        <v>0</v>
      </c>
      <c r="J602" s="1">
        <v>55012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 t="s">
        <v>1445</v>
      </c>
      <c r="AL602" s="1">
        <v>1</v>
      </c>
      <c r="AM602" s="1">
        <v>0</v>
      </c>
      <c r="AN602" s="1">
        <v>0</v>
      </c>
      <c r="AO602" s="1">
        <v>8</v>
      </c>
      <c r="AP602" s="1">
        <v>0</v>
      </c>
      <c r="AQ602" s="1">
        <v>6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S602" s="1" t="s">
        <v>2854</v>
      </c>
      <c r="CT602" s="1">
        <v>4</v>
      </c>
      <c r="CU602" s="1">
        <v>650</v>
      </c>
      <c r="CV602" s="1">
        <v>96</v>
      </c>
      <c r="CW602" s="1">
        <v>0</v>
      </c>
      <c r="CX602" s="1">
        <v>150096</v>
      </c>
      <c r="CY602" s="1" t="s">
        <v>2854</v>
      </c>
    </row>
    <row r="603" spans="1:103" x14ac:dyDescent="0.2">
      <c r="A603" s="1">
        <v>86013</v>
      </c>
      <c r="B603" s="1">
        <v>6</v>
      </c>
      <c r="C603" s="1">
        <v>186013</v>
      </c>
      <c r="D603" s="1">
        <v>286013</v>
      </c>
      <c r="E603" s="1" t="s">
        <v>1446</v>
      </c>
      <c r="F603" s="1" t="s">
        <v>1447</v>
      </c>
      <c r="G603" s="1">
        <v>0</v>
      </c>
      <c r="H603" s="1">
        <v>0</v>
      </c>
      <c r="I603" s="1">
        <v>0</v>
      </c>
      <c r="J603" s="1">
        <v>55013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 t="s">
        <v>1448</v>
      </c>
      <c r="AL603" s="1">
        <v>1</v>
      </c>
      <c r="AM603" s="1">
        <v>0</v>
      </c>
      <c r="AN603" s="1">
        <v>0</v>
      </c>
      <c r="AO603" s="1">
        <v>8</v>
      </c>
      <c r="AP603" s="1">
        <v>0</v>
      </c>
      <c r="AQ603" s="1">
        <v>6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S603" s="1" t="s">
        <v>2822</v>
      </c>
      <c r="CT603" s="1">
        <v>2</v>
      </c>
      <c r="CU603" s="1">
        <v>-1</v>
      </c>
      <c r="CV603" s="1">
        <v>7</v>
      </c>
      <c r="CW603" s="1">
        <v>0</v>
      </c>
      <c r="CX603" s="1">
        <v>150007</v>
      </c>
      <c r="CY603" s="1" t="s">
        <v>2822</v>
      </c>
    </row>
    <row r="604" spans="1:103" x14ac:dyDescent="0.2">
      <c r="A604" s="1">
        <v>86014</v>
      </c>
      <c r="B604" s="1">
        <v>6</v>
      </c>
      <c r="C604" s="1">
        <v>186014</v>
      </c>
      <c r="D604" s="1">
        <v>286014</v>
      </c>
      <c r="E604" s="1" t="s">
        <v>1449</v>
      </c>
      <c r="F604" s="1" t="s">
        <v>1450</v>
      </c>
      <c r="G604" s="1">
        <v>0</v>
      </c>
      <c r="H604" s="1">
        <v>0</v>
      </c>
      <c r="I604" s="1">
        <v>0</v>
      </c>
      <c r="J604" s="1">
        <v>55014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 t="s">
        <v>1451</v>
      </c>
      <c r="AL604" s="1">
        <v>1</v>
      </c>
      <c r="AM604" s="1">
        <v>0</v>
      </c>
      <c r="AN604" s="1">
        <v>0</v>
      </c>
      <c r="AO604" s="1">
        <v>8</v>
      </c>
      <c r="AP604" s="1">
        <v>0</v>
      </c>
      <c r="AQ604" s="1">
        <v>6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S604" s="1" t="s">
        <v>2823</v>
      </c>
      <c r="CT604" s="1">
        <v>4</v>
      </c>
      <c r="CU604" s="1">
        <v>-1</v>
      </c>
      <c r="CV604" s="1">
        <v>12</v>
      </c>
      <c r="CW604" s="1">
        <v>0</v>
      </c>
      <c r="CX604" s="1">
        <v>150012</v>
      </c>
      <c r="CY604" s="1" t="s">
        <v>2823</v>
      </c>
    </row>
    <row r="605" spans="1:103" x14ac:dyDescent="0.2">
      <c r="A605" s="1">
        <v>86015</v>
      </c>
      <c r="B605" s="1">
        <v>6</v>
      </c>
      <c r="C605" s="1">
        <v>186015</v>
      </c>
      <c r="D605" s="1">
        <v>286015</v>
      </c>
      <c r="E605" s="1" t="s">
        <v>1452</v>
      </c>
      <c r="F605" s="1" t="s">
        <v>1453</v>
      </c>
      <c r="G605" s="1">
        <v>0</v>
      </c>
      <c r="H605" s="1">
        <v>0</v>
      </c>
      <c r="I605" s="1">
        <v>0</v>
      </c>
      <c r="J605" s="1">
        <v>55015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 t="s">
        <v>1454</v>
      </c>
      <c r="AL605" s="1">
        <v>1</v>
      </c>
      <c r="AM605" s="1">
        <v>0</v>
      </c>
      <c r="AN605" s="1">
        <v>0</v>
      </c>
      <c r="AO605" s="1">
        <v>8</v>
      </c>
      <c r="AP605" s="1">
        <v>0</v>
      </c>
      <c r="AQ605" s="1">
        <v>6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S605" s="1" t="s">
        <v>2828</v>
      </c>
      <c r="CT605" s="1">
        <v>2</v>
      </c>
      <c r="CU605" s="1">
        <v>650</v>
      </c>
      <c r="CV605" s="1">
        <v>42</v>
      </c>
      <c r="CW605" s="1">
        <v>0</v>
      </c>
      <c r="CX605" s="1">
        <v>150042</v>
      </c>
      <c r="CY605" s="1" t="s">
        <v>2828</v>
      </c>
    </row>
    <row r="606" spans="1:103" x14ac:dyDescent="0.2">
      <c r="A606" s="1">
        <v>86016</v>
      </c>
      <c r="B606" s="1">
        <v>6</v>
      </c>
      <c r="C606" s="1">
        <v>186016</v>
      </c>
      <c r="D606" s="1">
        <v>286016</v>
      </c>
      <c r="E606" s="1" t="s">
        <v>1455</v>
      </c>
      <c r="F606" s="1" t="s">
        <v>1456</v>
      </c>
      <c r="G606" s="1">
        <v>0</v>
      </c>
      <c r="H606" s="1">
        <v>0</v>
      </c>
      <c r="I606" s="1">
        <v>0</v>
      </c>
      <c r="J606" s="1">
        <v>55016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 t="s">
        <v>1457</v>
      </c>
      <c r="AL606" s="1">
        <v>1</v>
      </c>
      <c r="AM606" s="1">
        <v>0</v>
      </c>
      <c r="AN606" s="1">
        <v>0</v>
      </c>
      <c r="AO606" s="1">
        <v>8</v>
      </c>
      <c r="AP606" s="1">
        <v>0</v>
      </c>
      <c r="AQ606" s="1">
        <v>6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S606" s="1" t="s">
        <v>194</v>
      </c>
      <c r="CT606" s="1">
        <v>2</v>
      </c>
      <c r="CU606" s="1">
        <v>650</v>
      </c>
      <c r="CV606" s="1">
        <v>43</v>
      </c>
      <c r="CW606" s="1">
        <v>0</v>
      </c>
      <c r="CX606" s="1">
        <v>150043</v>
      </c>
      <c r="CY606" s="1" t="s">
        <v>194</v>
      </c>
    </row>
    <row r="607" spans="1:103" x14ac:dyDescent="0.2">
      <c r="A607" s="1">
        <v>86017</v>
      </c>
      <c r="B607" s="1">
        <v>6</v>
      </c>
      <c r="C607" s="1">
        <v>186017</v>
      </c>
      <c r="D607" s="1">
        <v>286017</v>
      </c>
      <c r="E607" s="1" t="s">
        <v>1458</v>
      </c>
      <c r="F607" s="1" t="s">
        <v>1459</v>
      </c>
      <c r="G607" s="1">
        <v>0</v>
      </c>
      <c r="H607" s="1">
        <v>0</v>
      </c>
      <c r="I607" s="1">
        <v>0</v>
      </c>
      <c r="J607" s="1">
        <v>55017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 t="s">
        <v>1460</v>
      </c>
      <c r="AL607" s="1">
        <v>1</v>
      </c>
      <c r="AM607" s="1">
        <v>0</v>
      </c>
      <c r="AN607" s="1">
        <v>0</v>
      </c>
      <c r="AO607" s="1">
        <v>8</v>
      </c>
      <c r="AP607" s="1">
        <v>0</v>
      </c>
      <c r="AQ607" s="1">
        <v>6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S607" s="1" t="s">
        <v>200</v>
      </c>
      <c r="CT607" s="1">
        <v>1</v>
      </c>
      <c r="CU607" s="1">
        <v>650</v>
      </c>
      <c r="CV607" s="1">
        <v>44</v>
      </c>
      <c r="CW607" s="1">
        <v>0</v>
      </c>
      <c r="CX607" s="1">
        <v>150044</v>
      </c>
      <c r="CY607" s="1" t="s">
        <v>200</v>
      </c>
    </row>
    <row r="608" spans="1:103" x14ac:dyDescent="0.2">
      <c r="A608" s="1">
        <v>86018</v>
      </c>
      <c r="B608" s="1">
        <v>6</v>
      </c>
      <c r="C608" s="1">
        <v>186018</v>
      </c>
      <c r="D608" s="1">
        <v>286018</v>
      </c>
      <c r="E608" s="1" t="s">
        <v>1461</v>
      </c>
      <c r="F608" s="1" t="s">
        <v>1462</v>
      </c>
      <c r="G608" s="1">
        <v>0</v>
      </c>
      <c r="H608" s="1">
        <v>0</v>
      </c>
      <c r="I608" s="1">
        <v>0</v>
      </c>
      <c r="J608" s="1">
        <v>55018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 t="s">
        <v>1463</v>
      </c>
      <c r="AL608" s="1">
        <v>1</v>
      </c>
      <c r="AM608" s="1">
        <v>0</v>
      </c>
      <c r="AN608" s="1">
        <v>0</v>
      </c>
      <c r="AO608" s="1">
        <v>8</v>
      </c>
      <c r="AP608" s="1">
        <v>0</v>
      </c>
      <c r="AQ608" s="1">
        <v>6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S608" s="1" t="s">
        <v>197</v>
      </c>
      <c r="CT608" s="1">
        <v>1</v>
      </c>
      <c r="CU608" s="1">
        <v>650</v>
      </c>
      <c r="CV608" s="1">
        <v>45</v>
      </c>
      <c r="CW608" s="1">
        <v>0</v>
      </c>
      <c r="CX608" s="1">
        <v>150045</v>
      </c>
      <c r="CY608" s="1" t="s">
        <v>197</v>
      </c>
    </row>
    <row r="609" spans="1:103" x14ac:dyDescent="0.2">
      <c r="A609" s="1">
        <v>86019</v>
      </c>
      <c r="B609" s="1">
        <v>6</v>
      </c>
      <c r="C609" s="1">
        <v>186019</v>
      </c>
      <c r="D609" s="1">
        <v>286019</v>
      </c>
      <c r="E609" s="1" t="s">
        <v>1464</v>
      </c>
      <c r="F609" s="1" t="s">
        <v>1465</v>
      </c>
      <c r="G609" s="1">
        <v>0</v>
      </c>
      <c r="H609" s="1">
        <v>0</v>
      </c>
      <c r="I609" s="1">
        <v>0</v>
      </c>
      <c r="J609" s="1">
        <v>55019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 t="s">
        <v>1466</v>
      </c>
      <c r="AL609" s="1">
        <v>1</v>
      </c>
      <c r="AM609" s="1">
        <v>0</v>
      </c>
      <c r="AN609" s="1">
        <v>0</v>
      </c>
      <c r="AO609" s="1">
        <v>8</v>
      </c>
      <c r="AP609" s="1">
        <v>0</v>
      </c>
      <c r="AQ609" s="1">
        <v>6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S609" s="1" t="s">
        <v>203</v>
      </c>
      <c r="CT609" s="1">
        <v>1</v>
      </c>
      <c r="CU609" s="1">
        <v>650</v>
      </c>
      <c r="CV609" s="1">
        <v>46</v>
      </c>
      <c r="CW609" s="1">
        <v>0</v>
      </c>
      <c r="CX609" s="1">
        <v>150046</v>
      </c>
      <c r="CY609" s="1" t="s">
        <v>203</v>
      </c>
    </row>
    <row r="610" spans="1:103" x14ac:dyDescent="0.2">
      <c r="A610" s="1">
        <v>86020</v>
      </c>
      <c r="B610" s="1">
        <v>6</v>
      </c>
      <c r="C610" s="1">
        <v>186020</v>
      </c>
      <c r="D610" s="1">
        <v>286020</v>
      </c>
      <c r="E610" s="1" t="s">
        <v>1467</v>
      </c>
      <c r="F610" s="1" t="s">
        <v>1468</v>
      </c>
      <c r="G610" s="1">
        <v>0</v>
      </c>
      <c r="H610" s="1">
        <v>0</v>
      </c>
      <c r="I610" s="1">
        <v>0</v>
      </c>
      <c r="J610" s="1">
        <v>55020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 t="s">
        <v>1469</v>
      </c>
      <c r="AL610" s="1">
        <v>1</v>
      </c>
      <c r="AM610" s="1">
        <v>0</v>
      </c>
      <c r="AN610" s="1">
        <v>0</v>
      </c>
      <c r="AO610" s="1">
        <v>8</v>
      </c>
      <c r="AP610" s="1">
        <v>0</v>
      </c>
      <c r="AQ610" s="1">
        <v>6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S610" s="1" t="s">
        <v>2829</v>
      </c>
      <c r="CT610" s="1">
        <v>1</v>
      </c>
      <c r="CU610" s="1">
        <v>650</v>
      </c>
      <c r="CV610" s="1">
        <v>47</v>
      </c>
      <c r="CW610" s="1">
        <v>0</v>
      </c>
      <c r="CX610" s="1">
        <v>150047</v>
      </c>
      <c r="CY610" s="1" t="s">
        <v>2829</v>
      </c>
    </row>
    <row r="611" spans="1:103" x14ac:dyDescent="0.2">
      <c r="A611" s="1">
        <v>86021</v>
      </c>
      <c r="B611" s="1">
        <v>6</v>
      </c>
      <c r="C611" s="1">
        <v>186021</v>
      </c>
      <c r="D611" s="1">
        <v>286021</v>
      </c>
      <c r="E611" s="1" t="s">
        <v>1470</v>
      </c>
      <c r="F611" s="1" t="s">
        <v>1471</v>
      </c>
      <c r="G611" s="1">
        <v>0</v>
      </c>
      <c r="H611" s="1">
        <v>0</v>
      </c>
      <c r="I611" s="1">
        <v>0</v>
      </c>
      <c r="J611" s="1">
        <v>55021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 t="s">
        <v>1472</v>
      </c>
      <c r="AL611" s="1">
        <v>1</v>
      </c>
      <c r="AM611" s="1">
        <v>0</v>
      </c>
      <c r="AN611" s="1">
        <v>0</v>
      </c>
      <c r="AO611" s="1">
        <v>8</v>
      </c>
      <c r="AP611" s="1">
        <v>0</v>
      </c>
      <c r="AQ611" s="1">
        <v>6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S611" s="1" t="s">
        <v>189</v>
      </c>
      <c r="CT611" s="1">
        <v>2</v>
      </c>
      <c r="CU611" s="1">
        <v>650</v>
      </c>
      <c r="CV611" s="1">
        <v>48</v>
      </c>
      <c r="CW611" s="1">
        <v>0</v>
      </c>
      <c r="CX611" s="1">
        <v>150048</v>
      </c>
      <c r="CY611" s="1" t="s">
        <v>189</v>
      </c>
    </row>
    <row r="612" spans="1:103" x14ac:dyDescent="0.2">
      <c r="A612" s="1">
        <v>86022</v>
      </c>
      <c r="B612" s="1">
        <v>6</v>
      </c>
      <c r="C612" s="1">
        <v>186022</v>
      </c>
      <c r="D612" s="1">
        <v>286022</v>
      </c>
      <c r="E612" s="1" t="s">
        <v>1473</v>
      </c>
      <c r="F612" s="1" t="s">
        <v>1474</v>
      </c>
      <c r="G612" s="1">
        <v>0</v>
      </c>
      <c r="H612" s="1">
        <v>0</v>
      </c>
      <c r="I612" s="1">
        <v>0</v>
      </c>
      <c r="J612" s="1">
        <v>55022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 t="s">
        <v>1475</v>
      </c>
      <c r="AL612" s="1">
        <v>1</v>
      </c>
      <c r="AM612" s="1">
        <v>0</v>
      </c>
      <c r="AN612" s="1">
        <v>0</v>
      </c>
      <c r="AO612" s="1">
        <v>8</v>
      </c>
      <c r="AP612" s="1">
        <v>0</v>
      </c>
      <c r="AQ612" s="1">
        <v>6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S612" s="1" t="s">
        <v>191</v>
      </c>
      <c r="CT612" s="1">
        <v>2</v>
      </c>
      <c r="CU612" s="1">
        <v>650</v>
      </c>
      <c r="CV612" s="1">
        <v>49</v>
      </c>
      <c r="CW612" s="1">
        <v>0</v>
      </c>
      <c r="CX612" s="1">
        <v>150049</v>
      </c>
      <c r="CY612" s="1" t="s">
        <v>191</v>
      </c>
    </row>
    <row r="613" spans="1:103" x14ac:dyDescent="0.2">
      <c r="A613" s="1">
        <v>86023</v>
      </c>
      <c r="B613" s="1">
        <v>6</v>
      </c>
      <c r="C613" s="1">
        <v>186023</v>
      </c>
      <c r="D613" s="1">
        <v>286023</v>
      </c>
      <c r="E613" s="1" t="s">
        <v>1476</v>
      </c>
      <c r="F613" s="1" t="s">
        <v>1477</v>
      </c>
      <c r="G613" s="1">
        <v>0</v>
      </c>
      <c r="H613" s="1">
        <v>0</v>
      </c>
      <c r="I613" s="1">
        <v>0</v>
      </c>
      <c r="J613" s="1">
        <v>55023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 t="s">
        <v>1478</v>
      </c>
      <c r="AL613" s="1">
        <v>1</v>
      </c>
      <c r="AM613" s="1">
        <v>0</v>
      </c>
      <c r="AN613" s="1">
        <v>0</v>
      </c>
      <c r="AO613" s="1">
        <v>8</v>
      </c>
      <c r="AP613" s="1">
        <v>0</v>
      </c>
      <c r="AQ613" s="1">
        <v>6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S613" s="1" t="s">
        <v>2830</v>
      </c>
      <c r="CT613" s="1">
        <v>2</v>
      </c>
      <c r="CU613" s="1">
        <v>-1</v>
      </c>
      <c r="CV613" s="1">
        <v>50</v>
      </c>
      <c r="CW613" s="1">
        <v>0</v>
      </c>
      <c r="CX613" s="1">
        <v>150050</v>
      </c>
      <c r="CY613" s="1" t="s">
        <v>2830</v>
      </c>
    </row>
    <row r="614" spans="1:103" x14ac:dyDescent="0.2">
      <c r="A614" s="1">
        <v>86024</v>
      </c>
      <c r="B614" s="1">
        <v>6</v>
      </c>
      <c r="C614" s="1">
        <v>186024</v>
      </c>
      <c r="D614" s="1">
        <v>286024</v>
      </c>
      <c r="E614" s="1" t="s">
        <v>1479</v>
      </c>
      <c r="F614" s="1" t="s">
        <v>1480</v>
      </c>
      <c r="G614" s="1">
        <v>0</v>
      </c>
      <c r="H614" s="1">
        <v>0</v>
      </c>
      <c r="I614" s="1">
        <v>0</v>
      </c>
      <c r="J614" s="1">
        <v>55024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 t="s">
        <v>1481</v>
      </c>
      <c r="AL614" s="1">
        <v>1</v>
      </c>
      <c r="AM614" s="1">
        <v>0</v>
      </c>
      <c r="AN614" s="1">
        <v>0</v>
      </c>
      <c r="AO614" s="1">
        <v>8</v>
      </c>
      <c r="AP614" s="1">
        <v>0</v>
      </c>
      <c r="AQ614" s="1">
        <v>6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S614" s="1" t="s">
        <v>2834</v>
      </c>
      <c r="CT614" s="1">
        <v>1</v>
      </c>
      <c r="CU614" s="1">
        <v>650</v>
      </c>
      <c r="CV614" s="1">
        <v>68</v>
      </c>
      <c r="CW614" s="1">
        <v>0</v>
      </c>
      <c r="CX614" s="1">
        <v>150068</v>
      </c>
      <c r="CY614" s="1" t="s">
        <v>2834</v>
      </c>
    </row>
    <row r="615" spans="1:103" x14ac:dyDescent="0.2">
      <c r="A615" s="1">
        <v>86025</v>
      </c>
      <c r="B615" s="1">
        <v>6</v>
      </c>
      <c r="C615" s="1">
        <v>186025</v>
      </c>
      <c r="D615" s="1">
        <v>286025</v>
      </c>
      <c r="E615" s="1" t="s">
        <v>1482</v>
      </c>
      <c r="F615" s="1" t="s">
        <v>1483</v>
      </c>
      <c r="G615" s="1">
        <v>0</v>
      </c>
      <c r="H615" s="1">
        <v>0</v>
      </c>
      <c r="I615" s="1">
        <v>0</v>
      </c>
      <c r="J615" s="1">
        <v>55025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 t="s">
        <v>1484</v>
      </c>
      <c r="AL615" s="1">
        <v>1</v>
      </c>
      <c r="AM615" s="1">
        <v>0</v>
      </c>
      <c r="AN615" s="1">
        <v>0</v>
      </c>
      <c r="AO615" s="1">
        <v>8</v>
      </c>
      <c r="AP615" s="1">
        <v>0</v>
      </c>
      <c r="AQ615" s="1">
        <v>6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S615" s="1" t="s">
        <v>2835</v>
      </c>
      <c r="CT615" s="1">
        <v>1</v>
      </c>
      <c r="CU615" s="1">
        <v>650</v>
      </c>
      <c r="CV615" s="1">
        <v>69</v>
      </c>
      <c r="CW615" s="1">
        <v>0</v>
      </c>
      <c r="CX615" s="1">
        <v>150069</v>
      </c>
      <c r="CY615" s="1" t="s">
        <v>2835</v>
      </c>
    </row>
    <row r="616" spans="1:103" x14ac:dyDescent="0.2">
      <c r="A616" s="1">
        <v>86026</v>
      </c>
      <c r="B616" s="1">
        <v>6</v>
      </c>
      <c r="C616" s="1">
        <v>186026</v>
      </c>
      <c r="D616" s="1">
        <v>286026</v>
      </c>
      <c r="E616" s="1" t="s">
        <v>1485</v>
      </c>
      <c r="F616" s="1" t="s">
        <v>1486</v>
      </c>
      <c r="G616" s="1">
        <v>0</v>
      </c>
      <c r="H616" s="1">
        <v>0</v>
      </c>
      <c r="I616" s="1">
        <v>0</v>
      </c>
      <c r="J616" s="1">
        <v>55026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 t="s">
        <v>1487</v>
      </c>
      <c r="AL616" s="1">
        <v>1</v>
      </c>
      <c r="AM616" s="1">
        <v>0</v>
      </c>
      <c r="AN616" s="1">
        <v>0</v>
      </c>
      <c r="AO616" s="1">
        <v>8</v>
      </c>
      <c r="AP616" s="1">
        <v>0</v>
      </c>
      <c r="AQ616" s="1">
        <v>6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S616" s="1" t="s">
        <v>2836</v>
      </c>
      <c r="CT616" s="1">
        <v>4</v>
      </c>
      <c r="CU616" s="1">
        <v>650</v>
      </c>
      <c r="CV616" s="1">
        <v>70</v>
      </c>
      <c r="CW616" s="1">
        <v>0</v>
      </c>
      <c r="CX616" s="1">
        <v>150070</v>
      </c>
      <c r="CY616" s="1" t="s">
        <v>2836</v>
      </c>
    </row>
    <row r="617" spans="1:103" x14ac:dyDescent="0.2">
      <c r="A617" s="1">
        <v>86027</v>
      </c>
      <c r="B617" s="1">
        <v>6</v>
      </c>
      <c r="C617" s="1">
        <v>186027</v>
      </c>
      <c r="D617" s="1">
        <v>286027</v>
      </c>
      <c r="E617" s="1" t="s">
        <v>1488</v>
      </c>
      <c r="F617" s="1" t="s">
        <v>1489</v>
      </c>
      <c r="G617" s="1">
        <v>0</v>
      </c>
      <c r="H617" s="1">
        <v>0</v>
      </c>
      <c r="I617" s="1">
        <v>0</v>
      </c>
      <c r="J617" s="1">
        <v>55027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 t="s">
        <v>1490</v>
      </c>
      <c r="AL617" s="1">
        <v>1</v>
      </c>
      <c r="AM617" s="1">
        <v>0</v>
      </c>
      <c r="AN617" s="1">
        <v>0</v>
      </c>
      <c r="AO617" s="1">
        <v>8</v>
      </c>
      <c r="AP617" s="1">
        <v>0</v>
      </c>
      <c r="AQ617" s="1">
        <v>6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S617" s="1" t="s">
        <v>2837</v>
      </c>
      <c r="CT617" s="1">
        <v>4</v>
      </c>
      <c r="CU617" s="1">
        <v>-1</v>
      </c>
      <c r="CV617" s="1">
        <v>71</v>
      </c>
      <c r="CW617" s="1">
        <v>0</v>
      </c>
      <c r="CX617" s="1">
        <v>150071</v>
      </c>
      <c r="CY617" s="1" t="s">
        <v>2837</v>
      </c>
    </row>
    <row r="618" spans="1:103" x14ac:dyDescent="0.2">
      <c r="A618" s="1">
        <v>86028</v>
      </c>
      <c r="B618" s="1">
        <v>6</v>
      </c>
      <c r="C618" s="1">
        <v>186028</v>
      </c>
      <c r="D618" s="1">
        <v>286028</v>
      </c>
      <c r="E618" s="1" t="s">
        <v>1491</v>
      </c>
      <c r="F618" s="1" t="s">
        <v>1492</v>
      </c>
      <c r="G618" s="1">
        <v>0</v>
      </c>
      <c r="H618" s="1">
        <v>0</v>
      </c>
      <c r="I618" s="1">
        <v>0</v>
      </c>
      <c r="J618" s="1">
        <v>55028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 t="s">
        <v>1493</v>
      </c>
      <c r="AL618" s="1">
        <v>1</v>
      </c>
      <c r="AM618" s="1">
        <v>0</v>
      </c>
      <c r="AN618" s="1">
        <v>0</v>
      </c>
      <c r="AO618" s="1">
        <v>8</v>
      </c>
      <c r="AP618" s="1">
        <v>0</v>
      </c>
      <c r="AQ618" s="1">
        <v>6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S618" s="1" t="s">
        <v>2838</v>
      </c>
      <c r="CT618" s="1">
        <v>4</v>
      </c>
      <c r="CU618" s="1">
        <v>-1</v>
      </c>
      <c r="CV618" s="1">
        <v>76</v>
      </c>
      <c r="CW618" s="1">
        <v>0</v>
      </c>
      <c r="CX618" s="1">
        <v>150076</v>
      </c>
      <c r="CY618" s="1" t="s">
        <v>2838</v>
      </c>
    </row>
    <row r="619" spans="1:103" x14ac:dyDescent="0.2">
      <c r="A619" s="1">
        <v>86029</v>
      </c>
      <c r="B619" s="1">
        <v>6</v>
      </c>
      <c r="C619" s="1">
        <v>186029</v>
      </c>
      <c r="D619" s="1">
        <v>286029</v>
      </c>
      <c r="E619" s="1" t="s">
        <v>1494</v>
      </c>
      <c r="F619" s="1" t="s">
        <v>1495</v>
      </c>
      <c r="G619" s="1">
        <v>0</v>
      </c>
      <c r="H619" s="1">
        <v>0</v>
      </c>
      <c r="I619" s="1">
        <v>0</v>
      </c>
      <c r="J619" s="1">
        <v>55029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 t="s">
        <v>1496</v>
      </c>
      <c r="AL619" s="1">
        <v>1</v>
      </c>
      <c r="AM619" s="1">
        <v>0</v>
      </c>
      <c r="AN619" s="1">
        <v>0</v>
      </c>
      <c r="AO619" s="1">
        <v>8</v>
      </c>
      <c r="AP619" s="1">
        <v>0</v>
      </c>
      <c r="AQ619" s="1">
        <v>6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S619" s="1" t="s">
        <v>2839</v>
      </c>
      <c r="CT619" s="1">
        <v>1</v>
      </c>
      <c r="CU619" s="1">
        <v>650</v>
      </c>
      <c r="CV619" s="1">
        <v>77</v>
      </c>
      <c r="CW619" s="1">
        <v>0</v>
      </c>
      <c r="CX619" s="1">
        <v>150077</v>
      </c>
      <c r="CY619" s="1" t="s">
        <v>2839</v>
      </c>
    </row>
    <row r="620" spans="1:103" x14ac:dyDescent="0.2">
      <c r="A620" s="1">
        <v>86030</v>
      </c>
      <c r="B620" s="1">
        <v>6</v>
      </c>
      <c r="C620" s="1">
        <v>186030</v>
      </c>
      <c r="D620" s="1">
        <v>286030</v>
      </c>
      <c r="E620" s="1" t="s">
        <v>1497</v>
      </c>
      <c r="F620" s="1" t="s">
        <v>1498</v>
      </c>
      <c r="G620" s="1">
        <v>0</v>
      </c>
      <c r="H620" s="1">
        <v>0</v>
      </c>
      <c r="I620" s="1">
        <v>0</v>
      </c>
      <c r="J620" s="1">
        <v>55030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 t="s">
        <v>1499</v>
      </c>
      <c r="AL620" s="1">
        <v>1</v>
      </c>
      <c r="AM620" s="1">
        <v>0</v>
      </c>
      <c r="AN620" s="1">
        <v>0</v>
      </c>
      <c r="AO620" s="1">
        <v>8</v>
      </c>
      <c r="AP620" s="1">
        <v>0</v>
      </c>
      <c r="AQ620" s="1">
        <v>6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S620" s="1" t="s">
        <v>2840</v>
      </c>
      <c r="CT620" s="1">
        <v>2</v>
      </c>
      <c r="CU620" s="1">
        <v>650</v>
      </c>
      <c r="CV620" s="1">
        <v>78</v>
      </c>
      <c r="CW620" s="1">
        <v>0</v>
      </c>
      <c r="CX620" s="1">
        <v>150078</v>
      </c>
      <c r="CY620" s="1" t="s">
        <v>2840</v>
      </c>
    </row>
    <row r="621" spans="1:103" x14ac:dyDescent="0.2">
      <c r="A621" s="1">
        <v>86031</v>
      </c>
      <c r="B621" s="1">
        <v>6</v>
      </c>
      <c r="C621" s="1">
        <v>186031</v>
      </c>
      <c r="D621" s="1">
        <v>286031</v>
      </c>
      <c r="E621" s="1" t="s">
        <v>1500</v>
      </c>
      <c r="F621" s="1" t="s">
        <v>1501</v>
      </c>
      <c r="G621" s="1">
        <v>0</v>
      </c>
      <c r="H621" s="1">
        <v>0</v>
      </c>
      <c r="I621" s="1">
        <v>0</v>
      </c>
      <c r="J621" s="1">
        <v>55031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 t="s">
        <v>1502</v>
      </c>
      <c r="AL621" s="1">
        <v>1</v>
      </c>
      <c r="AM621" s="1">
        <v>0</v>
      </c>
      <c r="AN621" s="1">
        <v>0</v>
      </c>
      <c r="AO621" s="1">
        <v>8</v>
      </c>
      <c r="AP621" s="1">
        <v>0</v>
      </c>
      <c r="AQ621" s="1">
        <v>6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S621" s="1" t="s">
        <v>2841</v>
      </c>
      <c r="CT621" s="1">
        <v>2</v>
      </c>
      <c r="CU621" s="1">
        <v>650</v>
      </c>
      <c r="CV621" s="1">
        <v>79</v>
      </c>
      <c r="CW621" s="1">
        <v>0</v>
      </c>
      <c r="CX621" s="1">
        <v>150079</v>
      </c>
      <c r="CY621" s="1" t="s">
        <v>2841</v>
      </c>
    </row>
    <row r="622" spans="1:103" x14ac:dyDescent="0.2">
      <c r="A622" s="1">
        <v>86032</v>
      </c>
      <c r="B622" s="1">
        <v>6</v>
      </c>
      <c r="C622" s="1">
        <v>186032</v>
      </c>
      <c r="D622" s="1">
        <v>286032</v>
      </c>
      <c r="E622" s="1" t="s">
        <v>1503</v>
      </c>
      <c r="F622" s="1" t="s">
        <v>1504</v>
      </c>
      <c r="G622" s="1">
        <v>0</v>
      </c>
      <c r="H622" s="1">
        <v>0</v>
      </c>
      <c r="I622" s="1">
        <v>0</v>
      </c>
      <c r="J622" s="1">
        <v>55032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 t="s">
        <v>1505</v>
      </c>
      <c r="AL622" s="1">
        <v>1</v>
      </c>
      <c r="AM622" s="1">
        <v>0</v>
      </c>
      <c r="AN622" s="1">
        <v>0</v>
      </c>
      <c r="AO622" s="1">
        <v>8</v>
      </c>
      <c r="AP622" s="1">
        <v>0</v>
      </c>
      <c r="AQ622" s="1">
        <v>6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S622" s="1" t="s">
        <v>2842</v>
      </c>
      <c r="CT622" s="1">
        <v>2</v>
      </c>
      <c r="CU622" s="1">
        <v>650</v>
      </c>
      <c r="CV622" s="1">
        <v>80</v>
      </c>
      <c r="CW622" s="1">
        <v>0</v>
      </c>
      <c r="CX622" s="1">
        <v>150080</v>
      </c>
      <c r="CY622" s="1" t="s">
        <v>2842</v>
      </c>
    </row>
    <row r="623" spans="1:103" x14ac:dyDescent="0.2">
      <c r="A623" s="1">
        <v>86033</v>
      </c>
      <c r="B623" s="1">
        <v>6</v>
      </c>
      <c r="C623" s="1">
        <v>186033</v>
      </c>
      <c r="D623" s="1">
        <v>286033</v>
      </c>
      <c r="E623" s="1" t="s">
        <v>1506</v>
      </c>
      <c r="F623" s="1" t="s">
        <v>1507</v>
      </c>
      <c r="G623" s="1">
        <v>0</v>
      </c>
      <c r="H623" s="1">
        <v>0</v>
      </c>
      <c r="I623" s="1">
        <v>0</v>
      </c>
      <c r="J623" s="1">
        <v>55033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 t="s">
        <v>1508</v>
      </c>
      <c r="AL623" s="1">
        <v>1</v>
      </c>
      <c r="AM623" s="1">
        <v>0</v>
      </c>
      <c r="AN623" s="1">
        <v>0</v>
      </c>
      <c r="AO623" s="1">
        <v>8</v>
      </c>
      <c r="AP623" s="1">
        <v>0</v>
      </c>
      <c r="AQ623" s="1">
        <v>6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S623" s="1" t="s">
        <v>2843</v>
      </c>
      <c r="CT623" s="1">
        <v>2</v>
      </c>
      <c r="CU623" s="1">
        <v>650</v>
      </c>
      <c r="CV623" s="1">
        <v>81</v>
      </c>
      <c r="CW623" s="1">
        <v>0</v>
      </c>
      <c r="CX623" s="1">
        <v>150081</v>
      </c>
      <c r="CY623" s="1" t="s">
        <v>2843</v>
      </c>
    </row>
    <row r="624" spans="1:103" x14ac:dyDescent="0.2">
      <c r="A624" s="1">
        <v>86034</v>
      </c>
      <c r="B624" s="1">
        <v>6</v>
      </c>
      <c r="C624" s="1">
        <v>186034</v>
      </c>
      <c r="D624" s="1">
        <v>286034</v>
      </c>
      <c r="E624" s="1" t="s">
        <v>1509</v>
      </c>
      <c r="F624" s="1" t="s">
        <v>1510</v>
      </c>
      <c r="G624" s="1">
        <v>0</v>
      </c>
      <c r="H624" s="1">
        <v>0</v>
      </c>
      <c r="I624" s="1">
        <v>0</v>
      </c>
      <c r="J624" s="1">
        <v>55034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 t="s">
        <v>1511</v>
      </c>
      <c r="AL624" s="1">
        <v>1</v>
      </c>
      <c r="AM624" s="1">
        <v>0</v>
      </c>
      <c r="AN624" s="1">
        <v>0</v>
      </c>
      <c r="AO624" s="1">
        <v>8</v>
      </c>
      <c r="AP624" s="1">
        <v>0</v>
      </c>
      <c r="AQ624" s="1">
        <v>6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S624" s="1" t="s">
        <v>2844</v>
      </c>
      <c r="CT624" s="1">
        <v>4</v>
      </c>
      <c r="CU624" s="1">
        <v>650</v>
      </c>
      <c r="CV624" s="1">
        <v>82</v>
      </c>
      <c r="CW624" s="1">
        <v>0</v>
      </c>
      <c r="CX624" s="1">
        <v>150082</v>
      </c>
      <c r="CY624" s="1" t="s">
        <v>2844</v>
      </c>
    </row>
    <row r="625" spans="1:103" x14ac:dyDescent="0.2">
      <c r="A625" s="1">
        <v>86035</v>
      </c>
      <c r="B625" s="1">
        <v>6</v>
      </c>
      <c r="C625" s="1">
        <v>186035</v>
      </c>
      <c r="D625" s="1">
        <v>286035</v>
      </c>
      <c r="E625" s="1" t="s">
        <v>1512</v>
      </c>
      <c r="F625" s="1" t="s">
        <v>1513</v>
      </c>
      <c r="G625" s="1">
        <v>0</v>
      </c>
      <c r="H625" s="1">
        <v>0</v>
      </c>
      <c r="I625" s="1">
        <v>0</v>
      </c>
      <c r="J625" s="1">
        <v>55035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 t="s">
        <v>1514</v>
      </c>
      <c r="AL625" s="1">
        <v>1</v>
      </c>
      <c r="AM625" s="1">
        <v>0</v>
      </c>
      <c r="AN625" s="1">
        <v>0</v>
      </c>
      <c r="AO625" s="1">
        <v>8</v>
      </c>
      <c r="AP625" s="1">
        <v>0</v>
      </c>
      <c r="AQ625" s="1">
        <v>6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S625" s="1" t="s">
        <v>2845</v>
      </c>
      <c r="CT625" s="1">
        <v>2</v>
      </c>
      <c r="CU625" s="1">
        <v>650</v>
      </c>
      <c r="CV625" s="1">
        <v>83</v>
      </c>
      <c r="CW625" s="1">
        <v>0</v>
      </c>
      <c r="CX625" s="1">
        <v>150083</v>
      </c>
      <c r="CY625" s="1" t="s">
        <v>2845</v>
      </c>
    </row>
    <row r="626" spans="1:103" x14ac:dyDescent="0.2">
      <c r="A626" s="1">
        <v>86036</v>
      </c>
      <c r="B626" s="1">
        <v>6</v>
      </c>
      <c r="C626" s="1">
        <v>186036</v>
      </c>
      <c r="D626" s="1">
        <v>286036</v>
      </c>
      <c r="E626" s="1" t="s">
        <v>1515</v>
      </c>
      <c r="F626" s="1" t="s">
        <v>1516</v>
      </c>
      <c r="G626" s="1">
        <v>0</v>
      </c>
      <c r="H626" s="1">
        <v>0</v>
      </c>
      <c r="I626" s="1">
        <v>0</v>
      </c>
      <c r="J626" s="1">
        <v>55036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 t="s">
        <v>1517</v>
      </c>
      <c r="AL626" s="1">
        <v>1</v>
      </c>
      <c r="AM626" s="1">
        <v>0</v>
      </c>
      <c r="AN626" s="1">
        <v>0</v>
      </c>
      <c r="AO626" s="1">
        <v>8</v>
      </c>
      <c r="AP626" s="1">
        <v>0</v>
      </c>
      <c r="AQ626" s="1">
        <v>6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S626" s="1" t="s">
        <v>2846</v>
      </c>
      <c r="CT626" s="1">
        <v>4</v>
      </c>
      <c r="CU626" s="1">
        <v>650</v>
      </c>
      <c r="CV626" s="1">
        <v>84</v>
      </c>
      <c r="CW626" s="1">
        <v>0</v>
      </c>
      <c r="CX626" s="1">
        <v>150084</v>
      </c>
      <c r="CY626" s="1" t="s">
        <v>2846</v>
      </c>
    </row>
    <row r="627" spans="1:103" x14ac:dyDescent="0.2">
      <c r="A627" s="1">
        <v>86037</v>
      </c>
      <c r="B627" s="1">
        <v>6</v>
      </c>
      <c r="C627" s="1">
        <v>186037</v>
      </c>
      <c r="D627" s="1">
        <v>286037</v>
      </c>
      <c r="E627" s="1" t="s">
        <v>1518</v>
      </c>
      <c r="F627" s="1" t="s">
        <v>1519</v>
      </c>
      <c r="G627" s="1">
        <v>0</v>
      </c>
      <c r="H627" s="1">
        <v>0</v>
      </c>
      <c r="I627" s="1">
        <v>0</v>
      </c>
      <c r="J627" s="1">
        <v>55037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 t="s">
        <v>1520</v>
      </c>
      <c r="AL627" s="1">
        <v>1</v>
      </c>
      <c r="AM627" s="1">
        <v>0</v>
      </c>
      <c r="AN627" s="1">
        <v>0</v>
      </c>
      <c r="AO627" s="1">
        <v>8</v>
      </c>
      <c r="AP627" s="1">
        <v>0</v>
      </c>
      <c r="AQ627" s="1">
        <v>6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S627" s="1" t="s">
        <v>2847</v>
      </c>
      <c r="CT627" s="1">
        <v>4</v>
      </c>
      <c r="CU627" s="1">
        <v>650</v>
      </c>
      <c r="CV627" s="1">
        <v>85</v>
      </c>
      <c r="CW627" s="1">
        <v>0</v>
      </c>
      <c r="CX627" s="1">
        <v>150085</v>
      </c>
      <c r="CY627" s="1" t="s">
        <v>2847</v>
      </c>
    </row>
    <row r="628" spans="1:103" x14ac:dyDescent="0.2">
      <c r="A628" s="1">
        <v>86038</v>
      </c>
      <c r="B628" s="1">
        <v>6</v>
      </c>
      <c r="C628" s="1">
        <v>186038</v>
      </c>
      <c r="D628" s="1">
        <v>286038</v>
      </c>
      <c r="E628" s="1" t="s">
        <v>1521</v>
      </c>
      <c r="F628" s="1" t="s">
        <v>1522</v>
      </c>
      <c r="G628" s="1">
        <v>0</v>
      </c>
      <c r="H628" s="1">
        <v>0</v>
      </c>
      <c r="I628" s="1">
        <v>0</v>
      </c>
      <c r="J628" s="1">
        <v>55038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 t="s">
        <v>1523</v>
      </c>
      <c r="AL628" s="1">
        <v>1</v>
      </c>
      <c r="AM628" s="1">
        <v>0</v>
      </c>
      <c r="AN628" s="1">
        <v>0</v>
      </c>
      <c r="AO628" s="1">
        <v>8</v>
      </c>
      <c r="AP628" s="1">
        <v>0</v>
      </c>
      <c r="AQ628" s="1">
        <v>6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S628" s="1" t="s">
        <v>2848</v>
      </c>
      <c r="CT628" s="1">
        <v>4</v>
      </c>
      <c r="CU628" s="1">
        <v>650</v>
      </c>
      <c r="CV628" s="1">
        <v>86</v>
      </c>
      <c r="CW628" s="1">
        <v>0</v>
      </c>
      <c r="CX628" s="1">
        <v>150086</v>
      </c>
      <c r="CY628" s="1" t="s">
        <v>2848</v>
      </c>
    </row>
    <row r="629" spans="1:103" x14ac:dyDescent="0.2">
      <c r="A629" s="1">
        <v>86039</v>
      </c>
      <c r="B629" s="1">
        <v>6</v>
      </c>
      <c r="C629" s="1">
        <v>186039</v>
      </c>
      <c r="D629" s="1">
        <v>286039</v>
      </c>
      <c r="E629" s="1" t="s">
        <v>1524</v>
      </c>
      <c r="F629" s="1" t="s">
        <v>1525</v>
      </c>
      <c r="G629" s="1">
        <v>0</v>
      </c>
      <c r="H629" s="1">
        <v>0</v>
      </c>
      <c r="I629" s="1">
        <v>0</v>
      </c>
      <c r="J629" s="1">
        <v>55039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 t="s">
        <v>1526</v>
      </c>
      <c r="AL629" s="1">
        <v>1</v>
      </c>
      <c r="AM629" s="1">
        <v>0</v>
      </c>
      <c r="AN629" s="1">
        <v>0</v>
      </c>
      <c r="AO629" s="1">
        <v>8</v>
      </c>
      <c r="AP629" s="1">
        <v>0</v>
      </c>
      <c r="AQ629" s="1">
        <v>6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S629" s="1" t="s">
        <v>2849</v>
      </c>
      <c r="CT629" s="1">
        <v>4</v>
      </c>
      <c r="CU629" s="1">
        <v>650</v>
      </c>
      <c r="CV629" s="1">
        <v>87</v>
      </c>
      <c r="CW629" s="1">
        <v>0</v>
      </c>
      <c r="CX629" s="1">
        <v>150087</v>
      </c>
      <c r="CY629" s="1" t="s">
        <v>2849</v>
      </c>
    </row>
    <row r="630" spans="1:103" x14ac:dyDescent="0.2">
      <c r="A630" s="1">
        <v>86040</v>
      </c>
      <c r="B630" s="1">
        <v>6</v>
      </c>
      <c r="C630" s="1">
        <v>186040</v>
      </c>
      <c r="D630" s="1">
        <v>286040</v>
      </c>
      <c r="E630" s="1" t="s">
        <v>1527</v>
      </c>
      <c r="F630" s="1" t="s">
        <v>1528</v>
      </c>
      <c r="G630" s="1">
        <v>0</v>
      </c>
      <c r="H630" s="1">
        <v>0</v>
      </c>
      <c r="I630" s="1">
        <v>0</v>
      </c>
      <c r="J630" s="1">
        <v>55040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 t="s">
        <v>1529</v>
      </c>
      <c r="AL630" s="1">
        <v>1</v>
      </c>
      <c r="AM630" s="1">
        <v>0</v>
      </c>
      <c r="AN630" s="1">
        <v>0</v>
      </c>
      <c r="AO630" s="1">
        <v>8</v>
      </c>
      <c r="AP630" s="1">
        <v>0</v>
      </c>
      <c r="AQ630" s="1">
        <v>6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S630" s="1" t="s">
        <v>2850</v>
      </c>
      <c r="CT630" s="1">
        <v>2</v>
      </c>
      <c r="CU630" s="1">
        <v>650</v>
      </c>
      <c r="CV630" s="1">
        <v>88</v>
      </c>
      <c r="CW630" s="1">
        <v>0</v>
      </c>
      <c r="CX630" s="1">
        <v>150088</v>
      </c>
      <c r="CY630" s="1" t="s">
        <v>2850</v>
      </c>
    </row>
    <row r="631" spans="1:103" x14ac:dyDescent="0.2">
      <c r="A631" s="1">
        <v>86041</v>
      </c>
      <c r="B631" s="1">
        <v>6</v>
      </c>
      <c r="C631" s="1">
        <v>186041</v>
      </c>
      <c r="D631" s="1">
        <v>286041</v>
      </c>
      <c r="E631" s="1" t="s">
        <v>1530</v>
      </c>
      <c r="F631" s="1" t="s">
        <v>1531</v>
      </c>
      <c r="G631" s="1">
        <v>0</v>
      </c>
      <c r="H631" s="1">
        <v>0</v>
      </c>
      <c r="I631" s="1">
        <v>0</v>
      </c>
      <c r="J631" s="1">
        <v>55041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 t="s">
        <v>1532</v>
      </c>
      <c r="AL631" s="1">
        <v>1</v>
      </c>
      <c r="AM631" s="1">
        <v>0</v>
      </c>
      <c r="AN631" s="1">
        <v>0</v>
      </c>
      <c r="AO631" s="1">
        <v>8</v>
      </c>
      <c r="AP631" s="1">
        <v>0</v>
      </c>
      <c r="AQ631" s="1">
        <v>6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S631" s="1" t="s">
        <v>182</v>
      </c>
      <c r="CT631" s="1">
        <v>4</v>
      </c>
      <c r="CU631" s="1">
        <v>650</v>
      </c>
      <c r="CV631" s="1">
        <v>89</v>
      </c>
      <c r="CW631" s="1">
        <v>0</v>
      </c>
      <c r="CX631" s="1">
        <v>150089</v>
      </c>
      <c r="CY631" s="1" t="s">
        <v>182</v>
      </c>
    </row>
    <row r="632" spans="1:103" x14ac:dyDescent="0.2">
      <c r="A632" s="1">
        <v>86042</v>
      </c>
      <c r="B632" s="1">
        <v>6</v>
      </c>
      <c r="C632" s="1">
        <v>186042</v>
      </c>
      <c r="D632" s="1">
        <v>286042</v>
      </c>
      <c r="E632" s="1" t="s">
        <v>1533</v>
      </c>
      <c r="F632" s="1" t="s">
        <v>1534</v>
      </c>
      <c r="G632" s="1">
        <v>0</v>
      </c>
      <c r="H632" s="1">
        <v>0</v>
      </c>
      <c r="I632" s="1">
        <v>0</v>
      </c>
      <c r="J632" s="1">
        <v>55042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 t="s">
        <v>1535</v>
      </c>
      <c r="AL632" s="1">
        <v>1</v>
      </c>
      <c r="AM632" s="1">
        <v>0</v>
      </c>
      <c r="AN632" s="1">
        <v>0</v>
      </c>
      <c r="AO632" s="1">
        <v>8</v>
      </c>
      <c r="AP632" s="1">
        <v>0</v>
      </c>
      <c r="AQ632" s="1">
        <v>6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S632" s="1" t="s">
        <v>2851</v>
      </c>
      <c r="CT632" s="1">
        <v>4</v>
      </c>
      <c r="CU632" s="1">
        <v>650</v>
      </c>
      <c r="CV632" s="1">
        <v>90</v>
      </c>
      <c r="CW632" s="1">
        <v>0</v>
      </c>
      <c r="CX632" s="1">
        <v>150090</v>
      </c>
      <c r="CY632" s="1" t="s">
        <v>2851</v>
      </c>
    </row>
    <row r="633" spans="1:103" x14ac:dyDescent="0.2">
      <c r="A633" s="1">
        <v>86043</v>
      </c>
      <c r="B633" s="1">
        <v>6</v>
      </c>
      <c r="C633" s="1">
        <v>186043</v>
      </c>
      <c r="D633" s="1">
        <v>286043</v>
      </c>
      <c r="E633" s="1" t="s">
        <v>1536</v>
      </c>
      <c r="F633" s="1" t="s">
        <v>1537</v>
      </c>
      <c r="G633" s="1">
        <v>0</v>
      </c>
      <c r="H633" s="1">
        <v>0</v>
      </c>
      <c r="I633" s="1">
        <v>0</v>
      </c>
      <c r="J633" s="1">
        <v>55043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 t="s">
        <v>1538</v>
      </c>
      <c r="AL633" s="1">
        <v>1</v>
      </c>
      <c r="AM633" s="1">
        <v>0</v>
      </c>
      <c r="AN633" s="1">
        <v>0</v>
      </c>
      <c r="AO633" s="1">
        <v>8</v>
      </c>
      <c r="AP633" s="1">
        <v>0</v>
      </c>
      <c r="AQ633" s="1">
        <v>6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S633" s="1" t="s">
        <v>2852</v>
      </c>
      <c r="CT633" s="1">
        <v>4</v>
      </c>
      <c r="CU633" s="1">
        <v>650</v>
      </c>
      <c r="CV633" s="1">
        <v>91</v>
      </c>
      <c r="CW633" s="1">
        <v>0</v>
      </c>
      <c r="CX633" s="1">
        <v>150091</v>
      </c>
      <c r="CY633" s="1" t="s">
        <v>2852</v>
      </c>
    </row>
    <row r="634" spans="1:103" x14ac:dyDescent="0.2">
      <c r="A634" s="1">
        <v>86044</v>
      </c>
      <c r="B634" s="1">
        <v>6</v>
      </c>
      <c r="C634" s="1">
        <v>186044</v>
      </c>
      <c r="D634" s="1">
        <v>286044</v>
      </c>
      <c r="E634" s="1" t="s">
        <v>1539</v>
      </c>
      <c r="F634" s="1" t="s">
        <v>1540</v>
      </c>
      <c r="G634" s="1">
        <v>0</v>
      </c>
      <c r="H634" s="1">
        <v>0</v>
      </c>
      <c r="I634" s="1">
        <v>0</v>
      </c>
      <c r="J634" s="1">
        <v>55044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 t="s">
        <v>1541</v>
      </c>
      <c r="AL634" s="1">
        <v>1</v>
      </c>
      <c r="AM634" s="1">
        <v>0</v>
      </c>
      <c r="AN634" s="1">
        <v>0</v>
      </c>
      <c r="AO634" s="1">
        <v>8</v>
      </c>
      <c r="AP634" s="1">
        <v>0</v>
      </c>
      <c r="AQ634" s="1">
        <v>6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S634" s="1" t="s">
        <v>2853</v>
      </c>
      <c r="CT634" s="1">
        <v>4</v>
      </c>
      <c r="CU634" s="1">
        <v>650</v>
      </c>
      <c r="CV634" s="1">
        <v>92</v>
      </c>
      <c r="CW634" s="1">
        <v>0</v>
      </c>
      <c r="CX634" s="1">
        <v>150092</v>
      </c>
      <c r="CY634" s="1" t="s">
        <v>2853</v>
      </c>
    </row>
    <row r="635" spans="1:103" x14ac:dyDescent="0.2">
      <c r="A635" s="1">
        <v>86045</v>
      </c>
      <c r="B635" s="1">
        <v>6</v>
      </c>
      <c r="C635" s="1">
        <v>186045</v>
      </c>
      <c r="D635" s="1">
        <v>286045</v>
      </c>
      <c r="E635" s="1" t="s">
        <v>1542</v>
      </c>
      <c r="F635" s="1" t="s">
        <v>1543</v>
      </c>
      <c r="G635" s="1">
        <v>0</v>
      </c>
      <c r="H635" s="1">
        <v>0</v>
      </c>
      <c r="I635" s="1">
        <v>0</v>
      </c>
      <c r="J635" s="1">
        <v>55045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 t="s">
        <v>1544</v>
      </c>
      <c r="AL635" s="1">
        <v>1</v>
      </c>
      <c r="AM635" s="1">
        <v>0</v>
      </c>
      <c r="AN635" s="1">
        <v>0</v>
      </c>
      <c r="AO635" s="1">
        <v>8</v>
      </c>
      <c r="AP635" s="1">
        <v>0</v>
      </c>
      <c r="AQ635" s="1">
        <v>6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S635" s="1" t="s">
        <v>2854</v>
      </c>
      <c r="CT635" s="1">
        <v>4</v>
      </c>
      <c r="CU635" s="1">
        <v>650</v>
      </c>
      <c r="CV635" s="1">
        <v>96</v>
      </c>
      <c r="CW635" s="1">
        <v>0</v>
      </c>
      <c r="CX635" s="1">
        <v>150096</v>
      </c>
      <c r="CY635" s="1" t="s">
        <v>2854</v>
      </c>
    </row>
    <row r="636" spans="1:103" x14ac:dyDescent="0.2">
      <c r="A636" s="1">
        <v>86046</v>
      </c>
      <c r="B636" s="1">
        <v>6</v>
      </c>
      <c r="C636" s="1">
        <v>186046</v>
      </c>
      <c r="D636" s="1">
        <v>286046</v>
      </c>
      <c r="E636" s="1" t="s">
        <v>1545</v>
      </c>
      <c r="F636" s="1" t="s">
        <v>1546</v>
      </c>
      <c r="G636" s="1">
        <v>0</v>
      </c>
      <c r="H636" s="1">
        <v>0</v>
      </c>
      <c r="I636" s="1">
        <v>0</v>
      </c>
      <c r="J636" s="1">
        <v>55046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 t="s">
        <v>1547</v>
      </c>
      <c r="AL636" s="1">
        <v>1</v>
      </c>
      <c r="AM636" s="1">
        <v>0</v>
      </c>
      <c r="AN636" s="1">
        <v>0</v>
      </c>
      <c r="AO636" s="1">
        <v>8</v>
      </c>
      <c r="AP636" s="1">
        <v>0</v>
      </c>
      <c r="AQ636" s="1">
        <v>6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S636" s="1" t="s">
        <v>181</v>
      </c>
      <c r="CT636" s="1">
        <v>1</v>
      </c>
      <c r="CU636" s="1">
        <v>650</v>
      </c>
      <c r="CV636" s="1">
        <v>51</v>
      </c>
      <c r="CW636" s="1">
        <v>0</v>
      </c>
      <c r="CX636" s="1">
        <v>150051</v>
      </c>
      <c r="CY636" s="1" t="s">
        <v>181</v>
      </c>
    </row>
    <row r="637" spans="1:103" x14ac:dyDescent="0.2">
      <c r="A637" s="1">
        <v>86047</v>
      </c>
      <c r="B637" s="1">
        <v>6</v>
      </c>
      <c r="C637" s="1">
        <v>186047</v>
      </c>
      <c r="D637" s="1">
        <v>286047</v>
      </c>
      <c r="E637" s="1" t="s">
        <v>1548</v>
      </c>
      <c r="F637" s="1" t="s">
        <v>1549</v>
      </c>
      <c r="G637" s="1">
        <v>0</v>
      </c>
      <c r="H637" s="1">
        <v>0</v>
      </c>
      <c r="I637" s="1">
        <v>0</v>
      </c>
      <c r="J637" s="1">
        <v>55047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 t="s">
        <v>1550</v>
      </c>
      <c r="AL637" s="1">
        <v>1</v>
      </c>
      <c r="AM637" s="1">
        <v>0</v>
      </c>
      <c r="AN637" s="1">
        <v>0</v>
      </c>
      <c r="AO637" s="1">
        <v>8</v>
      </c>
      <c r="AP637" s="1">
        <v>0</v>
      </c>
      <c r="AQ637" s="1">
        <v>6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S637" s="1" t="s">
        <v>180</v>
      </c>
      <c r="CT637" s="1">
        <v>1</v>
      </c>
      <c r="CU637" s="1">
        <v>650</v>
      </c>
      <c r="CV637" s="1">
        <v>55</v>
      </c>
      <c r="CW637" s="1">
        <v>0</v>
      </c>
      <c r="CX637" s="1">
        <v>150055</v>
      </c>
      <c r="CY637" s="1" t="s">
        <v>180</v>
      </c>
    </row>
    <row r="638" spans="1:103" x14ac:dyDescent="0.2">
      <c r="A638" s="1">
        <v>86048</v>
      </c>
      <c r="B638" s="1">
        <v>6</v>
      </c>
      <c r="C638" s="1">
        <v>186048</v>
      </c>
      <c r="D638" s="1">
        <v>286048</v>
      </c>
      <c r="E638" s="1" t="s">
        <v>1551</v>
      </c>
      <c r="F638" s="1" t="s">
        <v>1552</v>
      </c>
      <c r="G638" s="1">
        <v>0</v>
      </c>
      <c r="H638" s="1">
        <v>0</v>
      </c>
      <c r="I638" s="1">
        <v>0</v>
      </c>
      <c r="J638" s="1">
        <v>55048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 t="s">
        <v>1553</v>
      </c>
      <c r="AL638" s="1">
        <v>1</v>
      </c>
      <c r="AM638" s="1">
        <v>0</v>
      </c>
      <c r="AN638" s="1">
        <v>0</v>
      </c>
      <c r="AO638" s="1">
        <v>8</v>
      </c>
      <c r="AP638" s="1">
        <v>0</v>
      </c>
      <c r="AQ638" s="1">
        <v>6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S638" s="1" t="s">
        <v>179</v>
      </c>
      <c r="CT638" s="1">
        <v>1</v>
      </c>
      <c r="CU638" s="1">
        <v>650</v>
      </c>
      <c r="CV638" s="1">
        <v>57</v>
      </c>
      <c r="CW638" s="1">
        <v>0</v>
      </c>
      <c r="CX638" s="1">
        <v>150057</v>
      </c>
      <c r="CY638" s="1" t="s">
        <v>179</v>
      </c>
    </row>
    <row r="639" spans="1:103" x14ac:dyDescent="0.2">
      <c r="A639" s="1">
        <v>86049</v>
      </c>
      <c r="B639" s="1">
        <v>6</v>
      </c>
      <c r="C639" s="1">
        <v>186049</v>
      </c>
      <c r="D639" s="1">
        <v>286049</v>
      </c>
      <c r="E639" s="1" t="s">
        <v>1554</v>
      </c>
      <c r="F639" s="1" t="s">
        <v>1555</v>
      </c>
      <c r="G639" s="1">
        <v>0</v>
      </c>
      <c r="H639" s="1">
        <v>0</v>
      </c>
      <c r="I639" s="1">
        <v>0</v>
      </c>
      <c r="J639" s="1">
        <v>55049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 t="s">
        <v>1556</v>
      </c>
      <c r="AL639" s="1">
        <v>1</v>
      </c>
      <c r="AM639" s="1">
        <v>0</v>
      </c>
      <c r="AN639" s="1">
        <v>0</v>
      </c>
      <c r="AO639" s="1">
        <v>8</v>
      </c>
      <c r="AP639" s="1">
        <v>0</v>
      </c>
      <c r="AQ639" s="1">
        <v>6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S639" s="1" t="s">
        <v>178</v>
      </c>
      <c r="CT639" s="1">
        <v>1</v>
      </c>
      <c r="CU639" s="1">
        <v>650</v>
      </c>
      <c r="CV639" s="1">
        <v>56</v>
      </c>
      <c r="CW639" s="1">
        <v>0</v>
      </c>
      <c r="CX639" s="1">
        <v>150056</v>
      </c>
      <c r="CY639" s="1" t="s">
        <v>178</v>
      </c>
    </row>
    <row r="640" spans="1:103" x14ac:dyDescent="0.2">
      <c r="A640" s="1">
        <v>86050</v>
      </c>
      <c r="B640" s="1">
        <v>6</v>
      </c>
      <c r="C640" s="1">
        <v>186050</v>
      </c>
      <c r="D640" s="1">
        <v>286050</v>
      </c>
      <c r="E640" s="1" t="s">
        <v>1557</v>
      </c>
      <c r="F640" s="1" t="s">
        <v>1558</v>
      </c>
      <c r="G640" s="1">
        <v>0</v>
      </c>
      <c r="H640" s="1">
        <v>0</v>
      </c>
      <c r="I640" s="1">
        <v>0</v>
      </c>
      <c r="J640" s="1">
        <v>55050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 t="s">
        <v>1559</v>
      </c>
      <c r="AL640" s="1">
        <v>1</v>
      </c>
      <c r="AM640" s="1">
        <v>0</v>
      </c>
      <c r="AN640" s="1">
        <v>0</v>
      </c>
      <c r="AO640" s="1">
        <v>8</v>
      </c>
      <c r="AP640" s="1">
        <v>0</v>
      </c>
      <c r="AQ640" s="1">
        <v>6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S640" s="1" t="s">
        <v>177</v>
      </c>
      <c r="CT640" s="1">
        <v>2</v>
      </c>
      <c r="CU640" s="1">
        <v>650</v>
      </c>
      <c r="CV640" s="1">
        <v>59</v>
      </c>
      <c r="CW640" s="1">
        <v>0</v>
      </c>
      <c r="CX640" s="1">
        <v>150059</v>
      </c>
      <c r="CY640" s="1" t="s">
        <v>177</v>
      </c>
    </row>
    <row r="641" spans="1:103" x14ac:dyDescent="0.2">
      <c r="A641" s="1">
        <v>86051</v>
      </c>
      <c r="B641" s="1">
        <v>6</v>
      </c>
      <c r="C641" s="1">
        <v>186051</v>
      </c>
      <c r="D641" s="1">
        <v>286051</v>
      </c>
      <c r="E641" s="1" t="s">
        <v>1560</v>
      </c>
      <c r="F641" s="1" t="s">
        <v>1561</v>
      </c>
      <c r="G641" s="1">
        <v>0</v>
      </c>
      <c r="H641" s="1">
        <v>0</v>
      </c>
      <c r="I641" s="1">
        <v>0</v>
      </c>
      <c r="J641" s="1">
        <v>55051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 t="s">
        <v>1562</v>
      </c>
      <c r="AL641" s="1">
        <v>1</v>
      </c>
      <c r="AM641" s="1">
        <v>0</v>
      </c>
      <c r="AN641" s="1">
        <v>0</v>
      </c>
      <c r="AO641" s="1">
        <v>8</v>
      </c>
      <c r="AP641" s="1">
        <v>0</v>
      </c>
      <c r="AQ641" s="1">
        <v>6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S641" s="1" t="s">
        <v>176</v>
      </c>
      <c r="CT641" s="1">
        <v>1</v>
      </c>
      <c r="CU641" s="1">
        <v>650</v>
      </c>
      <c r="CV641" s="1">
        <v>66</v>
      </c>
      <c r="CW641" s="1">
        <v>0</v>
      </c>
      <c r="CX641" s="1">
        <v>150066</v>
      </c>
      <c r="CY641" s="1" t="s">
        <v>176</v>
      </c>
    </row>
    <row r="642" spans="1:103" x14ac:dyDescent="0.2">
      <c r="A642" s="1">
        <v>86052</v>
      </c>
      <c r="B642" s="1">
        <v>6</v>
      </c>
      <c r="C642" s="1">
        <v>186052</v>
      </c>
      <c r="D642" s="1">
        <v>286052</v>
      </c>
      <c r="E642" s="1" t="s">
        <v>1563</v>
      </c>
      <c r="F642" s="1" t="s">
        <v>1564</v>
      </c>
      <c r="G642" s="1">
        <v>0</v>
      </c>
      <c r="H642" s="1">
        <v>0</v>
      </c>
      <c r="I642" s="1">
        <v>0</v>
      </c>
      <c r="J642" s="1">
        <v>55052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 t="s">
        <v>1565</v>
      </c>
      <c r="AL642" s="1">
        <v>1</v>
      </c>
      <c r="AM642" s="1">
        <v>0</v>
      </c>
      <c r="AN642" s="1">
        <v>0</v>
      </c>
      <c r="AO642" s="1">
        <v>8</v>
      </c>
      <c r="AP642" s="1">
        <v>0</v>
      </c>
      <c r="AQ642" s="1">
        <v>6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S642" s="1" t="s">
        <v>175</v>
      </c>
      <c r="CT642" s="1">
        <v>2</v>
      </c>
      <c r="CU642" s="1">
        <v>650</v>
      </c>
      <c r="CV642" s="1">
        <v>37</v>
      </c>
      <c r="CW642" s="1">
        <v>0</v>
      </c>
      <c r="CX642" s="1">
        <v>150037</v>
      </c>
      <c r="CY642" s="1" t="s">
        <v>175</v>
      </c>
    </row>
    <row r="643" spans="1:103" x14ac:dyDescent="0.2">
      <c r="A643" s="1">
        <v>86053</v>
      </c>
      <c r="B643" s="1">
        <v>6</v>
      </c>
      <c r="C643" s="1">
        <v>186053</v>
      </c>
      <c r="D643" s="1">
        <v>286053</v>
      </c>
      <c r="E643" s="1" t="s">
        <v>1566</v>
      </c>
      <c r="F643" s="1" t="s">
        <v>1567</v>
      </c>
      <c r="G643" s="1">
        <v>0</v>
      </c>
      <c r="H643" s="1">
        <v>0</v>
      </c>
      <c r="I643" s="1">
        <v>0</v>
      </c>
      <c r="J643" s="1">
        <v>55053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 t="s">
        <v>1568</v>
      </c>
      <c r="AL643" s="1">
        <v>1</v>
      </c>
      <c r="AM643" s="1">
        <v>0</v>
      </c>
      <c r="AN643" s="1">
        <v>0</v>
      </c>
      <c r="AO643" s="1">
        <v>8</v>
      </c>
      <c r="AP643" s="1">
        <v>0</v>
      </c>
      <c r="AQ643" s="1">
        <v>6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S643" s="1" t="s">
        <v>174</v>
      </c>
      <c r="CT643" s="1">
        <v>1</v>
      </c>
      <c r="CU643" s="1">
        <v>650</v>
      </c>
      <c r="CV643" s="1">
        <v>38</v>
      </c>
      <c r="CW643" s="1">
        <v>0</v>
      </c>
      <c r="CX643" s="1">
        <v>150038</v>
      </c>
      <c r="CY643" s="1" t="s">
        <v>174</v>
      </c>
    </row>
    <row r="644" spans="1:103" x14ac:dyDescent="0.2">
      <c r="A644" s="1">
        <v>86054</v>
      </c>
      <c r="B644" s="1">
        <v>6</v>
      </c>
      <c r="C644" s="1">
        <v>186054</v>
      </c>
      <c r="D644" s="1">
        <v>286054</v>
      </c>
      <c r="E644" s="1" t="s">
        <v>1569</v>
      </c>
      <c r="F644" s="1" t="s">
        <v>1570</v>
      </c>
      <c r="G644" s="1">
        <v>0</v>
      </c>
      <c r="H644" s="1">
        <v>0</v>
      </c>
      <c r="I644" s="1">
        <v>0</v>
      </c>
      <c r="J644" s="1">
        <v>55054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 t="s">
        <v>1571</v>
      </c>
      <c r="AL644" s="1">
        <v>1</v>
      </c>
      <c r="AM644" s="1">
        <v>0</v>
      </c>
      <c r="AN644" s="1">
        <v>0</v>
      </c>
      <c r="AO644" s="1">
        <v>8</v>
      </c>
      <c r="AP644" s="1">
        <v>0</v>
      </c>
      <c r="AQ644" s="1">
        <v>6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S644" s="1" t="s">
        <v>173</v>
      </c>
      <c r="CT644" s="1">
        <v>1</v>
      </c>
      <c r="CU644" s="1">
        <v>650</v>
      </c>
      <c r="CV644" s="1">
        <v>61</v>
      </c>
      <c r="CW644" s="1">
        <v>0</v>
      </c>
      <c r="CX644" s="1">
        <v>150061</v>
      </c>
      <c r="CY644" s="1" t="s">
        <v>173</v>
      </c>
    </row>
    <row r="645" spans="1:103" x14ac:dyDescent="0.2">
      <c r="A645" s="1">
        <v>86055</v>
      </c>
      <c r="B645" s="1">
        <v>6</v>
      </c>
      <c r="C645" s="1">
        <v>186055</v>
      </c>
      <c r="D645" s="1">
        <v>286055</v>
      </c>
      <c r="E645" s="1" t="s">
        <v>1572</v>
      </c>
      <c r="F645" s="1" t="s">
        <v>1573</v>
      </c>
      <c r="G645" s="1">
        <v>0</v>
      </c>
      <c r="H645" s="1">
        <v>0</v>
      </c>
      <c r="I645" s="1">
        <v>0</v>
      </c>
      <c r="J645" s="1">
        <v>55055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 t="s">
        <v>1574</v>
      </c>
      <c r="AL645" s="1">
        <v>1</v>
      </c>
      <c r="AM645" s="1">
        <v>0</v>
      </c>
      <c r="AN645" s="1">
        <v>0</v>
      </c>
      <c r="AO645" s="1">
        <v>8</v>
      </c>
      <c r="AP645" s="1">
        <v>0</v>
      </c>
      <c r="AQ645" s="1">
        <v>6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S645" s="1" t="s">
        <v>172</v>
      </c>
      <c r="CT645" s="1">
        <v>2</v>
      </c>
      <c r="CU645" s="1">
        <v>650</v>
      </c>
      <c r="CV645" s="1">
        <v>98</v>
      </c>
      <c r="CW645" s="1">
        <v>0</v>
      </c>
      <c r="CX645" s="1">
        <v>150098</v>
      </c>
      <c r="CY645" s="1" t="s">
        <v>172</v>
      </c>
    </row>
    <row r="646" spans="1:103" x14ac:dyDescent="0.2">
      <c r="A646" s="1">
        <v>86056</v>
      </c>
      <c r="B646" s="1">
        <v>6</v>
      </c>
      <c r="C646" s="1">
        <v>186056</v>
      </c>
      <c r="D646" s="1">
        <v>286056</v>
      </c>
      <c r="E646" s="1" t="s">
        <v>1575</v>
      </c>
      <c r="F646" s="1" t="s">
        <v>1576</v>
      </c>
      <c r="G646" s="1">
        <v>0</v>
      </c>
      <c r="H646" s="1">
        <v>0</v>
      </c>
      <c r="I646" s="1">
        <v>0</v>
      </c>
      <c r="J646" s="1">
        <v>55056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 t="s">
        <v>1577</v>
      </c>
      <c r="AL646" s="1">
        <v>1</v>
      </c>
      <c r="AM646" s="1">
        <v>0</v>
      </c>
      <c r="AN646" s="1">
        <v>0</v>
      </c>
      <c r="AO646" s="1">
        <v>8</v>
      </c>
      <c r="AP646" s="1">
        <v>0</v>
      </c>
      <c r="AQ646" s="1">
        <v>6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S646" s="1" t="s">
        <v>3810</v>
      </c>
      <c r="CT646" s="1">
        <v>1</v>
      </c>
      <c r="CU646" s="1">
        <v>650</v>
      </c>
      <c r="CV646" s="1">
        <v>99</v>
      </c>
      <c r="CW646" s="1">
        <v>0</v>
      </c>
      <c r="CX646" s="1">
        <v>150099</v>
      </c>
      <c r="CY646" s="1" t="s">
        <v>3810</v>
      </c>
    </row>
    <row r="647" spans="1:103" x14ac:dyDescent="0.2">
      <c r="A647" s="1">
        <v>86057</v>
      </c>
      <c r="B647" s="1">
        <v>6</v>
      </c>
      <c r="C647" s="1">
        <v>186057</v>
      </c>
      <c r="D647" s="1">
        <v>286057</v>
      </c>
      <c r="E647" s="1" t="s">
        <v>1578</v>
      </c>
      <c r="F647" s="1" t="s">
        <v>1579</v>
      </c>
      <c r="G647" s="1">
        <v>0</v>
      </c>
      <c r="H647" s="1">
        <v>0</v>
      </c>
      <c r="I647" s="1">
        <v>0</v>
      </c>
      <c r="J647" s="1">
        <v>55057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 t="s">
        <v>1580</v>
      </c>
      <c r="AL647" s="1">
        <v>1</v>
      </c>
      <c r="AM647" s="1">
        <v>0</v>
      </c>
      <c r="AN647" s="1">
        <v>0</v>
      </c>
      <c r="AO647" s="1">
        <v>8</v>
      </c>
      <c r="AP647" s="1">
        <v>0</v>
      </c>
      <c r="AQ647" s="1">
        <v>6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S647" s="1" t="s">
        <v>170</v>
      </c>
      <c r="CT647" s="1">
        <v>2</v>
      </c>
      <c r="CU647" s="1">
        <v>650</v>
      </c>
      <c r="CV647" s="1">
        <v>100</v>
      </c>
      <c r="CW647" s="1">
        <v>0</v>
      </c>
      <c r="CX647" s="1">
        <v>150100</v>
      </c>
      <c r="CY647" s="1" t="s">
        <v>170</v>
      </c>
    </row>
    <row r="648" spans="1:103" x14ac:dyDescent="0.2">
      <c r="A648" s="1">
        <v>86058</v>
      </c>
      <c r="B648" s="1">
        <v>6</v>
      </c>
      <c r="C648" s="1">
        <v>186058</v>
      </c>
      <c r="D648" s="1">
        <v>286058</v>
      </c>
      <c r="E648" s="1" t="s">
        <v>1581</v>
      </c>
      <c r="F648" s="1" t="s">
        <v>1582</v>
      </c>
      <c r="G648" s="1">
        <v>0</v>
      </c>
      <c r="H648" s="1">
        <v>0</v>
      </c>
      <c r="I648" s="1">
        <v>0</v>
      </c>
      <c r="J648" s="1">
        <v>55058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 t="s">
        <v>1583</v>
      </c>
      <c r="AL648" s="1">
        <v>1</v>
      </c>
      <c r="AM648" s="1">
        <v>0</v>
      </c>
      <c r="AN648" s="1">
        <v>0</v>
      </c>
      <c r="AO648" s="1">
        <v>8</v>
      </c>
      <c r="AP648" s="1">
        <v>0</v>
      </c>
      <c r="AQ648" s="1">
        <v>6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S648" s="1" t="s">
        <v>167</v>
      </c>
      <c r="CT648" s="1">
        <v>1</v>
      </c>
      <c r="CU648" s="1">
        <v>650</v>
      </c>
      <c r="CV648" s="1">
        <v>63</v>
      </c>
      <c r="CW648" s="1">
        <v>0</v>
      </c>
      <c r="CX648" s="1">
        <v>150063</v>
      </c>
      <c r="CY648" s="1" t="s">
        <v>167</v>
      </c>
    </row>
    <row r="649" spans="1:103" x14ac:dyDescent="0.2">
      <c r="A649" s="1">
        <v>86059</v>
      </c>
      <c r="B649" s="1">
        <v>6</v>
      </c>
      <c r="C649" s="1">
        <v>186059</v>
      </c>
      <c r="D649" s="1">
        <v>286059</v>
      </c>
      <c r="E649" s="1" t="s">
        <v>1584</v>
      </c>
      <c r="F649" s="1" t="s">
        <v>1585</v>
      </c>
      <c r="G649" s="1">
        <v>0</v>
      </c>
      <c r="H649" s="1">
        <v>0</v>
      </c>
      <c r="I649" s="1">
        <v>0</v>
      </c>
      <c r="J649" s="1">
        <v>55059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 t="s">
        <v>1586</v>
      </c>
      <c r="AL649" s="1">
        <v>1</v>
      </c>
      <c r="AM649" s="1">
        <v>0</v>
      </c>
      <c r="AN649" s="1">
        <v>0</v>
      </c>
      <c r="AO649" s="1">
        <v>8</v>
      </c>
      <c r="AP649" s="1">
        <v>0</v>
      </c>
      <c r="AQ649" s="1">
        <v>6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S649" s="1" t="s">
        <v>163</v>
      </c>
      <c r="CT649" s="1">
        <v>4</v>
      </c>
      <c r="CU649" s="1">
        <v>650</v>
      </c>
      <c r="CV649" s="1">
        <v>65</v>
      </c>
      <c r="CW649" s="1">
        <v>0</v>
      </c>
      <c r="CX649" s="1">
        <v>150065</v>
      </c>
      <c r="CY649" s="1" t="s">
        <v>163</v>
      </c>
    </row>
    <row r="650" spans="1:103" x14ac:dyDescent="0.2">
      <c r="A650" s="1">
        <v>86060</v>
      </c>
      <c r="B650" s="1">
        <v>6</v>
      </c>
      <c r="C650" s="1">
        <v>186060</v>
      </c>
      <c r="D650" s="1">
        <v>286060</v>
      </c>
      <c r="E650" s="1" t="s">
        <v>1587</v>
      </c>
      <c r="F650" s="1" t="s">
        <v>1588</v>
      </c>
      <c r="G650" s="1">
        <v>0</v>
      </c>
      <c r="H650" s="1">
        <v>0</v>
      </c>
      <c r="I650" s="1">
        <v>0</v>
      </c>
      <c r="J650" s="1">
        <v>55060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 t="s">
        <v>1589</v>
      </c>
      <c r="AL650" s="1">
        <v>1</v>
      </c>
      <c r="AM650" s="1">
        <v>0</v>
      </c>
      <c r="AN650" s="1">
        <v>0</v>
      </c>
      <c r="AO650" s="1">
        <v>8</v>
      </c>
      <c r="AP650" s="1">
        <v>0</v>
      </c>
      <c r="AQ650" s="1">
        <v>6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S650" s="1" t="s">
        <v>160</v>
      </c>
      <c r="CT650" s="1">
        <v>2</v>
      </c>
      <c r="CU650" s="1">
        <v>650</v>
      </c>
      <c r="CV650" s="1">
        <v>67</v>
      </c>
      <c r="CW650" s="1">
        <v>0</v>
      </c>
      <c r="CX650" s="1">
        <v>150067</v>
      </c>
      <c r="CY650" s="1" t="s">
        <v>160</v>
      </c>
    </row>
    <row r="651" spans="1:103" x14ac:dyDescent="0.2">
      <c r="A651" s="1">
        <v>86061</v>
      </c>
      <c r="B651" s="1">
        <v>6</v>
      </c>
      <c r="C651" s="1">
        <v>186061</v>
      </c>
      <c r="D651" s="1">
        <v>286061</v>
      </c>
      <c r="E651" s="1" t="s">
        <v>1590</v>
      </c>
      <c r="F651" s="1" t="s">
        <v>1591</v>
      </c>
      <c r="G651" s="1">
        <v>0</v>
      </c>
      <c r="H651" s="1">
        <v>0</v>
      </c>
      <c r="I651" s="1">
        <v>0</v>
      </c>
      <c r="J651" s="1">
        <v>55061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 t="s">
        <v>1592</v>
      </c>
      <c r="AL651" s="1">
        <v>1</v>
      </c>
      <c r="AM651" s="1">
        <v>0</v>
      </c>
      <c r="AN651" s="1">
        <v>0</v>
      </c>
      <c r="AO651" s="1">
        <v>8</v>
      </c>
      <c r="AP651" s="1">
        <v>0</v>
      </c>
      <c r="AQ651" s="1">
        <v>6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S651" s="1" t="s">
        <v>157</v>
      </c>
      <c r="CT651" s="1">
        <v>1</v>
      </c>
      <c r="CU651" s="1">
        <v>650</v>
      </c>
      <c r="CV651" s="1">
        <v>101</v>
      </c>
      <c r="CW651" s="1">
        <v>0</v>
      </c>
      <c r="CX651" s="1">
        <v>150101</v>
      </c>
      <c r="CY651" s="1" t="s">
        <v>157</v>
      </c>
    </row>
    <row r="652" spans="1:103" x14ac:dyDescent="0.2">
      <c r="A652" s="1">
        <v>86062</v>
      </c>
      <c r="B652" s="1">
        <v>6</v>
      </c>
      <c r="C652" s="1">
        <v>186062</v>
      </c>
      <c r="D652" s="1">
        <v>286062</v>
      </c>
      <c r="E652" s="1" t="s">
        <v>1593</v>
      </c>
      <c r="F652" s="1" t="s">
        <v>1594</v>
      </c>
      <c r="G652" s="1">
        <v>0</v>
      </c>
      <c r="H652" s="1">
        <v>0</v>
      </c>
      <c r="I652" s="1">
        <v>0</v>
      </c>
      <c r="J652" s="1">
        <v>55062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 t="s">
        <v>1595</v>
      </c>
      <c r="AL652" s="1">
        <v>1</v>
      </c>
      <c r="AM652" s="1">
        <v>0</v>
      </c>
      <c r="AN652" s="1">
        <v>0</v>
      </c>
      <c r="AO652" s="1">
        <v>8</v>
      </c>
      <c r="AP652" s="1">
        <v>0</v>
      </c>
      <c r="AQ652" s="1">
        <v>6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S652" s="1" t="s">
        <v>282</v>
      </c>
      <c r="CT652" s="1">
        <v>1</v>
      </c>
      <c r="CU652" s="1">
        <v>-1</v>
      </c>
      <c r="CV652" s="1">
        <v>2</v>
      </c>
      <c r="CW652" s="1">
        <v>0</v>
      </c>
      <c r="CX652" s="1">
        <v>150002</v>
      </c>
      <c r="CY652" s="1" t="s">
        <v>282</v>
      </c>
    </row>
    <row r="653" spans="1:103" x14ac:dyDescent="0.2">
      <c r="A653" s="1">
        <v>86063</v>
      </c>
      <c r="B653" s="1">
        <v>6</v>
      </c>
      <c r="C653" s="1">
        <v>186063</v>
      </c>
      <c r="D653" s="1">
        <v>286063</v>
      </c>
      <c r="E653" s="1" t="s">
        <v>1596</v>
      </c>
      <c r="F653" s="1" t="s">
        <v>1597</v>
      </c>
      <c r="G653" s="1">
        <v>0</v>
      </c>
      <c r="H653" s="1">
        <v>0</v>
      </c>
      <c r="I653" s="1">
        <v>0</v>
      </c>
      <c r="J653" s="1">
        <v>55063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 t="s">
        <v>1598</v>
      </c>
      <c r="AL653" s="1">
        <v>1</v>
      </c>
      <c r="AM653" s="1">
        <v>0</v>
      </c>
      <c r="AN653" s="1">
        <v>0</v>
      </c>
      <c r="AO653" s="1">
        <v>8</v>
      </c>
      <c r="AP653" s="1">
        <v>0</v>
      </c>
      <c r="AQ653" s="1">
        <v>6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S653" s="1" t="s">
        <v>280</v>
      </c>
      <c r="CT653" s="1">
        <v>2</v>
      </c>
      <c r="CU653" s="1">
        <v>-1</v>
      </c>
      <c r="CV653" s="1">
        <v>5</v>
      </c>
      <c r="CW653" s="1">
        <v>0</v>
      </c>
      <c r="CX653" s="1">
        <v>150005</v>
      </c>
      <c r="CY653" s="1" t="s">
        <v>280</v>
      </c>
    </row>
    <row r="654" spans="1:103" x14ac:dyDescent="0.2">
      <c r="A654" s="1">
        <v>86064</v>
      </c>
      <c r="B654" s="1">
        <v>6</v>
      </c>
      <c r="C654" s="1">
        <v>186064</v>
      </c>
      <c r="D654" s="1">
        <v>286064</v>
      </c>
      <c r="E654" s="1" t="s">
        <v>1599</v>
      </c>
      <c r="F654" s="1" t="s">
        <v>1600</v>
      </c>
      <c r="G654" s="1">
        <v>0</v>
      </c>
      <c r="H654" s="1">
        <v>0</v>
      </c>
      <c r="I654" s="1">
        <v>0</v>
      </c>
      <c r="J654" s="1">
        <v>55064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 t="s">
        <v>1601</v>
      </c>
      <c r="AL654" s="1">
        <v>1</v>
      </c>
      <c r="AM654" s="1">
        <v>0</v>
      </c>
      <c r="AN654" s="1">
        <v>0</v>
      </c>
      <c r="AO654" s="1">
        <v>8</v>
      </c>
      <c r="AP654" s="1">
        <v>0</v>
      </c>
      <c r="AQ654" s="1">
        <v>6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S654" s="1" t="s">
        <v>279</v>
      </c>
      <c r="CT654" s="1">
        <v>2</v>
      </c>
      <c r="CU654" s="1">
        <v>-1</v>
      </c>
      <c r="CV654" s="1">
        <v>6</v>
      </c>
      <c r="CW654" s="1">
        <v>0</v>
      </c>
      <c r="CX654" s="1">
        <v>150006</v>
      </c>
      <c r="CY654" s="1" t="s">
        <v>279</v>
      </c>
    </row>
    <row r="655" spans="1:103" x14ac:dyDescent="0.2">
      <c r="A655" s="1">
        <v>86065</v>
      </c>
      <c r="B655" s="1">
        <v>6</v>
      </c>
      <c r="C655" s="1">
        <v>186065</v>
      </c>
      <c r="D655" s="1">
        <v>286065</v>
      </c>
      <c r="E655" s="1" t="s">
        <v>1602</v>
      </c>
      <c r="F655" s="1" t="s">
        <v>1603</v>
      </c>
      <c r="G655" s="1">
        <v>0</v>
      </c>
      <c r="H655" s="1">
        <v>0</v>
      </c>
      <c r="I655" s="1">
        <v>0</v>
      </c>
      <c r="J655" s="1">
        <v>55065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 t="s">
        <v>1604</v>
      </c>
      <c r="AL655" s="1">
        <v>1</v>
      </c>
      <c r="AM655" s="1">
        <v>0</v>
      </c>
      <c r="AN655" s="1">
        <v>0</v>
      </c>
      <c r="AO655" s="1">
        <v>8</v>
      </c>
      <c r="AP655" s="1">
        <v>0</v>
      </c>
      <c r="AQ655" s="1">
        <v>6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S655" s="1" t="s">
        <v>223</v>
      </c>
      <c r="CT655" s="1">
        <v>1</v>
      </c>
      <c r="CU655" s="1">
        <v>-1</v>
      </c>
      <c r="CV655" s="1">
        <v>9</v>
      </c>
      <c r="CW655" s="1">
        <v>0</v>
      </c>
      <c r="CX655" s="1">
        <v>150009</v>
      </c>
      <c r="CY655" s="1" t="s">
        <v>223</v>
      </c>
    </row>
    <row r="656" spans="1:103" x14ac:dyDescent="0.2">
      <c r="A656" s="1">
        <v>86066</v>
      </c>
      <c r="B656" s="1">
        <v>6</v>
      </c>
      <c r="C656" s="1">
        <v>186066</v>
      </c>
      <c r="D656" s="1">
        <v>286066</v>
      </c>
      <c r="E656" s="1" t="s">
        <v>1605</v>
      </c>
      <c r="F656" s="1" t="s">
        <v>1606</v>
      </c>
      <c r="G656" s="1">
        <v>0</v>
      </c>
      <c r="H656" s="1">
        <v>0</v>
      </c>
      <c r="I656" s="1">
        <v>0</v>
      </c>
      <c r="J656" s="1">
        <v>55066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 t="s">
        <v>1607</v>
      </c>
      <c r="AL656" s="1">
        <v>1</v>
      </c>
      <c r="AM656" s="1">
        <v>0</v>
      </c>
      <c r="AN656" s="1">
        <v>0</v>
      </c>
      <c r="AO656" s="1">
        <v>8</v>
      </c>
      <c r="AP656" s="1">
        <v>0</v>
      </c>
      <c r="AQ656" s="1">
        <v>6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S656" s="1" t="s">
        <v>273</v>
      </c>
      <c r="CT656" s="1">
        <v>2</v>
      </c>
      <c r="CU656" s="1">
        <v>-1</v>
      </c>
      <c r="CV656" s="1">
        <v>10</v>
      </c>
      <c r="CW656" s="1">
        <v>0</v>
      </c>
      <c r="CX656" s="1">
        <v>150010</v>
      </c>
      <c r="CY656" s="1" t="s">
        <v>273</v>
      </c>
    </row>
    <row r="657" spans="1:103" x14ac:dyDescent="0.2">
      <c r="A657" s="1">
        <v>86067</v>
      </c>
      <c r="B657" s="1">
        <v>6</v>
      </c>
      <c r="C657" s="1">
        <v>186067</v>
      </c>
      <c r="D657" s="1">
        <v>286067</v>
      </c>
      <c r="E657" s="1" t="s">
        <v>1608</v>
      </c>
      <c r="F657" s="1" t="s">
        <v>1609</v>
      </c>
      <c r="G657" s="1">
        <v>0</v>
      </c>
      <c r="H657" s="1">
        <v>0</v>
      </c>
      <c r="I657" s="1">
        <v>0</v>
      </c>
      <c r="J657" s="1">
        <v>55067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 t="s">
        <v>1610</v>
      </c>
      <c r="AL657" s="1">
        <v>1</v>
      </c>
      <c r="AM657" s="1">
        <v>0</v>
      </c>
      <c r="AN657" s="1">
        <v>0</v>
      </c>
      <c r="AO657" s="1">
        <v>8</v>
      </c>
      <c r="AP657" s="1">
        <v>0</v>
      </c>
      <c r="AQ657" s="1">
        <v>6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S657" s="1" t="s">
        <v>268</v>
      </c>
      <c r="CT657" s="1">
        <v>1</v>
      </c>
      <c r="CU657" s="1">
        <v>-1</v>
      </c>
      <c r="CV657" s="1">
        <v>13</v>
      </c>
      <c r="CW657" s="1">
        <v>0</v>
      </c>
      <c r="CX657" s="1">
        <v>150013</v>
      </c>
      <c r="CY657" s="1" t="s">
        <v>268</v>
      </c>
    </row>
    <row r="658" spans="1:103" x14ac:dyDescent="0.2">
      <c r="A658" s="1">
        <v>86068</v>
      </c>
      <c r="B658" s="1">
        <v>6</v>
      </c>
      <c r="C658" s="1">
        <v>186068</v>
      </c>
      <c r="D658" s="1">
        <v>286068</v>
      </c>
      <c r="E658" s="1" t="s">
        <v>1611</v>
      </c>
      <c r="F658" s="1" t="s">
        <v>1612</v>
      </c>
      <c r="G658" s="1">
        <v>0</v>
      </c>
      <c r="H658" s="1">
        <v>0</v>
      </c>
      <c r="I658" s="1">
        <v>0</v>
      </c>
      <c r="J658" s="1">
        <v>55068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 t="s">
        <v>1613</v>
      </c>
      <c r="AL658" s="1">
        <v>1</v>
      </c>
      <c r="AM658" s="1">
        <v>0</v>
      </c>
      <c r="AN658" s="1">
        <v>0</v>
      </c>
      <c r="AO658" s="1">
        <v>8</v>
      </c>
      <c r="AP658" s="1">
        <v>0</v>
      </c>
      <c r="AQ658" s="1">
        <v>6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S658" s="1" t="s">
        <v>243</v>
      </c>
      <c r="CT658" s="1">
        <v>2</v>
      </c>
      <c r="CU658" s="1">
        <v>-1</v>
      </c>
      <c r="CV658" s="1">
        <v>16</v>
      </c>
      <c r="CW658" s="1">
        <v>0</v>
      </c>
      <c r="CX658" s="1">
        <v>150016</v>
      </c>
      <c r="CY658" s="1" t="s">
        <v>243</v>
      </c>
    </row>
    <row r="659" spans="1:103" x14ac:dyDescent="0.2">
      <c r="A659" s="1">
        <v>86069</v>
      </c>
      <c r="B659" s="1">
        <v>6</v>
      </c>
      <c r="C659" s="1">
        <v>186069</v>
      </c>
      <c r="D659" s="1">
        <v>286069</v>
      </c>
      <c r="E659" s="1" t="s">
        <v>1614</v>
      </c>
      <c r="F659" s="1" t="s">
        <v>1615</v>
      </c>
      <c r="G659" s="1">
        <v>0</v>
      </c>
      <c r="H659" s="1">
        <v>0</v>
      </c>
      <c r="I659" s="1">
        <v>0</v>
      </c>
      <c r="J659" s="1">
        <v>55069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 t="s">
        <v>1616</v>
      </c>
      <c r="AL659" s="1">
        <v>1</v>
      </c>
      <c r="AM659" s="1">
        <v>0</v>
      </c>
      <c r="AN659" s="1">
        <v>0</v>
      </c>
      <c r="AO659" s="1">
        <v>8</v>
      </c>
      <c r="AP659" s="1">
        <v>0</v>
      </c>
      <c r="AQ659" s="1">
        <v>6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S659" s="1" t="s">
        <v>233</v>
      </c>
      <c r="CT659" s="1">
        <v>1</v>
      </c>
      <c r="CU659" s="1">
        <v>-1</v>
      </c>
      <c r="CV659" s="1">
        <v>23</v>
      </c>
      <c r="CW659" s="1">
        <v>0</v>
      </c>
      <c r="CX659" s="1">
        <v>150023</v>
      </c>
      <c r="CY659" s="1" t="s">
        <v>233</v>
      </c>
    </row>
    <row r="660" spans="1:103" x14ac:dyDescent="0.2">
      <c r="A660" s="1">
        <v>86070</v>
      </c>
      <c r="B660" s="1">
        <v>6</v>
      </c>
      <c r="C660" s="1">
        <v>186070</v>
      </c>
      <c r="D660" s="1">
        <v>286070</v>
      </c>
      <c r="E660" s="1" t="s">
        <v>1617</v>
      </c>
      <c r="F660" s="1" t="s">
        <v>1618</v>
      </c>
      <c r="G660" s="1">
        <v>0</v>
      </c>
      <c r="H660" s="1">
        <v>0</v>
      </c>
      <c r="I660" s="1">
        <v>0</v>
      </c>
      <c r="J660" s="1">
        <v>55070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 t="s">
        <v>1619</v>
      </c>
      <c r="AL660" s="1">
        <v>1</v>
      </c>
      <c r="AM660" s="1">
        <v>0</v>
      </c>
      <c r="AN660" s="1">
        <v>0</v>
      </c>
      <c r="AO660" s="1">
        <v>8</v>
      </c>
      <c r="AP660" s="1">
        <v>0</v>
      </c>
      <c r="AQ660" s="1">
        <v>6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S660" s="1" t="s">
        <v>2824</v>
      </c>
      <c r="CT660" s="1">
        <v>1</v>
      </c>
      <c r="CU660" s="1">
        <v>-1</v>
      </c>
      <c r="CV660" s="1">
        <v>24</v>
      </c>
      <c r="CW660" s="1">
        <v>0</v>
      </c>
      <c r="CX660" s="1">
        <v>150024</v>
      </c>
      <c r="CY660" s="1" t="s">
        <v>2824</v>
      </c>
    </row>
    <row r="661" spans="1:103" x14ac:dyDescent="0.2">
      <c r="A661" s="1">
        <v>86071</v>
      </c>
      <c r="B661" s="1">
        <v>6</v>
      </c>
      <c r="C661" s="1">
        <v>186071</v>
      </c>
      <c r="D661" s="1">
        <v>286071</v>
      </c>
      <c r="E661" s="1" t="s">
        <v>1620</v>
      </c>
      <c r="F661" s="1" t="s">
        <v>1621</v>
      </c>
      <c r="G661" s="1">
        <v>0</v>
      </c>
      <c r="H661" s="1">
        <v>0</v>
      </c>
      <c r="I661" s="1">
        <v>0</v>
      </c>
      <c r="J661" s="1">
        <v>55071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 t="s">
        <v>1622</v>
      </c>
      <c r="AL661" s="1">
        <v>1</v>
      </c>
      <c r="AM661" s="1">
        <v>0</v>
      </c>
      <c r="AN661" s="1">
        <v>0</v>
      </c>
      <c r="AO661" s="1">
        <v>8</v>
      </c>
      <c r="AP661" s="1">
        <v>0</v>
      </c>
      <c r="AQ661" s="1">
        <v>6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S661" s="1" t="s">
        <v>2825</v>
      </c>
      <c r="CT661" s="1">
        <v>1</v>
      </c>
      <c r="CU661" s="1">
        <v>-1</v>
      </c>
      <c r="CV661" s="1">
        <v>25</v>
      </c>
      <c r="CW661" s="1">
        <v>0</v>
      </c>
      <c r="CX661" s="1">
        <v>150025</v>
      </c>
      <c r="CY661" s="1" t="s">
        <v>2825</v>
      </c>
    </row>
    <row r="662" spans="1:103" x14ac:dyDescent="0.2">
      <c r="A662" s="1">
        <v>86072</v>
      </c>
      <c r="B662" s="1">
        <v>6</v>
      </c>
      <c r="C662" s="1">
        <v>186072</v>
      </c>
      <c r="D662" s="1">
        <v>286072</v>
      </c>
      <c r="E662" s="1" t="s">
        <v>1623</v>
      </c>
      <c r="F662" s="1" t="s">
        <v>1624</v>
      </c>
      <c r="G662" s="1">
        <v>0</v>
      </c>
      <c r="H662" s="1">
        <v>0</v>
      </c>
      <c r="I662" s="1">
        <v>0</v>
      </c>
      <c r="J662" s="1">
        <v>55072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 t="s">
        <v>1625</v>
      </c>
      <c r="AL662" s="1">
        <v>1</v>
      </c>
      <c r="AM662" s="1">
        <v>0</v>
      </c>
      <c r="AN662" s="1">
        <v>0</v>
      </c>
      <c r="AO662" s="1">
        <v>8</v>
      </c>
      <c r="AP662" s="1">
        <v>0</v>
      </c>
      <c r="AQ662" s="1">
        <v>6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S662" s="1" t="s">
        <v>229</v>
      </c>
      <c r="CT662" s="1">
        <v>4</v>
      </c>
      <c r="CU662" s="1">
        <v>-1</v>
      </c>
      <c r="CV662" s="1">
        <v>27</v>
      </c>
      <c r="CW662" s="1">
        <v>0</v>
      </c>
      <c r="CX662" s="1">
        <v>150027</v>
      </c>
      <c r="CY662" s="1" t="s">
        <v>229</v>
      </c>
    </row>
    <row r="663" spans="1:103" x14ac:dyDescent="0.2">
      <c r="A663" s="1">
        <v>86073</v>
      </c>
      <c r="B663" s="1">
        <v>6</v>
      </c>
      <c r="C663" s="1">
        <v>186073</v>
      </c>
      <c r="D663" s="1">
        <v>286073</v>
      </c>
      <c r="E663" s="1" t="s">
        <v>1626</v>
      </c>
      <c r="F663" s="1" t="s">
        <v>1627</v>
      </c>
      <c r="G663" s="1">
        <v>0</v>
      </c>
      <c r="H663" s="1">
        <v>0</v>
      </c>
      <c r="I663" s="1">
        <v>0</v>
      </c>
      <c r="J663" s="1">
        <v>55073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 t="s">
        <v>1628</v>
      </c>
      <c r="AL663" s="1">
        <v>1</v>
      </c>
      <c r="AM663" s="1">
        <v>0</v>
      </c>
      <c r="AN663" s="1">
        <v>0</v>
      </c>
      <c r="AO663" s="1">
        <v>8</v>
      </c>
      <c r="AP663" s="1">
        <v>0</v>
      </c>
      <c r="AQ663" s="1">
        <v>6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S663" s="1" t="s">
        <v>225</v>
      </c>
      <c r="CT663" s="1">
        <v>2</v>
      </c>
      <c r="CU663" s="1">
        <v>-1</v>
      </c>
      <c r="CV663" s="1">
        <v>29</v>
      </c>
      <c r="CW663" s="1">
        <v>0</v>
      </c>
      <c r="CX663" s="1">
        <v>150029</v>
      </c>
      <c r="CY663" s="1" t="s">
        <v>225</v>
      </c>
    </row>
    <row r="664" spans="1:103" x14ac:dyDescent="0.2">
      <c r="A664" s="1">
        <v>86074</v>
      </c>
      <c r="B664" s="1">
        <v>6</v>
      </c>
      <c r="C664" s="1">
        <v>186074</v>
      </c>
      <c r="D664" s="1">
        <v>286074</v>
      </c>
      <c r="E664" s="1" t="s">
        <v>1629</v>
      </c>
      <c r="F664" s="1" t="s">
        <v>1630</v>
      </c>
      <c r="G664" s="1">
        <v>0</v>
      </c>
      <c r="H664" s="1">
        <v>0</v>
      </c>
      <c r="I664" s="1">
        <v>0</v>
      </c>
      <c r="J664" s="1">
        <v>55074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 t="s">
        <v>1631</v>
      </c>
      <c r="AL664" s="1">
        <v>1</v>
      </c>
      <c r="AM664" s="1">
        <v>0</v>
      </c>
      <c r="AN664" s="1">
        <v>0</v>
      </c>
      <c r="AO664" s="1">
        <v>8</v>
      </c>
      <c r="AP664" s="1">
        <v>0</v>
      </c>
      <c r="AQ664" s="1">
        <v>6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S664" s="1" t="s">
        <v>208</v>
      </c>
      <c r="CT664" s="1">
        <v>2</v>
      </c>
      <c r="CU664" s="1">
        <v>-1</v>
      </c>
      <c r="CV664" s="1">
        <v>32</v>
      </c>
      <c r="CW664" s="1">
        <v>0</v>
      </c>
      <c r="CX664" s="1">
        <v>150032</v>
      </c>
      <c r="CY664" s="1" t="s">
        <v>208</v>
      </c>
    </row>
    <row r="665" spans="1:103" x14ac:dyDescent="0.2">
      <c r="A665" s="1">
        <v>86075</v>
      </c>
      <c r="B665" s="1">
        <v>6</v>
      </c>
      <c r="C665" s="1">
        <v>186075</v>
      </c>
      <c r="D665" s="1">
        <v>286075</v>
      </c>
      <c r="E665" s="1" t="s">
        <v>1632</v>
      </c>
      <c r="F665" s="1" t="s">
        <v>1633</v>
      </c>
      <c r="G665" s="1">
        <v>0</v>
      </c>
      <c r="H665" s="1">
        <v>0</v>
      </c>
      <c r="I665" s="1">
        <v>0</v>
      </c>
      <c r="J665" s="1">
        <v>55075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 t="s">
        <v>1634</v>
      </c>
      <c r="AL665" s="1">
        <v>1</v>
      </c>
      <c r="AM665" s="1">
        <v>0</v>
      </c>
      <c r="AN665" s="1">
        <v>0</v>
      </c>
      <c r="AO665" s="1">
        <v>8</v>
      </c>
      <c r="AP665" s="1">
        <v>0</v>
      </c>
      <c r="AQ665" s="1">
        <v>6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S665" s="1" t="s">
        <v>2827</v>
      </c>
      <c r="CT665" s="1">
        <v>2</v>
      </c>
      <c r="CU665" s="1">
        <v>-1</v>
      </c>
      <c r="CV665" s="1">
        <v>36</v>
      </c>
      <c r="CW665" s="1">
        <v>0</v>
      </c>
      <c r="CX665" s="1">
        <v>150036</v>
      </c>
      <c r="CY665" s="1" t="s">
        <v>2827</v>
      </c>
    </row>
    <row r="666" spans="1:103" x14ac:dyDescent="0.2">
      <c r="A666" s="1">
        <v>86076</v>
      </c>
      <c r="B666" s="1">
        <v>6</v>
      </c>
      <c r="C666" s="1">
        <v>186076</v>
      </c>
      <c r="D666" s="1">
        <v>286076</v>
      </c>
      <c r="E666" s="1" t="s">
        <v>1635</v>
      </c>
      <c r="F666" s="1" t="s">
        <v>1636</v>
      </c>
      <c r="G666" s="1">
        <v>0</v>
      </c>
      <c r="H666" s="1">
        <v>0</v>
      </c>
      <c r="I666" s="1">
        <v>0</v>
      </c>
      <c r="J666" s="1">
        <v>55076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 t="s">
        <v>1637</v>
      </c>
      <c r="AL666" s="1">
        <v>1</v>
      </c>
      <c r="AM666" s="1">
        <v>0</v>
      </c>
      <c r="AN666" s="1">
        <v>0</v>
      </c>
      <c r="AO666" s="1">
        <v>8</v>
      </c>
      <c r="AP666" s="1">
        <v>0</v>
      </c>
      <c r="AQ666" s="1">
        <v>6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S666" s="1" t="s">
        <v>2826</v>
      </c>
      <c r="CT666" s="1">
        <v>1</v>
      </c>
      <c r="CU666" s="1">
        <v>-1</v>
      </c>
      <c r="CV666" s="1">
        <v>34</v>
      </c>
      <c r="CW666" s="1">
        <v>0</v>
      </c>
      <c r="CX666" s="1">
        <v>150034</v>
      </c>
      <c r="CY666" s="1" t="s">
        <v>2826</v>
      </c>
    </row>
    <row r="667" spans="1:103" x14ac:dyDescent="0.2">
      <c r="A667" s="1">
        <v>86077</v>
      </c>
      <c r="B667" s="1">
        <v>6</v>
      </c>
      <c r="C667" s="1">
        <v>186077</v>
      </c>
      <c r="D667" s="1">
        <v>286077</v>
      </c>
      <c r="E667" s="1" t="s">
        <v>1638</v>
      </c>
      <c r="F667" s="1" t="s">
        <v>1639</v>
      </c>
      <c r="G667" s="1">
        <v>0</v>
      </c>
      <c r="H667" s="1">
        <v>0</v>
      </c>
      <c r="I667" s="1">
        <v>0</v>
      </c>
      <c r="J667" s="1">
        <v>55077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 t="s">
        <v>1640</v>
      </c>
      <c r="AL667" s="1">
        <v>1</v>
      </c>
      <c r="AM667" s="1">
        <v>0</v>
      </c>
      <c r="AN667" s="1">
        <v>0</v>
      </c>
      <c r="AO667" s="1">
        <v>8</v>
      </c>
      <c r="AP667" s="1">
        <v>0</v>
      </c>
      <c r="AQ667" s="1">
        <v>6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S667" s="1" t="s">
        <v>271</v>
      </c>
      <c r="CT667" s="1">
        <v>1</v>
      </c>
      <c r="CU667" s="1">
        <v>-1</v>
      </c>
      <c r="CV667" s="1">
        <v>35</v>
      </c>
      <c r="CW667" s="1">
        <v>0</v>
      </c>
      <c r="CX667" s="1">
        <v>150035</v>
      </c>
      <c r="CY667" s="1" t="s">
        <v>271</v>
      </c>
    </row>
    <row r="668" spans="1:103" x14ac:dyDescent="0.2">
      <c r="A668" s="1">
        <v>86078</v>
      </c>
      <c r="B668" s="1">
        <v>6</v>
      </c>
      <c r="C668" s="1">
        <v>186078</v>
      </c>
      <c r="D668" s="1">
        <v>286078</v>
      </c>
      <c r="E668" s="1" t="s">
        <v>1641</v>
      </c>
      <c r="F668" s="1" t="s">
        <v>1642</v>
      </c>
      <c r="G668" s="1">
        <v>0</v>
      </c>
      <c r="H668" s="1">
        <v>0</v>
      </c>
      <c r="I668" s="1">
        <v>0</v>
      </c>
      <c r="J668" s="1">
        <v>55078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 t="s">
        <v>1643</v>
      </c>
      <c r="AL668" s="1">
        <v>1</v>
      </c>
      <c r="AM668" s="1">
        <v>0</v>
      </c>
      <c r="AN668" s="1">
        <v>0</v>
      </c>
      <c r="AO668" s="1">
        <v>8</v>
      </c>
      <c r="AP668" s="1">
        <v>0</v>
      </c>
      <c r="AQ668" s="1">
        <v>6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S668" s="1" t="s">
        <v>270</v>
      </c>
      <c r="CT668" s="1">
        <v>1</v>
      </c>
      <c r="CU668" s="1">
        <v>-1</v>
      </c>
      <c r="CV668" s="1">
        <v>41</v>
      </c>
      <c r="CW668" s="1">
        <v>0</v>
      </c>
      <c r="CX668" s="1">
        <v>150041</v>
      </c>
      <c r="CY668" s="1" t="s">
        <v>270</v>
      </c>
    </row>
    <row r="669" spans="1:103" x14ac:dyDescent="0.2">
      <c r="A669" s="1">
        <v>86079</v>
      </c>
      <c r="B669" s="1">
        <v>6</v>
      </c>
      <c r="C669" s="1">
        <v>186079</v>
      </c>
      <c r="D669" s="1">
        <v>286079</v>
      </c>
      <c r="E669" s="1" t="s">
        <v>1644</v>
      </c>
      <c r="F669" s="1" t="s">
        <v>1645</v>
      </c>
      <c r="G669" s="1">
        <v>0</v>
      </c>
      <c r="H669" s="1">
        <v>0</v>
      </c>
      <c r="I669" s="1">
        <v>0</v>
      </c>
      <c r="J669" s="1">
        <v>55079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 t="s">
        <v>1646</v>
      </c>
      <c r="AL669" s="1">
        <v>1</v>
      </c>
      <c r="AM669" s="1">
        <v>0</v>
      </c>
      <c r="AN669" s="1">
        <v>0</v>
      </c>
      <c r="AO669" s="1">
        <v>8</v>
      </c>
      <c r="AP669" s="1">
        <v>0</v>
      </c>
      <c r="AQ669" s="1">
        <v>6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S669" s="1" t="s">
        <v>249</v>
      </c>
      <c r="CT669" s="1">
        <v>2</v>
      </c>
      <c r="CU669" s="1">
        <v>-1</v>
      </c>
      <c r="CV669" s="1">
        <v>40</v>
      </c>
      <c r="CW669" s="1">
        <v>0</v>
      </c>
      <c r="CX669" s="1">
        <v>150040</v>
      </c>
      <c r="CY669" s="1" t="s">
        <v>249</v>
      </c>
    </row>
    <row r="670" spans="1:103" x14ac:dyDescent="0.2">
      <c r="A670" s="1">
        <v>86080</v>
      </c>
      <c r="B670" s="1">
        <v>6</v>
      </c>
      <c r="C670" s="1">
        <v>186080</v>
      </c>
      <c r="D670" s="1">
        <v>286080</v>
      </c>
      <c r="E670" s="1" t="s">
        <v>1647</v>
      </c>
      <c r="F670" s="1" t="s">
        <v>1648</v>
      </c>
      <c r="G670" s="1">
        <v>0</v>
      </c>
      <c r="H670" s="1">
        <v>0</v>
      </c>
      <c r="I670" s="1">
        <v>0</v>
      </c>
      <c r="J670" s="1">
        <v>55080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 t="s">
        <v>1649</v>
      </c>
      <c r="AL670" s="1">
        <v>1</v>
      </c>
      <c r="AM670" s="1">
        <v>0</v>
      </c>
      <c r="AN670" s="1">
        <v>0</v>
      </c>
      <c r="AO670" s="1">
        <v>8</v>
      </c>
      <c r="AP670" s="1">
        <v>0</v>
      </c>
      <c r="AQ670" s="1">
        <v>6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S670" s="1" t="s">
        <v>2828</v>
      </c>
      <c r="CT670" s="1">
        <v>2</v>
      </c>
      <c r="CU670" s="1">
        <v>-1</v>
      </c>
      <c r="CV670" s="1">
        <v>42</v>
      </c>
      <c r="CW670" s="1">
        <v>0</v>
      </c>
      <c r="CX670" s="1">
        <v>150042</v>
      </c>
      <c r="CY670" s="1" t="s">
        <v>2828</v>
      </c>
    </row>
    <row r="671" spans="1:103" x14ac:dyDescent="0.2">
      <c r="A671" s="1">
        <v>86081</v>
      </c>
      <c r="B671" s="1">
        <v>6</v>
      </c>
      <c r="C671" s="1">
        <v>186081</v>
      </c>
      <c r="D671" s="1">
        <v>286081</v>
      </c>
      <c r="E671" s="1" t="s">
        <v>1650</v>
      </c>
      <c r="F671" s="1" t="s">
        <v>1651</v>
      </c>
      <c r="G671" s="1">
        <v>0</v>
      </c>
      <c r="H671" s="1">
        <v>0</v>
      </c>
      <c r="I671" s="1">
        <v>0</v>
      </c>
      <c r="J671" s="1">
        <v>55081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 t="s">
        <v>1652</v>
      </c>
      <c r="AL671" s="1">
        <v>1</v>
      </c>
      <c r="AM671" s="1">
        <v>0</v>
      </c>
      <c r="AN671" s="1">
        <v>0</v>
      </c>
      <c r="AO671" s="1">
        <v>8</v>
      </c>
      <c r="AP671" s="1">
        <v>0</v>
      </c>
      <c r="AQ671" s="1">
        <v>6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S671" s="1" t="s">
        <v>194</v>
      </c>
      <c r="CT671" s="1">
        <v>2</v>
      </c>
      <c r="CU671" s="1">
        <v>-1</v>
      </c>
      <c r="CV671" s="1">
        <v>43</v>
      </c>
      <c r="CW671" s="1">
        <v>0</v>
      </c>
      <c r="CX671" s="1">
        <v>150043</v>
      </c>
      <c r="CY671" s="1" t="s">
        <v>194</v>
      </c>
    </row>
    <row r="672" spans="1:103" x14ac:dyDescent="0.2">
      <c r="A672" s="1">
        <v>86082</v>
      </c>
      <c r="B672" s="1">
        <v>6</v>
      </c>
      <c r="C672" s="1">
        <v>186082</v>
      </c>
      <c r="D672" s="1">
        <v>286082</v>
      </c>
      <c r="E672" s="1" t="s">
        <v>1653</v>
      </c>
      <c r="F672" s="1" t="s">
        <v>1654</v>
      </c>
      <c r="G672" s="1">
        <v>0</v>
      </c>
      <c r="H672" s="1">
        <v>0</v>
      </c>
      <c r="I672" s="1">
        <v>0</v>
      </c>
      <c r="J672" s="1">
        <v>55082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 t="s">
        <v>1655</v>
      </c>
      <c r="AL672" s="1">
        <v>1</v>
      </c>
      <c r="AM672" s="1">
        <v>0</v>
      </c>
      <c r="AN672" s="1">
        <v>0</v>
      </c>
      <c r="AO672" s="1">
        <v>8</v>
      </c>
      <c r="AP672" s="1">
        <v>0</v>
      </c>
      <c r="AQ672" s="1">
        <v>6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S672" s="1" t="s">
        <v>200</v>
      </c>
      <c r="CT672" s="1">
        <v>1</v>
      </c>
      <c r="CU672" s="1">
        <v>-1</v>
      </c>
      <c r="CV672" s="1">
        <v>44</v>
      </c>
      <c r="CW672" s="1">
        <v>0</v>
      </c>
      <c r="CX672" s="1">
        <v>150044</v>
      </c>
      <c r="CY672" s="1" t="s">
        <v>200</v>
      </c>
    </row>
    <row r="673" spans="1:103" x14ac:dyDescent="0.2">
      <c r="A673" s="1">
        <v>86083</v>
      </c>
      <c r="B673" s="1">
        <v>6</v>
      </c>
      <c r="C673" s="1">
        <v>186083</v>
      </c>
      <c r="D673" s="1">
        <v>286083</v>
      </c>
      <c r="E673" s="1" t="s">
        <v>1656</v>
      </c>
      <c r="F673" s="1" t="s">
        <v>1657</v>
      </c>
      <c r="G673" s="1">
        <v>0</v>
      </c>
      <c r="H673" s="1">
        <v>0</v>
      </c>
      <c r="I673" s="1">
        <v>0</v>
      </c>
      <c r="J673" s="1">
        <v>55083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 t="s">
        <v>1658</v>
      </c>
      <c r="AL673" s="1">
        <v>1</v>
      </c>
      <c r="AM673" s="1">
        <v>0</v>
      </c>
      <c r="AN673" s="1">
        <v>0</v>
      </c>
      <c r="AO673" s="1">
        <v>8</v>
      </c>
      <c r="AP673" s="1">
        <v>0</v>
      </c>
      <c r="AQ673" s="1">
        <v>6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S673" s="1" t="s">
        <v>2829</v>
      </c>
      <c r="CT673" s="1">
        <v>1</v>
      </c>
      <c r="CU673" s="1">
        <v>-1</v>
      </c>
      <c r="CV673" s="1">
        <v>47</v>
      </c>
      <c r="CW673" s="1">
        <v>0</v>
      </c>
      <c r="CX673" s="1">
        <v>150047</v>
      </c>
      <c r="CY673" s="1" t="s">
        <v>2829</v>
      </c>
    </row>
    <row r="674" spans="1:103" x14ac:dyDescent="0.2">
      <c r="A674" s="1">
        <v>86084</v>
      </c>
      <c r="B674" s="1">
        <v>6</v>
      </c>
      <c r="C674" s="1">
        <v>186084</v>
      </c>
      <c r="D674" s="1">
        <v>286084</v>
      </c>
      <c r="E674" s="1" t="s">
        <v>1659</v>
      </c>
      <c r="F674" s="1" t="s">
        <v>1660</v>
      </c>
      <c r="G674" s="1">
        <v>0</v>
      </c>
      <c r="H674" s="1">
        <v>0</v>
      </c>
      <c r="I674" s="1">
        <v>0</v>
      </c>
      <c r="J674" s="1">
        <v>55084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 t="s">
        <v>1661</v>
      </c>
      <c r="AL674" s="1">
        <v>1</v>
      </c>
      <c r="AM674" s="1">
        <v>0</v>
      </c>
      <c r="AN674" s="1">
        <v>0</v>
      </c>
      <c r="AO674" s="1">
        <v>8</v>
      </c>
      <c r="AP674" s="1">
        <v>0</v>
      </c>
      <c r="AQ674" s="1">
        <v>6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S674" s="1" t="s">
        <v>189</v>
      </c>
      <c r="CT674" s="1">
        <v>2</v>
      </c>
      <c r="CU674" s="1">
        <v>-1</v>
      </c>
      <c r="CV674" s="1">
        <v>48</v>
      </c>
      <c r="CW674" s="1">
        <v>0</v>
      </c>
      <c r="CX674" s="1">
        <v>150048</v>
      </c>
      <c r="CY674" s="1" t="s">
        <v>189</v>
      </c>
    </row>
    <row r="675" spans="1:103" x14ac:dyDescent="0.2">
      <c r="A675" s="1">
        <v>86085</v>
      </c>
      <c r="B675" s="1">
        <v>6</v>
      </c>
      <c r="C675" s="1">
        <v>186085</v>
      </c>
      <c r="D675" s="1">
        <v>286085</v>
      </c>
      <c r="E675" s="1" t="s">
        <v>1662</v>
      </c>
      <c r="F675" s="1" t="s">
        <v>1663</v>
      </c>
      <c r="G675" s="1">
        <v>0</v>
      </c>
      <c r="H675" s="1">
        <v>0</v>
      </c>
      <c r="I675" s="1">
        <v>0</v>
      </c>
      <c r="J675" s="1">
        <v>55085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 t="s">
        <v>1664</v>
      </c>
      <c r="AL675" s="1">
        <v>1</v>
      </c>
      <c r="AM675" s="1">
        <v>0</v>
      </c>
      <c r="AN675" s="1">
        <v>0</v>
      </c>
      <c r="AO675" s="1">
        <v>8</v>
      </c>
      <c r="AP675" s="1">
        <v>0</v>
      </c>
      <c r="AQ675" s="1">
        <v>6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S675" s="1" t="s">
        <v>264</v>
      </c>
      <c r="CT675" s="1">
        <v>1</v>
      </c>
      <c r="CU675" s="1">
        <v>-1</v>
      </c>
      <c r="CV675" s="1">
        <v>52</v>
      </c>
      <c r="CW675" s="1">
        <v>0</v>
      </c>
      <c r="CX675" s="1">
        <v>150052</v>
      </c>
      <c r="CY675" s="1" t="s">
        <v>264</v>
      </c>
    </row>
    <row r="676" spans="1:103" x14ac:dyDescent="0.2">
      <c r="A676" s="1">
        <v>86086</v>
      </c>
      <c r="B676" s="1">
        <v>6</v>
      </c>
      <c r="C676" s="1">
        <v>186086</v>
      </c>
      <c r="D676" s="1">
        <v>286086</v>
      </c>
      <c r="E676" s="1" t="s">
        <v>1665</v>
      </c>
      <c r="F676" s="1" t="s">
        <v>1666</v>
      </c>
      <c r="G676" s="1">
        <v>0</v>
      </c>
      <c r="H676" s="1">
        <v>0</v>
      </c>
      <c r="I676" s="1">
        <v>0</v>
      </c>
      <c r="J676" s="1">
        <v>55086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 t="s">
        <v>1667</v>
      </c>
      <c r="AL676" s="1">
        <v>1</v>
      </c>
      <c r="AM676" s="1">
        <v>0</v>
      </c>
      <c r="AN676" s="1">
        <v>0</v>
      </c>
      <c r="AO676" s="1">
        <v>8</v>
      </c>
      <c r="AP676" s="1">
        <v>0</v>
      </c>
      <c r="AQ676" s="1">
        <v>6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S676" s="1" t="s">
        <v>257</v>
      </c>
      <c r="CT676" s="1">
        <v>1</v>
      </c>
      <c r="CU676" s="1">
        <v>-1</v>
      </c>
      <c r="CV676" s="1">
        <v>53</v>
      </c>
      <c r="CW676" s="1">
        <v>0</v>
      </c>
      <c r="CX676" s="1">
        <v>150053</v>
      </c>
      <c r="CY676" s="1" t="s">
        <v>257</v>
      </c>
    </row>
    <row r="677" spans="1:103" x14ac:dyDescent="0.2">
      <c r="A677" s="1">
        <v>86087</v>
      </c>
      <c r="B677" s="1">
        <v>6</v>
      </c>
      <c r="C677" s="1">
        <v>186087</v>
      </c>
      <c r="D677" s="1">
        <v>286087</v>
      </c>
      <c r="E677" s="1" t="s">
        <v>1668</v>
      </c>
      <c r="F677" s="1" t="s">
        <v>1669</v>
      </c>
      <c r="G677" s="1">
        <v>0</v>
      </c>
      <c r="H677" s="1">
        <v>0</v>
      </c>
      <c r="I677" s="1">
        <v>0</v>
      </c>
      <c r="J677" s="1">
        <v>55087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 t="s">
        <v>1670</v>
      </c>
      <c r="AL677" s="1">
        <v>1</v>
      </c>
      <c r="AM677" s="1">
        <v>0</v>
      </c>
      <c r="AN677" s="1">
        <v>0</v>
      </c>
      <c r="AO677" s="1">
        <v>8</v>
      </c>
      <c r="AP677" s="1">
        <v>0</v>
      </c>
      <c r="AQ677" s="1">
        <v>6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S677" s="1" t="s">
        <v>2831</v>
      </c>
      <c r="CT677" s="1">
        <v>2</v>
      </c>
      <c r="CU677" s="1">
        <v>-1</v>
      </c>
      <c r="CV677" s="1">
        <v>54</v>
      </c>
      <c r="CW677" s="1">
        <v>0</v>
      </c>
      <c r="CX677" s="1">
        <v>150054</v>
      </c>
      <c r="CY677" s="1" t="s">
        <v>2831</v>
      </c>
    </row>
    <row r="678" spans="1:103" x14ac:dyDescent="0.2">
      <c r="A678" s="1">
        <v>86088</v>
      </c>
      <c r="B678" s="1">
        <v>6</v>
      </c>
      <c r="C678" s="1">
        <v>186088</v>
      </c>
      <c r="D678" s="1">
        <v>286088</v>
      </c>
      <c r="E678" s="1" t="s">
        <v>1671</v>
      </c>
      <c r="F678" s="1" t="s">
        <v>1672</v>
      </c>
      <c r="G678" s="1">
        <v>0</v>
      </c>
      <c r="H678" s="1">
        <v>0</v>
      </c>
      <c r="I678" s="1">
        <v>0</v>
      </c>
      <c r="J678" s="1">
        <v>55088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 t="s">
        <v>1673</v>
      </c>
      <c r="AL678" s="1">
        <v>1</v>
      </c>
      <c r="AM678" s="1">
        <v>0</v>
      </c>
      <c r="AN678" s="1">
        <v>0</v>
      </c>
      <c r="AO678" s="1">
        <v>8</v>
      </c>
      <c r="AP678" s="1">
        <v>0</v>
      </c>
      <c r="AQ678" s="1">
        <v>6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S678" s="1" t="s">
        <v>179</v>
      </c>
      <c r="CT678" s="1">
        <v>1</v>
      </c>
      <c r="CU678" s="1">
        <v>-1</v>
      </c>
      <c r="CV678" s="1">
        <v>57</v>
      </c>
      <c r="CW678" s="1">
        <v>0</v>
      </c>
      <c r="CX678" s="1">
        <v>150057</v>
      </c>
      <c r="CY678" s="1" t="s">
        <v>179</v>
      </c>
    </row>
    <row r="679" spans="1:103" x14ac:dyDescent="0.2">
      <c r="A679" s="1">
        <v>86089</v>
      </c>
      <c r="B679" s="1">
        <v>6</v>
      </c>
      <c r="C679" s="1">
        <v>186089</v>
      </c>
      <c r="D679" s="1">
        <v>286089</v>
      </c>
      <c r="E679" s="1" t="s">
        <v>1674</v>
      </c>
      <c r="F679" s="1" t="s">
        <v>1675</v>
      </c>
      <c r="G679" s="1">
        <v>0</v>
      </c>
      <c r="H679" s="1">
        <v>0</v>
      </c>
      <c r="I679" s="1">
        <v>0</v>
      </c>
      <c r="J679" s="1">
        <v>55089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 t="s">
        <v>1676</v>
      </c>
      <c r="AL679" s="1">
        <v>1</v>
      </c>
      <c r="AM679" s="1">
        <v>0</v>
      </c>
      <c r="AN679" s="1">
        <v>0</v>
      </c>
      <c r="AO679" s="1">
        <v>8</v>
      </c>
      <c r="AP679" s="1">
        <v>0</v>
      </c>
      <c r="AQ679" s="1">
        <v>6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S679" s="1" t="s">
        <v>2832</v>
      </c>
      <c r="CT679" s="1">
        <v>4</v>
      </c>
      <c r="CU679" s="1">
        <v>-1</v>
      </c>
      <c r="CV679" s="1">
        <v>58</v>
      </c>
      <c r="CW679" s="1">
        <v>0</v>
      </c>
      <c r="CX679" s="1">
        <v>150058</v>
      </c>
      <c r="CY679" s="1" t="s">
        <v>2832</v>
      </c>
    </row>
    <row r="680" spans="1:103" x14ac:dyDescent="0.2">
      <c r="A680" s="1">
        <v>86090</v>
      </c>
      <c r="B680" s="1">
        <v>6</v>
      </c>
      <c r="C680" s="1">
        <v>186090</v>
      </c>
      <c r="D680" s="1">
        <v>286090</v>
      </c>
      <c r="E680" s="1" t="s">
        <v>1677</v>
      </c>
      <c r="F680" s="1" t="s">
        <v>1678</v>
      </c>
      <c r="G680" s="1">
        <v>0</v>
      </c>
      <c r="H680" s="1">
        <v>0</v>
      </c>
      <c r="I680" s="1">
        <v>0</v>
      </c>
      <c r="J680" s="1">
        <v>55090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 t="s">
        <v>1679</v>
      </c>
      <c r="AL680" s="1">
        <v>1</v>
      </c>
      <c r="AM680" s="1">
        <v>0</v>
      </c>
      <c r="AN680" s="1">
        <v>0</v>
      </c>
      <c r="AO680" s="1">
        <v>8</v>
      </c>
      <c r="AP680" s="1">
        <v>0</v>
      </c>
      <c r="AQ680" s="1">
        <v>6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S680" s="1" t="s">
        <v>180</v>
      </c>
      <c r="CT680" s="1">
        <v>1</v>
      </c>
      <c r="CU680" s="1">
        <v>-1</v>
      </c>
      <c r="CV680" s="1">
        <v>55</v>
      </c>
      <c r="CW680" s="1">
        <v>0</v>
      </c>
      <c r="CX680" s="1">
        <v>150055</v>
      </c>
      <c r="CY680" s="1" t="s">
        <v>180</v>
      </c>
    </row>
    <row r="681" spans="1:103" x14ac:dyDescent="0.2">
      <c r="A681" s="1">
        <v>86091</v>
      </c>
      <c r="B681" s="1">
        <v>6</v>
      </c>
      <c r="C681" s="1">
        <v>186091</v>
      </c>
      <c r="D681" s="1">
        <v>286091</v>
      </c>
      <c r="E681" s="1" t="s">
        <v>1680</v>
      </c>
      <c r="F681" s="1" t="s">
        <v>1681</v>
      </c>
      <c r="G681" s="1">
        <v>0</v>
      </c>
      <c r="H681" s="1">
        <v>0</v>
      </c>
      <c r="I681" s="1">
        <v>0</v>
      </c>
      <c r="J681" s="1">
        <v>55091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 t="s">
        <v>1682</v>
      </c>
      <c r="AL681" s="1">
        <v>1</v>
      </c>
      <c r="AM681" s="1">
        <v>0</v>
      </c>
      <c r="AN681" s="1">
        <v>0</v>
      </c>
      <c r="AO681" s="1">
        <v>8</v>
      </c>
      <c r="AP681" s="1">
        <v>0</v>
      </c>
      <c r="AQ681" s="1">
        <v>6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S681" s="1" t="s">
        <v>2833</v>
      </c>
      <c r="CT681" s="1">
        <v>2</v>
      </c>
      <c r="CU681" s="1">
        <v>-1</v>
      </c>
      <c r="CV681" s="1">
        <v>60</v>
      </c>
      <c r="CW681" s="1">
        <v>0</v>
      </c>
      <c r="CX681" s="1">
        <v>150060</v>
      </c>
      <c r="CY681" s="1" t="s">
        <v>2833</v>
      </c>
    </row>
    <row r="682" spans="1:103" x14ac:dyDescent="0.2">
      <c r="A682" s="1">
        <v>86092</v>
      </c>
      <c r="B682" s="1">
        <v>6</v>
      </c>
      <c r="C682" s="1">
        <v>186092</v>
      </c>
      <c r="D682" s="1">
        <v>286092</v>
      </c>
      <c r="E682" s="1" t="s">
        <v>1683</v>
      </c>
      <c r="F682" s="1" t="s">
        <v>1684</v>
      </c>
      <c r="G682" s="1">
        <v>0</v>
      </c>
      <c r="H682" s="1">
        <v>0</v>
      </c>
      <c r="I682" s="1">
        <v>0</v>
      </c>
      <c r="J682" s="1">
        <v>55092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 t="s">
        <v>1685</v>
      </c>
      <c r="AL682" s="1">
        <v>1</v>
      </c>
      <c r="AM682" s="1">
        <v>0</v>
      </c>
      <c r="AN682" s="1">
        <v>0</v>
      </c>
      <c r="AO682" s="1">
        <v>8</v>
      </c>
      <c r="AP682" s="1">
        <v>0</v>
      </c>
      <c r="AQ682" s="1">
        <v>6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S682" s="1" t="s">
        <v>173</v>
      </c>
      <c r="CT682" s="1">
        <v>1</v>
      </c>
      <c r="CU682" s="1">
        <v>-1</v>
      </c>
      <c r="CV682" s="1">
        <v>61</v>
      </c>
      <c r="CW682" s="1">
        <v>0</v>
      </c>
      <c r="CX682" s="1">
        <v>150061</v>
      </c>
      <c r="CY682" s="1" t="s">
        <v>173</v>
      </c>
    </row>
    <row r="683" spans="1:103" x14ac:dyDescent="0.2">
      <c r="A683" s="1">
        <v>86093</v>
      </c>
      <c r="B683" s="1">
        <v>6</v>
      </c>
      <c r="C683" s="1">
        <v>186093</v>
      </c>
      <c r="D683" s="1">
        <v>286093</v>
      </c>
      <c r="E683" s="1" t="s">
        <v>1686</v>
      </c>
      <c r="F683" s="1" t="s">
        <v>1687</v>
      </c>
      <c r="G683" s="1">
        <v>0</v>
      </c>
      <c r="H683" s="1">
        <v>0</v>
      </c>
      <c r="I683" s="1">
        <v>0</v>
      </c>
      <c r="J683" s="1">
        <v>55093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 t="s">
        <v>1688</v>
      </c>
      <c r="AL683" s="1">
        <v>1</v>
      </c>
      <c r="AM683" s="1">
        <v>0</v>
      </c>
      <c r="AN683" s="1">
        <v>0</v>
      </c>
      <c r="AO683" s="1">
        <v>8</v>
      </c>
      <c r="AP683" s="1">
        <v>0</v>
      </c>
      <c r="AQ683" s="1">
        <v>6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S683" s="1" t="s">
        <v>151</v>
      </c>
      <c r="CT683" s="1">
        <v>1</v>
      </c>
      <c r="CU683" s="1">
        <v>-1</v>
      </c>
      <c r="CV683" s="1">
        <v>64</v>
      </c>
      <c r="CW683" s="1">
        <v>0</v>
      </c>
      <c r="CX683" s="1">
        <v>150064</v>
      </c>
      <c r="CY683" s="1" t="s">
        <v>151</v>
      </c>
    </row>
    <row r="684" spans="1:103" x14ac:dyDescent="0.2">
      <c r="A684" s="1">
        <v>86094</v>
      </c>
      <c r="B684" s="1">
        <v>6</v>
      </c>
      <c r="C684" s="1">
        <v>186094</v>
      </c>
      <c r="D684" s="1">
        <v>286094</v>
      </c>
      <c r="E684" s="1" t="s">
        <v>1689</v>
      </c>
      <c r="F684" s="1" t="s">
        <v>1690</v>
      </c>
      <c r="G684" s="1">
        <v>0</v>
      </c>
      <c r="H684" s="1">
        <v>0</v>
      </c>
      <c r="I684" s="1">
        <v>0</v>
      </c>
      <c r="J684" s="1">
        <v>55094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 t="s">
        <v>1691</v>
      </c>
      <c r="AL684" s="1">
        <v>1</v>
      </c>
      <c r="AM684" s="1">
        <v>0</v>
      </c>
      <c r="AN684" s="1">
        <v>0</v>
      </c>
      <c r="AO684" s="1">
        <v>8</v>
      </c>
      <c r="AP684" s="1">
        <v>0</v>
      </c>
      <c r="AQ684" s="1">
        <v>6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S684" s="1" t="s">
        <v>167</v>
      </c>
      <c r="CT684" s="1">
        <v>1</v>
      </c>
      <c r="CU684" s="1">
        <v>-1</v>
      </c>
      <c r="CV684" s="1">
        <v>63</v>
      </c>
      <c r="CW684" s="1">
        <v>0</v>
      </c>
      <c r="CX684" s="1">
        <v>150063</v>
      </c>
      <c r="CY684" s="1" t="s">
        <v>167</v>
      </c>
    </row>
    <row r="685" spans="1:103" x14ac:dyDescent="0.2">
      <c r="A685" s="1">
        <v>86095</v>
      </c>
      <c r="B685" s="1">
        <v>6</v>
      </c>
      <c r="C685" s="1">
        <v>186095</v>
      </c>
      <c r="D685" s="1">
        <v>286095</v>
      </c>
      <c r="E685" s="1" t="s">
        <v>1692</v>
      </c>
      <c r="F685" s="1" t="s">
        <v>1693</v>
      </c>
      <c r="G685" s="1">
        <v>0</v>
      </c>
      <c r="H685" s="1">
        <v>0</v>
      </c>
      <c r="I685" s="1">
        <v>0</v>
      </c>
      <c r="J685" s="1">
        <v>55095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 t="s">
        <v>1694</v>
      </c>
      <c r="AL685" s="1">
        <v>1</v>
      </c>
      <c r="AM685" s="1">
        <v>0</v>
      </c>
      <c r="AN685" s="1">
        <v>0</v>
      </c>
      <c r="AO685" s="1">
        <v>8</v>
      </c>
      <c r="AP685" s="1">
        <v>0</v>
      </c>
      <c r="AQ685" s="1">
        <v>6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S685" s="1" t="s">
        <v>163</v>
      </c>
      <c r="CT685" s="1">
        <v>4</v>
      </c>
      <c r="CU685" s="1">
        <v>-1</v>
      </c>
      <c r="CV685" s="1">
        <v>65</v>
      </c>
      <c r="CW685" s="1">
        <v>0</v>
      </c>
      <c r="CX685" s="1">
        <v>150065</v>
      </c>
      <c r="CY685" s="1" t="s">
        <v>163</v>
      </c>
    </row>
    <row r="686" spans="1:103" x14ac:dyDescent="0.2">
      <c r="A686" s="1">
        <v>86096</v>
      </c>
      <c r="B686" s="1">
        <v>6</v>
      </c>
      <c r="C686" s="1">
        <v>186096</v>
      </c>
      <c r="D686" s="1">
        <v>286096</v>
      </c>
      <c r="E686" s="1" t="s">
        <v>1695</v>
      </c>
      <c r="F686" s="1" t="s">
        <v>1696</v>
      </c>
      <c r="G686" s="1">
        <v>0</v>
      </c>
      <c r="H686" s="1">
        <v>0</v>
      </c>
      <c r="I686" s="1">
        <v>0</v>
      </c>
      <c r="J686" s="1">
        <v>55096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 t="s">
        <v>1697</v>
      </c>
      <c r="AL686" s="1">
        <v>1</v>
      </c>
      <c r="AM686" s="1">
        <v>0</v>
      </c>
      <c r="AN686" s="1">
        <v>0</v>
      </c>
      <c r="AO686" s="1">
        <v>8</v>
      </c>
      <c r="AP686" s="1">
        <v>0</v>
      </c>
      <c r="AQ686" s="1">
        <v>6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S686" s="1" t="s">
        <v>176</v>
      </c>
      <c r="CT686" s="1">
        <v>1</v>
      </c>
      <c r="CU686" s="1">
        <v>-1</v>
      </c>
      <c r="CV686" s="1">
        <v>66</v>
      </c>
      <c r="CW686" s="1">
        <v>0</v>
      </c>
      <c r="CX686" s="1">
        <v>150066</v>
      </c>
      <c r="CY686" s="1" t="s">
        <v>176</v>
      </c>
    </row>
    <row r="687" spans="1:103" x14ac:dyDescent="0.2">
      <c r="A687" s="1">
        <v>88001</v>
      </c>
      <c r="B687" s="1">
        <v>3</v>
      </c>
      <c r="C687" s="1">
        <v>188001</v>
      </c>
      <c r="D687" s="1">
        <v>288001</v>
      </c>
      <c r="E687" s="1" t="s">
        <v>1698</v>
      </c>
      <c r="F687" s="1" t="s">
        <v>1699</v>
      </c>
      <c r="G687" s="1">
        <v>5000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-1</v>
      </c>
      <c r="N687" s="1">
        <v>0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101</v>
      </c>
      <c r="Z687" s="1">
        <v>0</v>
      </c>
      <c r="AA687" s="1">
        <v>0</v>
      </c>
      <c r="AB687" s="1">
        <v>102</v>
      </c>
      <c r="AC687" s="1">
        <v>0</v>
      </c>
      <c r="AD687" s="1">
        <v>0</v>
      </c>
      <c r="AE687" s="1">
        <v>103</v>
      </c>
      <c r="AF687" s="1">
        <v>0</v>
      </c>
      <c r="AG687" s="1">
        <v>0</v>
      </c>
      <c r="AH687" s="1">
        <v>271</v>
      </c>
      <c r="AI687" s="1">
        <v>0</v>
      </c>
      <c r="AJ687" s="1">
        <v>0</v>
      </c>
      <c r="AK687" s="1" t="s">
        <v>1700</v>
      </c>
      <c r="AL687" s="1">
        <v>1</v>
      </c>
      <c r="AM687" s="1">
        <v>0</v>
      </c>
      <c r="AN687" s="1">
        <v>100</v>
      </c>
      <c r="AO687" s="1">
        <v>4194312</v>
      </c>
      <c r="AP687" s="1">
        <v>0</v>
      </c>
      <c r="AQ687" s="1">
        <v>2</v>
      </c>
      <c r="AS687" s="1">
        <v>1</v>
      </c>
      <c r="AT687" s="1">
        <v>1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S687" s="1" t="s">
        <v>160</v>
      </c>
      <c r="CT687" s="1">
        <v>2</v>
      </c>
      <c r="CU687" s="1">
        <v>-1</v>
      </c>
      <c r="CV687" s="1">
        <v>67</v>
      </c>
      <c r="CW687" s="1">
        <v>0</v>
      </c>
      <c r="CX687" s="1">
        <v>150067</v>
      </c>
      <c r="CY687" s="1" t="s">
        <v>160</v>
      </c>
    </row>
    <row r="688" spans="1:103" x14ac:dyDescent="0.2">
      <c r="A688" s="1">
        <v>88002</v>
      </c>
      <c r="B688" s="1">
        <v>3</v>
      </c>
      <c r="C688" s="1">
        <v>188002</v>
      </c>
      <c r="D688" s="1">
        <v>288002</v>
      </c>
      <c r="E688" s="1" t="s">
        <v>1701</v>
      </c>
      <c r="F688" s="1" t="s">
        <v>1702</v>
      </c>
      <c r="G688" s="1">
        <v>5000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64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3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 t="s">
        <v>1703</v>
      </c>
      <c r="AL688" s="1">
        <v>1</v>
      </c>
      <c r="AM688" s="1">
        <v>0</v>
      </c>
      <c r="AN688" s="1">
        <v>100</v>
      </c>
      <c r="AO688" s="1">
        <v>4194312</v>
      </c>
      <c r="AP688" s="1">
        <v>0</v>
      </c>
      <c r="AQ688" s="1">
        <v>2</v>
      </c>
      <c r="AS688" s="1">
        <v>2</v>
      </c>
      <c r="AT688" s="1">
        <v>2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S688" s="1" t="s">
        <v>2834</v>
      </c>
      <c r="CT688" s="1">
        <v>1</v>
      </c>
      <c r="CU688" s="1">
        <v>-1</v>
      </c>
      <c r="CV688" s="1">
        <v>68</v>
      </c>
      <c r="CW688" s="1">
        <v>0</v>
      </c>
      <c r="CX688" s="1">
        <v>150068</v>
      </c>
      <c r="CY688" s="1" t="s">
        <v>2834</v>
      </c>
    </row>
    <row r="689" spans="1:103" x14ac:dyDescent="0.2">
      <c r="A689" s="1">
        <v>88003</v>
      </c>
      <c r="B689" s="1">
        <v>3</v>
      </c>
      <c r="C689" s="1">
        <v>188003</v>
      </c>
      <c r="D689" s="1">
        <v>288003</v>
      </c>
      <c r="E689" s="1" t="s">
        <v>1704</v>
      </c>
      <c r="F689" s="1" t="s">
        <v>1705</v>
      </c>
      <c r="G689" s="1">
        <v>50000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63</v>
      </c>
      <c r="N689" s="1">
        <v>0</v>
      </c>
      <c r="O689" s="1">
        <v>4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2</v>
      </c>
      <c r="Z689" s="1">
        <v>0</v>
      </c>
      <c r="AA689" s="1">
        <v>0</v>
      </c>
      <c r="AB689" s="1">
        <v>105</v>
      </c>
      <c r="AC689" s="1">
        <v>0</v>
      </c>
      <c r="AD689" s="1">
        <v>0</v>
      </c>
      <c r="AE689" s="1">
        <v>106</v>
      </c>
      <c r="AF689" s="1">
        <v>0</v>
      </c>
      <c r="AG689" s="1">
        <v>0</v>
      </c>
      <c r="AH689" s="1">
        <v>107</v>
      </c>
      <c r="AI689" s="1">
        <v>0</v>
      </c>
      <c r="AJ689" s="1">
        <v>0</v>
      </c>
      <c r="AK689" s="1" t="s">
        <v>1706</v>
      </c>
      <c r="AL689" s="1">
        <v>1</v>
      </c>
      <c r="AM689" s="1">
        <v>0</v>
      </c>
      <c r="AN689" s="1">
        <v>100</v>
      </c>
      <c r="AO689" s="1">
        <v>4194312</v>
      </c>
      <c r="AP689" s="1">
        <v>0</v>
      </c>
      <c r="AQ689" s="1">
        <v>2</v>
      </c>
      <c r="AS689" s="1">
        <v>3</v>
      </c>
      <c r="AT689" s="1">
        <v>3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S689" s="1" t="s">
        <v>2835</v>
      </c>
      <c r="CT689" s="1">
        <v>1</v>
      </c>
      <c r="CU689" s="1">
        <v>-1</v>
      </c>
      <c r="CV689" s="1">
        <v>69</v>
      </c>
      <c r="CW689" s="1">
        <v>0</v>
      </c>
      <c r="CX689" s="1">
        <v>150069</v>
      </c>
      <c r="CY689" s="1" t="s">
        <v>2835</v>
      </c>
    </row>
    <row r="690" spans="1:103" x14ac:dyDescent="0.2">
      <c r="A690" s="1">
        <v>88004</v>
      </c>
      <c r="B690" s="1">
        <v>3</v>
      </c>
      <c r="C690" s="1">
        <v>188004</v>
      </c>
      <c r="D690" s="1">
        <v>288004</v>
      </c>
      <c r="E690" s="1" t="s">
        <v>1707</v>
      </c>
      <c r="F690" s="1" t="s">
        <v>1708</v>
      </c>
      <c r="G690" s="1">
        <v>15000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64</v>
      </c>
      <c r="N690" s="1">
        <v>0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3</v>
      </c>
      <c r="Z690" s="1">
        <v>0</v>
      </c>
      <c r="AA690" s="1">
        <v>0</v>
      </c>
      <c r="AB690" s="1">
        <v>109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 t="s">
        <v>1709</v>
      </c>
      <c r="AL690" s="1">
        <v>1</v>
      </c>
      <c r="AM690" s="1">
        <v>0</v>
      </c>
      <c r="AN690" s="1">
        <v>100</v>
      </c>
      <c r="AO690" s="1">
        <v>4194312</v>
      </c>
      <c r="AP690" s="1">
        <v>0</v>
      </c>
      <c r="AQ690" s="1">
        <v>2</v>
      </c>
      <c r="AS690" s="1">
        <v>4</v>
      </c>
      <c r="AT690" s="1">
        <v>4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S690" s="1" t="s">
        <v>2836</v>
      </c>
      <c r="CT690" s="1">
        <v>4</v>
      </c>
      <c r="CU690" s="1">
        <v>-1</v>
      </c>
      <c r="CV690" s="1">
        <v>70</v>
      </c>
      <c r="CW690" s="1">
        <v>0</v>
      </c>
      <c r="CX690" s="1">
        <v>150070</v>
      </c>
      <c r="CY690" s="1" t="s">
        <v>2836</v>
      </c>
    </row>
    <row r="691" spans="1:103" x14ac:dyDescent="0.2">
      <c r="A691" s="1">
        <v>88005</v>
      </c>
      <c r="B691" s="1">
        <v>3</v>
      </c>
      <c r="C691" s="1">
        <v>188005</v>
      </c>
      <c r="D691" s="1">
        <v>288005</v>
      </c>
      <c r="E691" s="1" t="s">
        <v>1710</v>
      </c>
      <c r="F691" s="1" t="s">
        <v>1711</v>
      </c>
      <c r="G691" s="1">
        <v>30000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64</v>
      </c>
      <c r="N691" s="1">
        <v>0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3</v>
      </c>
      <c r="Z691" s="1">
        <v>0</v>
      </c>
      <c r="AA691" s="1">
        <v>0</v>
      </c>
      <c r="AB691" s="1">
        <v>110</v>
      </c>
      <c r="AC691" s="1">
        <v>0</v>
      </c>
      <c r="AD691" s="1">
        <v>0</v>
      </c>
      <c r="AE691" s="1">
        <v>111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 t="s">
        <v>1712</v>
      </c>
      <c r="AL691" s="1">
        <v>1</v>
      </c>
      <c r="AM691" s="1">
        <v>0</v>
      </c>
      <c r="AN691" s="1">
        <v>100</v>
      </c>
      <c r="AO691" s="1">
        <v>4194312</v>
      </c>
      <c r="AP691" s="1">
        <v>0</v>
      </c>
      <c r="AQ691" s="1">
        <v>2</v>
      </c>
      <c r="AS691" s="1">
        <v>5</v>
      </c>
      <c r="AT691" s="1">
        <v>5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S691" s="1" t="s">
        <v>2837</v>
      </c>
      <c r="CT691" s="1">
        <v>4</v>
      </c>
      <c r="CU691" s="1">
        <v>-1</v>
      </c>
      <c r="CV691" s="1">
        <v>71</v>
      </c>
      <c r="CW691" s="1">
        <v>0</v>
      </c>
      <c r="CX691" s="1">
        <v>150071</v>
      </c>
      <c r="CY691" s="1" t="s">
        <v>2837</v>
      </c>
    </row>
    <row r="692" spans="1:103" x14ac:dyDescent="0.2">
      <c r="A692" s="1">
        <v>88006</v>
      </c>
      <c r="B692" s="1">
        <v>3</v>
      </c>
      <c r="C692" s="1">
        <v>188006</v>
      </c>
      <c r="D692" s="1">
        <v>288006</v>
      </c>
      <c r="E692" s="1" t="s">
        <v>1713</v>
      </c>
      <c r="F692" s="1" t="s">
        <v>1714</v>
      </c>
      <c r="G692" s="1">
        <v>30000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256</v>
      </c>
      <c r="N692" s="1">
        <v>0</v>
      </c>
      <c r="O692" s="1">
        <v>3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5</v>
      </c>
      <c r="Z692" s="1">
        <v>0</v>
      </c>
      <c r="AA692" s="1">
        <v>0</v>
      </c>
      <c r="AB692" s="1">
        <v>112</v>
      </c>
      <c r="AC692" s="1">
        <v>0</v>
      </c>
      <c r="AD692" s="1">
        <v>0</v>
      </c>
      <c r="AE692" s="1">
        <v>113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 t="s">
        <v>1715</v>
      </c>
      <c r="AL692" s="1">
        <v>1</v>
      </c>
      <c r="AM692" s="1">
        <v>0</v>
      </c>
      <c r="AN692" s="1">
        <v>100</v>
      </c>
      <c r="AO692" s="1">
        <v>4194312</v>
      </c>
      <c r="AP692" s="1">
        <v>0</v>
      </c>
      <c r="AQ692" s="1">
        <v>2</v>
      </c>
      <c r="AS692" s="1">
        <v>6</v>
      </c>
      <c r="AT692" s="1">
        <v>6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S692" s="1" t="s">
        <v>186</v>
      </c>
      <c r="CT692" s="1">
        <v>2</v>
      </c>
      <c r="CU692" s="1">
        <v>-1</v>
      </c>
      <c r="CV692" s="1">
        <v>74</v>
      </c>
      <c r="CW692" s="1">
        <v>0</v>
      </c>
      <c r="CX692" s="1">
        <v>150074</v>
      </c>
      <c r="CY692" s="1" t="s">
        <v>186</v>
      </c>
    </row>
    <row r="693" spans="1:103" x14ac:dyDescent="0.2">
      <c r="A693" s="1">
        <v>88007</v>
      </c>
      <c r="B693" s="1">
        <v>3</v>
      </c>
      <c r="C693" s="1">
        <v>188007</v>
      </c>
      <c r="D693" s="1">
        <v>288007</v>
      </c>
      <c r="E693" s="1" t="s">
        <v>1716</v>
      </c>
      <c r="F693" s="1" t="s">
        <v>1717</v>
      </c>
      <c r="G693" s="1">
        <v>75000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256</v>
      </c>
      <c r="N693" s="1">
        <v>0</v>
      </c>
      <c r="O693" s="1">
        <v>5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5</v>
      </c>
      <c r="Z693" s="1">
        <v>0</v>
      </c>
      <c r="AA693" s="1">
        <v>0</v>
      </c>
      <c r="AB693" s="1">
        <v>114</v>
      </c>
      <c r="AC693" s="1">
        <v>0</v>
      </c>
      <c r="AD693" s="1">
        <v>0</v>
      </c>
      <c r="AE693" s="1">
        <v>115</v>
      </c>
      <c r="AF693" s="1">
        <v>0</v>
      </c>
      <c r="AG693" s="1">
        <v>0</v>
      </c>
      <c r="AH693" s="1">
        <v>116</v>
      </c>
      <c r="AI693" s="1">
        <v>0</v>
      </c>
      <c r="AJ693" s="1">
        <v>0</v>
      </c>
      <c r="AK693" s="1" t="s">
        <v>1718</v>
      </c>
      <c r="AL693" s="1">
        <v>1</v>
      </c>
      <c r="AM693" s="1">
        <v>0</v>
      </c>
      <c r="AN693" s="1">
        <v>100</v>
      </c>
      <c r="AO693" s="1">
        <v>4194312</v>
      </c>
      <c r="AP693" s="1">
        <v>0</v>
      </c>
      <c r="AQ693" s="1">
        <v>2</v>
      </c>
      <c r="AS693" s="1">
        <v>7</v>
      </c>
      <c r="AT693" s="1">
        <v>7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S693" s="1" t="s">
        <v>2839</v>
      </c>
      <c r="CT693" s="1">
        <v>1</v>
      </c>
      <c r="CU693" s="1">
        <v>-1</v>
      </c>
      <c r="CV693" s="1">
        <v>77</v>
      </c>
      <c r="CW693" s="1">
        <v>0</v>
      </c>
      <c r="CX693" s="1">
        <v>150077</v>
      </c>
      <c r="CY693" s="1" t="s">
        <v>2839</v>
      </c>
    </row>
    <row r="694" spans="1:103" x14ac:dyDescent="0.2">
      <c r="A694" s="1">
        <v>88008</v>
      </c>
      <c r="B694" s="1">
        <v>3</v>
      </c>
      <c r="C694" s="1">
        <v>188008</v>
      </c>
      <c r="D694" s="1">
        <v>288008</v>
      </c>
      <c r="E694" s="1" t="s">
        <v>1719</v>
      </c>
      <c r="F694" s="1" t="s">
        <v>1720</v>
      </c>
      <c r="G694" s="1">
        <v>5000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64</v>
      </c>
      <c r="N694" s="1">
        <v>0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</v>
      </c>
      <c r="Z694" s="1">
        <v>0</v>
      </c>
      <c r="AA694" s="1">
        <v>0</v>
      </c>
      <c r="AB694" s="1">
        <v>117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 t="s">
        <v>1721</v>
      </c>
      <c r="AL694" s="1">
        <v>1</v>
      </c>
      <c r="AM694" s="1">
        <v>0</v>
      </c>
      <c r="AN694" s="1">
        <v>100</v>
      </c>
      <c r="AO694" s="1">
        <v>4194312</v>
      </c>
      <c r="AP694" s="1">
        <v>0</v>
      </c>
      <c r="AQ694" s="1">
        <v>2</v>
      </c>
      <c r="AS694" s="1">
        <v>8</v>
      </c>
      <c r="AT694" s="1">
        <v>8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S694" s="1" t="s">
        <v>2840</v>
      </c>
      <c r="CT694" s="1">
        <v>2</v>
      </c>
      <c r="CU694" s="1">
        <v>-1</v>
      </c>
      <c r="CV694" s="1">
        <v>78</v>
      </c>
      <c r="CW694" s="1">
        <v>0</v>
      </c>
      <c r="CX694" s="1">
        <v>150078</v>
      </c>
      <c r="CY694" s="1" t="s">
        <v>2840</v>
      </c>
    </row>
    <row r="695" spans="1:103" x14ac:dyDescent="0.2">
      <c r="A695" s="1">
        <v>88009</v>
      </c>
      <c r="B695" s="1">
        <v>3</v>
      </c>
      <c r="C695" s="1">
        <v>188009</v>
      </c>
      <c r="D695" s="1">
        <v>288009</v>
      </c>
      <c r="E695" s="1" t="s">
        <v>1722</v>
      </c>
      <c r="F695" s="1" t="s">
        <v>1723</v>
      </c>
      <c r="G695" s="1">
        <v>5000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63</v>
      </c>
      <c r="N695" s="1">
        <v>0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 t="s">
        <v>1724</v>
      </c>
      <c r="AL695" s="1">
        <v>1</v>
      </c>
      <c r="AM695" s="1">
        <v>0</v>
      </c>
      <c r="AN695" s="1">
        <v>100</v>
      </c>
      <c r="AO695" s="1">
        <v>4194312</v>
      </c>
      <c r="AP695" s="1">
        <v>0</v>
      </c>
      <c r="AQ695" s="1">
        <v>2</v>
      </c>
      <c r="AS695" s="1">
        <v>9</v>
      </c>
      <c r="AT695" s="1">
        <v>9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S695" s="1" t="s">
        <v>2841</v>
      </c>
      <c r="CT695" s="1">
        <v>2</v>
      </c>
      <c r="CU695" s="1">
        <v>-1</v>
      </c>
      <c r="CV695" s="1">
        <v>79</v>
      </c>
      <c r="CW695" s="1">
        <v>0</v>
      </c>
      <c r="CX695" s="1">
        <v>150079</v>
      </c>
      <c r="CY695" s="1" t="s">
        <v>2841</v>
      </c>
    </row>
    <row r="696" spans="1:103" x14ac:dyDescent="0.2">
      <c r="A696" s="1">
        <v>88010</v>
      </c>
      <c r="B696" s="1">
        <v>3</v>
      </c>
      <c r="C696" s="1">
        <v>188010</v>
      </c>
      <c r="D696" s="1">
        <v>288010</v>
      </c>
      <c r="E696" s="1" t="s">
        <v>1725</v>
      </c>
      <c r="F696" s="1" t="s">
        <v>1726</v>
      </c>
      <c r="G696" s="1">
        <v>5000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63</v>
      </c>
      <c r="N696" s="1">
        <v>0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2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 t="s">
        <v>1727</v>
      </c>
      <c r="AL696" s="1">
        <v>1</v>
      </c>
      <c r="AM696" s="1">
        <v>0</v>
      </c>
      <c r="AN696" s="1">
        <v>100</v>
      </c>
      <c r="AO696" s="1">
        <v>4194312</v>
      </c>
      <c r="AP696" s="1">
        <v>0</v>
      </c>
      <c r="AQ696" s="1">
        <v>2</v>
      </c>
      <c r="AS696" s="1">
        <v>10</v>
      </c>
      <c r="AT696" s="1">
        <v>10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S696" s="1" t="s">
        <v>2842</v>
      </c>
      <c r="CT696" s="1">
        <v>2</v>
      </c>
      <c r="CU696" s="1">
        <v>-1</v>
      </c>
      <c r="CV696" s="1">
        <v>80</v>
      </c>
      <c r="CW696" s="1">
        <v>0</v>
      </c>
      <c r="CX696" s="1">
        <v>150080</v>
      </c>
      <c r="CY696" s="1" t="s">
        <v>2842</v>
      </c>
    </row>
    <row r="697" spans="1:103" x14ac:dyDescent="0.2">
      <c r="A697" s="1">
        <v>88011</v>
      </c>
      <c r="B697" s="1">
        <v>3</v>
      </c>
      <c r="C697" s="1">
        <v>188011</v>
      </c>
      <c r="D697" s="1">
        <v>288011</v>
      </c>
      <c r="E697" s="1" t="s">
        <v>1728</v>
      </c>
      <c r="F697" s="1" t="s">
        <v>1729</v>
      </c>
      <c r="G697" s="1">
        <v>15000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128</v>
      </c>
      <c r="N697" s="1">
        <v>0</v>
      </c>
      <c r="O697" s="1">
        <v>2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4</v>
      </c>
      <c r="Z697" s="1">
        <v>0</v>
      </c>
      <c r="AA697" s="1">
        <v>0</v>
      </c>
      <c r="AB697" s="1">
        <v>120</v>
      </c>
      <c r="AC697" s="1">
        <v>0</v>
      </c>
      <c r="AD697" s="1">
        <v>0</v>
      </c>
      <c r="AE697" s="1">
        <v>121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 t="s">
        <v>1730</v>
      </c>
      <c r="AL697" s="1">
        <v>1</v>
      </c>
      <c r="AM697" s="1">
        <v>0</v>
      </c>
      <c r="AN697" s="1">
        <v>100</v>
      </c>
      <c r="AO697" s="1">
        <v>4194312</v>
      </c>
      <c r="AP697" s="1">
        <v>0</v>
      </c>
      <c r="AQ697" s="1">
        <v>2</v>
      </c>
      <c r="AS697" s="1">
        <v>11</v>
      </c>
      <c r="AT697" s="1">
        <v>11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S697" s="1" t="s">
        <v>2843</v>
      </c>
      <c r="CT697" s="1">
        <v>2</v>
      </c>
      <c r="CU697" s="1">
        <v>-1</v>
      </c>
      <c r="CV697" s="1">
        <v>81</v>
      </c>
      <c r="CW697" s="1">
        <v>0</v>
      </c>
      <c r="CX697" s="1">
        <v>150081</v>
      </c>
      <c r="CY697" s="1" t="s">
        <v>2843</v>
      </c>
    </row>
    <row r="698" spans="1:103" x14ac:dyDescent="0.2">
      <c r="A698" s="1">
        <v>88012</v>
      </c>
      <c r="B698" s="1">
        <v>3</v>
      </c>
      <c r="C698" s="1">
        <v>188012</v>
      </c>
      <c r="D698" s="1">
        <v>288012</v>
      </c>
      <c r="E698" s="1" t="s">
        <v>1731</v>
      </c>
      <c r="F698" s="1" t="s">
        <v>1732</v>
      </c>
      <c r="G698" s="1">
        <v>75000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128</v>
      </c>
      <c r="N698" s="1">
        <v>0</v>
      </c>
      <c r="O698" s="1">
        <v>5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4</v>
      </c>
      <c r="Z698" s="1">
        <v>0</v>
      </c>
      <c r="AA698" s="1">
        <v>0</v>
      </c>
      <c r="AB698" s="1">
        <v>122</v>
      </c>
      <c r="AC698" s="1">
        <v>0</v>
      </c>
      <c r="AD698" s="1">
        <v>0</v>
      </c>
      <c r="AE698" s="1">
        <v>123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 t="s">
        <v>1733</v>
      </c>
      <c r="AL698" s="1">
        <v>1</v>
      </c>
      <c r="AM698" s="1">
        <v>0</v>
      </c>
      <c r="AN698" s="1">
        <v>100</v>
      </c>
      <c r="AO698" s="1">
        <v>4194312</v>
      </c>
      <c r="AP698" s="1">
        <v>0</v>
      </c>
      <c r="AQ698" s="1">
        <v>2</v>
      </c>
      <c r="AS698" s="1">
        <v>12</v>
      </c>
      <c r="AT698" s="1">
        <v>12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S698" s="1" t="s">
        <v>2844</v>
      </c>
      <c r="CT698" s="1">
        <v>4</v>
      </c>
      <c r="CU698" s="1">
        <v>-1</v>
      </c>
      <c r="CV698" s="1">
        <v>82</v>
      </c>
      <c r="CW698" s="1">
        <v>0</v>
      </c>
      <c r="CX698" s="1">
        <v>150082</v>
      </c>
      <c r="CY698" s="1" t="s">
        <v>2844</v>
      </c>
    </row>
    <row r="699" spans="1:103" x14ac:dyDescent="0.2">
      <c r="A699" s="1">
        <v>88013</v>
      </c>
      <c r="B699" s="1">
        <v>3</v>
      </c>
      <c r="C699" s="1">
        <v>188013</v>
      </c>
      <c r="D699" s="1">
        <v>288013</v>
      </c>
      <c r="E699" s="1" t="s">
        <v>1734</v>
      </c>
      <c r="F699" s="1">
        <v>0</v>
      </c>
      <c r="G699" s="1">
        <v>30000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63</v>
      </c>
      <c r="N699" s="1">
        <v>0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124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 t="s">
        <v>1735</v>
      </c>
      <c r="AL699" s="1">
        <v>1</v>
      </c>
      <c r="AM699" s="1">
        <v>0</v>
      </c>
      <c r="AN699" s="1">
        <v>100</v>
      </c>
      <c r="AO699" s="1">
        <v>4194312</v>
      </c>
      <c r="AP699" s="1">
        <v>0</v>
      </c>
      <c r="AQ699" s="1">
        <v>2</v>
      </c>
      <c r="AS699" s="1">
        <v>13</v>
      </c>
      <c r="AT699" s="1">
        <v>13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S699" s="1" t="s">
        <v>2845</v>
      </c>
      <c r="CT699" s="1">
        <v>2</v>
      </c>
      <c r="CU699" s="1">
        <v>-1</v>
      </c>
      <c r="CV699" s="1">
        <v>83</v>
      </c>
      <c r="CW699" s="1">
        <v>0</v>
      </c>
      <c r="CX699" s="1">
        <v>150083</v>
      </c>
      <c r="CY699" s="1" t="s">
        <v>2845</v>
      </c>
    </row>
    <row r="700" spans="1:103" x14ac:dyDescent="0.2">
      <c r="A700" s="1">
        <v>88014</v>
      </c>
      <c r="B700" s="1">
        <v>3</v>
      </c>
      <c r="C700" s="1">
        <v>188014</v>
      </c>
      <c r="D700" s="1">
        <v>288014</v>
      </c>
      <c r="E700" s="1" t="s">
        <v>1736</v>
      </c>
      <c r="F700" s="1">
        <v>0</v>
      </c>
      <c r="G700" s="1">
        <v>15000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128</v>
      </c>
      <c r="N700" s="1">
        <v>0</v>
      </c>
      <c r="O700" s="1">
        <v>2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4</v>
      </c>
      <c r="Z700" s="1">
        <v>0</v>
      </c>
      <c r="AA700" s="1">
        <v>0</v>
      </c>
      <c r="AB700" s="1">
        <v>125</v>
      </c>
      <c r="AC700" s="1">
        <v>0</v>
      </c>
      <c r="AD700" s="1">
        <v>0</v>
      </c>
      <c r="AE700" s="1">
        <v>126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 t="s">
        <v>1737</v>
      </c>
      <c r="AL700" s="1">
        <v>1</v>
      </c>
      <c r="AM700" s="1">
        <v>0</v>
      </c>
      <c r="AN700" s="1">
        <v>100</v>
      </c>
      <c r="AO700" s="1">
        <v>4194312</v>
      </c>
      <c r="AP700" s="1">
        <v>0</v>
      </c>
      <c r="AQ700" s="1">
        <v>2</v>
      </c>
      <c r="AS700" s="1">
        <v>14</v>
      </c>
      <c r="AT700" s="1">
        <v>14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S700" s="1" t="s">
        <v>2846</v>
      </c>
      <c r="CT700" s="1">
        <v>4</v>
      </c>
      <c r="CU700" s="1">
        <v>-1</v>
      </c>
      <c r="CV700" s="1">
        <v>84</v>
      </c>
      <c r="CW700" s="1">
        <v>0</v>
      </c>
      <c r="CX700" s="1">
        <v>150084</v>
      </c>
      <c r="CY700" s="1" t="s">
        <v>2846</v>
      </c>
    </row>
    <row r="701" spans="1:103" x14ac:dyDescent="0.2">
      <c r="A701" s="1">
        <v>88015</v>
      </c>
      <c r="B701" s="1">
        <v>3</v>
      </c>
      <c r="C701" s="1">
        <v>188015</v>
      </c>
      <c r="D701" s="1">
        <v>288015</v>
      </c>
      <c r="E701" s="1" t="s">
        <v>1738</v>
      </c>
      <c r="F701" s="1">
        <v>0</v>
      </c>
      <c r="G701" s="1">
        <v>30000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512</v>
      </c>
      <c r="N701" s="1">
        <v>0</v>
      </c>
      <c r="O701" s="1">
        <v>3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6</v>
      </c>
      <c r="Z701" s="1">
        <v>0</v>
      </c>
      <c r="AA701" s="1">
        <v>0</v>
      </c>
      <c r="AB701" s="1">
        <v>127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 t="s">
        <v>1739</v>
      </c>
      <c r="AL701" s="1">
        <v>1</v>
      </c>
      <c r="AM701" s="1">
        <v>0</v>
      </c>
      <c r="AN701" s="1">
        <v>100</v>
      </c>
      <c r="AO701" s="1">
        <v>4194312</v>
      </c>
      <c r="AP701" s="1">
        <v>0</v>
      </c>
      <c r="AQ701" s="1">
        <v>2</v>
      </c>
      <c r="AS701" s="1">
        <v>15</v>
      </c>
      <c r="AT701" s="1">
        <v>15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S701" s="1" t="s">
        <v>143</v>
      </c>
      <c r="CT701" s="1">
        <v>1</v>
      </c>
      <c r="CU701" s="1">
        <v>-1</v>
      </c>
      <c r="CV701" s="1">
        <v>93</v>
      </c>
      <c r="CW701" s="1">
        <v>0</v>
      </c>
      <c r="CX701" s="1">
        <v>150093</v>
      </c>
      <c r="CY701" s="1" t="s">
        <v>143</v>
      </c>
    </row>
    <row r="702" spans="1:103" x14ac:dyDescent="0.2">
      <c r="A702" s="1">
        <v>88016</v>
      </c>
      <c r="B702" s="1">
        <v>3</v>
      </c>
      <c r="C702" s="1">
        <v>188016</v>
      </c>
      <c r="D702" s="1">
        <v>288016</v>
      </c>
      <c r="E702" s="1" t="s">
        <v>1740</v>
      </c>
      <c r="F702" s="1">
        <v>0</v>
      </c>
      <c r="G702" s="1">
        <v>15000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64</v>
      </c>
      <c r="N702" s="1">
        <v>0</v>
      </c>
      <c r="O702" s="1">
        <v>2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3</v>
      </c>
      <c r="Z702" s="1">
        <v>0</v>
      </c>
      <c r="AA702" s="1">
        <v>0</v>
      </c>
      <c r="AB702" s="1">
        <v>128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 t="s">
        <v>1741</v>
      </c>
      <c r="AL702" s="1">
        <v>1</v>
      </c>
      <c r="AM702" s="1">
        <v>0</v>
      </c>
      <c r="AN702" s="1">
        <v>100</v>
      </c>
      <c r="AO702" s="1">
        <v>4194312</v>
      </c>
      <c r="AP702" s="1">
        <v>0</v>
      </c>
      <c r="AQ702" s="1">
        <v>2</v>
      </c>
      <c r="AS702" s="1">
        <v>16</v>
      </c>
      <c r="AT702" s="1">
        <v>16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S702" s="1" t="s">
        <v>136</v>
      </c>
      <c r="CT702" s="1">
        <v>4</v>
      </c>
      <c r="CU702" s="1">
        <v>-1</v>
      </c>
      <c r="CV702" s="1">
        <v>94</v>
      </c>
      <c r="CW702" s="1">
        <v>0</v>
      </c>
      <c r="CX702" s="1">
        <v>150094</v>
      </c>
      <c r="CY702" s="1" t="s">
        <v>136</v>
      </c>
    </row>
    <row r="703" spans="1:103" x14ac:dyDescent="0.2">
      <c r="A703" s="1">
        <v>88017</v>
      </c>
      <c r="B703" s="1">
        <v>3</v>
      </c>
      <c r="C703" s="1">
        <v>188017</v>
      </c>
      <c r="D703" s="1">
        <v>288017</v>
      </c>
      <c r="E703" s="1" t="s">
        <v>1742</v>
      </c>
      <c r="F703" s="1">
        <v>0</v>
      </c>
      <c r="G703" s="1">
        <v>15000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63</v>
      </c>
      <c r="N703" s="1">
        <v>0</v>
      </c>
      <c r="O703" s="1">
        <v>2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129</v>
      </c>
      <c r="AC703" s="1">
        <v>0</v>
      </c>
      <c r="AD703" s="1">
        <v>0</v>
      </c>
      <c r="AE703" s="1">
        <v>130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 t="s">
        <v>1743</v>
      </c>
      <c r="AL703" s="1">
        <v>1</v>
      </c>
      <c r="AM703" s="1">
        <v>0</v>
      </c>
      <c r="AN703" s="1">
        <v>100</v>
      </c>
      <c r="AO703" s="1">
        <v>4194312</v>
      </c>
      <c r="AP703" s="1">
        <v>0</v>
      </c>
      <c r="AQ703" s="1">
        <v>2</v>
      </c>
      <c r="AS703" s="1">
        <v>17</v>
      </c>
      <c r="AT703" s="1">
        <v>17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S703" s="1" t="s">
        <v>132</v>
      </c>
      <c r="CT703" s="1">
        <v>4</v>
      </c>
      <c r="CU703" s="1">
        <v>-1</v>
      </c>
      <c r="CV703" s="1">
        <v>95</v>
      </c>
      <c r="CW703" s="1">
        <v>0</v>
      </c>
      <c r="CX703" s="1">
        <v>150095</v>
      </c>
      <c r="CY703" s="1" t="s">
        <v>132</v>
      </c>
    </row>
    <row r="704" spans="1:103" x14ac:dyDescent="0.2">
      <c r="A704" s="1">
        <v>88018</v>
      </c>
      <c r="B704" s="1">
        <v>3</v>
      </c>
      <c r="C704" s="1">
        <v>188018</v>
      </c>
      <c r="D704" s="1">
        <v>288018</v>
      </c>
      <c r="E704" s="1" t="s">
        <v>1744</v>
      </c>
      <c r="F704" s="1">
        <v>0</v>
      </c>
      <c r="G704" s="1">
        <v>15000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1024</v>
      </c>
      <c r="N704" s="1">
        <v>0</v>
      </c>
      <c r="O704" s="1">
        <v>2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7</v>
      </c>
      <c r="Z704" s="1">
        <v>0</v>
      </c>
      <c r="AA704" s="1">
        <v>0</v>
      </c>
      <c r="AB704" s="1">
        <v>131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 t="s">
        <v>1745</v>
      </c>
      <c r="AL704" s="1">
        <v>1</v>
      </c>
      <c r="AM704" s="1">
        <v>0</v>
      </c>
      <c r="AN704" s="1">
        <v>100</v>
      </c>
      <c r="AO704" s="1">
        <v>4194312</v>
      </c>
      <c r="AP704" s="1">
        <v>0</v>
      </c>
      <c r="AQ704" s="1">
        <v>2</v>
      </c>
      <c r="AS704" s="1">
        <v>18</v>
      </c>
      <c r="AT704" s="1">
        <v>18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S704" s="1" t="s">
        <v>292</v>
      </c>
      <c r="CT704" s="1">
        <v>1</v>
      </c>
      <c r="CU704" s="1">
        <v>-1</v>
      </c>
      <c r="CV704" s="1">
        <v>1</v>
      </c>
      <c r="CW704" s="1">
        <v>0</v>
      </c>
      <c r="CX704" s="1">
        <v>150001</v>
      </c>
      <c r="CY704" s="1" t="s">
        <v>292</v>
      </c>
    </row>
    <row r="705" spans="1:103" x14ac:dyDescent="0.2">
      <c r="A705" s="1">
        <v>88019</v>
      </c>
      <c r="B705" s="1">
        <v>3</v>
      </c>
      <c r="C705" s="1">
        <v>188019</v>
      </c>
      <c r="D705" s="1">
        <v>288019</v>
      </c>
      <c r="E705" s="1" t="s">
        <v>1746</v>
      </c>
      <c r="F705" s="1">
        <v>0</v>
      </c>
      <c r="G705" s="1">
        <v>50000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128</v>
      </c>
      <c r="N705" s="1">
        <v>0</v>
      </c>
      <c r="O705" s="1">
        <v>4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4</v>
      </c>
      <c r="Z705" s="1">
        <v>0</v>
      </c>
      <c r="AA705" s="1">
        <v>0</v>
      </c>
      <c r="AB705" s="1">
        <v>132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 t="s">
        <v>1747</v>
      </c>
      <c r="AL705" s="1">
        <v>1</v>
      </c>
      <c r="AM705" s="1">
        <v>0</v>
      </c>
      <c r="AN705" s="1">
        <v>100</v>
      </c>
      <c r="AO705" s="1">
        <v>4194312</v>
      </c>
      <c r="AP705" s="1">
        <v>0</v>
      </c>
      <c r="AQ705" s="1">
        <v>2</v>
      </c>
      <c r="AS705" s="1">
        <v>19</v>
      </c>
      <c r="AT705" s="1">
        <v>19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S705" s="1" t="s">
        <v>282</v>
      </c>
      <c r="CT705" s="1">
        <v>1</v>
      </c>
      <c r="CU705" s="1">
        <v>-1</v>
      </c>
      <c r="CV705" s="1">
        <v>2</v>
      </c>
      <c r="CW705" s="1">
        <v>0</v>
      </c>
      <c r="CX705" s="1">
        <v>150002</v>
      </c>
      <c r="CY705" s="1" t="s">
        <v>282</v>
      </c>
    </row>
    <row r="706" spans="1:103" x14ac:dyDescent="0.2">
      <c r="A706" s="1">
        <v>88020</v>
      </c>
      <c r="B706" s="1">
        <v>3</v>
      </c>
      <c r="C706" s="1">
        <v>188020</v>
      </c>
      <c r="D706" s="1">
        <v>288020</v>
      </c>
      <c r="E706" s="1" t="s">
        <v>1748</v>
      </c>
      <c r="F706" s="1">
        <v>0</v>
      </c>
      <c r="G706" s="1">
        <v>30000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512</v>
      </c>
      <c r="N706" s="1">
        <v>0</v>
      </c>
      <c r="O706" s="1">
        <v>3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6</v>
      </c>
      <c r="Z706" s="1">
        <v>0</v>
      </c>
      <c r="AA706" s="1">
        <v>0</v>
      </c>
      <c r="AB706" s="1">
        <v>133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 t="s">
        <v>1749</v>
      </c>
      <c r="AL706" s="1">
        <v>1</v>
      </c>
      <c r="AM706" s="1">
        <v>0</v>
      </c>
      <c r="AN706" s="1">
        <v>100</v>
      </c>
      <c r="AO706" s="1">
        <v>4194312</v>
      </c>
      <c r="AP706" s="1">
        <v>0</v>
      </c>
      <c r="AQ706" s="1">
        <v>2</v>
      </c>
      <c r="AS706" s="1">
        <v>20</v>
      </c>
      <c r="AT706" s="1">
        <v>20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S706" s="1" t="s">
        <v>284</v>
      </c>
      <c r="CT706" s="1">
        <v>1</v>
      </c>
      <c r="CU706" s="1">
        <v>-1</v>
      </c>
      <c r="CV706" s="1">
        <v>3</v>
      </c>
      <c r="CW706" s="1">
        <v>0</v>
      </c>
      <c r="CX706" s="1">
        <v>150003</v>
      </c>
      <c r="CY706" s="1" t="s">
        <v>284</v>
      </c>
    </row>
    <row r="707" spans="1:103" x14ac:dyDescent="0.2">
      <c r="A707" s="1">
        <v>88021</v>
      </c>
      <c r="B707" s="1">
        <v>3</v>
      </c>
      <c r="C707" s="1">
        <v>188021</v>
      </c>
      <c r="D707" s="1">
        <v>288021</v>
      </c>
      <c r="E707" s="1" t="s">
        <v>1750</v>
      </c>
      <c r="F707" s="1">
        <v>0</v>
      </c>
      <c r="G707" s="1">
        <v>50000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64</v>
      </c>
      <c r="N707" s="1">
        <v>0</v>
      </c>
      <c r="O707" s="1">
        <v>4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3</v>
      </c>
      <c r="Z707" s="1">
        <v>0</v>
      </c>
      <c r="AA707" s="1">
        <v>0</v>
      </c>
      <c r="AB707" s="1">
        <v>134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 t="s">
        <v>1751</v>
      </c>
      <c r="AL707" s="1">
        <v>1</v>
      </c>
      <c r="AM707" s="1">
        <v>0</v>
      </c>
      <c r="AN707" s="1">
        <v>100</v>
      </c>
      <c r="AO707" s="1">
        <v>4194312</v>
      </c>
      <c r="AP707" s="1">
        <v>0</v>
      </c>
      <c r="AQ707" s="1">
        <v>2</v>
      </c>
      <c r="AS707" s="1">
        <v>21</v>
      </c>
      <c r="AT707" s="1">
        <v>21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S707" s="1" t="s">
        <v>281</v>
      </c>
      <c r="CT707" s="1">
        <v>1</v>
      </c>
      <c r="CU707" s="1">
        <v>-1</v>
      </c>
      <c r="CV707" s="1">
        <v>4</v>
      </c>
      <c r="CW707" s="1">
        <v>0</v>
      </c>
      <c r="CX707" s="1">
        <v>150004</v>
      </c>
      <c r="CY707" s="1" t="s">
        <v>281</v>
      </c>
    </row>
    <row r="708" spans="1:103" x14ac:dyDescent="0.2">
      <c r="A708" s="1">
        <v>88022</v>
      </c>
      <c r="B708" s="1">
        <v>3</v>
      </c>
      <c r="C708" s="1">
        <v>188022</v>
      </c>
      <c r="D708" s="1">
        <v>288022</v>
      </c>
      <c r="E708" s="1" t="s">
        <v>1752</v>
      </c>
      <c r="F708" s="1">
        <v>0</v>
      </c>
      <c r="G708" s="1">
        <v>15000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64</v>
      </c>
      <c r="N708" s="1">
        <v>0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3</v>
      </c>
      <c r="Z708" s="1">
        <v>0</v>
      </c>
      <c r="AA708" s="1">
        <v>0</v>
      </c>
      <c r="AB708" s="1">
        <v>135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 t="s">
        <v>1753</v>
      </c>
      <c r="AL708" s="1">
        <v>1</v>
      </c>
      <c r="AM708" s="1">
        <v>0</v>
      </c>
      <c r="AN708" s="1">
        <v>100</v>
      </c>
      <c r="AO708" s="1">
        <v>4194312</v>
      </c>
      <c r="AP708" s="1">
        <v>0</v>
      </c>
      <c r="AQ708" s="1">
        <v>2</v>
      </c>
      <c r="AS708" s="1">
        <v>22</v>
      </c>
      <c r="AT708" s="1">
        <v>22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S708" s="1" t="s">
        <v>280</v>
      </c>
      <c r="CT708" s="1">
        <v>2</v>
      </c>
      <c r="CU708" s="1">
        <v>-1</v>
      </c>
      <c r="CV708" s="1">
        <v>5</v>
      </c>
      <c r="CW708" s="1">
        <v>0</v>
      </c>
      <c r="CX708" s="1">
        <v>150005</v>
      </c>
      <c r="CY708" s="1" t="s">
        <v>280</v>
      </c>
    </row>
    <row r="709" spans="1:103" x14ac:dyDescent="0.2">
      <c r="A709" s="1">
        <v>88023</v>
      </c>
      <c r="B709" s="1">
        <v>3</v>
      </c>
      <c r="C709" s="1">
        <v>188023</v>
      </c>
      <c r="D709" s="1">
        <v>288023</v>
      </c>
      <c r="E709" s="1" t="s">
        <v>1754</v>
      </c>
      <c r="F709" s="1">
        <v>0</v>
      </c>
      <c r="G709" s="1">
        <v>5000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256</v>
      </c>
      <c r="N709" s="1">
        <v>0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5</v>
      </c>
      <c r="Z709" s="1">
        <v>0</v>
      </c>
      <c r="AA709" s="1">
        <v>0</v>
      </c>
      <c r="AB709" s="1">
        <v>136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 t="s">
        <v>1755</v>
      </c>
      <c r="AL709" s="1">
        <v>1</v>
      </c>
      <c r="AM709" s="1">
        <v>0</v>
      </c>
      <c r="AN709" s="1">
        <v>100</v>
      </c>
      <c r="AO709" s="1">
        <v>4194312</v>
      </c>
      <c r="AP709" s="1">
        <v>0</v>
      </c>
      <c r="AQ709" s="1">
        <v>2</v>
      </c>
      <c r="AS709" s="1">
        <v>23</v>
      </c>
      <c r="AT709" s="1">
        <v>23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S709" s="1" t="s">
        <v>279</v>
      </c>
      <c r="CT709" s="1">
        <v>2</v>
      </c>
      <c r="CU709" s="1">
        <v>-1</v>
      </c>
      <c r="CV709" s="1">
        <v>6</v>
      </c>
      <c r="CW709" s="1">
        <v>0</v>
      </c>
      <c r="CX709" s="1">
        <v>150006</v>
      </c>
      <c r="CY709" s="1" t="s">
        <v>279</v>
      </c>
    </row>
    <row r="710" spans="1:103" x14ac:dyDescent="0.2">
      <c r="A710" s="1">
        <v>88024</v>
      </c>
      <c r="B710" s="1">
        <v>3</v>
      </c>
      <c r="C710" s="1">
        <v>188024</v>
      </c>
      <c r="D710" s="1">
        <v>288024</v>
      </c>
      <c r="E710" s="1" t="s">
        <v>1756</v>
      </c>
      <c r="F710" s="1">
        <v>0</v>
      </c>
      <c r="G710" s="1">
        <v>50000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1024</v>
      </c>
      <c r="N710" s="1">
        <v>0</v>
      </c>
      <c r="O710" s="1">
        <v>4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7</v>
      </c>
      <c r="Z710" s="1">
        <v>0</v>
      </c>
      <c r="AA710" s="1">
        <v>0</v>
      </c>
      <c r="AB710" s="1">
        <v>137</v>
      </c>
      <c r="AC710" s="1">
        <v>0</v>
      </c>
      <c r="AD710" s="1">
        <v>0</v>
      </c>
      <c r="AE710" s="1">
        <v>138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 t="s">
        <v>1757</v>
      </c>
      <c r="AL710" s="1">
        <v>1</v>
      </c>
      <c r="AM710" s="1">
        <v>0</v>
      </c>
      <c r="AN710" s="1">
        <v>100</v>
      </c>
      <c r="AO710" s="1">
        <v>4194312</v>
      </c>
      <c r="AP710" s="1">
        <v>0</v>
      </c>
      <c r="AQ710" s="1">
        <v>2</v>
      </c>
      <c r="AS710" s="1">
        <v>24</v>
      </c>
      <c r="AT710" s="1">
        <v>24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S710" s="1" t="s">
        <v>2822</v>
      </c>
      <c r="CT710" s="1">
        <v>2</v>
      </c>
      <c r="CU710" s="1">
        <v>-1</v>
      </c>
      <c r="CV710" s="1">
        <v>7</v>
      </c>
      <c r="CW710" s="1">
        <v>0</v>
      </c>
      <c r="CX710" s="1">
        <v>150007</v>
      </c>
      <c r="CY710" s="1" t="s">
        <v>2822</v>
      </c>
    </row>
    <row r="711" spans="1:103" x14ac:dyDescent="0.2">
      <c r="A711" s="1">
        <v>88025</v>
      </c>
      <c r="B711" s="1">
        <v>3</v>
      </c>
      <c r="C711" s="1">
        <v>188025</v>
      </c>
      <c r="D711" s="1">
        <v>288025</v>
      </c>
      <c r="E711" s="1" t="s">
        <v>1758</v>
      </c>
      <c r="F711" s="1">
        <v>0</v>
      </c>
      <c r="G711" s="1">
        <v>50000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256</v>
      </c>
      <c r="N711" s="1">
        <v>0</v>
      </c>
      <c r="O711" s="1">
        <v>4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5</v>
      </c>
      <c r="Z711" s="1">
        <v>0</v>
      </c>
      <c r="AA711" s="1">
        <v>0</v>
      </c>
      <c r="AB711" s="1">
        <v>139</v>
      </c>
      <c r="AC711" s="1">
        <v>0</v>
      </c>
      <c r="AD711" s="1">
        <v>0</v>
      </c>
      <c r="AE711" s="1">
        <v>140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 t="s">
        <v>1759</v>
      </c>
      <c r="AL711" s="1">
        <v>1</v>
      </c>
      <c r="AM711" s="1">
        <v>0</v>
      </c>
      <c r="AN711" s="1">
        <v>100</v>
      </c>
      <c r="AO711" s="1">
        <v>4194312</v>
      </c>
      <c r="AP711" s="1">
        <v>0</v>
      </c>
      <c r="AQ711" s="1">
        <v>2</v>
      </c>
      <c r="AS711" s="1">
        <v>25</v>
      </c>
      <c r="AT711" s="1">
        <v>25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S711" s="1" t="s">
        <v>276</v>
      </c>
      <c r="CT711" s="1">
        <v>1</v>
      </c>
      <c r="CU711" s="1">
        <v>-1</v>
      </c>
      <c r="CV711" s="1">
        <v>8</v>
      </c>
      <c r="CW711" s="1">
        <v>0</v>
      </c>
      <c r="CX711" s="1">
        <v>150008</v>
      </c>
      <c r="CY711" s="1" t="s">
        <v>276</v>
      </c>
    </row>
    <row r="712" spans="1:103" x14ac:dyDescent="0.2">
      <c r="A712" s="1">
        <v>88026</v>
      </c>
      <c r="B712" s="1">
        <v>3</v>
      </c>
      <c r="C712" s="1">
        <v>188026</v>
      </c>
      <c r="D712" s="1">
        <v>288026</v>
      </c>
      <c r="E712" s="1" t="s">
        <v>1760</v>
      </c>
      <c r="F712" s="1">
        <v>0</v>
      </c>
      <c r="G712" s="1">
        <v>50000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63</v>
      </c>
      <c r="N712" s="1">
        <v>0</v>
      </c>
      <c r="O712" s="1">
        <v>4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141</v>
      </c>
      <c r="AC712" s="1">
        <v>0</v>
      </c>
      <c r="AD712" s="1">
        <v>0</v>
      </c>
      <c r="AE712" s="1">
        <v>142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 t="s">
        <v>1761</v>
      </c>
      <c r="AL712" s="1">
        <v>1</v>
      </c>
      <c r="AM712" s="1">
        <v>0</v>
      </c>
      <c r="AN712" s="1">
        <v>100</v>
      </c>
      <c r="AO712" s="1">
        <v>4194312</v>
      </c>
      <c r="AP712" s="1">
        <v>0</v>
      </c>
      <c r="AQ712" s="1">
        <v>2</v>
      </c>
      <c r="AS712" s="1">
        <v>26</v>
      </c>
      <c r="AT712" s="1">
        <v>26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S712" s="1" t="s">
        <v>276</v>
      </c>
      <c r="CT712" s="1">
        <v>1</v>
      </c>
      <c r="CU712" s="1">
        <v>-1</v>
      </c>
      <c r="CV712" s="1">
        <v>8</v>
      </c>
      <c r="CW712" s="1">
        <v>0</v>
      </c>
      <c r="CX712" s="1">
        <v>150008</v>
      </c>
      <c r="CY712" s="1" t="s">
        <v>276</v>
      </c>
    </row>
    <row r="713" spans="1:103" x14ac:dyDescent="0.2">
      <c r="A713" s="1">
        <v>88027</v>
      </c>
      <c r="B713" s="1">
        <v>3</v>
      </c>
      <c r="C713" s="1">
        <v>188027</v>
      </c>
      <c r="D713" s="1">
        <v>288027</v>
      </c>
      <c r="E713" s="1" t="s">
        <v>1762</v>
      </c>
      <c r="F713" s="1">
        <v>0</v>
      </c>
      <c r="G713" s="1">
        <v>30000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64</v>
      </c>
      <c r="N713" s="1">
        <v>0</v>
      </c>
      <c r="O713" s="1">
        <v>3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3</v>
      </c>
      <c r="Z713" s="1">
        <v>0</v>
      </c>
      <c r="AA713" s="1">
        <v>0</v>
      </c>
      <c r="AB713" s="1">
        <v>143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 t="s">
        <v>1763</v>
      </c>
      <c r="AL713" s="1">
        <v>1</v>
      </c>
      <c r="AM713" s="1">
        <v>0</v>
      </c>
      <c r="AN713" s="1">
        <v>100</v>
      </c>
      <c r="AO713" s="1">
        <v>4194312</v>
      </c>
      <c r="AP713" s="1">
        <v>0</v>
      </c>
      <c r="AQ713" s="1">
        <v>2</v>
      </c>
      <c r="AS713" s="1">
        <v>27</v>
      </c>
      <c r="AT713" s="1">
        <v>27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S713" s="1" t="s">
        <v>223</v>
      </c>
      <c r="CT713" s="1">
        <v>1</v>
      </c>
      <c r="CU713" s="1">
        <v>-1</v>
      </c>
      <c r="CV713" s="1">
        <v>9</v>
      </c>
      <c r="CW713" s="1">
        <v>0</v>
      </c>
      <c r="CX713" s="1">
        <v>150009</v>
      </c>
      <c r="CY713" s="1" t="s">
        <v>223</v>
      </c>
    </row>
    <row r="714" spans="1:103" x14ac:dyDescent="0.2">
      <c r="A714" s="1">
        <v>88028</v>
      </c>
      <c r="B714" s="1">
        <v>3</v>
      </c>
      <c r="C714" s="1">
        <v>188028</v>
      </c>
      <c r="D714" s="1">
        <v>288028</v>
      </c>
      <c r="E714" s="1" t="s">
        <v>1764</v>
      </c>
      <c r="F714" s="1">
        <v>0</v>
      </c>
      <c r="G714" s="1">
        <v>15000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63</v>
      </c>
      <c r="N714" s="1">
        <v>0</v>
      </c>
      <c r="O714" s="1">
        <v>2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</v>
      </c>
      <c r="Z714" s="1">
        <v>0</v>
      </c>
      <c r="AA714" s="1">
        <v>0</v>
      </c>
      <c r="AB714" s="1">
        <v>144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 t="s">
        <v>1765</v>
      </c>
      <c r="AL714" s="1">
        <v>1</v>
      </c>
      <c r="AM714" s="1">
        <v>0</v>
      </c>
      <c r="AN714" s="1">
        <v>100</v>
      </c>
      <c r="AO714" s="1">
        <v>4194312</v>
      </c>
      <c r="AP714" s="1">
        <v>0</v>
      </c>
      <c r="AQ714" s="1">
        <v>2</v>
      </c>
      <c r="AS714" s="1">
        <v>28</v>
      </c>
      <c r="AT714" s="1">
        <v>28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S714" s="1" t="s">
        <v>223</v>
      </c>
      <c r="CT714" s="1">
        <v>1</v>
      </c>
      <c r="CU714" s="1">
        <v>-1</v>
      </c>
      <c r="CV714" s="1">
        <v>9</v>
      </c>
      <c r="CW714" s="1">
        <v>0</v>
      </c>
      <c r="CX714" s="1">
        <v>150009</v>
      </c>
      <c r="CY714" s="1" t="s">
        <v>223</v>
      </c>
    </row>
    <row r="715" spans="1:103" x14ac:dyDescent="0.2">
      <c r="A715" s="1">
        <v>88029</v>
      </c>
      <c r="B715" s="1">
        <v>3</v>
      </c>
      <c r="C715" s="1">
        <v>188029</v>
      </c>
      <c r="D715" s="1">
        <v>288029</v>
      </c>
      <c r="E715" s="1" t="s">
        <v>1766</v>
      </c>
      <c r="F715" s="1">
        <v>0</v>
      </c>
      <c r="G715" s="1">
        <v>30000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256</v>
      </c>
      <c r="N715" s="1">
        <v>0</v>
      </c>
      <c r="O715" s="1">
        <v>3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5</v>
      </c>
      <c r="Z715" s="1">
        <v>0</v>
      </c>
      <c r="AA715" s="1">
        <v>0</v>
      </c>
      <c r="AB715" s="1">
        <v>145</v>
      </c>
      <c r="AC715" s="1">
        <v>0</v>
      </c>
      <c r="AD715" s="1">
        <v>0</v>
      </c>
      <c r="AE715" s="1">
        <v>146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 t="s">
        <v>1767</v>
      </c>
      <c r="AL715" s="1">
        <v>1</v>
      </c>
      <c r="AM715" s="1">
        <v>0</v>
      </c>
      <c r="AN715" s="1">
        <v>100</v>
      </c>
      <c r="AO715" s="1">
        <v>4194312</v>
      </c>
      <c r="AP715" s="1">
        <v>0</v>
      </c>
      <c r="AQ715" s="1">
        <v>2</v>
      </c>
      <c r="AS715" s="1">
        <v>29</v>
      </c>
      <c r="AT715" s="1">
        <v>29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S715" s="1" t="s">
        <v>273</v>
      </c>
      <c r="CT715" s="1">
        <v>2</v>
      </c>
      <c r="CU715" s="1">
        <v>-1</v>
      </c>
      <c r="CV715" s="1">
        <v>10</v>
      </c>
      <c r="CW715" s="1">
        <v>0</v>
      </c>
      <c r="CX715" s="1">
        <v>150010</v>
      </c>
      <c r="CY715" s="1" t="s">
        <v>273</v>
      </c>
    </row>
    <row r="716" spans="1:103" x14ac:dyDescent="0.2">
      <c r="A716" s="1">
        <v>88030</v>
      </c>
      <c r="B716" s="1">
        <v>3</v>
      </c>
      <c r="C716" s="1">
        <v>188030</v>
      </c>
      <c r="D716" s="1">
        <v>288030</v>
      </c>
      <c r="E716" s="1" t="s">
        <v>1768</v>
      </c>
      <c r="F716" s="1">
        <v>0</v>
      </c>
      <c r="G716" s="1">
        <v>30000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63</v>
      </c>
      <c r="N716" s="1">
        <v>0</v>
      </c>
      <c r="O716" s="1">
        <v>3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1</v>
      </c>
      <c r="Z716" s="1">
        <v>0</v>
      </c>
      <c r="AA716" s="1">
        <v>0</v>
      </c>
      <c r="AB716" s="1">
        <v>147</v>
      </c>
      <c r="AC716" s="1">
        <v>0</v>
      </c>
      <c r="AD716" s="1">
        <v>0</v>
      </c>
      <c r="AE716" s="1">
        <v>148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 t="s">
        <v>1769</v>
      </c>
      <c r="AL716" s="1">
        <v>1</v>
      </c>
      <c r="AM716" s="1">
        <v>0</v>
      </c>
      <c r="AN716" s="1">
        <v>100</v>
      </c>
      <c r="AO716" s="1">
        <v>4194312</v>
      </c>
      <c r="AP716" s="1">
        <v>0</v>
      </c>
      <c r="AQ716" s="1">
        <v>2</v>
      </c>
      <c r="AS716" s="1">
        <v>30</v>
      </c>
      <c r="AT716" s="1">
        <v>30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S716" s="1" t="s">
        <v>273</v>
      </c>
      <c r="CT716" s="1">
        <v>2</v>
      </c>
      <c r="CU716" s="1">
        <v>-1</v>
      </c>
      <c r="CV716" s="1">
        <v>10</v>
      </c>
      <c r="CW716" s="1">
        <v>0</v>
      </c>
      <c r="CX716" s="1">
        <v>150010</v>
      </c>
      <c r="CY716" s="1" t="s">
        <v>273</v>
      </c>
    </row>
    <row r="717" spans="1:103" x14ac:dyDescent="0.2">
      <c r="A717" s="1">
        <v>88031</v>
      </c>
      <c r="B717" s="1">
        <v>3</v>
      </c>
      <c r="C717" s="1">
        <v>188031</v>
      </c>
      <c r="D717" s="1">
        <v>288031</v>
      </c>
      <c r="E717" s="1" t="s">
        <v>1770</v>
      </c>
      <c r="F717" s="1">
        <v>0</v>
      </c>
      <c r="G717" s="1">
        <v>50000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63</v>
      </c>
      <c r="N717" s="1">
        <v>0</v>
      </c>
      <c r="O717" s="1">
        <v>4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</v>
      </c>
      <c r="Z717" s="1">
        <v>0</v>
      </c>
      <c r="AA717" s="1">
        <v>0</v>
      </c>
      <c r="AB717" s="1">
        <v>149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 t="s">
        <v>1771</v>
      </c>
      <c r="AL717" s="1">
        <v>1</v>
      </c>
      <c r="AM717" s="1">
        <v>0</v>
      </c>
      <c r="AN717" s="1">
        <v>100</v>
      </c>
      <c r="AO717" s="1">
        <v>4194312</v>
      </c>
      <c r="AP717" s="1">
        <v>0</v>
      </c>
      <c r="AQ717" s="1">
        <v>2</v>
      </c>
      <c r="AS717" s="1">
        <v>31</v>
      </c>
      <c r="AT717" s="1">
        <v>31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S717" s="1" t="s">
        <v>272</v>
      </c>
      <c r="CT717" s="1">
        <v>2</v>
      </c>
      <c r="CU717" s="1">
        <v>-1</v>
      </c>
      <c r="CV717" s="1">
        <v>11</v>
      </c>
      <c r="CW717" s="1">
        <v>0</v>
      </c>
      <c r="CX717" s="1">
        <v>150011</v>
      </c>
      <c r="CY717" s="1" t="s">
        <v>272</v>
      </c>
    </row>
    <row r="718" spans="1:103" x14ac:dyDescent="0.2">
      <c r="A718" s="1">
        <v>88032</v>
      </c>
      <c r="B718" s="1">
        <v>3</v>
      </c>
      <c r="C718" s="1">
        <v>188032</v>
      </c>
      <c r="D718" s="1">
        <v>288032</v>
      </c>
      <c r="E718" s="1" t="s">
        <v>1772</v>
      </c>
      <c r="F718" s="1">
        <v>0</v>
      </c>
      <c r="G718" s="1">
        <v>15000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63</v>
      </c>
      <c r="N718" s="1">
        <v>0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0</v>
      </c>
      <c r="AA718" s="1">
        <v>0</v>
      </c>
      <c r="AB718" s="1">
        <v>150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 t="s">
        <v>1773</v>
      </c>
      <c r="AL718" s="1">
        <v>1</v>
      </c>
      <c r="AM718" s="1">
        <v>0</v>
      </c>
      <c r="AN718" s="1">
        <v>100</v>
      </c>
      <c r="AO718" s="1">
        <v>4194312</v>
      </c>
      <c r="AP718" s="1">
        <v>0</v>
      </c>
      <c r="AQ718" s="1">
        <v>2</v>
      </c>
      <c r="AS718" s="1">
        <v>32</v>
      </c>
      <c r="AT718" s="1">
        <v>32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S718" s="1" t="s">
        <v>272</v>
      </c>
      <c r="CT718" s="1">
        <v>2</v>
      </c>
      <c r="CU718" s="1">
        <v>-1</v>
      </c>
      <c r="CV718" s="1">
        <v>11</v>
      </c>
      <c r="CW718" s="1">
        <v>0</v>
      </c>
      <c r="CX718" s="1">
        <v>150011</v>
      </c>
      <c r="CY718" s="1" t="s">
        <v>272</v>
      </c>
    </row>
    <row r="719" spans="1:103" x14ac:dyDescent="0.2">
      <c r="A719" s="1">
        <v>88033</v>
      </c>
      <c r="B719" s="1">
        <v>3</v>
      </c>
      <c r="C719" s="1">
        <v>188033</v>
      </c>
      <c r="D719" s="1">
        <v>288033</v>
      </c>
      <c r="E719" s="1" t="s">
        <v>1774</v>
      </c>
      <c r="F719" s="1">
        <v>0</v>
      </c>
      <c r="G719" s="1">
        <v>50000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63</v>
      </c>
      <c r="N719" s="1">
        <v>0</v>
      </c>
      <c r="O719" s="1">
        <v>4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</v>
      </c>
      <c r="Z719" s="1">
        <v>0</v>
      </c>
      <c r="AA719" s="1">
        <v>0</v>
      </c>
      <c r="AB719" s="1">
        <v>151</v>
      </c>
      <c r="AC719" s="1">
        <v>0</v>
      </c>
      <c r="AD719" s="1">
        <v>0</v>
      </c>
      <c r="AE719" s="1">
        <v>152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 t="s">
        <v>1775</v>
      </c>
      <c r="AL719" s="1">
        <v>1</v>
      </c>
      <c r="AM719" s="1">
        <v>0</v>
      </c>
      <c r="AN719" s="1">
        <v>100</v>
      </c>
      <c r="AO719" s="1">
        <v>4194312</v>
      </c>
      <c r="AP719" s="1">
        <v>0</v>
      </c>
      <c r="AQ719" s="1">
        <v>2</v>
      </c>
      <c r="AS719" s="1">
        <v>33</v>
      </c>
      <c r="AT719" s="1">
        <v>33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S719" s="1" t="s">
        <v>2823</v>
      </c>
      <c r="CT719" s="1">
        <v>4</v>
      </c>
      <c r="CU719" s="1">
        <v>-1</v>
      </c>
      <c r="CV719" s="1">
        <v>12</v>
      </c>
      <c r="CW719" s="1">
        <v>0</v>
      </c>
      <c r="CX719" s="1">
        <v>150012</v>
      </c>
      <c r="CY719" s="1" t="s">
        <v>2823</v>
      </c>
    </row>
    <row r="720" spans="1:103" x14ac:dyDescent="0.2">
      <c r="A720" s="1">
        <v>88034</v>
      </c>
      <c r="B720" s="1">
        <v>3</v>
      </c>
      <c r="C720" s="1">
        <v>188034</v>
      </c>
      <c r="D720" s="1">
        <v>288034</v>
      </c>
      <c r="E720" s="1" t="s">
        <v>1776</v>
      </c>
      <c r="F720" s="1">
        <v>0</v>
      </c>
      <c r="G720" s="1">
        <v>30000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64</v>
      </c>
      <c r="N720" s="1">
        <v>0</v>
      </c>
      <c r="O720" s="1">
        <v>3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</v>
      </c>
      <c r="Z720" s="1">
        <v>0</v>
      </c>
      <c r="AA720" s="1">
        <v>0</v>
      </c>
      <c r="AB720" s="1">
        <v>153</v>
      </c>
      <c r="AC720" s="1">
        <v>0</v>
      </c>
      <c r="AD720" s="1">
        <v>0</v>
      </c>
      <c r="AE720" s="1">
        <v>154</v>
      </c>
      <c r="AF720" s="1">
        <v>0</v>
      </c>
      <c r="AG720" s="1">
        <v>0</v>
      </c>
      <c r="AH720" s="1">
        <v>155</v>
      </c>
      <c r="AI720" s="1">
        <v>0</v>
      </c>
      <c r="AJ720" s="1">
        <v>0</v>
      </c>
      <c r="AK720" s="1" t="s">
        <v>1777</v>
      </c>
      <c r="AL720" s="1">
        <v>1</v>
      </c>
      <c r="AM720" s="1">
        <v>0</v>
      </c>
      <c r="AN720" s="1">
        <v>100</v>
      </c>
      <c r="AO720" s="1">
        <v>4194312</v>
      </c>
      <c r="AP720" s="1">
        <v>0</v>
      </c>
      <c r="AQ720" s="1">
        <v>2</v>
      </c>
      <c r="AS720" s="1">
        <v>34</v>
      </c>
      <c r="AT720" s="1">
        <v>34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S720" s="1" t="s">
        <v>260</v>
      </c>
      <c r="CT720" s="1">
        <v>1</v>
      </c>
      <c r="CU720" s="1">
        <v>-1</v>
      </c>
      <c r="CV720" s="1">
        <v>14</v>
      </c>
      <c r="CW720" s="1">
        <v>0</v>
      </c>
      <c r="CX720" s="1">
        <v>150014</v>
      </c>
      <c r="CY720" s="1" t="s">
        <v>260</v>
      </c>
    </row>
    <row r="721" spans="1:103" x14ac:dyDescent="0.2">
      <c r="A721" s="1">
        <v>88035</v>
      </c>
      <c r="B721" s="1">
        <v>3</v>
      </c>
      <c r="C721" s="1">
        <v>188035</v>
      </c>
      <c r="D721" s="1">
        <v>288035</v>
      </c>
      <c r="E721" s="1" t="s">
        <v>1778</v>
      </c>
      <c r="F721" s="1">
        <v>0</v>
      </c>
      <c r="G721" s="1">
        <v>30000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63</v>
      </c>
      <c r="N721" s="1">
        <v>0</v>
      </c>
      <c r="O721" s="1">
        <v>3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0</v>
      </c>
      <c r="AA721" s="1">
        <v>0</v>
      </c>
      <c r="AB721" s="1">
        <v>157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 t="s">
        <v>1779</v>
      </c>
      <c r="AL721" s="1">
        <v>1</v>
      </c>
      <c r="AM721" s="1">
        <v>0</v>
      </c>
      <c r="AN721" s="1">
        <v>100</v>
      </c>
      <c r="AO721" s="1">
        <v>4194312</v>
      </c>
      <c r="AP721" s="1">
        <v>0</v>
      </c>
      <c r="AQ721" s="1">
        <v>2</v>
      </c>
      <c r="AS721" s="1">
        <v>35</v>
      </c>
      <c r="AT721" s="1">
        <v>35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S721" s="1" t="s">
        <v>268</v>
      </c>
      <c r="CT721" s="1">
        <v>1</v>
      </c>
      <c r="CU721" s="1">
        <v>-1</v>
      </c>
      <c r="CV721" s="1">
        <v>13</v>
      </c>
      <c r="CW721" s="1">
        <v>0</v>
      </c>
      <c r="CX721" s="1">
        <v>150013</v>
      </c>
      <c r="CY721" s="1" t="s">
        <v>268</v>
      </c>
    </row>
    <row r="722" spans="1:103" x14ac:dyDescent="0.2">
      <c r="A722" s="1">
        <v>88036</v>
      </c>
      <c r="B722" s="1">
        <v>3</v>
      </c>
      <c r="C722" s="1">
        <v>188036</v>
      </c>
      <c r="D722" s="1">
        <v>288036</v>
      </c>
      <c r="E722" s="1" t="s">
        <v>1780</v>
      </c>
      <c r="F722" s="1">
        <v>0</v>
      </c>
      <c r="G722" s="1">
        <v>50000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-1</v>
      </c>
      <c r="N722" s="1">
        <v>0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101</v>
      </c>
      <c r="Z722" s="1">
        <v>0</v>
      </c>
      <c r="AA722" s="1">
        <v>0</v>
      </c>
      <c r="AB722" s="1">
        <v>102</v>
      </c>
      <c r="AC722" s="1">
        <v>0</v>
      </c>
      <c r="AD722" s="1">
        <v>0</v>
      </c>
      <c r="AE722" s="1">
        <v>103</v>
      </c>
      <c r="AF722" s="1">
        <v>0</v>
      </c>
      <c r="AG722" s="1">
        <v>0</v>
      </c>
      <c r="AH722" s="1">
        <v>272</v>
      </c>
      <c r="AI722" s="1">
        <v>0</v>
      </c>
      <c r="AJ722" s="1">
        <v>0</v>
      </c>
      <c r="AK722" s="1" t="s">
        <v>1781</v>
      </c>
      <c r="AL722" s="1">
        <v>1</v>
      </c>
      <c r="AM722" s="1">
        <v>0</v>
      </c>
      <c r="AN722" s="1">
        <v>100</v>
      </c>
      <c r="AO722" s="1">
        <v>4194312</v>
      </c>
      <c r="AP722" s="1">
        <v>0</v>
      </c>
      <c r="AQ722" s="1">
        <v>2</v>
      </c>
      <c r="AS722" s="1">
        <v>36</v>
      </c>
      <c r="AT722" s="1">
        <v>36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S722" s="1" t="s">
        <v>243</v>
      </c>
      <c r="CT722" s="1">
        <v>2</v>
      </c>
      <c r="CU722" s="1">
        <v>-1</v>
      </c>
      <c r="CV722" s="1">
        <v>16</v>
      </c>
      <c r="CW722" s="1">
        <v>0</v>
      </c>
      <c r="CX722" s="1">
        <v>150016</v>
      </c>
      <c r="CY722" s="1" t="s">
        <v>243</v>
      </c>
    </row>
    <row r="723" spans="1:103" x14ac:dyDescent="0.2">
      <c r="A723" s="1">
        <v>88037</v>
      </c>
      <c r="B723" s="1">
        <v>3</v>
      </c>
      <c r="C723" s="1">
        <v>188037</v>
      </c>
      <c r="D723" s="1">
        <v>288037</v>
      </c>
      <c r="E723" s="1" t="s">
        <v>1782</v>
      </c>
      <c r="F723" s="1">
        <v>0</v>
      </c>
      <c r="G723" s="1">
        <v>30000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256</v>
      </c>
      <c r="N723" s="1">
        <v>0</v>
      </c>
      <c r="O723" s="1">
        <v>3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5</v>
      </c>
      <c r="Z723" s="1">
        <v>0</v>
      </c>
      <c r="AA723" s="1">
        <v>0</v>
      </c>
      <c r="AB723" s="1">
        <v>160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 t="s">
        <v>1783</v>
      </c>
      <c r="AL723" s="1">
        <v>1</v>
      </c>
      <c r="AM723" s="1">
        <v>0</v>
      </c>
      <c r="AN723" s="1">
        <v>100</v>
      </c>
      <c r="AO723" s="1">
        <v>4194312</v>
      </c>
      <c r="AP723" s="1">
        <v>0</v>
      </c>
      <c r="AQ723" s="1">
        <v>2</v>
      </c>
      <c r="AS723" s="1">
        <v>37</v>
      </c>
      <c r="AT723" s="1">
        <v>37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S723" s="1" t="s">
        <v>274</v>
      </c>
      <c r="CT723" s="1">
        <v>1</v>
      </c>
      <c r="CU723" s="1">
        <v>-1</v>
      </c>
      <c r="CV723" s="1">
        <v>18</v>
      </c>
      <c r="CW723" s="1">
        <v>0</v>
      </c>
      <c r="CX723" s="1">
        <v>150018</v>
      </c>
      <c r="CY723" s="1" t="s">
        <v>274</v>
      </c>
    </row>
    <row r="724" spans="1:103" x14ac:dyDescent="0.2">
      <c r="A724" s="1">
        <v>88038</v>
      </c>
      <c r="B724" s="1">
        <v>3</v>
      </c>
      <c r="C724" s="1">
        <v>188038</v>
      </c>
      <c r="D724" s="1">
        <v>288038</v>
      </c>
      <c r="E724" s="1" t="s">
        <v>1784</v>
      </c>
      <c r="F724" s="1">
        <v>0</v>
      </c>
      <c r="G724" s="1">
        <v>5000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128</v>
      </c>
      <c r="N724" s="1">
        <v>0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4</v>
      </c>
      <c r="Z724" s="1">
        <v>0</v>
      </c>
      <c r="AA724" s="1">
        <v>0</v>
      </c>
      <c r="AB724" s="1">
        <v>161</v>
      </c>
      <c r="AC724" s="1">
        <v>0</v>
      </c>
      <c r="AD724" s="1">
        <v>0</v>
      </c>
      <c r="AE724" s="1">
        <v>162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 t="s">
        <v>1785</v>
      </c>
      <c r="AL724" s="1">
        <v>1</v>
      </c>
      <c r="AM724" s="1">
        <v>0</v>
      </c>
      <c r="AN724" s="1">
        <v>100</v>
      </c>
      <c r="AO724" s="1">
        <v>4194312</v>
      </c>
      <c r="AP724" s="1">
        <v>0</v>
      </c>
      <c r="AQ724" s="1">
        <v>2</v>
      </c>
      <c r="AS724" s="1">
        <v>38</v>
      </c>
      <c r="AT724" s="1">
        <v>38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S724" s="1" t="s">
        <v>269</v>
      </c>
      <c r="CT724" s="1">
        <v>1</v>
      </c>
      <c r="CU724" s="1">
        <v>-1</v>
      </c>
      <c r="CV724" s="1">
        <v>17</v>
      </c>
      <c r="CW724" s="1">
        <v>0</v>
      </c>
      <c r="CX724" s="1">
        <v>150017</v>
      </c>
      <c r="CY724" s="1" t="s">
        <v>269</v>
      </c>
    </row>
    <row r="725" spans="1:103" x14ac:dyDescent="0.2">
      <c r="A725" s="1">
        <v>88039</v>
      </c>
      <c r="B725" s="1">
        <v>3</v>
      </c>
      <c r="C725" s="1">
        <v>188039</v>
      </c>
      <c r="D725" s="1">
        <v>288039</v>
      </c>
      <c r="E725" s="1" t="s">
        <v>1786</v>
      </c>
      <c r="F725" s="1">
        <v>0</v>
      </c>
      <c r="G725" s="1">
        <v>30000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128</v>
      </c>
      <c r="N725" s="1">
        <v>0</v>
      </c>
      <c r="O725" s="1">
        <v>3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4</v>
      </c>
      <c r="Z725" s="1">
        <v>0</v>
      </c>
      <c r="AA725" s="1">
        <v>0</v>
      </c>
      <c r="AB725" s="1">
        <v>163</v>
      </c>
      <c r="AC725" s="1">
        <v>0</v>
      </c>
      <c r="AD725" s="1">
        <v>0</v>
      </c>
      <c r="AE725" s="1">
        <v>164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 t="s">
        <v>1787</v>
      </c>
      <c r="AL725" s="1">
        <v>1</v>
      </c>
      <c r="AM725" s="1">
        <v>0</v>
      </c>
      <c r="AN725" s="1">
        <v>100</v>
      </c>
      <c r="AO725" s="1">
        <v>4194312</v>
      </c>
      <c r="AP725" s="1">
        <v>0</v>
      </c>
      <c r="AQ725" s="1">
        <v>2</v>
      </c>
      <c r="AS725" s="1">
        <v>39</v>
      </c>
      <c r="AT725" s="1">
        <v>39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S725" s="1" t="s">
        <v>254</v>
      </c>
      <c r="CT725" s="1">
        <v>2</v>
      </c>
      <c r="CU725" s="1">
        <v>-1</v>
      </c>
      <c r="CV725" s="1">
        <v>19</v>
      </c>
      <c r="CW725" s="1">
        <v>0</v>
      </c>
      <c r="CX725" s="1">
        <v>150019</v>
      </c>
      <c r="CY725" s="1" t="s">
        <v>254</v>
      </c>
    </row>
    <row r="726" spans="1:103" x14ac:dyDescent="0.2">
      <c r="A726" s="1">
        <v>88040</v>
      </c>
      <c r="B726" s="1">
        <v>3</v>
      </c>
      <c r="C726" s="1">
        <v>188040</v>
      </c>
      <c r="D726" s="1">
        <v>288040</v>
      </c>
      <c r="E726" s="1" t="s">
        <v>1788</v>
      </c>
      <c r="F726" s="1">
        <v>0</v>
      </c>
      <c r="G726" s="1">
        <v>30000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1024</v>
      </c>
      <c r="N726" s="1">
        <v>0</v>
      </c>
      <c r="O726" s="1">
        <v>3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7</v>
      </c>
      <c r="Z726" s="1">
        <v>0</v>
      </c>
      <c r="AA726" s="1">
        <v>0</v>
      </c>
      <c r="AB726" s="1">
        <v>165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 t="s">
        <v>1789</v>
      </c>
      <c r="AL726" s="1">
        <v>1</v>
      </c>
      <c r="AM726" s="1">
        <v>0</v>
      </c>
      <c r="AN726" s="1">
        <v>100</v>
      </c>
      <c r="AO726" s="1">
        <v>4194312</v>
      </c>
      <c r="AP726" s="1">
        <v>0</v>
      </c>
      <c r="AQ726" s="1">
        <v>2</v>
      </c>
      <c r="AS726" s="1">
        <v>40</v>
      </c>
      <c r="AT726" s="1">
        <v>40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S726" s="1" t="s">
        <v>267</v>
      </c>
      <c r="CT726" s="1">
        <v>1</v>
      </c>
      <c r="CU726" s="1">
        <v>-1</v>
      </c>
      <c r="CV726" s="1">
        <v>15</v>
      </c>
      <c r="CW726" s="1">
        <v>0</v>
      </c>
      <c r="CX726" s="1">
        <v>150015</v>
      </c>
      <c r="CY726" s="1" t="s">
        <v>267</v>
      </c>
    </row>
    <row r="727" spans="1:103" x14ac:dyDescent="0.2">
      <c r="A727" s="1">
        <v>88041</v>
      </c>
      <c r="B727" s="1">
        <v>3</v>
      </c>
      <c r="C727" s="1">
        <v>188041</v>
      </c>
      <c r="D727" s="1">
        <v>288041</v>
      </c>
      <c r="E727" s="1" t="s">
        <v>1790</v>
      </c>
      <c r="F727" s="1">
        <v>0</v>
      </c>
      <c r="G727" s="1">
        <v>15000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128</v>
      </c>
      <c r="N727" s="1">
        <v>0</v>
      </c>
      <c r="O727" s="1">
        <v>2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4</v>
      </c>
      <c r="Z727" s="1">
        <v>0</v>
      </c>
      <c r="AA727" s="1">
        <v>0</v>
      </c>
      <c r="AB727" s="1">
        <v>166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 t="s">
        <v>1791</v>
      </c>
      <c r="AL727" s="1">
        <v>1</v>
      </c>
      <c r="AM727" s="1">
        <v>0</v>
      </c>
      <c r="AN727" s="1">
        <v>100</v>
      </c>
      <c r="AO727" s="1">
        <v>4194312</v>
      </c>
      <c r="AP727" s="1">
        <v>0</v>
      </c>
      <c r="AQ727" s="1">
        <v>2</v>
      </c>
      <c r="AS727" s="1">
        <v>41</v>
      </c>
      <c r="AT727" s="1">
        <v>41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S727" s="1" t="s">
        <v>251</v>
      </c>
      <c r="CT727" s="1">
        <v>2</v>
      </c>
      <c r="CU727" s="1">
        <v>-1</v>
      </c>
      <c r="CV727" s="1">
        <v>20</v>
      </c>
      <c r="CW727" s="1">
        <v>0</v>
      </c>
      <c r="CX727" s="1">
        <v>150020</v>
      </c>
      <c r="CY727" s="1" t="s">
        <v>251</v>
      </c>
    </row>
    <row r="728" spans="1:103" x14ac:dyDescent="0.2">
      <c r="A728" s="1">
        <v>88042</v>
      </c>
      <c r="B728" s="1">
        <v>3</v>
      </c>
      <c r="C728" s="1">
        <v>188042</v>
      </c>
      <c r="D728" s="1">
        <v>288042</v>
      </c>
      <c r="E728" s="1" t="s">
        <v>1792</v>
      </c>
      <c r="F728" s="1">
        <v>0</v>
      </c>
      <c r="G728" s="1">
        <v>30000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63</v>
      </c>
      <c r="N728" s="1">
        <v>0</v>
      </c>
      <c r="O728" s="1">
        <v>3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2</v>
      </c>
      <c r="Z728" s="1">
        <v>0</v>
      </c>
      <c r="AA728" s="1">
        <v>0</v>
      </c>
      <c r="AB728" s="1">
        <v>167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 t="s">
        <v>1793</v>
      </c>
      <c r="AL728" s="1">
        <v>1</v>
      </c>
      <c r="AM728" s="1">
        <v>0</v>
      </c>
      <c r="AN728" s="1">
        <v>100</v>
      </c>
      <c r="AO728" s="1">
        <v>4194312</v>
      </c>
      <c r="AP728" s="1">
        <v>0</v>
      </c>
      <c r="AQ728" s="1">
        <v>2</v>
      </c>
      <c r="AS728" s="1">
        <v>42</v>
      </c>
      <c r="AT728" s="1">
        <v>42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S728" s="1" t="s">
        <v>243</v>
      </c>
      <c r="CT728" s="1">
        <v>2</v>
      </c>
      <c r="CU728" s="1">
        <v>-1</v>
      </c>
      <c r="CV728" s="1">
        <v>16</v>
      </c>
      <c r="CW728" s="1">
        <v>0</v>
      </c>
      <c r="CX728" s="1">
        <v>150016</v>
      </c>
      <c r="CY728" s="1" t="s">
        <v>243</v>
      </c>
    </row>
    <row r="729" spans="1:103" x14ac:dyDescent="0.2">
      <c r="A729" s="1">
        <v>88043</v>
      </c>
      <c r="B729" s="1">
        <v>3</v>
      </c>
      <c r="C729" s="1">
        <v>188043</v>
      </c>
      <c r="D729" s="1">
        <v>288043</v>
      </c>
      <c r="E729" s="1" t="s">
        <v>1794</v>
      </c>
      <c r="F729" s="1">
        <v>0</v>
      </c>
      <c r="G729" s="1">
        <v>15000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63</v>
      </c>
      <c r="N729" s="1">
        <v>0</v>
      </c>
      <c r="O729" s="1">
        <v>2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1</v>
      </c>
      <c r="Z729" s="1">
        <v>0</v>
      </c>
      <c r="AA729" s="1">
        <v>0</v>
      </c>
      <c r="AB729" s="1">
        <v>168</v>
      </c>
      <c r="AC729" s="1">
        <v>0</v>
      </c>
      <c r="AD729" s="1">
        <v>0</v>
      </c>
      <c r="AE729" s="1">
        <v>169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 t="s">
        <v>1795</v>
      </c>
      <c r="AL729" s="1">
        <v>1</v>
      </c>
      <c r="AM729" s="1">
        <v>0</v>
      </c>
      <c r="AN729" s="1">
        <v>100</v>
      </c>
      <c r="AO729" s="1">
        <v>4194312</v>
      </c>
      <c r="AP729" s="1">
        <v>0</v>
      </c>
      <c r="AQ729" s="1">
        <v>2</v>
      </c>
      <c r="AS729" s="1">
        <v>43</v>
      </c>
      <c r="AT729" s="1">
        <v>43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S729" s="1" t="s">
        <v>243</v>
      </c>
      <c r="CT729" s="1">
        <v>2</v>
      </c>
      <c r="CU729" s="1">
        <v>-1</v>
      </c>
      <c r="CV729" s="1">
        <v>16</v>
      </c>
      <c r="CW729" s="1">
        <v>0</v>
      </c>
      <c r="CX729" s="1">
        <v>150016</v>
      </c>
      <c r="CY729" s="1" t="s">
        <v>243</v>
      </c>
    </row>
    <row r="730" spans="1:103" x14ac:dyDescent="0.2">
      <c r="A730" s="1">
        <v>88044</v>
      </c>
      <c r="B730" s="1">
        <v>3</v>
      </c>
      <c r="C730" s="1">
        <v>188044</v>
      </c>
      <c r="D730" s="1">
        <v>288044</v>
      </c>
      <c r="E730" s="1" t="s">
        <v>1796</v>
      </c>
      <c r="F730" s="1">
        <v>0</v>
      </c>
      <c r="G730" s="1">
        <v>15000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63</v>
      </c>
      <c r="N730" s="1">
        <v>0</v>
      </c>
      <c r="O730" s="1">
        <v>2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1</v>
      </c>
      <c r="Z730" s="1">
        <v>0</v>
      </c>
      <c r="AA730" s="1">
        <v>0</v>
      </c>
      <c r="AB730" s="1">
        <v>170</v>
      </c>
      <c r="AC730" s="1">
        <v>0</v>
      </c>
      <c r="AD730" s="1">
        <v>0</v>
      </c>
      <c r="AE730" s="1">
        <v>171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 t="s">
        <v>1797</v>
      </c>
      <c r="AL730" s="1">
        <v>1</v>
      </c>
      <c r="AM730" s="1">
        <v>0</v>
      </c>
      <c r="AN730" s="1">
        <v>100</v>
      </c>
      <c r="AO730" s="1">
        <v>4194312</v>
      </c>
      <c r="AP730" s="1">
        <v>0</v>
      </c>
      <c r="AQ730" s="1">
        <v>2</v>
      </c>
      <c r="AS730" s="1">
        <v>44</v>
      </c>
      <c r="AT730" s="1">
        <v>44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S730" s="1" t="s">
        <v>254</v>
      </c>
      <c r="CT730" s="1">
        <v>2</v>
      </c>
      <c r="CU730" s="1">
        <v>-1</v>
      </c>
      <c r="CV730" s="1">
        <v>19</v>
      </c>
      <c r="CW730" s="1">
        <v>0</v>
      </c>
      <c r="CX730" s="1">
        <v>150019</v>
      </c>
      <c r="CY730" s="1" t="s">
        <v>254</v>
      </c>
    </row>
    <row r="731" spans="1:103" x14ac:dyDescent="0.2">
      <c r="A731" s="1">
        <v>88045</v>
      </c>
      <c r="B731" s="1">
        <v>3</v>
      </c>
      <c r="C731" s="1">
        <v>188045</v>
      </c>
      <c r="D731" s="1">
        <v>288045</v>
      </c>
      <c r="E731" s="1" t="s">
        <v>1798</v>
      </c>
      <c r="F731" s="1">
        <v>0</v>
      </c>
      <c r="G731" s="1">
        <v>30000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63</v>
      </c>
      <c r="N731" s="1">
        <v>0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2</v>
      </c>
      <c r="Z731" s="1">
        <v>0</v>
      </c>
      <c r="AA731" s="1">
        <v>0</v>
      </c>
      <c r="AB731" s="1">
        <v>172</v>
      </c>
      <c r="AC731" s="1">
        <v>0</v>
      </c>
      <c r="AD731" s="1">
        <v>0</v>
      </c>
      <c r="AE731" s="1">
        <v>173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 t="s">
        <v>1799</v>
      </c>
      <c r="AL731" s="1">
        <v>1</v>
      </c>
      <c r="AM731" s="1">
        <v>0</v>
      </c>
      <c r="AN731" s="1">
        <v>100</v>
      </c>
      <c r="AO731" s="1">
        <v>4194312</v>
      </c>
      <c r="AP731" s="1">
        <v>0</v>
      </c>
      <c r="AQ731" s="1">
        <v>2</v>
      </c>
      <c r="AS731" s="1">
        <v>45</v>
      </c>
      <c r="AT731" s="1">
        <v>45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S731" s="1" t="s">
        <v>254</v>
      </c>
      <c r="CT731" s="1">
        <v>2</v>
      </c>
      <c r="CU731" s="1">
        <v>-1</v>
      </c>
      <c r="CV731" s="1">
        <v>19</v>
      </c>
      <c r="CW731" s="1">
        <v>0</v>
      </c>
      <c r="CX731" s="1">
        <v>150019</v>
      </c>
      <c r="CY731" s="1" t="s">
        <v>254</v>
      </c>
    </row>
    <row r="732" spans="1:103" x14ac:dyDescent="0.2">
      <c r="A732" s="1">
        <v>88046</v>
      </c>
      <c r="B732" s="1">
        <v>3</v>
      </c>
      <c r="C732" s="1">
        <v>188046</v>
      </c>
      <c r="D732" s="1">
        <v>288046</v>
      </c>
      <c r="E732" s="1" t="s">
        <v>1800</v>
      </c>
      <c r="F732" s="1">
        <v>0</v>
      </c>
      <c r="G732" s="1">
        <v>75000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63</v>
      </c>
      <c r="N732" s="1">
        <v>0</v>
      </c>
      <c r="O732" s="1">
        <v>5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1</v>
      </c>
      <c r="Z732" s="1">
        <v>0</v>
      </c>
      <c r="AA732" s="1">
        <v>0</v>
      </c>
      <c r="AB732" s="1">
        <v>174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 t="s">
        <v>1801</v>
      </c>
      <c r="AL732" s="1">
        <v>1</v>
      </c>
      <c r="AM732" s="1">
        <v>0</v>
      </c>
      <c r="AN732" s="1">
        <v>100</v>
      </c>
      <c r="AO732" s="1">
        <v>4194312</v>
      </c>
      <c r="AP732" s="1">
        <v>0</v>
      </c>
      <c r="AQ732" s="1">
        <v>2</v>
      </c>
      <c r="AS732" s="1">
        <v>46</v>
      </c>
      <c r="AT732" s="1">
        <v>46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S732" s="1" t="s">
        <v>251</v>
      </c>
      <c r="CT732" s="1">
        <v>2</v>
      </c>
      <c r="CU732" s="1">
        <v>-1</v>
      </c>
      <c r="CV732" s="1">
        <v>20</v>
      </c>
      <c r="CW732" s="1">
        <v>0</v>
      </c>
      <c r="CX732" s="1">
        <v>150020</v>
      </c>
      <c r="CY732" s="1" t="s">
        <v>251</v>
      </c>
    </row>
    <row r="733" spans="1:103" x14ac:dyDescent="0.2">
      <c r="A733" s="1">
        <v>88047</v>
      </c>
      <c r="B733" s="1">
        <v>3</v>
      </c>
      <c r="C733" s="1">
        <v>188047</v>
      </c>
      <c r="D733" s="1">
        <v>288047</v>
      </c>
      <c r="E733" s="1" t="s">
        <v>1802</v>
      </c>
      <c r="F733" s="1">
        <v>0</v>
      </c>
      <c r="G733" s="1">
        <v>50000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63</v>
      </c>
      <c r="N733" s="1">
        <v>0</v>
      </c>
      <c r="O733" s="1">
        <v>4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2</v>
      </c>
      <c r="Z733" s="1">
        <v>0</v>
      </c>
      <c r="AA733" s="1">
        <v>0</v>
      </c>
      <c r="AB733" s="1">
        <v>175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 t="s">
        <v>1803</v>
      </c>
      <c r="AL733" s="1">
        <v>1</v>
      </c>
      <c r="AM733" s="1">
        <v>0</v>
      </c>
      <c r="AN733" s="1">
        <v>100</v>
      </c>
      <c r="AO733" s="1">
        <v>4194312</v>
      </c>
      <c r="AP733" s="1">
        <v>0</v>
      </c>
      <c r="AQ733" s="1">
        <v>2</v>
      </c>
      <c r="AS733" s="1">
        <v>47</v>
      </c>
      <c r="AT733" s="1">
        <v>47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S733" s="1" t="s">
        <v>251</v>
      </c>
      <c r="CT733" s="1">
        <v>2</v>
      </c>
      <c r="CU733" s="1">
        <v>-1</v>
      </c>
      <c r="CV733" s="1">
        <v>20</v>
      </c>
      <c r="CW733" s="1">
        <v>0</v>
      </c>
      <c r="CX733" s="1">
        <v>150020</v>
      </c>
      <c r="CY733" s="1" t="s">
        <v>251</v>
      </c>
    </row>
    <row r="734" spans="1:103" x14ac:dyDescent="0.2">
      <c r="A734" s="1">
        <v>88048</v>
      </c>
      <c r="B734" s="1">
        <v>3</v>
      </c>
      <c r="C734" s="1">
        <v>188048</v>
      </c>
      <c r="D734" s="1">
        <v>288048</v>
      </c>
      <c r="E734" s="1" t="s">
        <v>1804</v>
      </c>
      <c r="F734" s="1">
        <v>0</v>
      </c>
      <c r="G734" s="1">
        <v>15000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512</v>
      </c>
      <c r="N734" s="1">
        <v>0</v>
      </c>
      <c r="O734" s="1">
        <v>2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6</v>
      </c>
      <c r="Z734" s="1">
        <v>0</v>
      </c>
      <c r="AA734" s="1">
        <v>0</v>
      </c>
      <c r="AB734" s="1">
        <v>176</v>
      </c>
      <c r="AC734" s="1">
        <v>0</v>
      </c>
      <c r="AD734" s="1">
        <v>0</v>
      </c>
      <c r="AE734" s="1">
        <v>177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 t="s">
        <v>1805</v>
      </c>
      <c r="AL734" s="1">
        <v>1</v>
      </c>
      <c r="AM734" s="1">
        <v>0</v>
      </c>
      <c r="AN734" s="1">
        <v>100</v>
      </c>
      <c r="AO734" s="1">
        <v>4194312</v>
      </c>
      <c r="AP734" s="1">
        <v>0</v>
      </c>
      <c r="AQ734" s="1">
        <v>2</v>
      </c>
      <c r="AS734" s="1">
        <v>48</v>
      </c>
      <c r="AT734" s="1">
        <v>48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S734" s="1" t="s">
        <v>246</v>
      </c>
      <c r="CT734" s="1">
        <v>4</v>
      </c>
      <c r="CU734" s="1">
        <v>-1</v>
      </c>
      <c r="CV734" s="1">
        <v>21</v>
      </c>
      <c r="CW734" s="1">
        <v>0</v>
      </c>
      <c r="CX734" s="1">
        <v>150021</v>
      </c>
      <c r="CY734" s="1" t="s">
        <v>246</v>
      </c>
    </row>
    <row r="735" spans="1:103" x14ac:dyDescent="0.2">
      <c r="A735" s="1">
        <v>88049</v>
      </c>
      <c r="B735" s="1">
        <v>3</v>
      </c>
      <c r="C735" s="1">
        <v>188049</v>
      </c>
      <c r="D735" s="1">
        <v>288049</v>
      </c>
      <c r="E735" s="1" t="s">
        <v>1806</v>
      </c>
      <c r="F735" s="1">
        <v>0</v>
      </c>
      <c r="G735" s="1">
        <v>50000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256</v>
      </c>
      <c r="N735" s="1">
        <v>0</v>
      </c>
      <c r="O735" s="1">
        <v>4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5</v>
      </c>
      <c r="Z735" s="1">
        <v>0</v>
      </c>
      <c r="AA735" s="1">
        <v>0</v>
      </c>
      <c r="AB735" s="1">
        <v>178</v>
      </c>
      <c r="AC735" s="1">
        <v>0</v>
      </c>
      <c r="AD735" s="1">
        <v>0</v>
      </c>
      <c r="AE735" s="1">
        <v>179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 t="s">
        <v>1807</v>
      </c>
      <c r="AL735" s="1">
        <v>1</v>
      </c>
      <c r="AM735" s="1">
        <v>0</v>
      </c>
      <c r="AN735" s="1">
        <v>100</v>
      </c>
      <c r="AO735" s="1">
        <v>4194312</v>
      </c>
      <c r="AP735" s="1">
        <v>0</v>
      </c>
      <c r="AQ735" s="1">
        <v>2</v>
      </c>
      <c r="AS735" s="1">
        <v>49</v>
      </c>
      <c r="AT735" s="1">
        <v>49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S735" s="1" t="s">
        <v>246</v>
      </c>
      <c r="CT735" s="1">
        <v>4</v>
      </c>
      <c r="CU735" s="1">
        <v>-1</v>
      </c>
      <c r="CV735" s="1">
        <v>21</v>
      </c>
      <c r="CW735" s="1">
        <v>0</v>
      </c>
      <c r="CX735" s="1">
        <v>150021</v>
      </c>
      <c r="CY735" s="1" t="s">
        <v>246</v>
      </c>
    </row>
    <row r="736" spans="1:103" x14ac:dyDescent="0.2">
      <c r="A736" s="1">
        <v>88050</v>
      </c>
      <c r="B736" s="1">
        <v>3</v>
      </c>
      <c r="C736" s="1">
        <v>188050</v>
      </c>
      <c r="D736" s="1">
        <v>288050</v>
      </c>
      <c r="E736" s="1" t="s">
        <v>1808</v>
      </c>
      <c r="F736" s="1">
        <v>0</v>
      </c>
      <c r="G736" s="1">
        <v>30000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-1</v>
      </c>
      <c r="N736" s="1">
        <v>0</v>
      </c>
      <c r="O736" s="1">
        <v>3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101</v>
      </c>
      <c r="Z736" s="1">
        <v>0</v>
      </c>
      <c r="AA736" s="1">
        <v>0</v>
      </c>
      <c r="AB736" s="1">
        <v>102</v>
      </c>
      <c r="AC736" s="1">
        <v>0</v>
      </c>
      <c r="AD736" s="1">
        <v>0</v>
      </c>
      <c r="AE736" s="1">
        <v>103</v>
      </c>
      <c r="AF736" s="1">
        <v>0</v>
      </c>
      <c r="AG736" s="1">
        <v>0</v>
      </c>
      <c r="AH736" s="1">
        <v>276</v>
      </c>
      <c r="AI736" s="1">
        <v>0</v>
      </c>
      <c r="AJ736" s="1">
        <v>0</v>
      </c>
      <c r="AK736" s="1" t="s">
        <v>1809</v>
      </c>
      <c r="AL736" s="1">
        <v>1</v>
      </c>
      <c r="AM736" s="1">
        <v>0</v>
      </c>
      <c r="AN736" s="1">
        <v>100</v>
      </c>
      <c r="AO736" s="1">
        <v>4194312</v>
      </c>
      <c r="AP736" s="1">
        <v>0</v>
      </c>
      <c r="AQ736" s="1">
        <v>2</v>
      </c>
      <c r="AS736" s="1">
        <v>50</v>
      </c>
      <c r="AT736" s="1">
        <v>50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S736" s="1" t="s">
        <v>234</v>
      </c>
      <c r="CT736" s="1">
        <v>1</v>
      </c>
      <c r="CU736" s="1">
        <v>-1</v>
      </c>
      <c r="CV736" s="1">
        <v>22</v>
      </c>
      <c r="CW736" s="1">
        <v>0</v>
      </c>
      <c r="CX736" s="1">
        <v>150022</v>
      </c>
      <c r="CY736" s="1" t="s">
        <v>234</v>
      </c>
    </row>
    <row r="737" spans="1:103" x14ac:dyDescent="0.2">
      <c r="A737" s="1">
        <v>88051</v>
      </c>
      <c r="B737" s="1">
        <v>3</v>
      </c>
      <c r="C737" s="1">
        <v>188051</v>
      </c>
      <c r="D737" s="1">
        <v>288051</v>
      </c>
      <c r="E737" s="1" t="s">
        <v>1810</v>
      </c>
      <c r="F737" s="1">
        <v>0</v>
      </c>
      <c r="G737" s="1">
        <v>50000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1024</v>
      </c>
      <c r="N737" s="1">
        <v>0</v>
      </c>
      <c r="O737" s="1">
        <v>4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7</v>
      </c>
      <c r="Z737" s="1">
        <v>0</v>
      </c>
      <c r="AA737" s="1">
        <v>0</v>
      </c>
      <c r="AB737" s="1">
        <v>182</v>
      </c>
      <c r="AC737" s="1">
        <v>0</v>
      </c>
      <c r="AD737" s="1">
        <v>0</v>
      </c>
      <c r="AE737" s="1">
        <v>183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 t="s">
        <v>1811</v>
      </c>
      <c r="AL737" s="1">
        <v>1</v>
      </c>
      <c r="AM737" s="1">
        <v>0</v>
      </c>
      <c r="AN737" s="1">
        <v>100</v>
      </c>
      <c r="AO737" s="1">
        <v>4194312</v>
      </c>
      <c r="AP737" s="1">
        <v>0</v>
      </c>
      <c r="AQ737" s="1">
        <v>2</v>
      </c>
      <c r="AS737" s="1">
        <v>51</v>
      </c>
      <c r="AT737" s="1">
        <v>51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S737" s="1" t="s">
        <v>233</v>
      </c>
      <c r="CT737" s="1">
        <v>1</v>
      </c>
      <c r="CU737" s="1">
        <v>-1</v>
      </c>
      <c r="CV737" s="1">
        <v>23</v>
      </c>
      <c r="CW737" s="1">
        <v>0</v>
      </c>
      <c r="CX737" s="1">
        <v>150023</v>
      </c>
      <c r="CY737" s="1" t="s">
        <v>233</v>
      </c>
    </row>
    <row r="738" spans="1:103" x14ac:dyDescent="0.2">
      <c r="A738" s="1">
        <v>88052</v>
      </c>
      <c r="B738" s="1">
        <v>3</v>
      </c>
      <c r="C738" s="1">
        <v>188052</v>
      </c>
      <c r="D738" s="1">
        <v>288052</v>
      </c>
      <c r="E738" s="1" t="s">
        <v>1812</v>
      </c>
      <c r="F738" s="1">
        <v>0</v>
      </c>
      <c r="G738" s="1">
        <v>5000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1024</v>
      </c>
      <c r="N738" s="1">
        <v>0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7</v>
      </c>
      <c r="Z738" s="1">
        <v>0</v>
      </c>
      <c r="AA738" s="1">
        <v>0</v>
      </c>
      <c r="AB738" s="1">
        <v>184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 t="s">
        <v>1813</v>
      </c>
      <c r="AL738" s="1">
        <v>1</v>
      </c>
      <c r="AM738" s="1">
        <v>0</v>
      </c>
      <c r="AN738" s="1">
        <v>100</v>
      </c>
      <c r="AO738" s="1">
        <v>4194312</v>
      </c>
      <c r="AP738" s="1">
        <v>0</v>
      </c>
      <c r="AQ738" s="1">
        <v>2</v>
      </c>
      <c r="AS738" s="1">
        <v>52</v>
      </c>
      <c r="AT738" s="1">
        <v>52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S738" s="1" t="s">
        <v>2824</v>
      </c>
      <c r="CT738" s="1">
        <v>1</v>
      </c>
      <c r="CU738" s="1">
        <v>-1</v>
      </c>
      <c r="CV738" s="1">
        <v>24</v>
      </c>
      <c r="CW738" s="1">
        <v>0</v>
      </c>
      <c r="CX738" s="1">
        <v>150024</v>
      </c>
      <c r="CY738" s="1" t="s">
        <v>2824</v>
      </c>
    </row>
    <row r="739" spans="1:103" x14ac:dyDescent="0.2">
      <c r="A739" s="1">
        <v>88053</v>
      </c>
      <c r="B739" s="1">
        <v>3</v>
      </c>
      <c r="C739" s="1">
        <v>188053</v>
      </c>
      <c r="D739" s="1">
        <v>288053</v>
      </c>
      <c r="E739" s="1" t="s">
        <v>1814</v>
      </c>
      <c r="F739" s="1">
        <v>0</v>
      </c>
      <c r="G739" s="1">
        <v>30000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63</v>
      </c>
      <c r="N739" s="1">
        <v>0</v>
      </c>
      <c r="O739" s="1">
        <v>3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2</v>
      </c>
      <c r="Z739" s="1">
        <v>0</v>
      </c>
      <c r="AA739" s="1">
        <v>0</v>
      </c>
      <c r="AB739" s="1">
        <v>185</v>
      </c>
      <c r="AC739" s="1">
        <v>0</v>
      </c>
      <c r="AD739" s="1">
        <v>0</v>
      </c>
      <c r="AE739" s="1">
        <v>186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 t="s">
        <v>1815</v>
      </c>
      <c r="AL739" s="1">
        <v>1</v>
      </c>
      <c r="AM739" s="1">
        <v>0</v>
      </c>
      <c r="AN739" s="1">
        <v>100</v>
      </c>
      <c r="AO739" s="1">
        <v>4194312</v>
      </c>
      <c r="AP739" s="1">
        <v>0</v>
      </c>
      <c r="AQ739" s="1">
        <v>2</v>
      </c>
      <c r="AS739" s="1">
        <v>53</v>
      </c>
      <c r="AT739" s="1">
        <v>53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S739" s="1" t="s">
        <v>2825</v>
      </c>
      <c r="CT739" s="1">
        <v>1</v>
      </c>
      <c r="CU739" s="1">
        <v>-1</v>
      </c>
      <c r="CV739" s="1">
        <v>25</v>
      </c>
      <c r="CW739" s="1">
        <v>0</v>
      </c>
      <c r="CX739" s="1">
        <v>150025</v>
      </c>
      <c r="CY739" s="1" t="s">
        <v>2825</v>
      </c>
    </row>
    <row r="740" spans="1:103" x14ac:dyDescent="0.2">
      <c r="A740" s="1">
        <v>88054</v>
      </c>
      <c r="B740" s="1">
        <v>3</v>
      </c>
      <c r="C740" s="1">
        <v>188054</v>
      </c>
      <c r="D740" s="1">
        <v>288054</v>
      </c>
      <c r="E740" s="1" t="s">
        <v>1816</v>
      </c>
      <c r="F740" s="1">
        <v>0</v>
      </c>
      <c r="G740" s="1">
        <v>15000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63</v>
      </c>
      <c r="N740" s="1">
        <v>0</v>
      </c>
      <c r="O740" s="1">
        <v>2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1</v>
      </c>
      <c r="Z740" s="1">
        <v>0</v>
      </c>
      <c r="AA740" s="1">
        <v>0</v>
      </c>
      <c r="AB740" s="1">
        <v>187</v>
      </c>
      <c r="AC740" s="1">
        <v>0</v>
      </c>
      <c r="AD740" s="1">
        <v>0</v>
      </c>
      <c r="AE740" s="1">
        <v>188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 t="s">
        <v>1817</v>
      </c>
      <c r="AL740" s="1">
        <v>1</v>
      </c>
      <c r="AM740" s="1">
        <v>0</v>
      </c>
      <c r="AN740" s="1">
        <v>100</v>
      </c>
      <c r="AO740" s="1">
        <v>4194312</v>
      </c>
      <c r="AP740" s="1">
        <v>0</v>
      </c>
      <c r="AQ740" s="1">
        <v>2</v>
      </c>
      <c r="AS740" s="1">
        <v>54</v>
      </c>
      <c r="AT740" s="1">
        <v>54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S740" s="1" t="s">
        <v>227</v>
      </c>
      <c r="CT740" s="1">
        <v>2</v>
      </c>
      <c r="CU740" s="1">
        <v>-1</v>
      </c>
      <c r="CV740" s="1">
        <v>26</v>
      </c>
      <c r="CW740" s="1">
        <v>0</v>
      </c>
      <c r="CX740" s="1">
        <v>150026</v>
      </c>
      <c r="CY740" s="1" t="s">
        <v>227</v>
      </c>
    </row>
    <row r="741" spans="1:103" x14ac:dyDescent="0.2">
      <c r="A741" s="1">
        <v>88055</v>
      </c>
      <c r="B741" s="1">
        <v>3</v>
      </c>
      <c r="C741" s="1">
        <v>188055</v>
      </c>
      <c r="D741" s="1">
        <v>288055</v>
      </c>
      <c r="E741" s="1" t="s">
        <v>1818</v>
      </c>
      <c r="F741" s="1">
        <v>0</v>
      </c>
      <c r="G741" s="1">
        <v>50000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63</v>
      </c>
      <c r="N741" s="1">
        <v>0</v>
      </c>
      <c r="O741" s="1">
        <v>4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1</v>
      </c>
      <c r="Z741" s="1">
        <v>0</v>
      </c>
      <c r="AA741" s="1">
        <v>0</v>
      </c>
      <c r="AB741" s="1">
        <v>189</v>
      </c>
      <c r="AC741" s="1">
        <v>0</v>
      </c>
      <c r="AD741" s="1">
        <v>0</v>
      </c>
      <c r="AE741" s="1">
        <v>190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 t="s">
        <v>1819</v>
      </c>
      <c r="AL741" s="1">
        <v>1</v>
      </c>
      <c r="AM741" s="1">
        <v>0</v>
      </c>
      <c r="AN741" s="1">
        <v>100</v>
      </c>
      <c r="AO741" s="1">
        <v>4194312</v>
      </c>
      <c r="AP741" s="1">
        <v>0</v>
      </c>
      <c r="AQ741" s="1">
        <v>2</v>
      </c>
      <c r="AS741" s="1">
        <v>55</v>
      </c>
      <c r="AT741" s="1">
        <v>55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S741" s="1" t="s">
        <v>232</v>
      </c>
      <c r="CT741" s="1">
        <v>1</v>
      </c>
      <c r="CU741" s="1">
        <v>-1</v>
      </c>
      <c r="CV741" s="1">
        <v>28</v>
      </c>
      <c r="CW741" s="1">
        <v>0</v>
      </c>
      <c r="CX741" s="1">
        <v>150028</v>
      </c>
      <c r="CY741" s="1" t="s">
        <v>232</v>
      </c>
    </row>
    <row r="742" spans="1:103" x14ac:dyDescent="0.2">
      <c r="A742" s="1">
        <v>88056</v>
      </c>
      <c r="B742" s="1">
        <v>3</v>
      </c>
      <c r="C742" s="1">
        <v>188056</v>
      </c>
      <c r="D742" s="1">
        <v>288056</v>
      </c>
      <c r="E742" s="1" t="s">
        <v>1820</v>
      </c>
      <c r="F742" s="1">
        <v>0</v>
      </c>
      <c r="G742" s="1">
        <v>30000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-1</v>
      </c>
      <c r="N742" s="1">
        <v>0</v>
      </c>
      <c r="O742" s="1">
        <v>3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101</v>
      </c>
      <c r="Z742" s="1">
        <v>0</v>
      </c>
      <c r="AA742" s="1">
        <v>0</v>
      </c>
      <c r="AB742" s="1">
        <v>102</v>
      </c>
      <c r="AC742" s="1">
        <v>0</v>
      </c>
      <c r="AD742" s="1">
        <v>0</v>
      </c>
      <c r="AE742" s="1">
        <v>103</v>
      </c>
      <c r="AF742" s="1">
        <v>0</v>
      </c>
      <c r="AG742" s="1">
        <v>0</v>
      </c>
      <c r="AH742" s="1">
        <v>273</v>
      </c>
      <c r="AI742" s="1">
        <v>0</v>
      </c>
      <c r="AJ742" s="1">
        <v>0</v>
      </c>
      <c r="AK742" s="1" t="s">
        <v>1821</v>
      </c>
      <c r="AL742" s="1">
        <v>1</v>
      </c>
      <c r="AM742" s="1">
        <v>0</v>
      </c>
      <c r="AN742" s="1">
        <v>100</v>
      </c>
      <c r="AO742" s="1">
        <v>4194312</v>
      </c>
      <c r="AP742" s="1">
        <v>0</v>
      </c>
      <c r="AQ742" s="1">
        <v>2</v>
      </c>
      <c r="AS742" s="1">
        <v>56</v>
      </c>
      <c r="AT742" s="1">
        <v>56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S742" s="1" t="s">
        <v>229</v>
      </c>
      <c r="CT742" s="1">
        <v>4</v>
      </c>
      <c r="CU742" s="1">
        <v>-1</v>
      </c>
      <c r="CV742" s="1">
        <v>27</v>
      </c>
      <c r="CW742" s="1">
        <v>0</v>
      </c>
      <c r="CX742" s="1">
        <v>150027</v>
      </c>
      <c r="CY742" s="1" t="s">
        <v>229</v>
      </c>
    </row>
    <row r="743" spans="1:103" x14ac:dyDescent="0.2">
      <c r="A743" s="1">
        <v>88057</v>
      </c>
      <c r="B743" s="1">
        <v>3</v>
      </c>
      <c r="C743" s="1">
        <v>188057</v>
      </c>
      <c r="D743" s="1">
        <v>288057</v>
      </c>
      <c r="E743" s="1" t="s">
        <v>1822</v>
      </c>
      <c r="F743" s="1">
        <v>0</v>
      </c>
      <c r="G743" s="1">
        <v>50000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63</v>
      </c>
      <c r="N743" s="1">
        <v>0</v>
      </c>
      <c r="O743" s="1">
        <v>4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2</v>
      </c>
      <c r="Z743" s="1">
        <v>0</v>
      </c>
      <c r="AA743" s="1">
        <v>0</v>
      </c>
      <c r="AB743" s="1">
        <v>192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 t="s">
        <v>1823</v>
      </c>
      <c r="AL743" s="1">
        <v>1</v>
      </c>
      <c r="AM743" s="1">
        <v>0</v>
      </c>
      <c r="AN743" s="1">
        <v>100</v>
      </c>
      <c r="AO743" s="1">
        <v>4194312</v>
      </c>
      <c r="AP743" s="1">
        <v>0</v>
      </c>
      <c r="AQ743" s="1">
        <v>2</v>
      </c>
      <c r="AS743" s="1">
        <v>57</v>
      </c>
      <c r="AT743" s="1">
        <v>57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S743" s="1" t="s">
        <v>225</v>
      </c>
      <c r="CT743" s="1">
        <v>2</v>
      </c>
      <c r="CU743" s="1">
        <v>-1</v>
      </c>
      <c r="CV743" s="1">
        <v>29</v>
      </c>
      <c r="CW743" s="1">
        <v>0</v>
      </c>
      <c r="CX743" s="1">
        <v>150029</v>
      </c>
      <c r="CY743" s="1" t="s">
        <v>225</v>
      </c>
    </row>
    <row r="744" spans="1:103" x14ac:dyDescent="0.2">
      <c r="A744" s="1">
        <v>88058</v>
      </c>
      <c r="B744" s="1">
        <v>3</v>
      </c>
      <c r="C744" s="1">
        <v>188058</v>
      </c>
      <c r="D744" s="1">
        <v>288058</v>
      </c>
      <c r="E744" s="1" t="s">
        <v>1824</v>
      </c>
      <c r="F744" s="1">
        <v>0</v>
      </c>
      <c r="G744" s="1">
        <v>50000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63</v>
      </c>
      <c r="N744" s="1">
        <v>0</v>
      </c>
      <c r="O744" s="1">
        <v>4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2</v>
      </c>
      <c r="Z744" s="1">
        <v>0</v>
      </c>
      <c r="AA744" s="1">
        <v>0</v>
      </c>
      <c r="AB744" s="1">
        <v>193</v>
      </c>
      <c r="AC744" s="1">
        <v>0</v>
      </c>
      <c r="AD744" s="1">
        <v>0</v>
      </c>
      <c r="AE744" s="1">
        <v>194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 t="s">
        <v>1825</v>
      </c>
      <c r="AL744" s="1">
        <v>1</v>
      </c>
      <c r="AM744" s="1">
        <v>0</v>
      </c>
      <c r="AN744" s="1">
        <v>100</v>
      </c>
      <c r="AO744" s="1">
        <v>4194312</v>
      </c>
      <c r="AP744" s="1">
        <v>0</v>
      </c>
      <c r="AQ744" s="1">
        <v>2</v>
      </c>
      <c r="AS744" s="1">
        <v>58</v>
      </c>
      <c r="AT744" s="1">
        <v>58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S744" s="1" t="s">
        <v>215</v>
      </c>
      <c r="CT744" s="1">
        <v>2</v>
      </c>
      <c r="CU744" s="1">
        <v>-1</v>
      </c>
      <c r="CV744" s="1">
        <v>30</v>
      </c>
      <c r="CW744" s="1">
        <v>0</v>
      </c>
      <c r="CX744" s="1">
        <v>150030</v>
      </c>
      <c r="CY744" s="1" t="s">
        <v>215</v>
      </c>
    </row>
    <row r="745" spans="1:103" x14ac:dyDescent="0.2">
      <c r="A745" s="1">
        <v>88059</v>
      </c>
      <c r="B745" s="1">
        <v>3</v>
      </c>
      <c r="C745" s="1">
        <v>188059</v>
      </c>
      <c r="D745" s="1">
        <v>288059</v>
      </c>
      <c r="E745" s="1" t="s">
        <v>1826</v>
      </c>
      <c r="F745" s="1">
        <v>0</v>
      </c>
      <c r="G745" s="1">
        <v>5000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64</v>
      </c>
      <c r="N745" s="1">
        <v>0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3</v>
      </c>
      <c r="Z745" s="1">
        <v>0</v>
      </c>
      <c r="AA745" s="1">
        <v>0</v>
      </c>
      <c r="AB745" s="1">
        <v>195</v>
      </c>
      <c r="AC745" s="1">
        <v>0</v>
      </c>
      <c r="AD745" s="1">
        <v>0</v>
      </c>
      <c r="AE745" s="1">
        <v>196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 t="s">
        <v>1827</v>
      </c>
      <c r="AL745" s="1">
        <v>1</v>
      </c>
      <c r="AM745" s="1">
        <v>0</v>
      </c>
      <c r="AN745" s="1">
        <v>100</v>
      </c>
      <c r="AO745" s="1">
        <v>4194312</v>
      </c>
      <c r="AP745" s="1">
        <v>0</v>
      </c>
      <c r="AQ745" s="1">
        <v>2</v>
      </c>
      <c r="AS745" s="1">
        <v>59</v>
      </c>
      <c r="AT745" s="1">
        <v>59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S745" s="1" t="s">
        <v>215</v>
      </c>
      <c r="CT745" s="1">
        <v>2</v>
      </c>
      <c r="CU745" s="1">
        <v>-1</v>
      </c>
      <c r="CV745" s="1">
        <v>30</v>
      </c>
      <c r="CW745" s="1">
        <v>0</v>
      </c>
      <c r="CX745" s="1">
        <v>150030</v>
      </c>
      <c r="CY745" s="1" t="s">
        <v>215</v>
      </c>
    </row>
    <row r="746" spans="1:103" x14ac:dyDescent="0.2">
      <c r="A746" s="1">
        <v>88060</v>
      </c>
      <c r="B746" s="1">
        <v>3</v>
      </c>
      <c r="C746" s="1">
        <v>188060</v>
      </c>
      <c r="D746" s="1">
        <v>288060</v>
      </c>
      <c r="E746" s="1" t="s">
        <v>1828</v>
      </c>
      <c r="F746" s="1">
        <v>0</v>
      </c>
      <c r="G746" s="1">
        <v>50000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-1</v>
      </c>
      <c r="N746" s="1">
        <v>0</v>
      </c>
      <c r="O746" s="1">
        <v>4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101</v>
      </c>
      <c r="Z746" s="1">
        <v>0</v>
      </c>
      <c r="AA746" s="1">
        <v>0</v>
      </c>
      <c r="AB746" s="1">
        <v>102</v>
      </c>
      <c r="AC746" s="1">
        <v>0</v>
      </c>
      <c r="AD746" s="1">
        <v>0</v>
      </c>
      <c r="AE746" s="1">
        <v>103</v>
      </c>
      <c r="AF746" s="1">
        <v>0</v>
      </c>
      <c r="AG746" s="1">
        <v>0</v>
      </c>
      <c r="AH746" s="1">
        <v>274</v>
      </c>
      <c r="AI746" s="1">
        <v>0</v>
      </c>
      <c r="AJ746" s="1">
        <v>0</v>
      </c>
      <c r="AK746" s="1" t="s">
        <v>1829</v>
      </c>
      <c r="AL746" s="1">
        <v>1</v>
      </c>
      <c r="AM746" s="1">
        <v>0</v>
      </c>
      <c r="AN746" s="1">
        <v>100</v>
      </c>
      <c r="AO746" s="1">
        <v>4194312</v>
      </c>
      <c r="AP746" s="1">
        <v>0</v>
      </c>
      <c r="AQ746" s="1">
        <v>2</v>
      </c>
      <c r="AS746" s="1">
        <v>60</v>
      </c>
      <c r="AT746" s="1">
        <v>60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S746" s="1" t="s">
        <v>213</v>
      </c>
      <c r="CT746" s="1">
        <v>2</v>
      </c>
      <c r="CU746" s="1">
        <v>-1</v>
      </c>
      <c r="CV746" s="1">
        <v>31</v>
      </c>
      <c r="CW746" s="1">
        <v>0</v>
      </c>
      <c r="CX746" s="1">
        <v>150031</v>
      </c>
      <c r="CY746" s="1" t="s">
        <v>213</v>
      </c>
    </row>
    <row r="747" spans="1:103" x14ac:dyDescent="0.2">
      <c r="A747" s="1">
        <v>88061</v>
      </c>
      <c r="B747" s="1">
        <v>3</v>
      </c>
      <c r="C747" s="1">
        <v>188061</v>
      </c>
      <c r="D747" s="1">
        <v>288061</v>
      </c>
      <c r="E747" s="1" t="s">
        <v>1830</v>
      </c>
      <c r="F747" s="1">
        <v>0</v>
      </c>
      <c r="G747" s="1">
        <v>50000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63</v>
      </c>
      <c r="N747" s="1">
        <v>0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2</v>
      </c>
      <c r="Z747" s="1">
        <v>0</v>
      </c>
      <c r="AA747" s="1">
        <v>0</v>
      </c>
      <c r="AB747" s="1">
        <v>200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 t="s">
        <v>1831</v>
      </c>
      <c r="AL747" s="1">
        <v>1</v>
      </c>
      <c r="AM747" s="1">
        <v>0</v>
      </c>
      <c r="AN747" s="1">
        <v>100</v>
      </c>
      <c r="AO747" s="1">
        <v>4194312</v>
      </c>
      <c r="AP747" s="1">
        <v>0</v>
      </c>
      <c r="AQ747" s="1">
        <v>2</v>
      </c>
      <c r="AS747" s="1">
        <v>61</v>
      </c>
      <c r="AT747" s="1">
        <v>61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S747" s="1" t="s">
        <v>213</v>
      </c>
      <c r="CT747" s="1">
        <v>2</v>
      </c>
      <c r="CU747" s="1">
        <v>-1</v>
      </c>
      <c r="CV747" s="1">
        <v>31</v>
      </c>
      <c r="CW747" s="1">
        <v>0</v>
      </c>
      <c r="CX747" s="1">
        <v>150031</v>
      </c>
      <c r="CY747" s="1" t="s">
        <v>213</v>
      </c>
    </row>
    <row r="748" spans="1:103" x14ac:dyDescent="0.2">
      <c r="A748" s="1">
        <v>88062</v>
      </c>
      <c r="B748" s="1">
        <v>3</v>
      </c>
      <c r="C748" s="1">
        <v>188062</v>
      </c>
      <c r="D748" s="1">
        <v>288062</v>
      </c>
      <c r="E748" s="1" t="s">
        <v>1832</v>
      </c>
      <c r="F748" s="1">
        <v>0</v>
      </c>
      <c r="G748" s="1">
        <v>50000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63</v>
      </c>
      <c r="N748" s="1">
        <v>0</v>
      </c>
      <c r="O748" s="1">
        <v>4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0</v>
      </c>
      <c r="AA748" s="1">
        <v>0</v>
      </c>
      <c r="AB748" s="1">
        <v>201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 t="s">
        <v>1833</v>
      </c>
      <c r="AL748" s="1">
        <v>1</v>
      </c>
      <c r="AM748" s="1">
        <v>0</v>
      </c>
      <c r="AN748" s="1">
        <v>100</v>
      </c>
      <c r="AO748" s="1">
        <v>4194312</v>
      </c>
      <c r="AP748" s="1">
        <v>0</v>
      </c>
      <c r="AQ748" s="1">
        <v>2</v>
      </c>
      <c r="AS748" s="1">
        <v>62</v>
      </c>
      <c r="AT748" s="1">
        <v>62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S748" s="1" t="s">
        <v>208</v>
      </c>
      <c r="CT748" s="1">
        <v>2</v>
      </c>
      <c r="CU748" s="1">
        <v>-1</v>
      </c>
      <c r="CV748" s="1">
        <v>32</v>
      </c>
      <c r="CW748" s="1">
        <v>0</v>
      </c>
      <c r="CX748" s="1">
        <v>150032</v>
      </c>
      <c r="CY748" s="1" t="s">
        <v>208</v>
      </c>
    </row>
    <row r="749" spans="1:103" x14ac:dyDescent="0.2">
      <c r="A749" s="1">
        <v>88063</v>
      </c>
      <c r="B749" s="1">
        <v>3</v>
      </c>
      <c r="C749" s="1">
        <v>188063</v>
      </c>
      <c r="D749" s="1">
        <v>288063</v>
      </c>
      <c r="E749" s="1" t="s">
        <v>1834</v>
      </c>
      <c r="F749" s="1">
        <v>0</v>
      </c>
      <c r="G749" s="1">
        <v>50000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256</v>
      </c>
      <c r="N749" s="1">
        <v>0</v>
      </c>
      <c r="O749" s="1">
        <v>4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</v>
      </c>
      <c r="Z749" s="1">
        <v>0</v>
      </c>
      <c r="AA749" s="1">
        <v>0</v>
      </c>
      <c r="AB749" s="1">
        <v>202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 t="s">
        <v>1835</v>
      </c>
      <c r="AL749" s="1">
        <v>1</v>
      </c>
      <c r="AM749" s="1">
        <v>0</v>
      </c>
      <c r="AN749" s="1">
        <v>100</v>
      </c>
      <c r="AO749" s="1">
        <v>4194312</v>
      </c>
      <c r="AP749" s="1">
        <v>0</v>
      </c>
      <c r="AQ749" s="1">
        <v>2</v>
      </c>
      <c r="AS749" s="1">
        <v>63</v>
      </c>
      <c r="AT749" s="1">
        <v>63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S749" s="1" t="s">
        <v>208</v>
      </c>
      <c r="CT749" s="1">
        <v>2</v>
      </c>
      <c r="CU749" s="1">
        <v>-1</v>
      </c>
      <c r="CV749" s="1">
        <v>32</v>
      </c>
      <c r="CW749" s="1">
        <v>0</v>
      </c>
      <c r="CX749" s="1">
        <v>150032</v>
      </c>
      <c r="CY749" s="1" t="s">
        <v>208</v>
      </c>
    </row>
    <row r="750" spans="1:103" x14ac:dyDescent="0.2">
      <c r="A750" s="1">
        <v>88064</v>
      </c>
      <c r="B750" s="1">
        <v>3</v>
      </c>
      <c r="C750" s="1">
        <v>188064</v>
      </c>
      <c r="D750" s="1">
        <v>288064</v>
      </c>
      <c r="E750" s="1" t="s">
        <v>1836</v>
      </c>
      <c r="F750" s="1">
        <v>0</v>
      </c>
      <c r="G750" s="1">
        <v>15000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64</v>
      </c>
      <c r="N750" s="1">
        <v>0</v>
      </c>
      <c r="O750" s="1">
        <v>2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</v>
      </c>
      <c r="Z750" s="1">
        <v>0</v>
      </c>
      <c r="AA750" s="1">
        <v>0</v>
      </c>
      <c r="AB750" s="1">
        <v>203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 t="s">
        <v>1837</v>
      </c>
      <c r="AL750" s="1">
        <v>1</v>
      </c>
      <c r="AM750" s="1">
        <v>0</v>
      </c>
      <c r="AN750" s="1">
        <v>100</v>
      </c>
      <c r="AO750" s="1">
        <v>4194312</v>
      </c>
      <c r="AP750" s="1">
        <v>0</v>
      </c>
      <c r="AQ750" s="1">
        <v>2</v>
      </c>
      <c r="AS750" s="1">
        <v>64</v>
      </c>
      <c r="AT750" s="1">
        <v>64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S750" s="1" t="s">
        <v>205</v>
      </c>
      <c r="CT750" s="1">
        <v>2</v>
      </c>
      <c r="CU750" s="1">
        <v>-1</v>
      </c>
      <c r="CV750" s="1">
        <v>33</v>
      </c>
      <c r="CW750" s="1">
        <v>0</v>
      </c>
      <c r="CX750" s="1">
        <v>150033</v>
      </c>
      <c r="CY750" s="1" t="s">
        <v>205</v>
      </c>
    </row>
    <row r="751" spans="1:103" x14ac:dyDescent="0.2">
      <c r="A751" s="1">
        <v>88065</v>
      </c>
      <c r="B751" s="1">
        <v>3</v>
      </c>
      <c r="C751" s="1">
        <v>188065</v>
      </c>
      <c r="D751" s="1">
        <v>288065</v>
      </c>
      <c r="E751" s="1" t="s">
        <v>1838</v>
      </c>
      <c r="F751" s="1">
        <v>0</v>
      </c>
      <c r="G751" s="1">
        <v>50000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512</v>
      </c>
      <c r="N751" s="1">
        <v>0</v>
      </c>
      <c r="O751" s="1">
        <v>4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</v>
      </c>
      <c r="Z751" s="1">
        <v>0</v>
      </c>
      <c r="AA751" s="1">
        <v>0</v>
      </c>
      <c r="AB751" s="1">
        <v>204</v>
      </c>
      <c r="AC751" s="1">
        <v>0</v>
      </c>
      <c r="AD751" s="1">
        <v>0</v>
      </c>
      <c r="AE751" s="1">
        <v>205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 t="s">
        <v>1839</v>
      </c>
      <c r="AL751" s="1">
        <v>1</v>
      </c>
      <c r="AM751" s="1">
        <v>0</v>
      </c>
      <c r="AN751" s="1">
        <v>100</v>
      </c>
      <c r="AO751" s="1">
        <v>4194312</v>
      </c>
      <c r="AP751" s="1">
        <v>0</v>
      </c>
      <c r="AQ751" s="1">
        <v>2</v>
      </c>
      <c r="AS751" s="1">
        <v>65</v>
      </c>
      <c r="AT751" s="1">
        <v>65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S751" s="1" t="s">
        <v>205</v>
      </c>
      <c r="CT751" s="1">
        <v>2</v>
      </c>
      <c r="CU751" s="1">
        <v>-1</v>
      </c>
      <c r="CV751" s="1">
        <v>33</v>
      </c>
      <c r="CW751" s="1">
        <v>0</v>
      </c>
      <c r="CX751" s="1">
        <v>150033</v>
      </c>
      <c r="CY751" s="1" t="s">
        <v>205</v>
      </c>
    </row>
    <row r="752" spans="1:103" x14ac:dyDescent="0.2">
      <c r="A752" s="1">
        <v>88066</v>
      </c>
      <c r="B752" s="1">
        <v>3</v>
      </c>
      <c r="C752" s="1">
        <v>188066</v>
      </c>
      <c r="D752" s="1">
        <v>288066</v>
      </c>
      <c r="E752" s="1" t="s">
        <v>1840</v>
      </c>
      <c r="F752" s="1">
        <v>0</v>
      </c>
      <c r="G752" s="1">
        <v>75000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256</v>
      </c>
      <c r="N752" s="1">
        <v>0</v>
      </c>
      <c r="O752" s="1">
        <v>5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5</v>
      </c>
      <c r="Z752" s="1">
        <v>0</v>
      </c>
      <c r="AA752" s="1">
        <v>0</v>
      </c>
      <c r="AB752" s="1">
        <v>206</v>
      </c>
      <c r="AC752" s="1">
        <v>0</v>
      </c>
      <c r="AD752" s="1">
        <v>0</v>
      </c>
      <c r="AE752" s="1">
        <v>207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 t="s">
        <v>1841</v>
      </c>
      <c r="AL752" s="1">
        <v>1</v>
      </c>
      <c r="AM752" s="1">
        <v>0</v>
      </c>
      <c r="AN752" s="1">
        <v>100</v>
      </c>
      <c r="AO752" s="1">
        <v>4194312</v>
      </c>
      <c r="AP752" s="1">
        <v>0</v>
      </c>
      <c r="AQ752" s="1">
        <v>2</v>
      </c>
      <c r="AS752" s="1">
        <v>66</v>
      </c>
      <c r="AT752" s="1">
        <v>66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S752" s="1" t="s">
        <v>2827</v>
      </c>
      <c r="CT752" s="1">
        <v>2</v>
      </c>
      <c r="CU752" s="1">
        <v>-1</v>
      </c>
      <c r="CV752" s="1">
        <v>36</v>
      </c>
      <c r="CW752" s="1">
        <v>0</v>
      </c>
      <c r="CX752" s="1">
        <v>150036</v>
      </c>
      <c r="CY752" s="1" t="s">
        <v>2827</v>
      </c>
    </row>
    <row r="753" spans="1:103" x14ac:dyDescent="0.2">
      <c r="A753" s="1">
        <v>88067</v>
      </c>
      <c r="B753" s="1">
        <v>3</v>
      </c>
      <c r="C753" s="1">
        <v>188067</v>
      </c>
      <c r="D753" s="1">
        <v>288067</v>
      </c>
      <c r="E753" s="1" t="s">
        <v>1842</v>
      </c>
      <c r="F753" s="1">
        <v>0</v>
      </c>
      <c r="G753" s="1">
        <v>5000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256</v>
      </c>
      <c r="N753" s="1">
        <v>0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5</v>
      </c>
      <c r="Z753" s="1">
        <v>0</v>
      </c>
      <c r="AA753" s="1">
        <v>0</v>
      </c>
      <c r="AB753" s="1">
        <v>208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 t="s">
        <v>1843</v>
      </c>
      <c r="AL753" s="1">
        <v>1</v>
      </c>
      <c r="AM753" s="1">
        <v>0</v>
      </c>
      <c r="AN753" s="1">
        <v>100</v>
      </c>
      <c r="AO753" s="1">
        <v>4194312</v>
      </c>
      <c r="AP753" s="1">
        <v>0</v>
      </c>
      <c r="AQ753" s="1">
        <v>2</v>
      </c>
      <c r="AS753" s="1">
        <v>67</v>
      </c>
      <c r="AT753" s="1">
        <v>67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S753" s="1" t="s">
        <v>2826</v>
      </c>
      <c r="CT753" s="1">
        <v>1</v>
      </c>
      <c r="CU753" s="1">
        <v>-1</v>
      </c>
      <c r="CV753" s="1">
        <v>34</v>
      </c>
      <c r="CW753" s="1">
        <v>0</v>
      </c>
      <c r="CX753" s="1">
        <v>150034</v>
      </c>
      <c r="CY753" s="1" t="s">
        <v>2826</v>
      </c>
    </row>
    <row r="754" spans="1:103" x14ac:dyDescent="0.2">
      <c r="A754" s="1">
        <v>88068</v>
      </c>
      <c r="B754" s="1">
        <v>3</v>
      </c>
      <c r="C754" s="1">
        <v>188068</v>
      </c>
      <c r="D754" s="1">
        <v>288068</v>
      </c>
      <c r="E754" s="1" t="s">
        <v>1844</v>
      </c>
      <c r="F754" s="1">
        <v>0</v>
      </c>
      <c r="G754" s="1">
        <v>30000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128</v>
      </c>
      <c r="N754" s="1">
        <v>0</v>
      </c>
      <c r="O754" s="1">
        <v>3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4</v>
      </c>
      <c r="Z754" s="1">
        <v>0</v>
      </c>
      <c r="AA754" s="1">
        <v>0</v>
      </c>
      <c r="AB754" s="1">
        <v>209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 t="s">
        <v>1845</v>
      </c>
      <c r="AL754" s="1">
        <v>1</v>
      </c>
      <c r="AM754" s="1">
        <v>0</v>
      </c>
      <c r="AN754" s="1">
        <v>100</v>
      </c>
      <c r="AO754" s="1">
        <v>4194312</v>
      </c>
      <c r="AP754" s="1">
        <v>0</v>
      </c>
      <c r="AQ754" s="1">
        <v>2</v>
      </c>
      <c r="AS754" s="1">
        <v>68</v>
      </c>
      <c r="AT754" s="1">
        <v>68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S754" s="1" t="s">
        <v>271</v>
      </c>
      <c r="CT754" s="1">
        <v>1</v>
      </c>
      <c r="CU754" s="1">
        <v>-1</v>
      </c>
      <c r="CV754" s="1">
        <v>35</v>
      </c>
      <c r="CW754" s="1">
        <v>0</v>
      </c>
      <c r="CX754" s="1">
        <v>150035</v>
      </c>
      <c r="CY754" s="1" t="s">
        <v>271</v>
      </c>
    </row>
    <row r="755" spans="1:103" x14ac:dyDescent="0.2">
      <c r="A755" s="1">
        <v>88069</v>
      </c>
      <c r="B755" s="1">
        <v>3</v>
      </c>
      <c r="C755" s="1">
        <v>188069</v>
      </c>
      <c r="D755" s="1">
        <v>288069</v>
      </c>
      <c r="E755" s="1" t="s">
        <v>1846</v>
      </c>
      <c r="F755" s="1">
        <v>0</v>
      </c>
      <c r="G755" s="1">
        <v>50000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63</v>
      </c>
      <c r="N755" s="1">
        <v>0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210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 t="s">
        <v>1847</v>
      </c>
      <c r="AL755" s="1">
        <v>1</v>
      </c>
      <c r="AM755" s="1">
        <v>0</v>
      </c>
      <c r="AN755" s="1">
        <v>100</v>
      </c>
      <c r="AO755" s="1">
        <v>4194312</v>
      </c>
      <c r="AP755" s="1">
        <v>0</v>
      </c>
      <c r="AQ755" s="1">
        <v>2</v>
      </c>
      <c r="AS755" s="1">
        <v>69</v>
      </c>
      <c r="AT755" s="1">
        <v>69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S755" s="1" t="s">
        <v>175</v>
      </c>
      <c r="CT755" s="1">
        <v>2</v>
      </c>
      <c r="CU755" s="1">
        <v>-1</v>
      </c>
      <c r="CV755" s="1">
        <v>37</v>
      </c>
      <c r="CW755" s="1">
        <v>0</v>
      </c>
      <c r="CX755" s="1">
        <v>150037</v>
      </c>
      <c r="CY755" s="1" t="s">
        <v>175</v>
      </c>
    </row>
    <row r="756" spans="1:103" x14ac:dyDescent="0.2">
      <c r="A756" s="1">
        <v>88070</v>
      </c>
      <c r="B756" s="1">
        <v>3</v>
      </c>
      <c r="C756" s="1">
        <v>188070</v>
      </c>
      <c r="D756" s="1">
        <v>288070</v>
      </c>
      <c r="E756" s="1" t="s">
        <v>1848</v>
      </c>
      <c r="F756" s="1">
        <v>0</v>
      </c>
      <c r="G756" s="1">
        <v>50000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1024</v>
      </c>
      <c r="N756" s="1">
        <v>0</v>
      </c>
      <c r="O756" s="1">
        <v>4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7</v>
      </c>
      <c r="Z756" s="1">
        <v>0</v>
      </c>
      <c r="AA756" s="1">
        <v>0</v>
      </c>
      <c r="AB756" s="1">
        <v>211</v>
      </c>
      <c r="AC756" s="1">
        <v>0</v>
      </c>
      <c r="AD756" s="1">
        <v>0</v>
      </c>
      <c r="AE756" s="1">
        <v>212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 t="s">
        <v>1849</v>
      </c>
      <c r="AL756" s="1">
        <v>1</v>
      </c>
      <c r="AM756" s="1">
        <v>0</v>
      </c>
      <c r="AN756" s="1">
        <v>100</v>
      </c>
      <c r="AO756" s="1">
        <v>4194312</v>
      </c>
      <c r="AP756" s="1">
        <v>0</v>
      </c>
      <c r="AQ756" s="1">
        <v>2</v>
      </c>
      <c r="AS756" s="1">
        <v>70</v>
      </c>
      <c r="AT756" s="1">
        <v>70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S756" s="1" t="s">
        <v>174</v>
      </c>
      <c r="CT756" s="1">
        <v>1</v>
      </c>
      <c r="CU756" s="1">
        <v>-1</v>
      </c>
      <c r="CV756" s="1">
        <v>38</v>
      </c>
      <c r="CW756" s="1">
        <v>0</v>
      </c>
      <c r="CX756" s="1">
        <v>150038</v>
      </c>
      <c r="CY756" s="1" t="s">
        <v>174</v>
      </c>
    </row>
    <row r="757" spans="1:103" x14ac:dyDescent="0.2">
      <c r="A757" s="1">
        <v>88071</v>
      </c>
      <c r="B757" s="1">
        <v>3</v>
      </c>
      <c r="C757" s="1">
        <v>188071</v>
      </c>
      <c r="D757" s="1">
        <v>288071</v>
      </c>
      <c r="E757" s="1" t="s">
        <v>1850</v>
      </c>
      <c r="F757" s="1">
        <v>0</v>
      </c>
      <c r="G757" s="1">
        <v>75000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128</v>
      </c>
      <c r="N757" s="1">
        <v>0</v>
      </c>
      <c r="O757" s="1">
        <v>5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4</v>
      </c>
      <c r="Z757" s="1">
        <v>0</v>
      </c>
      <c r="AA757" s="1">
        <v>0</v>
      </c>
      <c r="AB757" s="1">
        <v>213</v>
      </c>
      <c r="AC757" s="1">
        <v>0</v>
      </c>
      <c r="AD757" s="1">
        <v>0</v>
      </c>
      <c r="AE757" s="1">
        <v>214</v>
      </c>
      <c r="AF757" s="1">
        <v>0</v>
      </c>
      <c r="AG757" s="1">
        <v>0</v>
      </c>
      <c r="AH757" s="1">
        <v>215</v>
      </c>
      <c r="AI757" s="1">
        <v>0</v>
      </c>
      <c r="AJ757" s="1">
        <v>0</v>
      </c>
      <c r="AK757" s="1" t="s">
        <v>1851</v>
      </c>
      <c r="AL757" s="1">
        <v>1</v>
      </c>
      <c r="AM757" s="1">
        <v>0</v>
      </c>
      <c r="AN757" s="1">
        <v>100</v>
      </c>
      <c r="AO757" s="1">
        <v>4194312</v>
      </c>
      <c r="AP757" s="1">
        <v>0</v>
      </c>
      <c r="AQ757" s="1">
        <v>2</v>
      </c>
      <c r="AS757" s="1">
        <v>71</v>
      </c>
      <c r="AT757" s="1">
        <v>71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S757" s="1" t="s">
        <v>241</v>
      </c>
      <c r="CT757" s="1">
        <v>2</v>
      </c>
      <c r="CU757" s="1">
        <v>-1</v>
      </c>
      <c r="CV757" s="1">
        <v>39</v>
      </c>
      <c r="CW757" s="1">
        <v>0</v>
      </c>
      <c r="CX757" s="1">
        <v>150039</v>
      </c>
      <c r="CY757" s="1" t="s">
        <v>241</v>
      </c>
    </row>
    <row r="758" spans="1:103" x14ac:dyDescent="0.2">
      <c r="A758" s="1">
        <v>88072</v>
      </c>
      <c r="B758" s="1">
        <v>3</v>
      </c>
      <c r="C758" s="1">
        <v>188072</v>
      </c>
      <c r="D758" s="1">
        <v>288072</v>
      </c>
      <c r="E758" s="1" t="s">
        <v>1852</v>
      </c>
      <c r="F758" s="1">
        <v>0</v>
      </c>
      <c r="G758" s="1">
        <v>30000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1024</v>
      </c>
      <c r="N758" s="1">
        <v>0</v>
      </c>
      <c r="O758" s="1">
        <v>3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7</v>
      </c>
      <c r="Z758" s="1">
        <v>0</v>
      </c>
      <c r="AA758" s="1">
        <v>0</v>
      </c>
      <c r="AB758" s="1">
        <v>216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 t="s">
        <v>1853</v>
      </c>
      <c r="AL758" s="1">
        <v>1</v>
      </c>
      <c r="AM758" s="1">
        <v>0</v>
      </c>
      <c r="AN758" s="1">
        <v>100</v>
      </c>
      <c r="AO758" s="1">
        <v>4194312</v>
      </c>
      <c r="AP758" s="1">
        <v>0</v>
      </c>
      <c r="AQ758" s="1">
        <v>2</v>
      </c>
      <c r="AS758" s="1">
        <v>72</v>
      </c>
      <c r="AT758" s="1">
        <v>72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S758" s="1" t="s">
        <v>270</v>
      </c>
      <c r="CT758" s="1">
        <v>1</v>
      </c>
      <c r="CU758" s="1">
        <v>-1</v>
      </c>
      <c r="CV758" s="1">
        <v>41</v>
      </c>
      <c r="CW758" s="1">
        <v>0</v>
      </c>
      <c r="CX758" s="1">
        <v>150041</v>
      </c>
      <c r="CY758" s="1" t="s">
        <v>270</v>
      </c>
    </row>
    <row r="759" spans="1:103" x14ac:dyDescent="0.2">
      <c r="A759" s="1">
        <v>88073</v>
      </c>
      <c r="B759" s="1">
        <v>3</v>
      </c>
      <c r="C759" s="1">
        <v>188073</v>
      </c>
      <c r="D759" s="1">
        <v>288073</v>
      </c>
      <c r="E759" s="1" t="s">
        <v>1854</v>
      </c>
      <c r="F759" s="1">
        <v>0</v>
      </c>
      <c r="G759" s="1">
        <v>50000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512</v>
      </c>
      <c r="N759" s="1">
        <v>0</v>
      </c>
      <c r="O759" s="1">
        <v>4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6</v>
      </c>
      <c r="Z759" s="1">
        <v>0</v>
      </c>
      <c r="AA759" s="1">
        <v>0</v>
      </c>
      <c r="AB759" s="1">
        <v>217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 t="s">
        <v>1853</v>
      </c>
      <c r="AL759" s="1">
        <v>1</v>
      </c>
      <c r="AM759" s="1">
        <v>0</v>
      </c>
      <c r="AN759" s="1">
        <v>100</v>
      </c>
      <c r="AO759" s="1">
        <v>4194312</v>
      </c>
      <c r="AP759" s="1">
        <v>0</v>
      </c>
      <c r="AQ759" s="1">
        <v>2</v>
      </c>
      <c r="AS759" s="1">
        <v>73</v>
      </c>
      <c r="AT759" s="1">
        <v>73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S759" s="1" t="s">
        <v>249</v>
      </c>
      <c r="CT759" s="1">
        <v>2</v>
      </c>
      <c r="CU759" s="1">
        <v>-1</v>
      </c>
      <c r="CV759" s="1">
        <v>40</v>
      </c>
      <c r="CW759" s="1">
        <v>0</v>
      </c>
      <c r="CX759" s="1">
        <v>150040</v>
      </c>
      <c r="CY759" s="1" t="s">
        <v>249</v>
      </c>
    </row>
    <row r="760" spans="1:103" x14ac:dyDescent="0.2">
      <c r="A760" s="1">
        <v>88074</v>
      </c>
      <c r="B760" s="1">
        <v>3</v>
      </c>
      <c r="C760" s="1">
        <v>188074</v>
      </c>
      <c r="D760" s="1">
        <v>288074</v>
      </c>
      <c r="E760" s="1" t="s">
        <v>1855</v>
      </c>
      <c r="F760" s="1">
        <v>0</v>
      </c>
      <c r="G760" s="1">
        <v>75000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63</v>
      </c>
      <c r="N760" s="1">
        <v>0</v>
      </c>
      <c r="O760" s="1">
        <v>5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</v>
      </c>
      <c r="Z760" s="1">
        <v>0</v>
      </c>
      <c r="AA760" s="1">
        <v>0</v>
      </c>
      <c r="AB760" s="1">
        <v>218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 t="s">
        <v>1856</v>
      </c>
      <c r="AL760" s="1">
        <v>1</v>
      </c>
      <c r="AM760" s="1">
        <v>0</v>
      </c>
      <c r="AN760" s="1">
        <v>100</v>
      </c>
      <c r="AO760" s="1">
        <v>4194312</v>
      </c>
      <c r="AP760" s="1">
        <v>0</v>
      </c>
      <c r="AQ760" s="1">
        <v>2</v>
      </c>
      <c r="AS760" s="1">
        <v>74</v>
      </c>
      <c r="AT760" s="1">
        <v>74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S760" s="1" t="s">
        <v>2827</v>
      </c>
      <c r="CT760" s="1">
        <v>2</v>
      </c>
      <c r="CU760" s="1">
        <v>-1</v>
      </c>
      <c r="CV760" s="1">
        <v>36</v>
      </c>
      <c r="CW760" s="1">
        <v>0</v>
      </c>
      <c r="CX760" s="1">
        <v>150036</v>
      </c>
      <c r="CY760" s="1" t="s">
        <v>2827</v>
      </c>
    </row>
    <row r="761" spans="1:103" x14ac:dyDescent="0.2">
      <c r="A761" s="1">
        <v>88075</v>
      </c>
      <c r="B761" s="1">
        <v>3</v>
      </c>
      <c r="C761" s="1">
        <v>188075</v>
      </c>
      <c r="D761" s="1">
        <v>288075</v>
      </c>
      <c r="E761" s="1" t="s">
        <v>1857</v>
      </c>
      <c r="F761" s="1">
        <v>0</v>
      </c>
      <c r="G761" s="1">
        <v>50000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-1</v>
      </c>
      <c r="N761" s="1">
        <v>0</v>
      </c>
      <c r="O761" s="1">
        <v>4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101</v>
      </c>
      <c r="Z761" s="1">
        <v>0</v>
      </c>
      <c r="AA761" s="1">
        <v>0</v>
      </c>
      <c r="AB761" s="1">
        <v>102</v>
      </c>
      <c r="AC761" s="1">
        <v>0</v>
      </c>
      <c r="AD761" s="1">
        <v>0</v>
      </c>
      <c r="AE761" s="1">
        <v>103</v>
      </c>
      <c r="AF761" s="1">
        <v>0</v>
      </c>
      <c r="AG761" s="1">
        <v>0</v>
      </c>
      <c r="AH761" s="1">
        <v>275</v>
      </c>
      <c r="AI761" s="1">
        <v>0</v>
      </c>
      <c r="AJ761" s="1">
        <v>0</v>
      </c>
      <c r="AK761" s="1" t="s">
        <v>1858</v>
      </c>
      <c r="AL761" s="1">
        <v>1</v>
      </c>
      <c r="AM761" s="1">
        <v>0</v>
      </c>
      <c r="AN761" s="1">
        <v>100</v>
      </c>
      <c r="AO761" s="1">
        <v>4194312</v>
      </c>
      <c r="AP761" s="1">
        <v>0</v>
      </c>
      <c r="AQ761" s="1">
        <v>2</v>
      </c>
      <c r="AS761" s="1">
        <v>75</v>
      </c>
      <c r="AT761" s="1">
        <v>75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S761" s="1" t="s">
        <v>2826</v>
      </c>
      <c r="CT761" s="1">
        <v>1</v>
      </c>
      <c r="CU761" s="1">
        <v>-1</v>
      </c>
      <c r="CV761" s="1">
        <v>34</v>
      </c>
      <c r="CW761" s="1">
        <v>0</v>
      </c>
      <c r="CX761" s="1">
        <v>150034</v>
      </c>
      <c r="CY761" s="1" t="s">
        <v>2826</v>
      </c>
    </row>
    <row r="762" spans="1:103" x14ac:dyDescent="0.2">
      <c r="A762" s="1">
        <v>88076</v>
      </c>
      <c r="B762" s="1">
        <v>3</v>
      </c>
      <c r="C762" s="1">
        <v>188076</v>
      </c>
      <c r="D762" s="1">
        <v>288076</v>
      </c>
      <c r="E762" s="1" t="s">
        <v>1859</v>
      </c>
      <c r="F762" s="1">
        <v>0</v>
      </c>
      <c r="G762" s="1">
        <v>30000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64</v>
      </c>
      <c r="N762" s="1">
        <v>0</v>
      </c>
      <c r="O762" s="1">
        <v>3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3</v>
      </c>
      <c r="Z762" s="1">
        <v>0</v>
      </c>
      <c r="AA762" s="1">
        <v>0</v>
      </c>
      <c r="AB762" s="1">
        <v>220</v>
      </c>
      <c r="AC762" s="1">
        <v>0</v>
      </c>
      <c r="AD762" s="1">
        <v>0</v>
      </c>
      <c r="AE762" s="1">
        <v>221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 t="s">
        <v>1860</v>
      </c>
      <c r="AL762" s="1">
        <v>1</v>
      </c>
      <c r="AM762" s="1">
        <v>0</v>
      </c>
      <c r="AN762" s="1">
        <v>100</v>
      </c>
      <c r="AO762" s="1">
        <v>4194312</v>
      </c>
      <c r="AP762" s="1">
        <v>0</v>
      </c>
      <c r="AQ762" s="1">
        <v>2</v>
      </c>
      <c r="AS762" s="1">
        <v>76</v>
      </c>
      <c r="AT762" s="1">
        <v>76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S762" s="1" t="s">
        <v>271</v>
      </c>
      <c r="CT762" s="1">
        <v>1</v>
      </c>
      <c r="CU762" s="1">
        <v>-1</v>
      </c>
      <c r="CV762" s="1">
        <v>35</v>
      </c>
      <c r="CW762" s="1">
        <v>0</v>
      </c>
      <c r="CX762" s="1">
        <v>150035</v>
      </c>
      <c r="CY762" s="1" t="s">
        <v>271</v>
      </c>
    </row>
    <row r="763" spans="1:103" x14ac:dyDescent="0.2">
      <c r="A763" s="1">
        <v>88077</v>
      </c>
      <c r="B763" s="1">
        <v>3</v>
      </c>
      <c r="C763" s="1">
        <v>188077</v>
      </c>
      <c r="D763" s="1">
        <v>288077</v>
      </c>
      <c r="E763" s="1" t="s">
        <v>1861</v>
      </c>
      <c r="F763" s="1">
        <v>0</v>
      </c>
      <c r="G763" s="1">
        <v>50000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63</v>
      </c>
      <c r="N763" s="1">
        <v>0</v>
      </c>
      <c r="O763" s="1">
        <v>4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2</v>
      </c>
      <c r="Z763" s="1">
        <v>0</v>
      </c>
      <c r="AA763" s="1">
        <v>0</v>
      </c>
      <c r="AB763" s="1">
        <v>223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 t="s">
        <v>1862</v>
      </c>
      <c r="AL763" s="1">
        <v>1</v>
      </c>
      <c r="AM763" s="1">
        <v>0</v>
      </c>
      <c r="AN763" s="1">
        <v>100</v>
      </c>
      <c r="AO763" s="1">
        <v>4194312</v>
      </c>
      <c r="AP763" s="1">
        <v>0</v>
      </c>
      <c r="AQ763" s="1">
        <v>2</v>
      </c>
      <c r="AS763" s="1">
        <v>77</v>
      </c>
      <c r="AT763" s="1">
        <v>77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S763" s="1" t="s">
        <v>175</v>
      </c>
      <c r="CT763" s="1">
        <v>2</v>
      </c>
      <c r="CU763" s="1">
        <v>-1</v>
      </c>
      <c r="CV763" s="1">
        <v>37</v>
      </c>
      <c r="CW763" s="1">
        <v>0</v>
      </c>
      <c r="CX763" s="1">
        <v>150037</v>
      </c>
      <c r="CY763" s="1" t="s">
        <v>175</v>
      </c>
    </row>
    <row r="764" spans="1:103" x14ac:dyDescent="0.2">
      <c r="A764" s="1">
        <v>88078</v>
      </c>
      <c r="B764" s="1">
        <v>3</v>
      </c>
      <c r="C764" s="1">
        <v>188078</v>
      </c>
      <c r="D764" s="1">
        <v>288078</v>
      </c>
      <c r="E764" s="1" t="s">
        <v>1863</v>
      </c>
      <c r="F764" s="1">
        <v>0</v>
      </c>
      <c r="G764" s="1">
        <v>75000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64</v>
      </c>
      <c r="N764" s="1">
        <v>0</v>
      </c>
      <c r="O764" s="1">
        <v>5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3</v>
      </c>
      <c r="Z764" s="1">
        <v>0</v>
      </c>
      <c r="AA764" s="1">
        <v>0</v>
      </c>
      <c r="AB764" s="1">
        <v>224</v>
      </c>
      <c r="AC764" s="1">
        <v>0</v>
      </c>
      <c r="AD764" s="1">
        <v>0</v>
      </c>
      <c r="AE764" s="1">
        <v>225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 t="s">
        <v>1864</v>
      </c>
      <c r="AL764" s="1">
        <v>1</v>
      </c>
      <c r="AM764" s="1">
        <v>0</v>
      </c>
      <c r="AN764" s="1">
        <v>100</v>
      </c>
      <c r="AO764" s="1">
        <v>4194312</v>
      </c>
      <c r="AP764" s="1">
        <v>0</v>
      </c>
      <c r="AQ764" s="1">
        <v>2</v>
      </c>
      <c r="AS764" s="1">
        <v>78</v>
      </c>
      <c r="AT764" s="1">
        <v>78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S764" s="1" t="s">
        <v>174</v>
      </c>
      <c r="CT764" s="1">
        <v>1</v>
      </c>
      <c r="CU764" s="1">
        <v>-1</v>
      </c>
      <c r="CV764" s="1">
        <v>38</v>
      </c>
      <c r="CW764" s="1">
        <v>0</v>
      </c>
      <c r="CX764" s="1">
        <v>150038</v>
      </c>
      <c r="CY764" s="1" t="s">
        <v>174</v>
      </c>
    </row>
    <row r="765" spans="1:103" x14ac:dyDescent="0.2">
      <c r="A765" s="1">
        <v>88079</v>
      </c>
      <c r="B765" s="1">
        <v>3</v>
      </c>
      <c r="C765" s="1">
        <v>188079</v>
      </c>
      <c r="D765" s="1">
        <v>288079</v>
      </c>
      <c r="E765" s="1" t="s">
        <v>1865</v>
      </c>
      <c r="F765" s="1">
        <v>0</v>
      </c>
      <c r="G765" s="1">
        <v>75000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64</v>
      </c>
      <c r="N765" s="1">
        <v>0</v>
      </c>
      <c r="O765" s="1">
        <v>5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3</v>
      </c>
      <c r="Z765" s="1">
        <v>0</v>
      </c>
      <c r="AA765" s="1">
        <v>0</v>
      </c>
      <c r="AB765" s="1">
        <v>226</v>
      </c>
      <c r="AC765" s="1">
        <v>0</v>
      </c>
      <c r="AD765" s="1">
        <v>0</v>
      </c>
      <c r="AE765" s="1">
        <v>227</v>
      </c>
      <c r="AF765" s="1">
        <v>0</v>
      </c>
      <c r="AG765" s="1">
        <v>0</v>
      </c>
      <c r="AH765" s="1">
        <v>228</v>
      </c>
      <c r="AI765" s="1">
        <v>0</v>
      </c>
      <c r="AJ765" s="1">
        <v>0</v>
      </c>
      <c r="AK765" s="1" t="s">
        <v>1866</v>
      </c>
      <c r="AL765" s="1">
        <v>1</v>
      </c>
      <c r="AM765" s="1">
        <v>0</v>
      </c>
      <c r="AN765" s="1">
        <v>100</v>
      </c>
      <c r="AO765" s="1">
        <v>4194312</v>
      </c>
      <c r="AP765" s="1">
        <v>0</v>
      </c>
      <c r="AQ765" s="1">
        <v>2</v>
      </c>
      <c r="AS765" s="1">
        <v>79</v>
      </c>
      <c r="AT765" s="1">
        <v>79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S765" s="1" t="s">
        <v>241</v>
      </c>
      <c r="CT765" s="1">
        <v>2</v>
      </c>
      <c r="CU765" s="1">
        <v>-1</v>
      </c>
      <c r="CV765" s="1">
        <v>39</v>
      </c>
      <c r="CW765" s="1">
        <v>0</v>
      </c>
      <c r="CX765" s="1">
        <v>150039</v>
      </c>
      <c r="CY765" s="1" t="s">
        <v>241</v>
      </c>
    </row>
    <row r="766" spans="1:103" x14ac:dyDescent="0.2">
      <c r="A766" s="1">
        <v>88080</v>
      </c>
      <c r="B766" s="1">
        <v>3</v>
      </c>
      <c r="C766" s="1">
        <v>188080</v>
      </c>
      <c r="D766" s="1">
        <v>288080</v>
      </c>
      <c r="E766" s="1" t="s">
        <v>1867</v>
      </c>
      <c r="F766" s="1">
        <v>0</v>
      </c>
      <c r="G766" s="1">
        <v>75000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512</v>
      </c>
      <c r="N766" s="1">
        <v>0</v>
      </c>
      <c r="O766" s="1">
        <v>5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6</v>
      </c>
      <c r="Z766" s="1">
        <v>0</v>
      </c>
      <c r="AA766" s="1">
        <v>0</v>
      </c>
      <c r="AB766" s="1">
        <v>229</v>
      </c>
      <c r="AC766" s="1">
        <v>0</v>
      </c>
      <c r="AD766" s="1">
        <v>0</v>
      </c>
      <c r="AE766" s="1">
        <v>230</v>
      </c>
      <c r="AF766" s="1">
        <v>0</v>
      </c>
      <c r="AG766" s="1">
        <v>0</v>
      </c>
      <c r="AH766" s="1">
        <v>231</v>
      </c>
      <c r="AI766" s="1">
        <v>0</v>
      </c>
      <c r="AJ766" s="1">
        <v>0</v>
      </c>
      <c r="AK766" s="1" t="s">
        <v>1868</v>
      </c>
      <c r="AL766" s="1">
        <v>1</v>
      </c>
      <c r="AM766" s="1">
        <v>0</v>
      </c>
      <c r="AN766" s="1">
        <v>100</v>
      </c>
      <c r="AO766" s="1">
        <v>4194312</v>
      </c>
      <c r="AP766" s="1">
        <v>0</v>
      </c>
      <c r="AQ766" s="1">
        <v>2</v>
      </c>
      <c r="AS766" s="1">
        <v>80</v>
      </c>
      <c r="AT766" s="1">
        <v>80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S766" s="1" t="s">
        <v>270</v>
      </c>
      <c r="CT766" s="1">
        <v>1</v>
      </c>
      <c r="CU766" s="1">
        <v>-1</v>
      </c>
      <c r="CV766" s="1">
        <v>41</v>
      </c>
      <c r="CW766" s="1">
        <v>0</v>
      </c>
      <c r="CX766" s="1">
        <v>150041</v>
      </c>
      <c r="CY766" s="1" t="s">
        <v>270</v>
      </c>
    </row>
    <row r="767" spans="1:103" x14ac:dyDescent="0.2">
      <c r="A767" s="1">
        <v>88081</v>
      </c>
      <c r="B767" s="1">
        <v>3</v>
      </c>
      <c r="C767" s="1">
        <v>188081</v>
      </c>
      <c r="D767" s="1">
        <v>288081</v>
      </c>
      <c r="E767" s="1" t="s">
        <v>1869</v>
      </c>
      <c r="F767" s="1">
        <v>0</v>
      </c>
      <c r="G767" s="1">
        <v>75000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63</v>
      </c>
      <c r="N767" s="1">
        <v>0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</v>
      </c>
      <c r="Z767" s="1">
        <v>0</v>
      </c>
      <c r="AA767" s="1">
        <v>0</v>
      </c>
      <c r="AB767" s="1">
        <v>232</v>
      </c>
      <c r="AC767" s="1">
        <v>0</v>
      </c>
      <c r="AD767" s="1">
        <v>0</v>
      </c>
      <c r="AE767" s="1">
        <v>233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 t="s">
        <v>1870</v>
      </c>
      <c r="AL767" s="1">
        <v>1</v>
      </c>
      <c r="AM767" s="1">
        <v>0</v>
      </c>
      <c r="AN767" s="1">
        <v>100</v>
      </c>
      <c r="AO767" s="1">
        <v>4194312</v>
      </c>
      <c r="AP767" s="1">
        <v>0</v>
      </c>
      <c r="AQ767" s="1">
        <v>2</v>
      </c>
      <c r="AS767" s="1">
        <v>81</v>
      </c>
      <c r="AT767" s="1">
        <v>81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S767" s="1" t="s">
        <v>249</v>
      </c>
      <c r="CT767" s="1">
        <v>2</v>
      </c>
      <c r="CU767" s="1">
        <v>-1</v>
      </c>
      <c r="CV767" s="1">
        <v>40</v>
      </c>
      <c r="CW767" s="1">
        <v>0</v>
      </c>
      <c r="CX767" s="1">
        <v>150040</v>
      </c>
      <c r="CY767" s="1" t="s">
        <v>249</v>
      </c>
    </row>
    <row r="768" spans="1:103" x14ac:dyDescent="0.2">
      <c r="A768" s="1">
        <v>88082</v>
      </c>
      <c r="B768" s="1">
        <v>3</v>
      </c>
      <c r="C768" s="1">
        <v>188082</v>
      </c>
      <c r="D768" s="1">
        <v>288082</v>
      </c>
      <c r="E768" s="1" t="s">
        <v>1871</v>
      </c>
      <c r="F768" s="1">
        <v>0</v>
      </c>
      <c r="G768" s="1">
        <v>75000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1024</v>
      </c>
      <c r="N768" s="1">
        <v>0</v>
      </c>
      <c r="O768" s="1">
        <v>5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7</v>
      </c>
      <c r="Z768" s="1">
        <v>0</v>
      </c>
      <c r="AA768" s="1">
        <v>0</v>
      </c>
      <c r="AB768" s="1">
        <v>234</v>
      </c>
      <c r="AC768" s="1">
        <v>0</v>
      </c>
      <c r="AD768" s="1">
        <v>0</v>
      </c>
      <c r="AE768" s="1">
        <v>235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 t="s">
        <v>1872</v>
      </c>
      <c r="AL768" s="1">
        <v>1</v>
      </c>
      <c r="AM768" s="1">
        <v>0</v>
      </c>
      <c r="AN768" s="1">
        <v>100</v>
      </c>
      <c r="AO768" s="1">
        <v>4194312</v>
      </c>
      <c r="AP768" s="1">
        <v>0</v>
      </c>
      <c r="AQ768" s="1">
        <v>2</v>
      </c>
      <c r="AS768" s="1">
        <v>82</v>
      </c>
      <c r="AT768" s="1">
        <v>82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S768" s="1" t="s">
        <v>2828</v>
      </c>
      <c r="CT768" s="1">
        <v>2</v>
      </c>
      <c r="CU768" s="1">
        <v>-1</v>
      </c>
      <c r="CV768" s="1">
        <v>42</v>
      </c>
      <c r="CW768" s="1">
        <v>0</v>
      </c>
      <c r="CX768" s="1">
        <v>150042</v>
      </c>
      <c r="CY768" s="1" t="s">
        <v>2828</v>
      </c>
    </row>
    <row r="769" spans="1:103" x14ac:dyDescent="0.2">
      <c r="A769" s="1">
        <v>88083</v>
      </c>
      <c r="B769" s="1">
        <v>3</v>
      </c>
      <c r="C769" s="1">
        <v>188083</v>
      </c>
      <c r="D769" s="1">
        <v>288083</v>
      </c>
      <c r="E769" s="1" t="s">
        <v>1873</v>
      </c>
      <c r="F769" s="1">
        <v>0</v>
      </c>
      <c r="G769" s="1">
        <v>75000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64</v>
      </c>
      <c r="N769" s="1">
        <v>0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3</v>
      </c>
      <c r="Z769" s="1">
        <v>0</v>
      </c>
      <c r="AA769" s="1">
        <v>0</v>
      </c>
      <c r="AB769" s="1">
        <v>236</v>
      </c>
      <c r="AC769" s="1">
        <v>0</v>
      </c>
      <c r="AD769" s="1">
        <v>0</v>
      </c>
      <c r="AE769" s="1">
        <v>237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 t="s">
        <v>1874</v>
      </c>
      <c r="AL769" s="1">
        <v>1</v>
      </c>
      <c r="AM769" s="1">
        <v>0</v>
      </c>
      <c r="AN769" s="1">
        <v>100</v>
      </c>
      <c r="AO769" s="1">
        <v>4194312</v>
      </c>
      <c r="AP769" s="1">
        <v>0</v>
      </c>
      <c r="AQ769" s="1">
        <v>2</v>
      </c>
      <c r="AS769" s="1">
        <v>83</v>
      </c>
      <c r="AT769" s="1">
        <v>83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S769" s="1" t="s">
        <v>194</v>
      </c>
      <c r="CT769" s="1">
        <v>2</v>
      </c>
      <c r="CU769" s="1">
        <v>-1</v>
      </c>
      <c r="CV769" s="1">
        <v>43</v>
      </c>
      <c r="CW769" s="1">
        <v>0</v>
      </c>
      <c r="CX769" s="1">
        <v>150043</v>
      </c>
      <c r="CY769" s="1" t="s">
        <v>194</v>
      </c>
    </row>
    <row r="770" spans="1:103" x14ac:dyDescent="0.2">
      <c r="A770" s="1">
        <v>88084</v>
      </c>
      <c r="B770" s="1">
        <v>3</v>
      </c>
      <c r="C770" s="1">
        <v>188084</v>
      </c>
      <c r="D770" s="1">
        <v>288084</v>
      </c>
      <c r="E770" s="1" t="s">
        <v>1875</v>
      </c>
      <c r="F770" s="1">
        <v>0</v>
      </c>
      <c r="G770" s="1">
        <v>75000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256</v>
      </c>
      <c r="N770" s="1">
        <v>0</v>
      </c>
      <c r="O770" s="1">
        <v>5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5</v>
      </c>
      <c r="Z770" s="1">
        <v>0</v>
      </c>
      <c r="AA770" s="1">
        <v>0</v>
      </c>
      <c r="AB770" s="1">
        <v>238</v>
      </c>
      <c r="AC770" s="1">
        <v>0</v>
      </c>
      <c r="AD770" s="1">
        <v>0</v>
      </c>
      <c r="AE770" s="1">
        <v>239</v>
      </c>
      <c r="AF770" s="1">
        <v>0</v>
      </c>
      <c r="AG770" s="1">
        <v>0</v>
      </c>
      <c r="AH770" s="1">
        <v>240</v>
      </c>
      <c r="AI770" s="1">
        <v>0</v>
      </c>
      <c r="AJ770" s="1">
        <v>0</v>
      </c>
      <c r="AK770" s="1" t="s">
        <v>1876</v>
      </c>
      <c r="AL770" s="1">
        <v>1</v>
      </c>
      <c r="AM770" s="1">
        <v>0</v>
      </c>
      <c r="AN770" s="1">
        <v>100</v>
      </c>
      <c r="AO770" s="1">
        <v>4194312</v>
      </c>
      <c r="AP770" s="1">
        <v>0</v>
      </c>
      <c r="AQ770" s="1">
        <v>2</v>
      </c>
      <c r="AS770" s="1">
        <v>84</v>
      </c>
      <c r="AT770" s="1">
        <v>84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S770" s="1" t="s">
        <v>200</v>
      </c>
      <c r="CT770" s="1">
        <v>1</v>
      </c>
      <c r="CU770" s="1">
        <v>-1</v>
      </c>
      <c r="CV770" s="1">
        <v>44</v>
      </c>
      <c r="CW770" s="1">
        <v>0</v>
      </c>
      <c r="CX770" s="1">
        <v>150044</v>
      </c>
      <c r="CY770" s="1" t="s">
        <v>200</v>
      </c>
    </row>
    <row r="771" spans="1:103" x14ac:dyDescent="0.2">
      <c r="A771" s="1">
        <v>88085</v>
      </c>
      <c r="B771" s="1">
        <v>3</v>
      </c>
      <c r="C771" s="1">
        <v>188085</v>
      </c>
      <c r="D771" s="1">
        <v>288085</v>
      </c>
      <c r="E771" s="1" t="s">
        <v>1877</v>
      </c>
      <c r="F771" s="1">
        <v>0</v>
      </c>
      <c r="G771" s="1">
        <v>75000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64</v>
      </c>
      <c r="N771" s="1">
        <v>0</v>
      </c>
      <c r="O771" s="1">
        <v>5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3</v>
      </c>
      <c r="Z771" s="1">
        <v>0</v>
      </c>
      <c r="AA771" s="1">
        <v>0</v>
      </c>
      <c r="AB771" s="1">
        <v>241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 t="s">
        <v>1878</v>
      </c>
      <c r="AL771" s="1">
        <v>1</v>
      </c>
      <c r="AM771" s="1">
        <v>0</v>
      </c>
      <c r="AN771" s="1">
        <v>100</v>
      </c>
      <c r="AO771" s="1">
        <v>4194312</v>
      </c>
      <c r="AP771" s="1">
        <v>0</v>
      </c>
      <c r="AQ771" s="1">
        <v>2</v>
      </c>
      <c r="AS771" s="1">
        <v>85</v>
      </c>
      <c r="AT771" s="1">
        <v>85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S771" s="1" t="s">
        <v>197</v>
      </c>
      <c r="CT771" s="1">
        <v>1</v>
      </c>
      <c r="CU771" s="1">
        <v>-1</v>
      </c>
      <c r="CV771" s="1">
        <v>45</v>
      </c>
      <c r="CW771" s="1">
        <v>0</v>
      </c>
      <c r="CX771" s="1">
        <v>150045</v>
      </c>
      <c r="CY771" s="1" t="s">
        <v>197</v>
      </c>
    </row>
    <row r="772" spans="1:103" x14ac:dyDescent="0.2">
      <c r="A772" s="1">
        <v>88086</v>
      </c>
      <c r="B772" s="1">
        <v>3</v>
      </c>
      <c r="C772" s="1">
        <v>188086</v>
      </c>
      <c r="D772" s="1">
        <v>288086</v>
      </c>
      <c r="E772" s="1" t="s">
        <v>1879</v>
      </c>
      <c r="F772" s="1">
        <v>0</v>
      </c>
      <c r="G772" s="1">
        <v>75000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63</v>
      </c>
      <c r="N772" s="1">
        <v>0</v>
      </c>
      <c r="O772" s="1">
        <v>5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244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 t="s">
        <v>1880</v>
      </c>
      <c r="AL772" s="1">
        <v>1</v>
      </c>
      <c r="AM772" s="1">
        <v>0</v>
      </c>
      <c r="AN772" s="1">
        <v>100</v>
      </c>
      <c r="AO772" s="1">
        <v>4194312</v>
      </c>
      <c r="AP772" s="1">
        <v>0</v>
      </c>
      <c r="AQ772" s="1">
        <v>2</v>
      </c>
      <c r="AS772" s="1">
        <v>86</v>
      </c>
      <c r="AT772" s="1">
        <v>86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S772" s="1" t="s">
        <v>203</v>
      </c>
      <c r="CT772" s="1">
        <v>1</v>
      </c>
      <c r="CU772" s="1">
        <v>-1</v>
      </c>
      <c r="CV772" s="1">
        <v>46</v>
      </c>
      <c r="CW772" s="1">
        <v>0</v>
      </c>
      <c r="CX772" s="1">
        <v>150046</v>
      </c>
      <c r="CY772" s="1" t="s">
        <v>203</v>
      </c>
    </row>
    <row r="773" spans="1:103" x14ac:dyDescent="0.2">
      <c r="A773" s="1">
        <v>88087</v>
      </c>
      <c r="B773" s="1">
        <v>3</v>
      </c>
      <c r="C773" s="1">
        <v>188087</v>
      </c>
      <c r="D773" s="1">
        <v>288087</v>
      </c>
      <c r="E773" s="1" t="s">
        <v>1881</v>
      </c>
      <c r="F773" s="1">
        <v>0</v>
      </c>
      <c r="G773" s="1">
        <v>5000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512</v>
      </c>
      <c r="N773" s="1">
        <v>0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6</v>
      </c>
      <c r="Z773" s="1">
        <v>0</v>
      </c>
      <c r="AA773" s="1">
        <v>0</v>
      </c>
      <c r="AB773" s="1">
        <v>245</v>
      </c>
      <c r="AC773" s="1">
        <v>0</v>
      </c>
      <c r="AD773" s="1">
        <v>0</v>
      </c>
      <c r="AE773" s="1">
        <v>246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 t="s">
        <v>1882</v>
      </c>
      <c r="AL773" s="1">
        <v>1</v>
      </c>
      <c r="AM773" s="1">
        <v>0</v>
      </c>
      <c r="AN773" s="1">
        <v>100</v>
      </c>
      <c r="AO773" s="1">
        <v>4194312</v>
      </c>
      <c r="AP773" s="1">
        <v>0</v>
      </c>
      <c r="AQ773" s="1">
        <v>2</v>
      </c>
      <c r="AS773" s="1">
        <v>87</v>
      </c>
      <c r="AT773" s="1">
        <v>87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S773" s="1" t="s">
        <v>2829</v>
      </c>
      <c r="CT773" s="1">
        <v>1</v>
      </c>
      <c r="CU773" s="1">
        <v>-1</v>
      </c>
      <c r="CV773" s="1">
        <v>47</v>
      </c>
      <c r="CW773" s="1">
        <v>0</v>
      </c>
      <c r="CX773" s="1">
        <v>150047</v>
      </c>
      <c r="CY773" s="1" t="s">
        <v>2829</v>
      </c>
    </row>
    <row r="774" spans="1:103" x14ac:dyDescent="0.2">
      <c r="A774" s="1">
        <v>88088</v>
      </c>
      <c r="B774" s="1">
        <v>3</v>
      </c>
      <c r="C774" s="1">
        <v>188088</v>
      </c>
      <c r="D774" s="1">
        <v>288088</v>
      </c>
      <c r="E774" s="1" t="s">
        <v>1883</v>
      </c>
      <c r="F774" s="1">
        <v>0</v>
      </c>
      <c r="G774" s="1">
        <v>30000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256</v>
      </c>
      <c r="N774" s="1">
        <v>0</v>
      </c>
      <c r="O774" s="1">
        <v>3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5</v>
      </c>
      <c r="Z774" s="1">
        <v>0</v>
      </c>
      <c r="AA774" s="1">
        <v>0</v>
      </c>
      <c r="AB774" s="1">
        <v>247</v>
      </c>
      <c r="AC774" s="1">
        <v>0</v>
      </c>
      <c r="AD774" s="1">
        <v>0</v>
      </c>
      <c r="AE774" s="1">
        <v>248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 t="s">
        <v>1884</v>
      </c>
      <c r="AL774" s="1">
        <v>1</v>
      </c>
      <c r="AM774" s="1">
        <v>0</v>
      </c>
      <c r="AN774" s="1">
        <v>100</v>
      </c>
      <c r="AO774" s="1">
        <v>4194312</v>
      </c>
      <c r="AP774" s="1">
        <v>0</v>
      </c>
      <c r="AQ774" s="1">
        <v>2</v>
      </c>
      <c r="AS774" s="1">
        <v>88</v>
      </c>
      <c r="AT774" s="1">
        <v>88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S774" s="1" t="s">
        <v>189</v>
      </c>
      <c r="CT774" s="1">
        <v>2</v>
      </c>
      <c r="CU774" s="1">
        <v>-1</v>
      </c>
      <c r="CV774" s="1">
        <v>48</v>
      </c>
      <c r="CW774" s="1">
        <v>0</v>
      </c>
      <c r="CX774" s="1">
        <v>150048</v>
      </c>
      <c r="CY774" s="1" t="s">
        <v>189</v>
      </c>
    </row>
    <row r="775" spans="1:103" x14ac:dyDescent="0.2">
      <c r="A775" s="1">
        <v>88089</v>
      </c>
      <c r="B775" s="1">
        <v>3</v>
      </c>
      <c r="C775" s="1">
        <v>188089</v>
      </c>
      <c r="D775" s="1">
        <v>288089</v>
      </c>
      <c r="E775" s="1" t="s">
        <v>1885</v>
      </c>
      <c r="F775" s="1">
        <v>0</v>
      </c>
      <c r="G775" s="1">
        <v>50000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256</v>
      </c>
      <c r="N775" s="1">
        <v>0</v>
      </c>
      <c r="O775" s="1">
        <v>4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5</v>
      </c>
      <c r="Z775" s="1">
        <v>0</v>
      </c>
      <c r="AA775" s="1">
        <v>0</v>
      </c>
      <c r="AB775" s="1">
        <v>249</v>
      </c>
      <c r="AC775" s="1">
        <v>0</v>
      </c>
      <c r="AD775" s="1">
        <v>0</v>
      </c>
      <c r="AE775" s="1">
        <v>250</v>
      </c>
      <c r="AF775" s="1">
        <v>0</v>
      </c>
      <c r="AG775" s="1">
        <v>0</v>
      </c>
      <c r="AH775" s="1">
        <v>251</v>
      </c>
      <c r="AI775" s="1">
        <v>0</v>
      </c>
      <c r="AJ775" s="1">
        <v>0</v>
      </c>
      <c r="AK775" s="1" t="s">
        <v>1886</v>
      </c>
      <c r="AL775" s="1">
        <v>1</v>
      </c>
      <c r="AM775" s="1">
        <v>0</v>
      </c>
      <c r="AN775" s="1">
        <v>100</v>
      </c>
      <c r="AO775" s="1">
        <v>4194312</v>
      </c>
      <c r="AP775" s="1">
        <v>0</v>
      </c>
      <c r="AQ775" s="1">
        <v>2</v>
      </c>
      <c r="AS775" s="1">
        <v>89</v>
      </c>
      <c r="AT775" s="1">
        <v>89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S775" s="1" t="s">
        <v>191</v>
      </c>
      <c r="CT775" s="1">
        <v>2</v>
      </c>
      <c r="CU775" s="1">
        <v>-1</v>
      </c>
      <c r="CV775" s="1">
        <v>49</v>
      </c>
      <c r="CW775" s="1">
        <v>0</v>
      </c>
      <c r="CX775" s="1">
        <v>150049</v>
      </c>
      <c r="CY775" s="1" t="s">
        <v>191</v>
      </c>
    </row>
    <row r="776" spans="1:103" x14ac:dyDescent="0.2">
      <c r="A776" s="1">
        <v>88090</v>
      </c>
      <c r="B776" s="1">
        <v>3</v>
      </c>
      <c r="C776" s="1">
        <v>188090</v>
      </c>
      <c r="D776" s="1">
        <v>288090</v>
      </c>
      <c r="E776" s="1" t="s">
        <v>1887</v>
      </c>
      <c r="F776" s="1">
        <v>0</v>
      </c>
      <c r="G776" s="1">
        <v>75000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1024</v>
      </c>
      <c r="N776" s="1">
        <v>0</v>
      </c>
      <c r="O776" s="1">
        <v>5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</v>
      </c>
      <c r="Z776" s="1">
        <v>0</v>
      </c>
      <c r="AA776" s="1">
        <v>0</v>
      </c>
      <c r="AB776" s="1">
        <v>252</v>
      </c>
      <c r="AC776" s="1">
        <v>0</v>
      </c>
      <c r="AD776" s="1">
        <v>0</v>
      </c>
      <c r="AE776" s="1">
        <v>253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 t="s">
        <v>1888</v>
      </c>
      <c r="AL776" s="1">
        <v>1</v>
      </c>
      <c r="AM776" s="1">
        <v>0</v>
      </c>
      <c r="AN776" s="1">
        <v>100</v>
      </c>
      <c r="AO776" s="1">
        <v>4194312</v>
      </c>
      <c r="AP776" s="1">
        <v>0</v>
      </c>
      <c r="AQ776" s="1">
        <v>2</v>
      </c>
      <c r="AS776" s="1">
        <v>90</v>
      </c>
      <c r="AT776" s="1">
        <v>90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S776" s="1" t="s">
        <v>2830</v>
      </c>
      <c r="CT776" s="1">
        <v>2</v>
      </c>
      <c r="CU776" s="1">
        <v>-1</v>
      </c>
      <c r="CV776" s="1">
        <v>50</v>
      </c>
      <c r="CW776" s="1">
        <v>0</v>
      </c>
      <c r="CX776" s="1">
        <v>150050</v>
      </c>
      <c r="CY776" s="1" t="s">
        <v>2830</v>
      </c>
    </row>
    <row r="777" spans="1:103" x14ac:dyDescent="0.2">
      <c r="A777" s="1">
        <v>88091</v>
      </c>
      <c r="B777" s="1">
        <v>3</v>
      </c>
      <c r="C777" s="1">
        <v>188091</v>
      </c>
      <c r="D777" s="1">
        <v>288091</v>
      </c>
      <c r="E777" s="1" t="s">
        <v>1889</v>
      </c>
      <c r="F777" s="1">
        <v>0</v>
      </c>
      <c r="G777" s="1">
        <v>50000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63</v>
      </c>
      <c r="N777" s="1">
        <v>0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254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 t="s">
        <v>1890</v>
      </c>
      <c r="AL777" s="1">
        <v>1</v>
      </c>
      <c r="AM777" s="1">
        <v>0</v>
      </c>
      <c r="AN777" s="1">
        <v>100</v>
      </c>
      <c r="AO777" s="1">
        <v>4194328</v>
      </c>
      <c r="AP777" s="1">
        <v>0</v>
      </c>
      <c r="AQ777" s="1">
        <v>2</v>
      </c>
      <c r="AS777" s="1">
        <v>91</v>
      </c>
      <c r="AT777" s="1">
        <v>91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S777" s="1" t="s">
        <v>181</v>
      </c>
      <c r="CT777" s="1">
        <v>1</v>
      </c>
      <c r="CU777" s="1">
        <v>-1</v>
      </c>
      <c r="CV777" s="1">
        <v>51</v>
      </c>
      <c r="CW777" s="1">
        <v>0</v>
      </c>
      <c r="CX777" s="1">
        <v>150051</v>
      </c>
      <c r="CY777" s="1" t="s">
        <v>181</v>
      </c>
    </row>
    <row r="778" spans="1:103" x14ac:dyDescent="0.2">
      <c r="A778" s="1">
        <v>88092</v>
      </c>
      <c r="B778" s="1">
        <v>3</v>
      </c>
      <c r="C778" s="1">
        <v>188092</v>
      </c>
      <c r="D778" s="1">
        <v>288092</v>
      </c>
      <c r="E778" s="1" t="s">
        <v>1891</v>
      </c>
      <c r="F778" s="1">
        <v>0</v>
      </c>
      <c r="G778" s="1">
        <v>75000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63</v>
      </c>
      <c r="N778" s="1">
        <v>0</v>
      </c>
      <c r="O778" s="1">
        <v>5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2</v>
      </c>
      <c r="Z778" s="1">
        <v>0</v>
      </c>
      <c r="AA778" s="1">
        <v>0</v>
      </c>
      <c r="AB778" s="1">
        <v>255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 t="s">
        <v>1892</v>
      </c>
      <c r="AL778" s="1">
        <v>1</v>
      </c>
      <c r="AM778" s="1">
        <v>0</v>
      </c>
      <c r="AN778" s="1">
        <v>100</v>
      </c>
      <c r="AO778" s="1">
        <v>4194328</v>
      </c>
      <c r="AP778" s="1">
        <v>0</v>
      </c>
      <c r="AQ778" s="1">
        <v>2</v>
      </c>
      <c r="AS778" s="1">
        <v>92</v>
      </c>
      <c r="AT778" s="1">
        <v>92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S778" s="1" t="s">
        <v>264</v>
      </c>
      <c r="CT778" s="1">
        <v>1</v>
      </c>
      <c r="CU778" s="1">
        <v>-1</v>
      </c>
      <c r="CV778" s="1">
        <v>52</v>
      </c>
      <c r="CW778" s="1">
        <v>0</v>
      </c>
      <c r="CX778" s="1">
        <v>150052</v>
      </c>
      <c r="CY778" s="1" t="s">
        <v>264</v>
      </c>
    </row>
    <row r="779" spans="1:103" x14ac:dyDescent="0.2">
      <c r="A779" s="1">
        <v>88093</v>
      </c>
      <c r="B779" s="1">
        <v>3</v>
      </c>
      <c r="C779" s="1">
        <v>188093</v>
      </c>
      <c r="D779" s="1">
        <v>288093</v>
      </c>
      <c r="E779" s="1" t="s">
        <v>1893</v>
      </c>
      <c r="F779" s="1">
        <v>0</v>
      </c>
      <c r="G779" s="1">
        <v>50000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256</v>
      </c>
      <c r="N779" s="1">
        <v>0</v>
      </c>
      <c r="O779" s="1">
        <v>2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5</v>
      </c>
      <c r="Z779" s="1">
        <v>0</v>
      </c>
      <c r="AA779" s="1">
        <v>0</v>
      </c>
      <c r="AB779" s="1">
        <v>256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 t="s">
        <v>1894</v>
      </c>
      <c r="AL779" s="1">
        <v>1</v>
      </c>
      <c r="AM779" s="1">
        <v>0</v>
      </c>
      <c r="AN779" s="1">
        <v>100</v>
      </c>
      <c r="AO779" s="1">
        <v>4194320</v>
      </c>
      <c r="AP779" s="1">
        <v>0</v>
      </c>
      <c r="AQ779" s="1">
        <v>2</v>
      </c>
      <c r="AS779" s="1">
        <v>93</v>
      </c>
      <c r="AT779" s="1">
        <v>93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S779" s="1" t="s">
        <v>257</v>
      </c>
      <c r="CT779" s="1">
        <v>1</v>
      </c>
      <c r="CU779" s="1">
        <v>-1</v>
      </c>
      <c r="CV779" s="1">
        <v>53</v>
      </c>
      <c r="CW779" s="1">
        <v>0</v>
      </c>
      <c r="CX779" s="1">
        <v>150053</v>
      </c>
      <c r="CY779" s="1" t="s">
        <v>257</v>
      </c>
    </row>
    <row r="780" spans="1:103" x14ac:dyDescent="0.2">
      <c r="A780" s="1">
        <v>88094</v>
      </c>
      <c r="B780" s="1">
        <v>3</v>
      </c>
      <c r="C780" s="1">
        <v>188094</v>
      </c>
      <c r="D780" s="1">
        <v>288094</v>
      </c>
      <c r="E780" s="1" t="s">
        <v>1895</v>
      </c>
      <c r="F780" s="1">
        <v>0</v>
      </c>
      <c r="G780" s="1">
        <v>50000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128</v>
      </c>
      <c r="N780" s="1">
        <v>0</v>
      </c>
      <c r="O780" s="1">
        <v>2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4</v>
      </c>
      <c r="Z780" s="1">
        <v>0</v>
      </c>
      <c r="AA780" s="1">
        <v>0</v>
      </c>
      <c r="AB780" s="1">
        <v>257</v>
      </c>
      <c r="AC780" s="1">
        <v>0</v>
      </c>
      <c r="AD780" s="1">
        <v>0</v>
      </c>
      <c r="AE780" s="1">
        <v>258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 t="s">
        <v>1896</v>
      </c>
      <c r="AL780" s="1">
        <v>1</v>
      </c>
      <c r="AM780" s="1">
        <v>0</v>
      </c>
      <c r="AN780" s="1">
        <v>100</v>
      </c>
      <c r="AO780" s="1">
        <v>4194320</v>
      </c>
      <c r="AP780" s="1">
        <v>0</v>
      </c>
      <c r="AQ780" s="1">
        <v>2</v>
      </c>
      <c r="AS780" s="1">
        <v>94</v>
      </c>
      <c r="AT780" s="1">
        <v>94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S780" s="1" t="s">
        <v>2831</v>
      </c>
      <c r="CT780" s="1">
        <v>2</v>
      </c>
      <c r="CU780" s="1">
        <v>-1</v>
      </c>
      <c r="CV780" s="1">
        <v>54</v>
      </c>
      <c r="CW780" s="1">
        <v>0</v>
      </c>
      <c r="CX780" s="1">
        <v>150054</v>
      </c>
      <c r="CY780" s="1" t="s">
        <v>2831</v>
      </c>
    </row>
    <row r="781" spans="1:103" x14ac:dyDescent="0.2">
      <c r="A781" s="1">
        <v>88095</v>
      </c>
      <c r="B781" s="1">
        <v>3</v>
      </c>
      <c r="C781" s="1">
        <v>188095</v>
      </c>
      <c r="D781" s="1">
        <v>288095</v>
      </c>
      <c r="E781" s="1" t="s">
        <v>1897</v>
      </c>
      <c r="F781" s="1">
        <v>0</v>
      </c>
      <c r="G781" s="1">
        <v>50000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64</v>
      </c>
      <c r="N781" s="1">
        <v>0</v>
      </c>
      <c r="O781" s="1">
        <v>2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3</v>
      </c>
      <c r="Z781" s="1">
        <v>0</v>
      </c>
      <c r="AA781" s="1">
        <v>0</v>
      </c>
      <c r="AB781" s="1">
        <v>259</v>
      </c>
      <c r="AC781" s="1">
        <v>0</v>
      </c>
      <c r="AD781" s="1">
        <v>0</v>
      </c>
      <c r="AE781" s="1">
        <v>260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 t="s">
        <v>1898</v>
      </c>
      <c r="AL781" s="1">
        <v>1</v>
      </c>
      <c r="AM781" s="1">
        <v>0</v>
      </c>
      <c r="AN781" s="1">
        <v>100</v>
      </c>
      <c r="AO781" s="1">
        <v>4194320</v>
      </c>
      <c r="AP781" s="1">
        <v>0</v>
      </c>
      <c r="AQ781" s="1">
        <v>2</v>
      </c>
      <c r="AS781" s="1">
        <v>95</v>
      </c>
      <c r="AT781" s="1">
        <v>95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S781" s="1" t="s">
        <v>178</v>
      </c>
      <c r="CT781" s="1">
        <v>1</v>
      </c>
      <c r="CU781" s="1">
        <v>-1</v>
      </c>
      <c r="CV781" s="1">
        <v>56</v>
      </c>
      <c r="CW781" s="1">
        <v>0</v>
      </c>
      <c r="CX781" s="1">
        <v>150056</v>
      </c>
      <c r="CY781" s="1" t="s">
        <v>178</v>
      </c>
    </row>
    <row r="782" spans="1:103" x14ac:dyDescent="0.2">
      <c r="A782" s="1">
        <v>88096</v>
      </c>
      <c r="B782" s="1">
        <v>3</v>
      </c>
      <c r="C782" s="1">
        <v>188096</v>
      </c>
      <c r="D782" s="1">
        <v>288096</v>
      </c>
      <c r="E782" s="1" t="s">
        <v>1899</v>
      </c>
      <c r="F782" s="1">
        <v>0</v>
      </c>
      <c r="G782" s="1">
        <v>50000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512</v>
      </c>
      <c r="N782" s="1">
        <v>0</v>
      </c>
      <c r="O782" s="1">
        <v>3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6</v>
      </c>
      <c r="Z782" s="1">
        <v>0</v>
      </c>
      <c r="AA782" s="1">
        <v>0</v>
      </c>
      <c r="AB782" s="1">
        <v>261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 t="s">
        <v>1900</v>
      </c>
      <c r="AL782" s="1">
        <v>1</v>
      </c>
      <c r="AM782" s="1">
        <v>0</v>
      </c>
      <c r="AN782" s="1">
        <v>100</v>
      </c>
      <c r="AO782" s="1">
        <v>4194320</v>
      </c>
      <c r="AP782" s="1">
        <v>0</v>
      </c>
      <c r="AQ782" s="1">
        <v>2</v>
      </c>
      <c r="AS782" s="1">
        <v>96</v>
      </c>
      <c r="AT782" s="1">
        <v>96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S782" s="1" t="s">
        <v>179</v>
      </c>
      <c r="CT782" s="1">
        <v>1</v>
      </c>
      <c r="CU782" s="1">
        <v>-1</v>
      </c>
      <c r="CV782" s="1">
        <v>57</v>
      </c>
      <c r="CW782" s="1">
        <v>0</v>
      </c>
      <c r="CX782" s="1">
        <v>150057</v>
      </c>
      <c r="CY782" s="1" t="s">
        <v>179</v>
      </c>
    </row>
    <row r="783" spans="1:103" x14ac:dyDescent="0.2">
      <c r="A783" s="1">
        <v>88097</v>
      </c>
      <c r="B783" s="1">
        <v>3</v>
      </c>
      <c r="C783" s="1">
        <v>188097</v>
      </c>
      <c r="D783" s="1">
        <v>288097</v>
      </c>
      <c r="E783" s="1" t="s">
        <v>1901</v>
      </c>
      <c r="F783" s="1">
        <v>0</v>
      </c>
      <c r="G783" s="1">
        <v>50000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63</v>
      </c>
      <c r="N783" s="1">
        <v>0</v>
      </c>
      <c r="O783" s="1">
        <v>3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1</v>
      </c>
      <c r="Z783" s="1">
        <v>0</v>
      </c>
      <c r="AA783" s="1">
        <v>0</v>
      </c>
      <c r="AB783" s="1">
        <v>262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 t="s">
        <v>1902</v>
      </c>
      <c r="AL783" s="1">
        <v>1</v>
      </c>
      <c r="AM783" s="1">
        <v>0</v>
      </c>
      <c r="AN783" s="1">
        <v>100</v>
      </c>
      <c r="AO783" s="1">
        <v>4194320</v>
      </c>
      <c r="AP783" s="1">
        <v>0</v>
      </c>
      <c r="AQ783" s="1">
        <v>2</v>
      </c>
      <c r="AS783" s="1">
        <v>97</v>
      </c>
      <c r="AT783" s="1">
        <v>97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S783" s="1" t="s">
        <v>2832</v>
      </c>
      <c r="CT783" s="1">
        <v>4</v>
      </c>
      <c r="CU783" s="1">
        <v>-1</v>
      </c>
      <c r="CV783" s="1">
        <v>58</v>
      </c>
      <c r="CW783" s="1">
        <v>0</v>
      </c>
      <c r="CX783" s="1">
        <v>150058</v>
      </c>
      <c r="CY783" s="1" t="s">
        <v>2832</v>
      </c>
    </row>
    <row r="784" spans="1:103" x14ac:dyDescent="0.2">
      <c r="A784" s="1">
        <v>88098</v>
      </c>
      <c r="B784" s="1">
        <v>3</v>
      </c>
      <c r="C784" s="1">
        <v>188098</v>
      </c>
      <c r="D784" s="1">
        <v>288098</v>
      </c>
      <c r="E784" s="1" t="s">
        <v>1903</v>
      </c>
      <c r="F784" s="1">
        <v>0</v>
      </c>
      <c r="G784" s="1">
        <v>50000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1024</v>
      </c>
      <c r="N784" s="1">
        <v>0</v>
      </c>
      <c r="O784" s="1">
        <v>3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</v>
      </c>
      <c r="Z784" s="1">
        <v>0</v>
      </c>
      <c r="AA784" s="1">
        <v>0</v>
      </c>
      <c r="AB784" s="1">
        <v>263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 t="s">
        <v>1904</v>
      </c>
      <c r="AL784" s="1">
        <v>1</v>
      </c>
      <c r="AM784" s="1">
        <v>0</v>
      </c>
      <c r="AN784" s="1">
        <v>100</v>
      </c>
      <c r="AO784" s="1">
        <v>4194320</v>
      </c>
      <c r="AP784" s="1">
        <v>0</v>
      </c>
      <c r="AQ784" s="1">
        <v>2</v>
      </c>
      <c r="AS784" s="1">
        <v>98</v>
      </c>
      <c r="AT784" s="1">
        <v>98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S784" s="1" t="s">
        <v>177</v>
      </c>
      <c r="CT784" s="1">
        <v>2</v>
      </c>
      <c r="CU784" s="1">
        <v>-1</v>
      </c>
      <c r="CV784" s="1">
        <v>59</v>
      </c>
      <c r="CW784" s="1">
        <v>0</v>
      </c>
      <c r="CX784" s="1">
        <v>150059</v>
      </c>
      <c r="CY784" s="1" t="s">
        <v>177</v>
      </c>
    </row>
    <row r="785" spans="1:103" x14ac:dyDescent="0.2">
      <c r="A785" s="1">
        <v>88099</v>
      </c>
      <c r="B785" s="1">
        <v>3</v>
      </c>
      <c r="C785" s="1">
        <v>188099</v>
      </c>
      <c r="D785" s="1">
        <v>288099</v>
      </c>
      <c r="E785" s="1" t="s">
        <v>1905</v>
      </c>
      <c r="F785" s="1">
        <v>0</v>
      </c>
      <c r="G785" s="1">
        <v>50000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64</v>
      </c>
      <c r="N785" s="1">
        <v>0</v>
      </c>
      <c r="O785" s="1">
        <v>4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3</v>
      </c>
      <c r="Z785" s="1">
        <v>0</v>
      </c>
      <c r="AA785" s="1">
        <v>0</v>
      </c>
      <c r="AB785" s="1">
        <v>264</v>
      </c>
      <c r="AC785" s="1">
        <v>0</v>
      </c>
      <c r="AD785" s="1">
        <v>0</v>
      </c>
      <c r="AE785" s="1">
        <v>265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 t="s">
        <v>1906</v>
      </c>
      <c r="AL785" s="1">
        <v>1</v>
      </c>
      <c r="AM785" s="1">
        <v>0</v>
      </c>
      <c r="AN785" s="1">
        <v>100</v>
      </c>
      <c r="AO785" s="1">
        <v>4194320</v>
      </c>
      <c r="AP785" s="1">
        <v>0</v>
      </c>
      <c r="AQ785" s="1">
        <v>2</v>
      </c>
      <c r="AS785" s="1">
        <v>99</v>
      </c>
      <c r="AT785" s="1">
        <v>99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S785" s="1" t="s">
        <v>181</v>
      </c>
      <c r="CT785" s="1">
        <v>1</v>
      </c>
      <c r="CU785" s="1">
        <v>-1</v>
      </c>
      <c r="CV785" s="1">
        <v>51</v>
      </c>
      <c r="CW785" s="1">
        <v>0</v>
      </c>
      <c r="CX785" s="1">
        <v>150051</v>
      </c>
      <c r="CY785" s="1" t="s">
        <v>181</v>
      </c>
    </row>
    <row r="786" spans="1:103" x14ac:dyDescent="0.2">
      <c r="A786" s="1">
        <v>88100</v>
      </c>
      <c r="B786" s="1">
        <v>3</v>
      </c>
      <c r="C786" s="1">
        <v>188100</v>
      </c>
      <c r="D786" s="1">
        <v>288100</v>
      </c>
      <c r="E786" s="1" t="s">
        <v>1907</v>
      </c>
      <c r="F786" s="1">
        <v>0</v>
      </c>
      <c r="G786" s="1">
        <v>50000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128</v>
      </c>
      <c r="N786" s="1">
        <v>0</v>
      </c>
      <c r="O786" s="1">
        <v>4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</v>
      </c>
      <c r="Z786" s="1">
        <v>0</v>
      </c>
      <c r="AA786" s="1">
        <v>0</v>
      </c>
      <c r="AB786" s="1">
        <v>266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 t="s">
        <v>1908</v>
      </c>
      <c r="AL786" s="1">
        <v>1</v>
      </c>
      <c r="AM786" s="1">
        <v>0</v>
      </c>
      <c r="AN786" s="1">
        <v>100</v>
      </c>
      <c r="AO786" s="1">
        <v>4194320</v>
      </c>
      <c r="AP786" s="1">
        <v>0</v>
      </c>
      <c r="AQ786" s="1">
        <v>2</v>
      </c>
      <c r="AS786" s="1">
        <v>100</v>
      </c>
      <c r="AT786" s="1">
        <v>100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S786" s="1" t="s">
        <v>264</v>
      </c>
      <c r="CT786" s="1">
        <v>1</v>
      </c>
      <c r="CU786" s="1">
        <v>-1</v>
      </c>
      <c r="CV786" s="1">
        <v>52</v>
      </c>
      <c r="CW786" s="1">
        <v>0</v>
      </c>
      <c r="CX786" s="1">
        <v>150052</v>
      </c>
      <c r="CY786" s="1" t="s">
        <v>264</v>
      </c>
    </row>
    <row r="787" spans="1:103" x14ac:dyDescent="0.2">
      <c r="A787" s="1">
        <v>88101</v>
      </c>
      <c r="B787" s="1">
        <v>3</v>
      </c>
      <c r="C787" s="1">
        <v>188101</v>
      </c>
      <c r="D787" s="1">
        <v>288101</v>
      </c>
      <c r="E787" s="1" t="s">
        <v>1909</v>
      </c>
      <c r="F787" s="1">
        <v>0</v>
      </c>
      <c r="G787" s="1">
        <v>50000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256</v>
      </c>
      <c r="N787" s="1">
        <v>0</v>
      </c>
      <c r="O787" s="1">
        <v>4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5</v>
      </c>
      <c r="Z787" s="1">
        <v>0</v>
      </c>
      <c r="AA787" s="1">
        <v>0</v>
      </c>
      <c r="AB787" s="1">
        <v>267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 t="s">
        <v>1910</v>
      </c>
      <c r="AL787" s="1">
        <v>1</v>
      </c>
      <c r="AM787" s="1">
        <v>0</v>
      </c>
      <c r="AN787" s="1">
        <v>100</v>
      </c>
      <c r="AO787" s="1">
        <v>4194320</v>
      </c>
      <c r="AP787" s="1">
        <v>0</v>
      </c>
      <c r="AQ787" s="1">
        <v>2</v>
      </c>
      <c r="AS787" s="1">
        <v>101</v>
      </c>
      <c r="AT787" s="1">
        <v>101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S787" s="1" t="s">
        <v>257</v>
      </c>
      <c r="CT787" s="1">
        <v>1</v>
      </c>
      <c r="CU787" s="1">
        <v>-1</v>
      </c>
      <c r="CV787" s="1">
        <v>53</v>
      </c>
      <c r="CW787" s="1">
        <v>0</v>
      </c>
      <c r="CX787" s="1">
        <v>150053</v>
      </c>
      <c r="CY787" s="1" t="s">
        <v>257</v>
      </c>
    </row>
    <row r="788" spans="1:103" x14ac:dyDescent="0.2">
      <c r="A788" s="1">
        <v>88102</v>
      </c>
      <c r="B788" s="1">
        <v>3</v>
      </c>
      <c r="C788" s="1">
        <v>188102</v>
      </c>
      <c r="D788" s="1">
        <v>288102</v>
      </c>
      <c r="E788" s="1" t="s">
        <v>1911</v>
      </c>
      <c r="F788" s="1">
        <v>0</v>
      </c>
      <c r="G788" s="1">
        <v>50000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64</v>
      </c>
      <c r="N788" s="1">
        <v>0</v>
      </c>
      <c r="O788" s="1">
        <v>4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3</v>
      </c>
      <c r="Z788" s="1">
        <v>0</v>
      </c>
      <c r="AA788" s="1">
        <v>0</v>
      </c>
      <c r="AB788" s="1">
        <v>268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 t="s">
        <v>1912</v>
      </c>
      <c r="AL788" s="1">
        <v>1</v>
      </c>
      <c r="AM788" s="1">
        <v>0</v>
      </c>
      <c r="AN788" s="1">
        <v>100</v>
      </c>
      <c r="AO788" s="1">
        <v>4194320</v>
      </c>
      <c r="AP788" s="1">
        <v>0</v>
      </c>
      <c r="AQ788" s="1">
        <v>2</v>
      </c>
      <c r="AS788" s="1">
        <v>102</v>
      </c>
      <c r="AT788" s="1">
        <v>102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S788" s="1" t="s">
        <v>2831</v>
      </c>
      <c r="CT788" s="1">
        <v>2</v>
      </c>
      <c r="CU788" s="1">
        <v>-1</v>
      </c>
      <c r="CV788" s="1">
        <v>54</v>
      </c>
      <c r="CW788" s="1">
        <v>0</v>
      </c>
      <c r="CX788" s="1">
        <v>150054</v>
      </c>
      <c r="CY788" s="1" t="s">
        <v>2831</v>
      </c>
    </row>
    <row r="789" spans="1:103" x14ac:dyDescent="0.2">
      <c r="A789" s="1">
        <v>88103</v>
      </c>
      <c r="B789" s="1">
        <v>3</v>
      </c>
      <c r="C789" s="1">
        <v>188103</v>
      </c>
      <c r="D789" s="1">
        <v>288103</v>
      </c>
      <c r="E789" s="1" t="s">
        <v>1913</v>
      </c>
      <c r="F789" s="1">
        <v>0</v>
      </c>
      <c r="G789" s="1">
        <v>50000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63</v>
      </c>
      <c r="N789" s="1">
        <v>0</v>
      </c>
      <c r="O789" s="1">
        <v>4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1</v>
      </c>
      <c r="Z789" s="1">
        <v>0</v>
      </c>
      <c r="AA789" s="1">
        <v>0</v>
      </c>
      <c r="AB789" s="1">
        <v>269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 t="s">
        <v>1914</v>
      </c>
      <c r="AL789" s="1">
        <v>1</v>
      </c>
      <c r="AM789" s="1">
        <v>0</v>
      </c>
      <c r="AN789" s="1">
        <v>100</v>
      </c>
      <c r="AO789" s="1">
        <v>4194320</v>
      </c>
      <c r="AP789" s="1">
        <v>0</v>
      </c>
      <c r="AQ789" s="1">
        <v>2</v>
      </c>
      <c r="AS789" s="1">
        <v>103</v>
      </c>
      <c r="AT789" s="1">
        <v>103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S789" s="1" t="s">
        <v>178</v>
      </c>
      <c r="CT789" s="1">
        <v>1</v>
      </c>
      <c r="CU789" s="1">
        <v>-1</v>
      </c>
      <c r="CV789" s="1">
        <v>56</v>
      </c>
      <c r="CW789" s="1">
        <v>0</v>
      </c>
      <c r="CX789" s="1">
        <v>150056</v>
      </c>
      <c r="CY789" s="1" t="s">
        <v>178</v>
      </c>
    </row>
    <row r="790" spans="1:103" x14ac:dyDescent="0.2">
      <c r="A790" s="1">
        <v>88104</v>
      </c>
      <c r="B790" s="1">
        <v>3</v>
      </c>
      <c r="C790" s="1">
        <v>188104</v>
      </c>
      <c r="D790" s="1">
        <v>288104</v>
      </c>
      <c r="E790" s="1" t="s">
        <v>1915</v>
      </c>
      <c r="F790" s="1">
        <v>0</v>
      </c>
      <c r="G790" s="1">
        <v>50000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1024</v>
      </c>
      <c r="N790" s="1">
        <v>0</v>
      </c>
      <c r="O790" s="1">
        <v>4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7</v>
      </c>
      <c r="Z790" s="1">
        <v>0</v>
      </c>
      <c r="AA790" s="1">
        <v>0</v>
      </c>
      <c r="AB790" s="1">
        <v>270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 t="s">
        <v>1916</v>
      </c>
      <c r="AL790" s="1">
        <v>1</v>
      </c>
      <c r="AM790" s="1">
        <v>0</v>
      </c>
      <c r="AN790" s="1">
        <v>100</v>
      </c>
      <c r="AO790" s="1">
        <v>4194320</v>
      </c>
      <c r="AP790" s="1">
        <v>0</v>
      </c>
      <c r="AQ790" s="1">
        <v>2</v>
      </c>
      <c r="AS790" s="1">
        <v>104</v>
      </c>
      <c r="AT790" s="1">
        <v>104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S790" s="1" t="s">
        <v>179</v>
      </c>
      <c r="CT790" s="1">
        <v>1</v>
      </c>
      <c r="CU790" s="1">
        <v>-1</v>
      </c>
      <c r="CV790" s="1">
        <v>57</v>
      </c>
      <c r="CW790" s="1">
        <v>0</v>
      </c>
      <c r="CX790" s="1">
        <v>150057</v>
      </c>
      <c r="CY790" s="1" t="s">
        <v>179</v>
      </c>
    </row>
    <row r="791" spans="1:103" x14ac:dyDescent="0.2">
      <c r="A791" s="1">
        <v>89041</v>
      </c>
      <c r="B791" s="1">
        <v>5</v>
      </c>
      <c r="C791" s="1">
        <v>189041</v>
      </c>
      <c r="D791" s="1">
        <v>289041</v>
      </c>
      <c r="E791" s="1" t="s">
        <v>1917</v>
      </c>
      <c r="F791" s="1" t="s">
        <v>1918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 t="s">
        <v>1919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3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S791" s="1" t="s">
        <v>2832</v>
      </c>
      <c r="CT791" s="1">
        <v>4</v>
      </c>
      <c r="CU791" s="1">
        <v>-1</v>
      </c>
      <c r="CV791" s="1">
        <v>58</v>
      </c>
      <c r="CW791" s="1">
        <v>0</v>
      </c>
      <c r="CX791" s="1">
        <v>150058</v>
      </c>
      <c r="CY791" s="1" t="s">
        <v>2832</v>
      </c>
    </row>
    <row r="792" spans="1:103" x14ac:dyDescent="0.2">
      <c r="A792" s="1">
        <v>89071</v>
      </c>
      <c r="B792" s="1">
        <v>5</v>
      </c>
      <c r="C792" s="1">
        <v>189071</v>
      </c>
      <c r="D792" s="1">
        <v>289071</v>
      </c>
      <c r="E792" s="1" t="s">
        <v>1920</v>
      </c>
      <c r="F792" s="1" t="s">
        <v>1921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 t="s">
        <v>1922</v>
      </c>
      <c r="AL792" s="1">
        <v>1</v>
      </c>
      <c r="AM792" s="1">
        <v>0</v>
      </c>
      <c r="AN792" s="1">
        <v>0</v>
      </c>
      <c r="AO792" s="1">
        <v>8</v>
      </c>
      <c r="AP792" s="1">
        <v>0</v>
      </c>
      <c r="AQ792" s="1">
        <v>3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S792" s="1" t="s">
        <v>177</v>
      </c>
      <c r="CT792" s="1">
        <v>2</v>
      </c>
      <c r="CU792" s="1">
        <v>-1</v>
      </c>
      <c r="CV792" s="1">
        <v>59</v>
      </c>
      <c r="CW792" s="1">
        <v>0</v>
      </c>
      <c r="CX792" s="1">
        <v>150059</v>
      </c>
      <c r="CY792" s="1" t="s">
        <v>177</v>
      </c>
    </row>
    <row r="793" spans="1:103" x14ac:dyDescent="0.2">
      <c r="A793" s="1">
        <v>90001</v>
      </c>
      <c r="B793" s="1">
        <v>10</v>
      </c>
      <c r="C793" s="1">
        <v>190001</v>
      </c>
      <c r="D793" s="1">
        <v>290001</v>
      </c>
      <c r="E793" s="1" t="s">
        <v>647</v>
      </c>
      <c r="F793" s="1" t="s">
        <v>648</v>
      </c>
      <c r="G793" s="1">
        <v>5000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 t="s">
        <v>649</v>
      </c>
      <c r="AL793" s="1">
        <v>1</v>
      </c>
      <c r="AM793" s="1" t="s">
        <v>650</v>
      </c>
      <c r="AN793" s="1">
        <v>0</v>
      </c>
      <c r="AO793" s="1">
        <v>8</v>
      </c>
      <c r="AP793" s="1">
        <v>0</v>
      </c>
      <c r="AQ793" s="1">
        <v>5</v>
      </c>
      <c r="AS793" s="1">
        <v>1</v>
      </c>
      <c r="AT793" s="1">
        <v>1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S793" s="1" t="s">
        <v>2831</v>
      </c>
      <c r="CT793" s="1">
        <v>2</v>
      </c>
      <c r="CU793" s="1">
        <v>-1</v>
      </c>
      <c r="CV793" s="1">
        <v>54</v>
      </c>
      <c r="CW793" s="1">
        <v>0</v>
      </c>
      <c r="CX793" s="1">
        <v>150054</v>
      </c>
      <c r="CY793" s="1" t="s">
        <v>2831</v>
      </c>
    </row>
    <row r="794" spans="1:103" x14ac:dyDescent="0.2">
      <c r="A794" s="1">
        <v>90002</v>
      </c>
      <c r="B794" s="1">
        <v>10</v>
      </c>
      <c r="C794" s="1">
        <v>190002</v>
      </c>
      <c r="D794" s="1">
        <v>290002</v>
      </c>
      <c r="E794" s="1" t="s">
        <v>651</v>
      </c>
      <c r="F794" s="1" t="s">
        <v>652</v>
      </c>
      <c r="G794" s="1">
        <v>5000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 t="s">
        <v>653</v>
      </c>
      <c r="AL794" s="1">
        <v>1</v>
      </c>
      <c r="AM794" s="1" t="s">
        <v>650</v>
      </c>
      <c r="AN794" s="1">
        <v>0</v>
      </c>
      <c r="AO794" s="1">
        <v>8</v>
      </c>
      <c r="AP794" s="1">
        <v>0</v>
      </c>
      <c r="AQ794" s="1">
        <v>5</v>
      </c>
      <c r="AS794" s="1">
        <v>2</v>
      </c>
      <c r="AT794" s="1">
        <v>2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S794" s="1" t="s">
        <v>2831</v>
      </c>
      <c r="CT794" s="1">
        <v>2</v>
      </c>
      <c r="CU794" s="1">
        <v>-1</v>
      </c>
      <c r="CV794" s="1">
        <v>54</v>
      </c>
      <c r="CW794" s="1">
        <v>0</v>
      </c>
      <c r="CX794" s="1">
        <v>150054</v>
      </c>
      <c r="CY794" s="1" t="s">
        <v>2831</v>
      </c>
    </row>
    <row r="795" spans="1:103" x14ac:dyDescent="0.2">
      <c r="A795" s="1">
        <v>90003</v>
      </c>
      <c r="B795" s="1">
        <v>10</v>
      </c>
      <c r="C795" s="1">
        <v>190003</v>
      </c>
      <c r="D795" s="1">
        <v>290003</v>
      </c>
      <c r="E795" s="1" t="s">
        <v>352</v>
      </c>
      <c r="F795" s="1" t="s">
        <v>654</v>
      </c>
      <c r="G795" s="1">
        <v>15000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 t="s">
        <v>655</v>
      </c>
      <c r="AL795" s="1">
        <v>1</v>
      </c>
      <c r="AM795" s="1" t="s">
        <v>650</v>
      </c>
      <c r="AN795" s="1">
        <v>0</v>
      </c>
      <c r="AO795" s="1">
        <v>8</v>
      </c>
      <c r="AP795" s="1">
        <v>0</v>
      </c>
      <c r="AQ795" s="1">
        <v>5</v>
      </c>
      <c r="AS795" s="1">
        <v>3</v>
      </c>
      <c r="AT795" s="1">
        <v>3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S795" s="1" t="s">
        <v>178</v>
      </c>
      <c r="CT795" s="1">
        <v>1</v>
      </c>
      <c r="CU795" s="1">
        <v>-1</v>
      </c>
      <c r="CV795" s="1">
        <v>56</v>
      </c>
      <c r="CW795" s="1">
        <v>0</v>
      </c>
      <c r="CX795" s="1">
        <v>150056</v>
      </c>
      <c r="CY795" s="1" t="s">
        <v>178</v>
      </c>
    </row>
    <row r="796" spans="1:103" x14ac:dyDescent="0.2">
      <c r="A796" s="1">
        <v>90004</v>
      </c>
      <c r="B796" s="1">
        <v>10</v>
      </c>
      <c r="C796" s="1">
        <v>190004</v>
      </c>
      <c r="D796" s="1">
        <v>290004</v>
      </c>
      <c r="E796" s="1" t="s">
        <v>355</v>
      </c>
      <c r="F796" s="1" t="s">
        <v>656</v>
      </c>
      <c r="G796" s="1">
        <v>15000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 t="s">
        <v>657</v>
      </c>
      <c r="AL796" s="1">
        <v>1</v>
      </c>
      <c r="AM796" s="1" t="s">
        <v>650</v>
      </c>
      <c r="AN796" s="1">
        <v>0</v>
      </c>
      <c r="AO796" s="1">
        <v>8</v>
      </c>
      <c r="AP796" s="1">
        <v>0</v>
      </c>
      <c r="AQ796" s="1">
        <v>5</v>
      </c>
      <c r="AS796" s="1">
        <v>4</v>
      </c>
      <c r="AT796" s="1">
        <v>4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S796" s="1" t="s">
        <v>178</v>
      </c>
      <c r="CT796" s="1">
        <v>1</v>
      </c>
      <c r="CU796" s="1">
        <v>-1</v>
      </c>
      <c r="CV796" s="1">
        <v>56</v>
      </c>
      <c r="CW796" s="1">
        <v>0</v>
      </c>
      <c r="CX796" s="1">
        <v>150056</v>
      </c>
      <c r="CY796" s="1" t="s">
        <v>178</v>
      </c>
    </row>
    <row r="797" spans="1:103" x14ac:dyDescent="0.2">
      <c r="A797" s="1">
        <v>90005</v>
      </c>
      <c r="B797" s="1">
        <v>10</v>
      </c>
      <c r="C797" s="1">
        <v>190005</v>
      </c>
      <c r="D797" s="1">
        <v>290005</v>
      </c>
      <c r="E797" s="1" t="s">
        <v>559</v>
      </c>
      <c r="F797" s="1" t="s">
        <v>658</v>
      </c>
      <c r="G797" s="1">
        <v>15000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 t="s">
        <v>659</v>
      </c>
      <c r="AL797" s="1">
        <v>1</v>
      </c>
      <c r="AM797" s="1" t="s">
        <v>650</v>
      </c>
      <c r="AN797" s="1">
        <v>0</v>
      </c>
      <c r="AO797" s="1">
        <v>8</v>
      </c>
      <c r="AP797" s="1">
        <v>0</v>
      </c>
      <c r="AQ797" s="1">
        <v>5</v>
      </c>
      <c r="AS797" s="1">
        <v>5</v>
      </c>
      <c r="AT797" s="1">
        <v>5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S797" s="1" t="s">
        <v>179</v>
      </c>
      <c r="CT797" s="1">
        <v>1</v>
      </c>
      <c r="CU797" s="1">
        <v>-1</v>
      </c>
      <c r="CV797" s="1">
        <v>57</v>
      </c>
      <c r="CW797" s="1">
        <v>0</v>
      </c>
      <c r="CX797" s="1">
        <v>150057</v>
      </c>
      <c r="CY797" s="1" t="s">
        <v>179</v>
      </c>
    </row>
    <row r="798" spans="1:103" x14ac:dyDescent="0.2">
      <c r="A798" s="1">
        <v>90006</v>
      </c>
      <c r="B798" s="1">
        <v>10</v>
      </c>
      <c r="C798" s="1">
        <v>190006</v>
      </c>
      <c r="D798" s="1">
        <v>290006</v>
      </c>
      <c r="E798" s="1" t="s">
        <v>560</v>
      </c>
      <c r="F798" s="1" t="s">
        <v>660</v>
      </c>
      <c r="G798" s="1">
        <v>15000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 t="s">
        <v>661</v>
      </c>
      <c r="AL798" s="1">
        <v>1</v>
      </c>
      <c r="AM798" s="1" t="s">
        <v>662</v>
      </c>
      <c r="AN798" s="1">
        <v>0</v>
      </c>
      <c r="AO798" s="1">
        <v>8</v>
      </c>
      <c r="AP798" s="1">
        <v>0</v>
      </c>
      <c r="AQ798" s="1">
        <v>5</v>
      </c>
      <c r="AS798" s="1">
        <v>6</v>
      </c>
      <c r="AT798" s="1">
        <v>6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S798" s="1" t="s">
        <v>179</v>
      </c>
      <c r="CT798" s="1">
        <v>1</v>
      </c>
      <c r="CU798" s="1">
        <v>-1</v>
      </c>
      <c r="CV798" s="1">
        <v>57</v>
      </c>
      <c r="CW798" s="1">
        <v>0</v>
      </c>
      <c r="CX798" s="1">
        <v>150057</v>
      </c>
      <c r="CY798" s="1" t="s">
        <v>179</v>
      </c>
    </row>
    <row r="799" spans="1:103" x14ac:dyDescent="0.2">
      <c r="A799" s="1">
        <v>90007</v>
      </c>
      <c r="B799" s="1">
        <v>10</v>
      </c>
      <c r="C799" s="1">
        <v>190007</v>
      </c>
      <c r="D799" s="1">
        <v>290007</v>
      </c>
      <c r="E799" s="1" t="s">
        <v>380</v>
      </c>
      <c r="F799" s="1" t="s">
        <v>663</v>
      </c>
      <c r="G799" s="1">
        <v>30000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 t="s">
        <v>664</v>
      </c>
      <c r="AL799" s="1">
        <v>1</v>
      </c>
      <c r="AM799" s="1" t="s">
        <v>665</v>
      </c>
      <c r="AN799" s="1">
        <v>0</v>
      </c>
      <c r="AO799" s="1">
        <v>8</v>
      </c>
      <c r="AP799" s="1">
        <v>0</v>
      </c>
      <c r="AQ799" s="1">
        <v>5</v>
      </c>
      <c r="AS799" s="1">
        <v>7</v>
      </c>
      <c r="AT799" s="1">
        <v>7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S799" s="1" t="s">
        <v>180</v>
      </c>
      <c r="CT799" s="1">
        <v>1</v>
      </c>
      <c r="CU799" s="1">
        <v>-1</v>
      </c>
      <c r="CV799" s="1">
        <v>55</v>
      </c>
      <c r="CW799" s="1">
        <v>0</v>
      </c>
      <c r="CX799" s="1">
        <v>150055</v>
      </c>
      <c r="CY799" s="1" t="s">
        <v>180</v>
      </c>
    </row>
    <row r="800" spans="1:103" x14ac:dyDescent="0.2">
      <c r="A800" s="1">
        <v>90008</v>
      </c>
      <c r="B800" s="1">
        <v>10</v>
      </c>
      <c r="C800" s="1">
        <v>190008</v>
      </c>
      <c r="D800" s="1">
        <v>290008</v>
      </c>
      <c r="E800" s="1" t="s">
        <v>357</v>
      </c>
      <c r="F800" s="1" t="s">
        <v>666</v>
      </c>
      <c r="G800" s="1">
        <v>30000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 t="s">
        <v>667</v>
      </c>
      <c r="AL800" s="1">
        <v>1</v>
      </c>
      <c r="AM800" s="1" t="s">
        <v>668</v>
      </c>
      <c r="AN800" s="1">
        <v>0</v>
      </c>
      <c r="AO800" s="1">
        <v>8</v>
      </c>
      <c r="AP800" s="1">
        <v>0</v>
      </c>
      <c r="AQ800" s="1">
        <v>5</v>
      </c>
      <c r="AS800" s="1">
        <v>8</v>
      </c>
      <c r="AT800" s="1">
        <v>8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S800" s="1" t="s">
        <v>180</v>
      </c>
      <c r="CT800" s="1">
        <v>1</v>
      </c>
      <c r="CU800" s="1">
        <v>-1</v>
      </c>
      <c r="CV800" s="1">
        <v>55</v>
      </c>
      <c r="CW800" s="1">
        <v>0</v>
      </c>
      <c r="CX800" s="1">
        <v>150055</v>
      </c>
      <c r="CY800" s="1" t="s">
        <v>180</v>
      </c>
    </row>
    <row r="801" spans="1:103" x14ac:dyDescent="0.2">
      <c r="A801" s="1">
        <v>90009</v>
      </c>
      <c r="B801" s="1">
        <v>10</v>
      </c>
      <c r="C801" s="1">
        <v>190009</v>
      </c>
      <c r="D801" s="1">
        <v>290009</v>
      </c>
      <c r="E801" s="1" t="s">
        <v>358</v>
      </c>
      <c r="F801" s="1" t="s">
        <v>669</v>
      </c>
      <c r="G801" s="1">
        <v>30000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 t="s">
        <v>670</v>
      </c>
      <c r="AL801" s="1">
        <v>1</v>
      </c>
      <c r="AM801" s="1" t="s">
        <v>671</v>
      </c>
      <c r="AN801" s="1">
        <v>0</v>
      </c>
      <c r="AO801" s="1">
        <v>8</v>
      </c>
      <c r="AP801" s="1">
        <v>0</v>
      </c>
      <c r="AQ801" s="1">
        <v>5</v>
      </c>
      <c r="AS801" s="1">
        <v>9</v>
      </c>
      <c r="AT801" s="1">
        <v>9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S801" s="1" t="s">
        <v>2831</v>
      </c>
      <c r="CT801" s="1">
        <v>2</v>
      </c>
      <c r="CU801" s="1">
        <v>-1</v>
      </c>
      <c r="CV801" s="1">
        <v>54</v>
      </c>
      <c r="CW801" s="1">
        <v>0</v>
      </c>
      <c r="CX801" s="1">
        <v>150054</v>
      </c>
      <c r="CY801" s="1" t="s">
        <v>2831</v>
      </c>
    </row>
    <row r="802" spans="1:103" x14ac:dyDescent="0.2">
      <c r="A802" s="1">
        <v>90010</v>
      </c>
      <c r="B802" s="1">
        <v>10</v>
      </c>
      <c r="C802" s="1">
        <v>190010</v>
      </c>
      <c r="D802" s="1">
        <v>290010</v>
      </c>
      <c r="E802" s="1" t="s">
        <v>557</v>
      </c>
      <c r="F802" s="1" t="s">
        <v>672</v>
      </c>
      <c r="G802" s="1">
        <v>30000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 t="s">
        <v>673</v>
      </c>
      <c r="AL802" s="1">
        <v>1</v>
      </c>
      <c r="AM802" s="1" t="s">
        <v>674</v>
      </c>
      <c r="AN802" s="1">
        <v>0</v>
      </c>
      <c r="AO802" s="1">
        <v>0</v>
      </c>
      <c r="AP802" s="1">
        <v>0</v>
      </c>
      <c r="AQ802" s="1">
        <v>5</v>
      </c>
      <c r="AS802" s="1">
        <v>10</v>
      </c>
      <c r="AT802" s="1">
        <v>10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S802" s="1" t="s">
        <v>2831</v>
      </c>
      <c r="CT802" s="1">
        <v>2</v>
      </c>
      <c r="CU802" s="1">
        <v>-1</v>
      </c>
      <c r="CV802" s="1">
        <v>54</v>
      </c>
      <c r="CW802" s="1">
        <v>0</v>
      </c>
      <c r="CX802" s="1">
        <v>150054</v>
      </c>
      <c r="CY802" s="1" t="s">
        <v>2831</v>
      </c>
    </row>
    <row r="803" spans="1:103" x14ac:dyDescent="0.2">
      <c r="A803" s="1">
        <v>90011</v>
      </c>
      <c r="B803" s="1">
        <v>10</v>
      </c>
      <c r="C803" s="1">
        <v>190011</v>
      </c>
      <c r="D803" s="1">
        <v>290011</v>
      </c>
      <c r="E803" s="1" t="s">
        <v>414</v>
      </c>
      <c r="F803" s="1" t="s">
        <v>675</v>
      </c>
      <c r="G803" s="1">
        <v>50000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 t="s">
        <v>676</v>
      </c>
      <c r="AL803" s="1">
        <v>1</v>
      </c>
      <c r="AM803" s="1" t="s">
        <v>677</v>
      </c>
      <c r="AN803" s="1">
        <v>0</v>
      </c>
      <c r="AO803" s="1">
        <v>0</v>
      </c>
      <c r="AP803" s="1">
        <v>0</v>
      </c>
      <c r="AQ803" s="1">
        <v>5</v>
      </c>
      <c r="AS803" s="1">
        <v>11</v>
      </c>
      <c r="AT803" s="1">
        <v>11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S803" s="1" t="s">
        <v>178</v>
      </c>
      <c r="CT803" s="1">
        <v>1</v>
      </c>
      <c r="CU803" s="1">
        <v>-1</v>
      </c>
      <c r="CV803" s="1">
        <v>56</v>
      </c>
      <c r="CW803" s="1">
        <v>0</v>
      </c>
      <c r="CX803" s="1">
        <v>150056</v>
      </c>
      <c r="CY803" s="1" t="s">
        <v>178</v>
      </c>
    </row>
    <row r="804" spans="1:103" x14ac:dyDescent="0.2">
      <c r="A804" s="1">
        <v>90012</v>
      </c>
      <c r="B804" s="1">
        <v>10</v>
      </c>
      <c r="C804" s="1">
        <v>190012</v>
      </c>
      <c r="D804" s="1">
        <v>290012</v>
      </c>
      <c r="E804" s="1" t="s">
        <v>382</v>
      </c>
      <c r="F804" s="1" t="s">
        <v>678</v>
      </c>
      <c r="G804" s="1">
        <v>50000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 t="s">
        <v>679</v>
      </c>
      <c r="AL804" s="1">
        <v>1</v>
      </c>
      <c r="AM804" s="1" t="s">
        <v>680</v>
      </c>
      <c r="AN804" s="1">
        <v>0</v>
      </c>
      <c r="AO804" s="1">
        <v>0</v>
      </c>
      <c r="AP804" s="1">
        <v>0</v>
      </c>
      <c r="AQ804" s="1">
        <v>5</v>
      </c>
      <c r="AS804" s="1">
        <v>12</v>
      </c>
      <c r="AT804" s="1">
        <v>12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S804" s="1" t="s">
        <v>178</v>
      </c>
      <c r="CT804" s="1">
        <v>1</v>
      </c>
      <c r="CU804" s="1">
        <v>-1</v>
      </c>
      <c r="CV804" s="1">
        <v>56</v>
      </c>
      <c r="CW804" s="1">
        <v>0</v>
      </c>
      <c r="CX804" s="1">
        <v>150056</v>
      </c>
      <c r="CY804" s="1" t="s">
        <v>178</v>
      </c>
    </row>
    <row r="805" spans="1:103" x14ac:dyDescent="0.2">
      <c r="A805" s="1">
        <v>90013</v>
      </c>
      <c r="B805" s="1">
        <v>10</v>
      </c>
      <c r="C805" s="1">
        <v>190013</v>
      </c>
      <c r="D805" s="1">
        <v>290013</v>
      </c>
      <c r="E805" s="1" t="s">
        <v>416</v>
      </c>
      <c r="F805" s="1" t="s">
        <v>681</v>
      </c>
      <c r="G805" s="1">
        <v>50000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 t="s">
        <v>682</v>
      </c>
      <c r="AL805" s="1">
        <v>1</v>
      </c>
      <c r="AM805" s="1" t="s">
        <v>683</v>
      </c>
      <c r="AN805" s="1">
        <v>0</v>
      </c>
      <c r="AO805" s="1">
        <v>0</v>
      </c>
      <c r="AP805" s="1">
        <v>0</v>
      </c>
      <c r="AQ805" s="1">
        <v>5</v>
      </c>
      <c r="AS805" s="1">
        <v>13</v>
      </c>
      <c r="AT805" s="1">
        <v>13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S805" s="1" t="s">
        <v>179</v>
      </c>
      <c r="CT805" s="1">
        <v>1</v>
      </c>
      <c r="CU805" s="1">
        <v>-1</v>
      </c>
      <c r="CV805" s="1">
        <v>57</v>
      </c>
      <c r="CW805" s="1">
        <v>0</v>
      </c>
      <c r="CX805" s="1">
        <v>150057</v>
      </c>
      <c r="CY805" s="1" t="s">
        <v>179</v>
      </c>
    </row>
    <row r="806" spans="1:103" x14ac:dyDescent="0.2">
      <c r="A806" s="1">
        <v>90014</v>
      </c>
      <c r="B806" s="1">
        <v>10</v>
      </c>
      <c r="C806" s="1">
        <v>190014</v>
      </c>
      <c r="D806" s="1">
        <v>290014</v>
      </c>
      <c r="E806" s="1" t="s">
        <v>383</v>
      </c>
      <c r="F806" s="1" t="s">
        <v>684</v>
      </c>
      <c r="G806" s="1">
        <v>50000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 t="s">
        <v>685</v>
      </c>
      <c r="AL806" s="1">
        <v>1</v>
      </c>
      <c r="AM806" s="1" t="s">
        <v>686</v>
      </c>
      <c r="AN806" s="1">
        <v>0</v>
      </c>
      <c r="AO806" s="1">
        <v>0</v>
      </c>
      <c r="AP806" s="1">
        <v>0</v>
      </c>
      <c r="AQ806" s="1">
        <v>5</v>
      </c>
      <c r="AS806" s="1">
        <v>14</v>
      </c>
      <c r="AT806" s="1">
        <v>14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S806" s="1" t="s">
        <v>179</v>
      </c>
      <c r="CT806" s="1">
        <v>1</v>
      </c>
      <c r="CU806" s="1">
        <v>-1</v>
      </c>
      <c r="CV806" s="1">
        <v>57</v>
      </c>
      <c r="CW806" s="1">
        <v>0</v>
      </c>
      <c r="CX806" s="1">
        <v>150057</v>
      </c>
      <c r="CY806" s="1" t="s">
        <v>179</v>
      </c>
    </row>
    <row r="807" spans="1:103" x14ac:dyDescent="0.2">
      <c r="A807" s="1">
        <v>90015</v>
      </c>
      <c r="B807" s="1">
        <v>10</v>
      </c>
      <c r="C807" s="1">
        <v>190015</v>
      </c>
      <c r="D807" s="1">
        <v>290015</v>
      </c>
      <c r="E807" s="1" t="s">
        <v>417</v>
      </c>
      <c r="F807" s="1" t="s">
        <v>687</v>
      </c>
      <c r="G807" s="1">
        <v>75000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 t="s">
        <v>688</v>
      </c>
      <c r="AL807" s="1">
        <v>1</v>
      </c>
      <c r="AM807" s="1" t="s">
        <v>689</v>
      </c>
      <c r="AN807" s="1">
        <v>0</v>
      </c>
      <c r="AO807" s="1">
        <v>0</v>
      </c>
      <c r="AP807" s="1">
        <v>0</v>
      </c>
      <c r="AQ807" s="1">
        <v>5</v>
      </c>
      <c r="AS807" s="1">
        <v>15</v>
      </c>
      <c r="AT807" s="1">
        <v>15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S807" s="1" t="s">
        <v>180</v>
      </c>
      <c r="CT807" s="1">
        <v>1</v>
      </c>
      <c r="CU807" s="1">
        <v>-1</v>
      </c>
      <c r="CV807" s="1">
        <v>55</v>
      </c>
      <c r="CW807" s="1">
        <v>0</v>
      </c>
      <c r="CX807" s="1">
        <v>150055</v>
      </c>
      <c r="CY807" s="1" t="s">
        <v>180</v>
      </c>
    </row>
    <row r="808" spans="1:103" x14ac:dyDescent="0.2">
      <c r="A808" s="1">
        <v>90016</v>
      </c>
      <c r="B808" s="1">
        <v>10</v>
      </c>
      <c r="C808" s="1">
        <v>190016</v>
      </c>
      <c r="D808" s="1">
        <v>290016</v>
      </c>
      <c r="E808" s="1" t="s">
        <v>418</v>
      </c>
      <c r="F808" s="1" t="s">
        <v>690</v>
      </c>
      <c r="G808" s="1">
        <v>75000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 t="s">
        <v>691</v>
      </c>
      <c r="AL808" s="1">
        <v>1</v>
      </c>
      <c r="AM808" s="1" t="s">
        <v>692</v>
      </c>
      <c r="AN808" s="1">
        <v>0</v>
      </c>
      <c r="AO808" s="1">
        <v>0</v>
      </c>
      <c r="AP808" s="1">
        <v>0</v>
      </c>
      <c r="AQ808" s="1">
        <v>5</v>
      </c>
      <c r="AS808" s="1">
        <v>16</v>
      </c>
      <c r="AT808" s="1">
        <v>16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S808" s="1" t="s">
        <v>180</v>
      </c>
      <c r="CT808" s="1">
        <v>1</v>
      </c>
      <c r="CU808" s="1">
        <v>-1</v>
      </c>
      <c r="CV808" s="1">
        <v>55</v>
      </c>
      <c r="CW808" s="1">
        <v>0</v>
      </c>
      <c r="CX808" s="1">
        <v>150055</v>
      </c>
      <c r="CY808" s="1" t="s">
        <v>180</v>
      </c>
    </row>
    <row r="809" spans="1:103" x14ac:dyDescent="0.2">
      <c r="A809" s="1">
        <v>90017</v>
      </c>
      <c r="B809" s="1">
        <v>10</v>
      </c>
      <c r="C809" s="1">
        <v>190017</v>
      </c>
      <c r="D809" s="1">
        <v>290017</v>
      </c>
      <c r="E809" s="1" t="s">
        <v>693</v>
      </c>
      <c r="F809" s="1" t="s">
        <v>694</v>
      </c>
      <c r="G809" s="1">
        <v>75000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 t="s">
        <v>695</v>
      </c>
      <c r="AL809" s="1">
        <v>1</v>
      </c>
      <c r="AM809" s="1" t="s">
        <v>696</v>
      </c>
      <c r="AN809" s="1">
        <v>0</v>
      </c>
      <c r="AO809" s="1">
        <v>0</v>
      </c>
      <c r="AP809" s="1">
        <v>0</v>
      </c>
      <c r="AQ809" s="1">
        <v>5</v>
      </c>
      <c r="AS809" s="1">
        <v>17</v>
      </c>
      <c r="AT809" s="1">
        <v>17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S809" s="1" t="s">
        <v>2833</v>
      </c>
      <c r="CT809" s="1">
        <v>2</v>
      </c>
      <c r="CU809" s="1">
        <v>-1</v>
      </c>
      <c r="CV809" s="1">
        <v>60</v>
      </c>
      <c r="CW809" s="1">
        <v>0</v>
      </c>
      <c r="CX809" s="1">
        <v>150060</v>
      </c>
      <c r="CY809" s="1" t="s">
        <v>2833</v>
      </c>
    </row>
    <row r="810" spans="1:103" x14ac:dyDescent="0.2">
      <c r="A810" s="1">
        <v>90018</v>
      </c>
      <c r="B810" s="1">
        <v>10</v>
      </c>
      <c r="C810" s="1">
        <v>190018</v>
      </c>
      <c r="D810" s="1">
        <v>290018</v>
      </c>
      <c r="E810" s="1" t="s">
        <v>419</v>
      </c>
      <c r="F810" s="1" t="s">
        <v>697</v>
      </c>
      <c r="G810" s="1">
        <v>75000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 t="s">
        <v>698</v>
      </c>
      <c r="AL810" s="1">
        <v>1</v>
      </c>
      <c r="AM810" s="1" t="s">
        <v>699</v>
      </c>
      <c r="AN810" s="1">
        <v>0</v>
      </c>
      <c r="AO810" s="1">
        <v>0</v>
      </c>
      <c r="AP810" s="1">
        <v>0</v>
      </c>
      <c r="AQ810" s="1">
        <v>5</v>
      </c>
      <c r="AR810" s="1" t="s">
        <v>2943</v>
      </c>
      <c r="AS810" s="1">
        <v>18</v>
      </c>
      <c r="AT810" s="1">
        <v>18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S810" s="1" t="s">
        <v>173</v>
      </c>
      <c r="CT810" s="1">
        <v>1</v>
      </c>
      <c r="CU810" s="1">
        <v>-1</v>
      </c>
      <c r="CV810" s="1">
        <v>61</v>
      </c>
      <c r="CW810" s="1">
        <v>0</v>
      </c>
      <c r="CX810" s="1">
        <v>150061</v>
      </c>
      <c r="CY810" s="1" t="s">
        <v>173</v>
      </c>
    </row>
    <row r="811" spans="1:103" x14ac:dyDescent="0.2">
      <c r="A811" s="1">
        <v>90019</v>
      </c>
      <c r="B811" s="1">
        <v>10</v>
      </c>
      <c r="C811" s="1">
        <v>190019</v>
      </c>
      <c r="D811" s="1">
        <v>290019</v>
      </c>
      <c r="E811" s="1" t="s">
        <v>700</v>
      </c>
      <c r="F811" s="1" t="s">
        <v>701</v>
      </c>
      <c r="G811" s="1">
        <v>75000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 t="s">
        <v>702</v>
      </c>
      <c r="AL811" s="1">
        <v>1</v>
      </c>
      <c r="AM811" s="1" t="s">
        <v>703</v>
      </c>
      <c r="AN811" s="1">
        <v>0</v>
      </c>
      <c r="AO811" s="1">
        <v>0</v>
      </c>
      <c r="AP811" s="1">
        <v>0</v>
      </c>
      <c r="AQ811" s="1">
        <v>5</v>
      </c>
      <c r="AR811" s="1" t="s">
        <v>2943</v>
      </c>
      <c r="AS811" s="1">
        <v>19</v>
      </c>
      <c r="AT811" s="1">
        <v>19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S811" s="1" t="s">
        <v>210</v>
      </c>
      <c r="CT811" s="1">
        <v>1</v>
      </c>
      <c r="CU811" s="1">
        <v>-1</v>
      </c>
      <c r="CV811" s="1">
        <v>62</v>
      </c>
      <c r="CW811" s="1">
        <v>0</v>
      </c>
      <c r="CX811" s="1">
        <v>150062</v>
      </c>
      <c r="CY811" s="1" t="s">
        <v>210</v>
      </c>
    </row>
    <row r="812" spans="1:103" x14ac:dyDescent="0.2">
      <c r="A812" s="1">
        <v>90020</v>
      </c>
      <c r="B812" s="1">
        <v>10</v>
      </c>
      <c r="C812" s="1">
        <v>190020</v>
      </c>
      <c r="D812" s="1">
        <v>290020</v>
      </c>
      <c r="E812" s="1" t="s">
        <v>704</v>
      </c>
      <c r="F812" s="1" t="s">
        <v>705</v>
      </c>
      <c r="G812" s="1">
        <v>75000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 t="s">
        <v>706</v>
      </c>
      <c r="AL812" s="1">
        <v>1</v>
      </c>
      <c r="AM812" s="1" t="s">
        <v>707</v>
      </c>
      <c r="AN812" s="1">
        <v>0</v>
      </c>
      <c r="AO812" s="1">
        <v>0</v>
      </c>
      <c r="AP812" s="1">
        <v>0</v>
      </c>
      <c r="AQ812" s="1">
        <v>5</v>
      </c>
      <c r="AR812" s="1" t="s">
        <v>2943</v>
      </c>
      <c r="AS812" s="1">
        <v>20</v>
      </c>
      <c r="AT812" s="1">
        <v>20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S812" s="1" t="s">
        <v>151</v>
      </c>
      <c r="CT812" s="1">
        <v>1</v>
      </c>
      <c r="CU812" s="1">
        <v>-1</v>
      </c>
      <c r="CV812" s="1">
        <v>64</v>
      </c>
      <c r="CW812" s="1">
        <v>0</v>
      </c>
      <c r="CX812" s="1">
        <v>150064</v>
      </c>
      <c r="CY812" s="1" t="s">
        <v>151</v>
      </c>
    </row>
    <row r="813" spans="1:103" x14ac:dyDescent="0.2">
      <c r="A813" s="1">
        <v>90021</v>
      </c>
      <c r="B813" s="1">
        <v>10</v>
      </c>
      <c r="C813" s="1">
        <v>190021</v>
      </c>
      <c r="D813" s="1">
        <v>290021</v>
      </c>
      <c r="E813" s="1" t="s">
        <v>708</v>
      </c>
      <c r="F813" s="1" t="s">
        <v>709</v>
      </c>
      <c r="G813" s="1">
        <v>5000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 t="s">
        <v>710</v>
      </c>
      <c r="AL813" s="1">
        <v>1</v>
      </c>
      <c r="AM813" s="1" t="s">
        <v>711</v>
      </c>
      <c r="AN813" s="1">
        <v>0</v>
      </c>
      <c r="AO813" s="1">
        <v>0</v>
      </c>
      <c r="AP813" s="1">
        <v>0</v>
      </c>
      <c r="AQ813" s="1">
        <v>5</v>
      </c>
      <c r="AS813" s="1">
        <v>21</v>
      </c>
      <c r="AT813" s="1">
        <v>21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S813" s="1" t="s">
        <v>167</v>
      </c>
      <c r="CT813" s="1">
        <v>1</v>
      </c>
      <c r="CU813" s="1">
        <v>-1</v>
      </c>
      <c r="CV813" s="1">
        <v>63</v>
      </c>
      <c r="CW813" s="1">
        <v>0</v>
      </c>
      <c r="CX813" s="1">
        <v>150063</v>
      </c>
      <c r="CY813" s="1" t="s">
        <v>167</v>
      </c>
    </row>
    <row r="814" spans="1:103" x14ac:dyDescent="0.2">
      <c r="A814" s="1">
        <v>90022</v>
      </c>
      <c r="B814" s="1">
        <v>10</v>
      </c>
      <c r="C814" s="1">
        <v>190022</v>
      </c>
      <c r="D814" s="1">
        <v>290022</v>
      </c>
      <c r="E814" s="1" t="s">
        <v>359</v>
      </c>
      <c r="F814" s="1" t="s">
        <v>712</v>
      </c>
      <c r="G814" s="1">
        <v>15000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 t="s">
        <v>713</v>
      </c>
      <c r="AL814" s="1">
        <v>1</v>
      </c>
      <c r="AM814" s="1" t="s">
        <v>711</v>
      </c>
      <c r="AN814" s="1">
        <v>0</v>
      </c>
      <c r="AO814" s="1">
        <v>0</v>
      </c>
      <c r="AP814" s="1">
        <v>0</v>
      </c>
      <c r="AQ814" s="1">
        <v>5</v>
      </c>
      <c r="AS814" s="1">
        <v>22</v>
      </c>
      <c r="AT814" s="1">
        <v>22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S814" s="1" t="s">
        <v>163</v>
      </c>
      <c r="CT814" s="1">
        <v>4</v>
      </c>
      <c r="CU814" s="1">
        <v>-1</v>
      </c>
      <c r="CV814" s="1">
        <v>65</v>
      </c>
      <c r="CW814" s="1">
        <v>0</v>
      </c>
      <c r="CX814" s="1">
        <v>150065</v>
      </c>
      <c r="CY814" s="1" t="s">
        <v>163</v>
      </c>
    </row>
    <row r="815" spans="1:103" x14ac:dyDescent="0.2">
      <c r="A815" s="1">
        <v>90023</v>
      </c>
      <c r="B815" s="1">
        <v>10</v>
      </c>
      <c r="C815" s="1">
        <v>190023</v>
      </c>
      <c r="D815" s="1">
        <v>290023</v>
      </c>
      <c r="E815" s="1" t="s">
        <v>360</v>
      </c>
      <c r="F815" s="1" t="s">
        <v>714</v>
      </c>
      <c r="G815" s="1">
        <v>15000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 t="s">
        <v>715</v>
      </c>
      <c r="AL815" s="1">
        <v>1</v>
      </c>
      <c r="AM815" s="1" t="s">
        <v>711</v>
      </c>
      <c r="AN815" s="1">
        <v>0</v>
      </c>
      <c r="AO815" s="1">
        <v>0</v>
      </c>
      <c r="AP815" s="1">
        <v>0</v>
      </c>
      <c r="AQ815" s="1">
        <v>5</v>
      </c>
      <c r="AS815" s="1">
        <v>23</v>
      </c>
      <c r="AT815" s="1">
        <v>23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S815" s="1" t="s">
        <v>176</v>
      </c>
      <c r="CT815" s="1">
        <v>1</v>
      </c>
      <c r="CU815" s="1">
        <v>-1</v>
      </c>
      <c r="CV815" s="1">
        <v>66</v>
      </c>
      <c r="CW815" s="1">
        <v>0</v>
      </c>
      <c r="CX815" s="1">
        <v>150066</v>
      </c>
      <c r="CY815" s="1" t="s">
        <v>176</v>
      </c>
    </row>
    <row r="816" spans="1:103" x14ac:dyDescent="0.2">
      <c r="A816" s="1">
        <v>90024</v>
      </c>
      <c r="B816" s="1">
        <v>10</v>
      </c>
      <c r="C816" s="1">
        <v>190024</v>
      </c>
      <c r="D816" s="1">
        <v>290024</v>
      </c>
      <c r="E816" s="1" t="s">
        <v>558</v>
      </c>
      <c r="F816" s="1" t="s">
        <v>716</v>
      </c>
      <c r="G816" s="1">
        <v>30000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 t="s">
        <v>717</v>
      </c>
      <c r="AL816" s="1">
        <v>1</v>
      </c>
      <c r="AM816" s="1" t="s">
        <v>718</v>
      </c>
      <c r="AN816" s="1">
        <v>0</v>
      </c>
      <c r="AO816" s="1">
        <v>0</v>
      </c>
      <c r="AP816" s="1">
        <v>0</v>
      </c>
      <c r="AQ816" s="1">
        <v>5</v>
      </c>
      <c r="AS816" s="1">
        <v>24</v>
      </c>
      <c r="AT816" s="1">
        <v>24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S816" s="1" t="s">
        <v>160</v>
      </c>
      <c r="CT816" s="1">
        <v>2</v>
      </c>
      <c r="CU816" s="1">
        <v>-1</v>
      </c>
      <c r="CV816" s="1">
        <v>67</v>
      </c>
      <c r="CW816" s="1">
        <v>0</v>
      </c>
      <c r="CX816" s="1">
        <v>150067</v>
      </c>
      <c r="CY816" s="1" t="s">
        <v>160</v>
      </c>
    </row>
    <row r="817" spans="1:103" x14ac:dyDescent="0.2">
      <c r="A817" s="1">
        <v>90025</v>
      </c>
      <c r="B817" s="1">
        <v>10</v>
      </c>
      <c r="C817" s="1">
        <v>190025</v>
      </c>
      <c r="D817" s="1">
        <v>290025</v>
      </c>
      <c r="E817" s="1" t="s">
        <v>384</v>
      </c>
      <c r="F817" s="1" t="s">
        <v>719</v>
      </c>
      <c r="G817" s="1">
        <v>30000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 t="s">
        <v>720</v>
      </c>
      <c r="AL817" s="1">
        <v>1</v>
      </c>
      <c r="AM817" s="1" t="s">
        <v>721</v>
      </c>
      <c r="AN817" s="1">
        <v>0</v>
      </c>
      <c r="AO817" s="1">
        <v>0</v>
      </c>
      <c r="AP817" s="1">
        <v>0</v>
      </c>
      <c r="AQ817" s="1">
        <v>5</v>
      </c>
      <c r="AS817" s="1">
        <v>25</v>
      </c>
      <c r="AT817" s="1">
        <v>25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S817" s="1" t="s">
        <v>2833</v>
      </c>
      <c r="CT817" s="1">
        <v>2</v>
      </c>
      <c r="CU817" s="1">
        <v>-1</v>
      </c>
      <c r="CV817" s="1">
        <v>60</v>
      </c>
      <c r="CW817" s="1">
        <v>0</v>
      </c>
      <c r="CX817" s="1">
        <v>150060</v>
      </c>
      <c r="CY817" s="1" t="s">
        <v>2833</v>
      </c>
    </row>
    <row r="818" spans="1:103" x14ac:dyDescent="0.2">
      <c r="A818" s="1">
        <v>90026</v>
      </c>
      <c r="B818" s="1">
        <v>10</v>
      </c>
      <c r="C818" s="1">
        <v>190026</v>
      </c>
      <c r="D818" s="1">
        <v>290026</v>
      </c>
      <c r="E818" s="1" t="s">
        <v>385</v>
      </c>
      <c r="F818" s="1" t="s">
        <v>722</v>
      </c>
      <c r="G818" s="1">
        <v>30000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 t="s">
        <v>723</v>
      </c>
      <c r="AL818" s="1">
        <v>1</v>
      </c>
      <c r="AM818" s="1" t="s">
        <v>724</v>
      </c>
      <c r="AN818" s="1">
        <v>0</v>
      </c>
      <c r="AO818" s="1">
        <v>0</v>
      </c>
      <c r="AP818" s="1">
        <v>0</v>
      </c>
      <c r="AQ818" s="1">
        <v>5</v>
      </c>
      <c r="AS818" s="1">
        <v>26</v>
      </c>
      <c r="AT818" s="1">
        <v>26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S818" s="1" t="s">
        <v>173</v>
      </c>
      <c r="CT818" s="1">
        <v>1</v>
      </c>
      <c r="CU818" s="1">
        <v>-1</v>
      </c>
      <c r="CV818" s="1">
        <v>61</v>
      </c>
      <c r="CW818" s="1">
        <v>0</v>
      </c>
      <c r="CX818" s="1">
        <v>150061</v>
      </c>
      <c r="CY818" s="1" t="s">
        <v>173</v>
      </c>
    </row>
    <row r="819" spans="1:103" x14ac:dyDescent="0.2">
      <c r="A819" s="1">
        <v>90027</v>
      </c>
      <c r="B819" s="1">
        <v>10</v>
      </c>
      <c r="C819" s="1">
        <v>190027</v>
      </c>
      <c r="D819" s="1">
        <v>290027</v>
      </c>
      <c r="E819" s="1" t="s">
        <v>386</v>
      </c>
      <c r="F819" s="1" t="s">
        <v>725</v>
      </c>
      <c r="G819" s="1">
        <v>30000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 t="s">
        <v>726</v>
      </c>
      <c r="AL819" s="1">
        <v>1</v>
      </c>
      <c r="AM819" s="1" t="s">
        <v>727</v>
      </c>
      <c r="AN819" s="1">
        <v>0</v>
      </c>
      <c r="AO819" s="1">
        <v>0</v>
      </c>
      <c r="AP819" s="1">
        <v>0</v>
      </c>
      <c r="AQ819" s="1">
        <v>5</v>
      </c>
      <c r="AS819" s="1">
        <v>27</v>
      </c>
      <c r="AT819" s="1">
        <v>27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S819" s="1" t="s">
        <v>210</v>
      </c>
      <c r="CT819" s="1">
        <v>1</v>
      </c>
      <c r="CU819" s="1">
        <v>-1</v>
      </c>
      <c r="CV819" s="1">
        <v>62</v>
      </c>
      <c r="CW819" s="1">
        <v>0</v>
      </c>
      <c r="CX819" s="1">
        <v>150062</v>
      </c>
      <c r="CY819" s="1" t="s">
        <v>210</v>
      </c>
    </row>
    <row r="820" spans="1:103" x14ac:dyDescent="0.2">
      <c r="A820" s="1">
        <v>90028</v>
      </c>
      <c r="B820" s="1">
        <v>10</v>
      </c>
      <c r="C820" s="1">
        <v>190028</v>
      </c>
      <c r="D820" s="1">
        <v>290028</v>
      </c>
      <c r="E820" s="1" t="s">
        <v>420</v>
      </c>
      <c r="F820" s="1" t="s">
        <v>728</v>
      </c>
      <c r="G820" s="1">
        <v>50000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 t="s">
        <v>729</v>
      </c>
      <c r="AL820" s="1">
        <v>1</v>
      </c>
      <c r="AM820" s="1" t="s">
        <v>730</v>
      </c>
      <c r="AN820" s="1">
        <v>0</v>
      </c>
      <c r="AO820" s="1">
        <v>0</v>
      </c>
      <c r="AP820" s="1">
        <v>0</v>
      </c>
      <c r="AQ820" s="1">
        <v>5</v>
      </c>
      <c r="AS820" s="1">
        <v>28</v>
      </c>
      <c r="AT820" s="1">
        <v>28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S820" s="1" t="s">
        <v>151</v>
      </c>
      <c r="CT820" s="1">
        <v>1</v>
      </c>
      <c r="CU820" s="1">
        <v>-1</v>
      </c>
      <c r="CV820" s="1">
        <v>64</v>
      </c>
      <c r="CW820" s="1">
        <v>0</v>
      </c>
      <c r="CX820" s="1">
        <v>150064</v>
      </c>
      <c r="CY820" s="1" t="s">
        <v>151</v>
      </c>
    </row>
    <row r="821" spans="1:103" x14ac:dyDescent="0.2">
      <c r="A821" s="1">
        <v>90029</v>
      </c>
      <c r="B821" s="1">
        <v>10</v>
      </c>
      <c r="C821" s="1">
        <v>190029</v>
      </c>
      <c r="D821" s="1">
        <v>290029</v>
      </c>
      <c r="E821" s="1" t="s">
        <v>421</v>
      </c>
      <c r="F821" s="1" t="s">
        <v>731</v>
      </c>
      <c r="G821" s="1">
        <v>50000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 t="s">
        <v>732</v>
      </c>
      <c r="AL821" s="1">
        <v>1</v>
      </c>
      <c r="AM821" s="1" t="s">
        <v>733</v>
      </c>
      <c r="AN821" s="1">
        <v>0</v>
      </c>
      <c r="AO821" s="1">
        <v>0</v>
      </c>
      <c r="AP821" s="1">
        <v>0</v>
      </c>
      <c r="AQ821" s="1">
        <v>5</v>
      </c>
      <c r="AS821" s="1">
        <v>29</v>
      </c>
      <c r="AT821" s="1">
        <v>29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S821" s="1" t="s">
        <v>167</v>
      </c>
      <c r="CT821" s="1">
        <v>1</v>
      </c>
      <c r="CU821" s="1">
        <v>-1</v>
      </c>
      <c r="CV821" s="1">
        <v>63</v>
      </c>
      <c r="CW821" s="1">
        <v>0</v>
      </c>
      <c r="CX821" s="1">
        <v>150063</v>
      </c>
      <c r="CY821" s="1" t="s">
        <v>167</v>
      </c>
    </row>
    <row r="822" spans="1:103" x14ac:dyDescent="0.2">
      <c r="A822" s="1">
        <v>90030</v>
      </c>
      <c r="B822" s="1">
        <v>10</v>
      </c>
      <c r="C822" s="1">
        <v>190030</v>
      </c>
      <c r="D822" s="1">
        <v>290030</v>
      </c>
      <c r="E822" s="1" t="s">
        <v>422</v>
      </c>
      <c r="F822" s="1" t="s">
        <v>734</v>
      </c>
      <c r="G822" s="1">
        <v>50000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 t="s">
        <v>735</v>
      </c>
      <c r="AL822" s="1">
        <v>1</v>
      </c>
      <c r="AM822" s="1" t="s">
        <v>736</v>
      </c>
      <c r="AN822" s="1">
        <v>0</v>
      </c>
      <c r="AO822" s="1">
        <v>0</v>
      </c>
      <c r="AP822" s="1">
        <v>0</v>
      </c>
      <c r="AQ822" s="1">
        <v>5</v>
      </c>
      <c r="AS822" s="1">
        <v>30</v>
      </c>
      <c r="AT822" s="1">
        <v>30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S822" s="1" t="s">
        <v>163</v>
      </c>
      <c r="CT822" s="1">
        <v>4</v>
      </c>
      <c r="CU822" s="1">
        <v>-1</v>
      </c>
      <c r="CV822" s="1">
        <v>65</v>
      </c>
      <c r="CW822" s="1">
        <v>0</v>
      </c>
      <c r="CX822" s="1">
        <v>150065</v>
      </c>
      <c r="CY822" s="1" t="s">
        <v>163</v>
      </c>
    </row>
    <row r="823" spans="1:103" x14ac:dyDescent="0.2">
      <c r="A823" s="1">
        <v>90031</v>
      </c>
      <c r="B823" s="1">
        <v>10</v>
      </c>
      <c r="C823" s="1">
        <v>190031</v>
      </c>
      <c r="D823" s="1">
        <v>290031</v>
      </c>
      <c r="E823" s="1" t="s">
        <v>423</v>
      </c>
      <c r="F823" s="1" t="s">
        <v>737</v>
      </c>
      <c r="G823" s="1">
        <v>50000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 t="s">
        <v>738</v>
      </c>
      <c r="AL823" s="1">
        <v>1</v>
      </c>
      <c r="AM823" s="1" t="s">
        <v>739</v>
      </c>
      <c r="AN823" s="1">
        <v>0</v>
      </c>
      <c r="AO823" s="1">
        <v>0</v>
      </c>
      <c r="AP823" s="1">
        <v>0</v>
      </c>
      <c r="AQ823" s="1">
        <v>5</v>
      </c>
      <c r="AS823" s="1">
        <v>31</v>
      </c>
      <c r="AT823" s="1">
        <v>31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S823" s="1" t="s">
        <v>176</v>
      </c>
      <c r="CT823" s="1">
        <v>1</v>
      </c>
      <c r="CU823" s="1">
        <v>-1</v>
      </c>
      <c r="CV823" s="1">
        <v>66</v>
      </c>
      <c r="CW823" s="1">
        <v>0</v>
      </c>
      <c r="CX823" s="1">
        <v>150066</v>
      </c>
      <c r="CY823" s="1" t="s">
        <v>176</v>
      </c>
    </row>
    <row r="824" spans="1:103" x14ac:dyDescent="0.2">
      <c r="A824" s="1">
        <v>90032</v>
      </c>
      <c r="B824" s="1">
        <v>10</v>
      </c>
      <c r="C824" s="1">
        <v>190032</v>
      </c>
      <c r="D824" s="1">
        <v>290032</v>
      </c>
      <c r="E824" s="1" t="s">
        <v>424</v>
      </c>
      <c r="F824" s="1" t="s">
        <v>740</v>
      </c>
      <c r="G824" s="1">
        <v>50000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 t="s">
        <v>741</v>
      </c>
      <c r="AL824" s="1">
        <v>1</v>
      </c>
      <c r="AM824" s="1" t="s">
        <v>742</v>
      </c>
      <c r="AN824" s="1">
        <v>0</v>
      </c>
      <c r="AO824" s="1">
        <v>0</v>
      </c>
      <c r="AP824" s="1">
        <v>0</v>
      </c>
      <c r="AQ824" s="1">
        <v>5</v>
      </c>
      <c r="AS824" s="1">
        <v>32</v>
      </c>
      <c r="AT824" s="1">
        <v>32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S824" s="1" t="s">
        <v>160</v>
      </c>
      <c r="CT824" s="1">
        <v>2</v>
      </c>
      <c r="CU824" s="1">
        <v>-1</v>
      </c>
      <c r="CV824" s="1">
        <v>67</v>
      </c>
      <c r="CW824" s="1">
        <v>0</v>
      </c>
      <c r="CX824" s="1">
        <v>150067</v>
      </c>
      <c r="CY824" s="1" t="s">
        <v>160</v>
      </c>
    </row>
    <row r="825" spans="1:103" x14ac:dyDescent="0.2">
      <c r="A825" s="1">
        <v>90033</v>
      </c>
      <c r="B825" s="1">
        <v>10</v>
      </c>
      <c r="C825" s="1">
        <v>190033</v>
      </c>
      <c r="D825" s="1">
        <v>290033</v>
      </c>
      <c r="E825" s="1" t="s">
        <v>743</v>
      </c>
      <c r="F825" s="1" t="s">
        <v>744</v>
      </c>
      <c r="G825" s="1">
        <v>75000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 t="s">
        <v>745</v>
      </c>
      <c r="AL825" s="1">
        <v>1</v>
      </c>
      <c r="AM825" s="1" t="s">
        <v>746</v>
      </c>
      <c r="AN825" s="1">
        <v>0</v>
      </c>
      <c r="AO825" s="1">
        <v>0</v>
      </c>
      <c r="AP825" s="1">
        <v>0</v>
      </c>
      <c r="AQ825" s="1">
        <v>5</v>
      </c>
      <c r="AS825" s="1">
        <v>33</v>
      </c>
      <c r="AT825" s="1">
        <v>33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S825" s="1" t="s">
        <v>2834</v>
      </c>
      <c r="CT825" s="1">
        <v>1</v>
      </c>
      <c r="CU825" s="1">
        <v>-1</v>
      </c>
      <c r="CV825" s="1">
        <v>68</v>
      </c>
      <c r="CW825" s="1">
        <v>0</v>
      </c>
      <c r="CX825" s="1">
        <v>150068</v>
      </c>
      <c r="CY825" s="1" t="s">
        <v>2834</v>
      </c>
    </row>
    <row r="826" spans="1:103" x14ac:dyDescent="0.2">
      <c r="A826" s="1">
        <v>90034</v>
      </c>
      <c r="B826" s="1">
        <v>10</v>
      </c>
      <c r="C826" s="1">
        <v>190034</v>
      </c>
      <c r="D826" s="1">
        <v>290034</v>
      </c>
      <c r="E826" s="1" t="s">
        <v>747</v>
      </c>
      <c r="F826" s="1" t="s">
        <v>748</v>
      </c>
      <c r="G826" s="1">
        <v>75000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 t="s">
        <v>749</v>
      </c>
      <c r="AL826" s="1">
        <v>1</v>
      </c>
      <c r="AM826" s="1" t="s">
        <v>750</v>
      </c>
      <c r="AN826" s="1">
        <v>0</v>
      </c>
      <c r="AO826" s="1">
        <v>0</v>
      </c>
      <c r="AP826" s="1">
        <v>0</v>
      </c>
      <c r="AQ826" s="1">
        <v>5</v>
      </c>
      <c r="AS826" s="1">
        <v>34</v>
      </c>
      <c r="AT826" s="1">
        <v>34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S826" s="1" t="s">
        <v>2835</v>
      </c>
      <c r="CT826" s="1">
        <v>1</v>
      </c>
      <c r="CU826" s="1">
        <v>-1</v>
      </c>
      <c r="CV826" s="1">
        <v>69</v>
      </c>
      <c r="CW826" s="1">
        <v>0</v>
      </c>
      <c r="CX826" s="1">
        <v>150069</v>
      </c>
      <c r="CY826" s="1" t="s">
        <v>2835</v>
      </c>
    </row>
    <row r="827" spans="1:103" x14ac:dyDescent="0.2">
      <c r="A827" s="1">
        <v>90035</v>
      </c>
      <c r="B827" s="1">
        <v>10</v>
      </c>
      <c r="C827" s="1">
        <v>190035</v>
      </c>
      <c r="D827" s="1">
        <v>290035</v>
      </c>
      <c r="E827" s="1" t="s">
        <v>751</v>
      </c>
      <c r="F827" s="1" t="s">
        <v>752</v>
      </c>
      <c r="G827" s="1">
        <v>75000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 t="s">
        <v>753</v>
      </c>
      <c r="AL827" s="1">
        <v>1</v>
      </c>
      <c r="AM827" s="1" t="s">
        <v>754</v>
      </c>
      <c r="AN827" s="1">
        <v>0</v>
      </c>
      <c r="AO827" s="1">
        <v>0</v>
      </c>
      <c r="AP827" s="1">
        <v>0</v>
      </c>
      <c r="AQ827" s="1">
        <v>5</v>
      </c>
      <c r="AS827" s="1">
        <v>35</v>
      </c>
      <c r="AT827" s="1">
        <v>35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S827" s="1" t="s">
        <v>2836</v>
      </c>
      <c r="CT827" s="1">
        <v>4</v>
      </c>
      <c r="CU827" s="1">
        <v>-1</v>
      </c>
      <c r="CV827" s="1">
        <v>70</v>
      </c>
      <c r="CW827" s="1">
        <v>0</v>
      </c>
      <c r="CX827" s="1">
        <v>150070</v>
      </c>
      <c r="CY827" s="1" t="s">
        <v>2836</v>
      </c>
    </row>
    <row r="828" spans="1:103" x14ac:dyDescent="0.2">
      <c r="A828" s="1">
        <v>90036</v>
      </c>
      <c r="B828" s="1">
        <v>10</v>
      </c>
      <c r="C828" s="1">
        <v>190036</v>
      </c>
      <c r="D828" s="1">
        <v>290036</v>
      </c>
      <c r="E828" s="1" t="s">
        <v>425</v>
      </c>
      <c r="F828" s="1" t="s">
        <v>755</v>
      </c>
      <c r="G828" s="1">
        <v>75000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 t="s">
        <v>756</v>
      </c>
      <c r="AL828" s="1">
        <v>1</v>
      </c>
      <c r="AM828" s="1" t="s">
        <v>757</v>
      </c>
      <c r="AN828" s="1">
        <v>0</v>
      </c>
      <c r="AO828" s="1">
        <v>0</v>
      </c>
      <c r="AP828" s="1">
        <v>0</v>
      </c>
      <c r="AQ828" s="1">
        <v>5</v>
      </c>
      <c r="AS828" s="1">
        <v>36</v>
      </c>
      <c r="AT828" s="1">
        <v>36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S828" s="1" t="s">
        <v>2837</v>
      </c>
      <c r="CT828" s="1">
        <v>4</v>
      </c>
      <c r="CU828" s="1">
        <v>-1</v>
      </c>
      <c r="CV828" s="1">
        <v>71</v>
      </c>
      <c r="CW828" s="1">
        <v>0</v>
      </c>
      <c r="CX828" s="1">
        <v>150071</v>
      </c>
      <c r="CY828" s="1" t="s">
        <v>2837</v>
      </c>
    </row>
    <row r="829" spans="1:103" x14ac:dyDescent="0.2">
      <c r="A829" s="1">
        <v>90037</v>
      </c>
      <c r="B829" s="1">
        <v>10</v>
      </c>
      <c r="C829" s="1">
        <v>190037</v>
      </c>
      <c r="D829" s="1">
        <v>290037</v>
      </c>
      <c r="E829" s="1" t="s">
        <v>758</v>
      </c>
      <c r="F829" s="1" t="s">
        <v>759</v>
      </c>
      <c r="G829" s="1">
        <v>75000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 t="s">
        <v>760</v>
      </c>
      <c r="AL829" s="1">
        <v>1</v>
      </c>
      <c r="AM829" s="1" t="s">
        <v>761</v>
      </c>
      <c r="AN829" s="1">
        <v>0</v>
      </c>
      <c r="AO829" s="1">
        <v>0</v>
      </c>
      <c r="AP829" s="1">
        <v>0</v>
      </c>
      <c r="AQ829" s="1">
        <v>5</v>
      </c>
      <c r="AR829" s="1" t="s">
        <v>2944</v>
      </c>
      <c r="AS829" s="1">
        <v>37</v>
      </c>
      <c r="AT829" s="1">
        <v>37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S829" s="1" t="s">
        <v>187</v>
      </c>
      <c r="CT829" s="1">
        <v>1</v>
      </c>
      <c r="CU829" s="1">
        <v>-1</v>
      </c>
      <c r="CV829" s="1">
        <v>72</v>
      </c>
      <c r="CW829" s="1">
        <v>0</v>
      </c>
      <c r="CX829" s="1">
        <v>150072</v>
      </c>
      <c r="CY829" s="1" t="s">
        <v>187</v>
      </c>
    </row>
    <row r="830" spans="1:103" x14ac:dyDescent="0.2">
      <c r="A830" s="1">
        <v>90038</v>
      </c>
      <c r="B830" s="1">
        <v>10</v>
      </c>
      <c r="C830" s="1">
        <v>190038</v>
      </c>
      <c r="D830" s="1">
        <v>290038</v>
      </c>
      <c r="E830" s="1" t="s">
        <v>762</v>
      </c>
      <c r="F830" s="1" t="s">
        <v>763</v>
      </c>
      <c r="G830" s="1">
        <v>75000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 t="s">
        <v>764</v>
      </c>
      <c r="AL830" s="1">
        <v>1</v>
      </c>
      <c r="AM830" s="1" t="s">
        <v>765</v>
      </c>
      <c r="AN830" s="1">
        <v>0</v>
      </c>
      <c r="AO830" s="1">
        <v>0</v>
      </c>
      <c r="AP830" s="1">
        <v>0</v>
      </c>
      <c r="AQ830" s="1">
        <v>5</v>
      </c>
      <c r="AR830" s="1" t="s">
        <v>2944</v>
      </c>
      <c r="AS830" s="1">
        <v>38</v>
      </c>
      <c r="AT830" s="1">
        <v>38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S830" s="1" t="s">
        <v>187</v>
      </c>
      <c r="CT830" s="1">
        <v>1</v>
      </c>
      <c r="CU830" s="1">
        <v>-1</v>
      </c>
      <c r="CV830" s="1">
        <v>72</v>
      </c>
      <c r="CW830" s="1">
        <v>0</v>
      </c>
      <c r="CX830" s="1">
        <v>150072</v>
      </c>
      <c r="CY830" s="1" t="s">
        <v>187</v>
      </c>
    </row>
    <row r="831" spans="1:103" x14ac:dyDescent="0.2">
      <c r="A831" s="1">
        <v>90039</v>
      </c>
      <c r="B831" s="1">
        <v>10</v>
      </c>
      <c r="C831" s="1">
        <v>190039</v>
      </c>
      <c r="D831" s="1">
        <v>290039</v>
      </c>
      <c r="E831" s="1" t="s">
        <v>766</v>
      </c>
      <c r="F831" s="1" t="s">
        <v>767</v>
      </c>
      <c r="G831" s="1">
        <v>75000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 t="s">
        <v>768</v>
      </c>
      <c r="AL831" s="1">
        <v>1</v>
      </c>
      <c r="AM831" s="1" t="s">
        <v>769</v>
      </c>
      <c r="AN831" s="1">
        <v>0</v>
      </c>
      <c r="AO831" s="1">
        <v>0</v>
      </c>
      <c r="AP831" s="1">
        <v>0</v>
      </c>
      <c r="AQ831" s="1">
        <v>5</v>
      </c>
      <c r="AR831" s="1" t="s">
        <v>2944</v>
      </c>
      <c r="AS831" s="1">
        <v>39</v>
      </c>
      <c r="AT831" s="1">
        <v>39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S831" s="1" t="s">
        <v>183</v>
      </c>
      <c r="CT831" s="1">
        <v>2</v>
      </c>
      <c r="CU831" s="1">
        <v>-1</v>
      </c>
      <c r="CV831" s="1">
        <v>73</v>
      </c>
      <c r="CW831" s="1">
        <v>0</v>
      </c>
      <c r="CX831" s="1">
        <v>150073</v>
      </c>
      <c r="CY831" s="1" t="s">
        <v>183</v>
      </c>
    </row>
    <row r="832" spans="1:103" x14ac:dyDescent="0.2">
      <c r="A832" s="1">
        <v>90040</v>
      </c>
      <c r="B832" s="1">
        <v>10</v>
      </c>
      <c r="C832" s="1">
        <v>190040</v>
      </c>
      <c r="D832" s="1">
        <v>290040</v>
      </c>
      <c r="E832" s="1" t="s">
        <v>770</v>
      </c>
      <c r="F832" s="1" t="s">
        <v>771</v>
      </c>
      <c r="G832" s="1">
        <v>75000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 t="s">
        <v>772</v>
      </c>
      <c r="AL832" s="1">
        <v>1</v>
      </c>
      <c r="AM832" s="1" t="s">
        <v>773</v>
      </c>
      <c r="AN832" s="1">
        <v>0</v>
      </c>
      <c r="AO832" s="1">
        <v>0</v>
      </c>
      <c r="AP832" s="1">
        <v>0</v>
      </c>
      <c r="AQ832" s="1">
        <v>5</v>
      </c>
      <c r="AR832" s="1" t="s">
        <v>2944</v>
      </c>
      <c r="AS832" s="1">
        <v>40</v>
      </c>
      <c r="AT832" s="1">
        <v>40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S832" s="1" t="s">
        <v>183</v>
      </c>
      <c r="CT832" s="1">
        <v>2</v>
      </c>
      <c r="CU832" s="1">
        <v>-1</v>
      </c>
      <c r="CV832" s="1">
        <v>73</v>
      </c>
      <c r="CW832" s="1">
        <v>0</v>
      </c>
      <c r="CX832" s="1">
        <v>150073</v>
      </c>
      <c r="CY832" s="1" t="s">
        <v>183</v>
      </c>
    </row>
    <row r="833" spans="1:103" x14ac:dyDescent="0.2">
      <c r="A833" s="1">
        <v>90041</v>
      </c>
      <c r="B833" s="1">
        <v>10</v>
      </c>
      <c r="C833" s="1">
        <v>190041</v>
      </c>
      <c r="D833" s="1">
        <v>290041</v>
      </c>
      <c r="E833" s="1" t="s">
        <v>774</v>
      </c>
      <c r="F833" s="1" t="s">
        <v>775</v>
      </c>
      <c r="G833" s="1">
        <v>5000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 t="s">
        <v>776</v>
      </c>
      <c r="AL833" s="1">
        <v>1</v>
      </c>
      <c r="AM833" s="1" t="s">
        <v>777</v>
      </c>
      <c r="AN833" s="1">
        <v>0</v>
      </c>
      <c r="AO833" s="1">
        <v>0</v>
      </c>
      <c r="AP833" s="1">
        <v>0</v>
      </c>
      <c r="AQ833" s="1">
        <v>5</v>
      </c>
      <c r="AS833" s="1">
        <v>41</v>
      </c>
      <c r="AT833" s="1">
        <v>41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S833" s="1" t="s">
        <v>186</v>
      </c>
      <c r="CT833" s="1">
        <v>2</v>
      </c>
      <c r="CU833" s="1">
        <v>-1</v>
      </c>
      <c r="CV833" s="1">
        <v>74</v>
      </c>
      <c r="CW833" s="1">
        <v>0</v>
      </c>
      <c r="CX833" s="1">
        <v>150074</v>
      </c>
      <c r="CY833" s="1" t="s">
        <v>186</v>
      </c>
    </row>
    <row r="834" spans="1:103" x14ac:dyDescent="0.2">
      <c r="A834" s="1">
        <v>90042</v>
      </c>
      <c r="B834" s="1">
        <v>10</v>
      </c>
      <c r="C834" s="1">
        <v>190042</v>
      </c>
      <c r="D834" s="1">
        <v>290042</v>
      </c>
      <c r="E834" s="1" t="s">
        <v>361</v>
      </c>
      <c r="F834" s="1" t="s">
        <v>778</v>
      </c>
      <c r="G834" s="1">
        <v>15000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 t="s">
        <v>779</v>
      </c>
      <c r="AL834" s="1">
        <v>1</v>
      </c>
      <c r="AM834" s="1" t="s">
        <v>777</v>
      </c>
      <c r="AN834" s="1">
        <v>0</v>
      </c>
      <c r="AO834" s="1">
        <v>0</v>
      </c>
      <c r="AP834" s="1">
        <v>0</v>
      </c>
      <c r="AQ834" s="1">
        <v>5</v>
      </c>
      <c r="AS834" s="1">
        <v>42</v>
      </c>
      <c r="AT834" s="1">
        <v>42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S834" s="1" t="s">
        <v>186</v>
      </c>
      <c r="CT834" s="1">
        <v>2</v>
      </c>
      <c r="CU834" s="1">
        <v>-1</v>
      </c>
      <c r="CV834" s="1">
        <v>74</v>
      </c>
      <c r="CW834" s="1">
        <v>0</v>
      </c>
      <c r="CX834" s="1">
        <v>150074</v>
      </c>
      <c r="CY834" s="1" t="s">
        <v>186</v>
      </c>
    </row>
    <row r="835" spans="1:103" x14ac:dyDescent="0.2">
      <c r="A835" s="1">
        <v>90043</v>
      </c>
      <c r="B835" s="1">
        <v>10</v>
      </c>
      <c r="C835" s="1">
        <v>190043</v>
      </c>
      <c r="D835" s="1">
        <v>290043</v>
      </c>
      <c r="E835" s="1" t="s">
        <v>362</v>
      </c>
      <c r="F835" s="1" t="s">
        <v>780</v>
      </c>
      <c r="G835" s="1">
        <v>15000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 t="s">
        <v>781</v>
      </c>
      <c r="AL835" s="1">
        <v>1</v>
      </c>
      <c r="AM835" s="1" t="s">
        <v>777</v>
      </c>
      <c r="AN835" s="1">
        <v>0</v>
      </c>
      <c r="AO835" s="1">
        <v>0</v>
      </c>
      <c r="AP835" s="1">
        <v>0</v>
      </c>
      <c r="AQ835" s="1">
        <v>5</v>
      </c>
      <c r="AS835" s="1">
        <v>43</v>
      </c>
      <c r="AT835" s="1">
        <v>43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S835" s="1" t="s">
        <v>185</v>
      </c>
      <c r="CT835" s="1">
        <v>2</v>
      </c>
      <c r="CU835" s="1">
        <v>-1</v>
      </c>
      <c r="CV835" s="1">
        <v>75</v>
      </c>
      <c r="CW835" s="1">
        <v>0</v>
      </c>
      <c r="CX835" s="1">
        <v>150075</v>
      </c>
      <c r="CY835" s="1" t="s">
        <v>185</v>
      </c>
    </row>
    <row r="836" spans="1:103" x14ac:dyDescent="0.2">
      <c r="A836" s="1">
        <v>90044</v>
      </c>
      <c r="B836" s="1">
        <v>10</v>
      </c>
      <c r="C836" s="1">
        <v>190044</v>
      </c>
      <c r="D836" s="1">
        <v>290044</v>
      </c>
      <c r="E836" s="1" t="s">
        <v>387</v>
      </c>
      <c r="F836" s="1" t="s">
        <v>782</v>
      </c>
      <c r="G836" s="1">
        <v>30000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 t="s">
        <v>783</v>
      </c>
      <c r="AL836" s="1">
        <v>1</v>
      </c>
      <c r="AM836" s="1" t="s">
        <v>784</v>
      </c>
      <c r="AN836" s="1">
        <v>0</v>
      </c>
      <c r="AO836" s="1">
        <v>0</v>
      </c>
      <c r="AP836" s="1">
        <v>0</v>
      </c>
      <c r="AQ836" s="1">
        <v>5</v>
      </c>
      <c r="AS836" s="1">
        <v>44</v>
      </c>
      <c r="AT836" s="1">
        <v>44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S836" s="1" t="s">
        <v>185</v>
      </c>
      <c r="CT836" s="1">
        <v>2</v>
      </c>
      <c r="CU836" s="1">
        <v>-1</v>
      </c>
      <c r="CV836" s="1">
        <v>75</v>
      </c>
      <c r="CW836" s="1">
        <v>0</v>
      </c>
      <c r="CX836" s="1">
        <v>150075</v>
      </c>
      <c r="CY836" s="1" t="s">
        <v>185</v>
      </c>
    </row>
    <row r="837" spans="1:103" x14ac:dyDescent="0.2">
      <c r="A837" s="1">
        <v>90045</v>
      </c>
      <c r="B837" s="1">
        <v>10</v>
      </c>
      <c r="C837" s="1">
        <v>190045</v>
      </c>
      <c r="D837" s="1">
        <v>290045</v>
      </c>
      <c r="E837" s="1" t="s">
        <v>388</v>
      </c>
      <c r="F837" s="1" t="s">
        <v>785</v>
      </c>
      <c r="G837" s="1">
        <v>30000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 t="s">
        <v>786</v>
      </c>
      <c r="AL837" s="1">
        <v>1</v>
      </c>
      <c r="AM837" s="1" t="s">
        <v>787</v>
      </c>
      <c r="AN837" s="1">
        <v>0</v>
      </c>
      <c r="AO837" s="1">
        <v>0</v>
      </c>
      <c r="AP837" s="1">
        <v>0</v>
      </c>
      <c r="AQ837" s="1">
        <v>5</v>
      </c>
      <c r="AS837" s="1">
        <v>45</v>
      </c>
      <c r="AT837" s="1">
        <v>45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S837" s="1" t="s">
        <v>187</v>
      </c>
      <c r="CT837" s="1">
        <v>1</v>
      </c>
      <c r="CU837" s="1">
        <v>-1</v>
      </c>
      <c r="CV837" s="1">
        <v>72</v>
      </c>
      <c r="CW837" s="1">
        <v>0</v>
      </c>
      <c r="CX837" s="1">
        <v>150072</v>
      </c>
      <c r="CY837" s="1" t="s">
        <v>187</v>
      </c>
    </row>
    <row r="838" spans="1:103" x14ac:dyDescent="0.2">
      <c r="A838" s="1">
        <v>90046</v>
      </c>
      <c r="B838" s="1">
        <v>10</v>
      </c>
      <c r="C838" s="1">
        <v>190046</v>
      </c>
      <c r="D838" s="1">
        <v>290046</v>
      </c>
      <c r="E838" s="1" t="s">
        <v>389</v>
      </c>
      <c r="F838" s="1" t="s">
        <v>788</v>
      </c>
      <c r="G838" s="1">
        <v>30000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 t="s">
        <v>789</v>
      </c>
      <c r="AL838" s="1">
        <v>1</v>
      </c>
      <c r="AM838" s="1" t="s">
        <v>790</v>
      </c>
      <c r="AN838" s="1">
        <v>0</v>
      </c>
      <c r="AO838" s="1">
        <v>0</v>
      </c>
      <c r="AP838" s="1">
        <v>0</v>
      </c>
      <c r="AQ838" s="1">
        <v>5</v>
      </c>
      <c r="AS838" s="1">
        <v>46</v>
      </c>
      <c r="AT838" s="1">
        <v>46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S838" s="1" t="s">
        <v>187</v>
      </c>
      <c r="CT838" s="1">
        <v>1</v>
      </c>
      <c r="CU838" s="1">
        <v>-1</v>
      </c>
      <c r="CV838" s="1">
        <v>72</v>
      </c>
      <c r="CW838" s="1">
        <v>0</v>
      </c>
      <c r="CX838" s="1">
        <v>150072</v>
      </c>
      <c r="CY838" s="1" t="s">
        <v>187</v>
      </c>
    </row>
    <row r="839" spans="1:103" x14ac:dyDescent="0.2">
      <c r="A839" s="1">
        <v>90047</v>
      </c>
      <c r="B839" s="1">
        <v>10</v>
      </c>
      <c r="C839" s="1">
        <v>190047</v>
      </c>
      <c r="D839" s="1">
        <v>290047</v>
      </c>
      <c r="E839" s="1" t="s">
        <v>390</v>
      </c>
      <c r="F839" s="1" t="s">
        <v>791</v>
      </c>
      <c r="G839" s="1">
        <v>30000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 t="s">
        <v>792</v>
      </c>
      <c r="AL839" s="1">
        <v>1</v>
      </c>
      <c r="AM839" s="1" t="s">
        <v>784</v>
      </c>
      <c r="AN839" s="1">
        <v>0</v>
      </c>
      <c r="AO839" s="1">
        <v>0</v>
      </c>
      <c r="AP839" s="1">
        <v>0</v>
      </c>
      <c r="AQ839" s="1">
        <v>5</v>
      </c>
      <c r="AS839" s="1">
        <v>47</v>
      </c>
      <c r="AT839" s="1">
        <v>47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S839" s="1" t="s">
        <v>183</v>
      </c>
      <c r="CT839" s="1">
        <v>2</v>
      </c>
      <c r="CU839" s="1">
        <v>-1</v>
      </c>
      <c r="CV839" s="1">
        <v>73</v>
      </c>
      <c r="CW839" s="1">
        <v>0</v>
      </c>
      <c r="CX839" s="1">
        <v>150073</v>
      </c>
      <c r="CY839" s="1" t="s">
        <v>183</v>
      </c>
    </row>
    <row r="840" spans="1:103" x14ac:dyDescent="0.2">
      <c r="A840" s="1">
        <v>90048</v>
      </c>
      <c r="B840" s="1">
        <v>10</v>
      </c>
      <c r="C840" s="1">
        <v>190048</v>
      </c>
      <c r="D840" s="1">
        <v>290048</v>
      </c>
      <c r="E840" s="1" t="s">
        <v>426</v>
      </c>
      <c r="F840" s="1" t="s">
        <v>793</v>
      </c>
      <c r="G840" s="1">
        <v>50000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 t="s">
        <v>794</v>
      </c>
      <c r="AL840" s="1">
        <v>1</v>
      </c>
      <c r="AM840" s="1" t="s">
        <v>795</v>
      </c>
      <c r="AN840" s="1">
        <v>0</v>
      </c>
      <c r="AO840" s="1">
        <v>0</v>
      </c>
      <c r="AP840" s="1">
        <v>0</v>
      </c>
      <c r="AQ840" s="1">
        <v>5</v>
      </c>
      <c r="AS840" s="1">
        <v>48</v>
      </c>
      <c r="AT840" s="1">
        <v>48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S840" s="1" t="s">
        <v>183</v>
      </c>
      <c r="CT840" s="1">
        <v>2</v>
      </c>
      <c r="CU840" s="1">
        <v>-1</v>
      </c>
      <c r="CV840" s="1">
        <v>73</v>
      </c>
      <c r="CW840" s="1">
        <v>0</v>
      </c>
      <c r="CX840" s="1">
        <v>150073</v>
      </c>
      <c r="CY840" s="1" t="s">
        <v>183</v>
      </c>
    </row>
    <row r="841" spans="1:103" x14ac:dyDescent="0.2">
      <c r="A841" s="1">
        <v>90049</v>
      </c>
      <c r="B841" s="1">
        <v>10</v>
      </c>
      <c r="C841" s="1">
        <v>190049</v>
      </c>
      <c r="D841" s="1">
        <v>290049</v>
      </c>
      <c r="E841" s="1" t="s">
        <v>427</v>
      </c>
      <c r="F841" s="1" t="s">
        <v>796</v>
      </c>
      <c r="G841" s="1">
        <v>50000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 t="s">
        <v>797</v>
      </c>
      <c r="AL841" s="1">
        <v>1</v>
      </c>
      <c r="AM841" s="1" t="s">
        <v>798</v>
      </c>
      <c r="AN841" s="1">
        <v>0</v>
      </c>
      <c r="AO841" s="1">
        <v>0</v>
      </c>
      <c r="AP841" s="1">
        <v>0</v>
      </c>
      <c r="AQ841" s="1">
        <v>5</v>
      </c>
      <c r="AS841" s="1">
        <v>49</v>
      </c>
      <c r="AT841" s="1">
        <v>49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S841" s="1" t="s">
        <v>186</v>
      </c>
      <c r="CT841" s="1">
        <v>2</v>
      </c>
      <c r="CU841" s="1">
        <v>-1</v>
      </c>
      <c r="CV841" s="1">
        <v>74</v>
      </c>
      <c r="CW841" s="1">
        <v>0</v>
      </c>
      <c r="CX841" s="1">
        <v>150074</v>
      </c>
      <c r="CY841" s="1" t="s">
        <v>186</v>
      </c>
    </row>
    <row r="842" spans="1:103" x14ac:dyDescent="0.2">
      <c r="A842" s="1">
        <v>90050</v>
      </c>
      <c r="B842" s="1">
        <v>10</v>
      </c>
      <c r="C842" s="1">
        <v>190050</v>
      </c>
      <c r="D842" s="1">
        <v>290050</v>
      </c>
      <c r="E842" s="1" t="s">
        <v>428</v>
      </c>
      <c r="F842" s="1" t="s">
        <v>799</v>
      </c>
      <c r="G842" s="1">
        <v>50000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 t="s">
        <v>800</v>
      </c>
      <c r="AL842" s="1">
        <v>1</v>
      </c>
      <c r="AM842" s="1" t="s">
        <v>801</v>
      </c>
      <c r="AN842" s="1">
        <v>0</v>
      </c>
      <c r="AO842" s="1">
        <v>0</v>
      </c>
      <c r="AP842" s="1">
        <v>0</v>
      </c>
      <c r="AQ842" s="1">
        <v>5</v>
      </c>
      <c r="AS842" s="1">
        <v>50</v>
      </c>
      <c r="AT842" s="1">
        <v>50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S842" s="1" t="s">
        <v>186</v>
      </c>
      <c r="CT842" s="1">
        <v>2</v>
      </c>
      <c r="CU842" s="1">
        <v>-1</v>
      </c>
      <c r="CV842" s="1">
        <v>74</v>
      </c>
      <c r="CW842" s="1">
        <v>0</v>
      </c>
      <c r="CX842" s="1">
        <v>150074</v>
      </c>
      <c r="CY842" s="1" t="s">
        <v>186</v>
      </c>
    </row>
    <row r="843" spans="1:103" x14ac:dyDescent="0.2">
      <c r="A843" s="1">
        <v>90051</v>
      </c>
      <c r="B843" s="1">
        <v>10</v>
      </c>
      <c r="C843" s="1">
        <v>190051</v>
      </c>
      <c r="D843" s="1">
        <v>290051</v>
      </c>
      <c r="E843" s="1" t="s">
        <v>429</v>
      </c>
      <c r="F843" s="1" t="s">
        <v>802</v>
      </c>
      <c r="G843" s="1">
        <v>50000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 t="s">
        <v>803</v>
      </c>
      <c r="AL843" s="1">
        <v>1</v>
      </c>
      <c r="AM843" s="1" t="s">
        <v>804</v>
      </c>
      <c r="AN843" s="1">
        <v>0</v>
      </c>
      <c r="AO843" s="1">
        <v>0</v>
      </c>
      <c r="AP843" s="1">
        <v>0</v>
      </c>
      <c r="AQ843" s="1">
        <v>5</v>
      </c>
      <c r="AS843" s="1">
        <v>51</v>
      </c>
      <c r="AT843" s="1">
        <v>51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S843" s="1" t="s">
        <v>185</v>
      </c>
      <c r="CT843" s="1">
        <v>2</v>
      </c>
      <c r="CU843" s="1">
        <v>-1</v>
      </c>
      <c r="CV843" s="1">
        <v>75</v>
      </c>
      <c r="CW843" s="1">
        <v>0</v>
      </c>
      <c r="CX843" s="1">
        <v>150075</v>
      </c>
      <c r="CY843" s="1" t="s">
        <v>185</v>
      </c>
    </row>
    <row r="844" spans="1:103" x14ac:dyDescent="0.2">
      <c r="A844" s="1">
        <v>90052</v>
      </c>
      <c r="B844" s="1">
        <v>10</v>
      </c>
      <c r="C844" s="1">
        <v>190052</v>
      </c>
      <c r="D844" s="1">
        <v>290052</v>
      </c>
      <c r="E844" s="1" t="s">
        <v>430</v>
      </c>
      <c r="F844" s="1" t="s">
        <v>805</v>
      </c>
      <c r="G844" s="1">
        <v>50000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 t="s">
        <v>806</v>
      </c>
      <c r="AL844" s="1">
        <v>1</v>
      </c>
      <c r="AM844" s="1" t="s">
        <v>807</v>
      </c>
      <c r="AN844" s="1">
        <v>0</v>
      </c>
      <c r="AO844" s="1">
        <v>0</v>
      </c>
      <c r="AP844" s="1">
        <v>0</v>
      </c>
      <c r="AQ844" s="1">
        <v>5</v>
      </c>
      <c r="AS844" s="1">
        <v>52</v>
      </c>
      <c r="AT844" s="1">
        <v>52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S844" s="1" t="s">
        <v>185</v>
      </c>
      <c r="CT844" s="1">
        <v>2</v>
      </c>
      <c r="CU844" s="1">
        <v>-1</v>
      </c>
      <c r="CV844" s="1">
        <v>75</v>
      </c>
      <c r="CW844" s="1">
        <v>0</v>
      </c>
      <c r="CX844" s="1">
        <v>150075</v>
      </c>
      <c r="CY844" s="1" t="s">
        <v>185</v>
      </c>
    </row>
    <row r="845" spans="1:103" x14ac:dyDescent="0.2">
      <c r="A845" s="1">
        <v>90053</v>
      </c>
      <c r="B845" s="1">
        <v>10</v>
      </c>
      <c r="C845" s="1">
        <v>190053</v>
      </c>
      <c r="D845" s="1">
        <v>290053</v>
      </c>
      <c r="E845" s="1" t="s">
        <v>808</v>
      </c>
      <c r="F845" s="1" t="s">
        <v>809</v>
      </c>
      <c r="G845" s="1">
        <v>75000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 t="s">
        <v>810</v>
      </c>
      <c r="AL845" s="1">
        <v>1</v>
      </c>
      <c r="AM845" s="1" t="s">
        <v>811</v>
      </c>
      <c r="AN845" s="1">
        <v>0</v>
      </c>
      <c r="AO845" s="1">
        <v>0</v>
      </c>
      <c r="AP845" s="1">
        <v>0</v>
      </c>
      <c r="AQ845" s="1">
        <v>5</v>
      </c>
      <c r="AS845" s="1">
        <v>53</v>
      </c>
      <c r="AT845" s="1">
        <v>53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S845" s="1" t="s">
        <v>2838</v>
      </c>
      <c r="CT845" s="1">
        <v>4</v>
      </c>
      <c r="CU845" s="1">
        <v>-1</v>
      </c>
      <c r="CV845" s="1">
        <v>76</v>
      </c>
      <c r="CW845" s="1">
        <v>0</v>
      </c>
      <c r="CX845" s="1">
        <v>150076</v>
      </c>
      <c r="CY845" s="1" t="s">
        <v>2838</v>
      </c>
    </row>
    <row r="846" spans="1:103" x14ac:dyDescent="0.2">
      <c r="A846" s="1">
        <v>90054</v>
      </c>
      <c r="B846" s="1">
        <v>10</v>
      </c>
      <c r="C846" s="1">
        <v>190054</v>
      </c>
      <c r="D846" s="1">
        <v>290054</v>
      </c>
      <c r="E846" s="1" t="s">
        <v>812</v>
      </c>
      <c r="F846" s="1" t="s">
        <v>813</v>
      </c>
      <c r="G846" s="1">
        <v>75000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 t="s">
        <v>814</v>
      </c>
      <c r="AL846" s="1">
        <v>1</v>
      </c>
      <c r="AM846" s="1" t="s">
        <v>815</v>
      </c>
      <c r="AN846" s="1">
        <v>0</v>
      </c>
      <c r="AO846" s="1">
        <v>0</v>
      </c>
      <c r="AP846" s="1">
        <v>0</v>
      </c>
      <c r="AQ846" s="1">
        <v>5</v>
      </c>
      <c r="AS846" s="1">
        <v>54</v>
      </c>
      <c r="AT846" s="1">
        <v>54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S846" s="1" t="s">
        <v>2839</v>
      </c>
      <c r="CT846" s="1">
        <v>1</v>
      </c>
      <c r="CU846" s="1">
        <v>-1</v>
      </c>
      <c r="CV846" s="1">
        <v>77</v>
      </c>
      <c r="CW846" s="1">
        <v>0</v>
      </c>
      <c r="CX846" s="1">
        <v>150077</v>
      </c>
      <c r="CY846" s="1" t="s">
        <v>2839</v>
      </c>
    </row>
    <row r="847" spans="1:103" x14ac:dyDescent="0.2">
      <c r="A847" s="1">
        <v>90055</v>
      </c>
      <c r="B847" s="1">
        <v>10</v>
      </c>
      <c r="C847" s="1">
        <v>190055</v>
      </c>
      <c r="D847" s="1">
        <v>290055</v>
      </c>
      <c r="E847" s="1" t="s">
        <v>816</v>
      </c>
      <c r="F847" s="1" t="s">
        <v>817</v>
      </c>
      <c r="G847" s="1">
        <v>75000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 t="s">
        <v>818</v>
      </c>
      <c r="AL847" s="1">
        <v>1</v>
      </c>
      <c r="AM847" s="1" t="s">
        <v>819</v>
      </c>
      <c r="AN847" s="1">
        <v>0</v>
      </c>
      <c r="AO847" s="1">
        <v>0</v>
      </c>
      <c r="AP847" s="1">
        <v>0</v>
      </c>
      <c r="AQ847" s="1">
        <v>5</v>
      </c>
      <c r="AS847" s="1">
        <v>55</v>
      </c>
      <c r="AT847" s="1">
        <v>55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S847" s="1" t="s">
        <v>2840</v>
      </c>
      <c r="CT847" s="1">
        <v>2</v>
      </c>
      <c r="CU847" s="1">
        <v>-1</v>
      </c>
      <c r="CV847" s="1">
        <v>78</v>
      </c>
      <c r="CW847" s="1">
        <v>0</v>
      </c>
      <c r="CX847" s="1">
        <v>150078</v>
      </c>
      <c r="CY847" s="1" t="s">
        <v>2840</v>
      </c>
    </row>
    <row r="848" spans="1:103" x14ac:dyDescent="0.2">
      <c r="A848" s="1">
        <v>90056</v>
      </c>
      <c r="B848" s="1">
        <v>10</v>
      </c>
      <c r="C848" s="1">
        <v>190056</v>
      </c>
      <c r="D848" s="1">
        <v>290056</v>
      </c>
      <c r="E848" s="1" t="s">
        <v>820</v>
      </c>
      <c r="F848" s="1" t="s">
        <v>821</v>
      </c>
      <c r="G848" s="1">
        <v>75000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 t="s">
        <v>822</v>
      </c>
      <c r="AL848" s="1">
        <v>1</v>
      </c>
      <c r="AM848" s="1" t="s">
        <v>823</v>
      </c>
      <c r="AN848" s="1">
        <v>0</v>
      </c>
      <c r="AO848" s="1">
        <v>0</v>
      </c>
      <c r="AP848" s="1">
        <v>0</v>
      </c>
      <c r="AQ848" s="1">
        <v>5</v>
      </c>
      <c r="AS848" s="1">
        <v>56</v>
      </c>
      <c r="AT848" s="1">
        <v>56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S848" s="1" t="s">
        <v>2841</v>
      </c>
      <c r="CT848" s="1">
        <v>2</v>
      </c>
      <c r="CU848" s="1">
        <v>-1</v>
      </c>
      <c r="CV848" s="1">
        <v>79</v>
      </c>
      <c r="CW848" s="1">
        <v>0</v>
      </c>
      <c r="CX848" s="1">
        <v>150079</v>
      </c>
      <c r="CY848" s="1" t="s">
        <v>2841</v>
      </c>
    </row>
    <row r="849" spans="1:103" x14ac:dyDescent="0.2">
      <c r="A849" s="1">
        <v>90057</v>
      </c>
      <c r="B849" s="1">
        <v>10</v>
      </c>
      <c r="C849" s="1">
        <v>190057</v>
      </c>
      <c r="D849" s="1">
        <v>290057</v>
      </c>
      <c r="E849" s="1" t="s">
        <v>431</v>
      </c>
      <c r="F849" s="1" t="s">
        <v>824</v>
      </c>
      <c r="G849" s="1">
        <v>75000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 t="s">
        <v>825</v>
      </c>
      <c r="AL849" s="1">
        <v>1</v>
      </c>
      <c r="AM849" s="1" t="s">
        <v>826</v>
      </c>
      <c r="AN849" s="1">
        <v>0</v>
      </c>
      <c r="AO849" s="1">
        <v>0</v>
      </c>
      <c r="AP849" s="1">
        <v>0</v>
      </c>
      <c r="AQ849" s="1">
        <v>5</v>
      </c>
      <c r="AR849" s="1" t="s">
        <v>2945</v>
      </c>
      <c r="AS849" s="1">
        <v>57</v>
      </c>
      <c r="AT849" s="1">
        <v>57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S849" s="1" t="s">
        <v>2842</v>
      </c>
      <c r="CT849" s="1">
        <v>2</v>
      </c>
      <c r="CU849" s="1">
        <v>-1</v>
      </c>
      <c r="CV849" s="1">
        <v>80</v>
      </c>
      <c r="CW849" s="1">
        <v>0</v>
      </c>
      <c r="CX849" s="1">
        <v>150080</v>
      </c>
      <c r="CY849" s="1" t="s">
        <v>2842</v>
      </c>
    </row>
    <row r="850" spans="1:103" x14ac:dyDescent="0.2">
      <c r="A850" s="1">
        <v>90058</v>
      </c>
      <c r="B850" s="1">
        <v>10</v>
      </c>
      <c r="C850" s="1">
        <v>190058</v>
      </c>
      <c r="D850" s="1">
        <v>290058</v>
      </c>
      <c r="E850" s="1" t="s">
        <v>432</v>
      </c>
      <c r="F850" s="1" t="s">
        <v>827</v>
      </c>
      <c r="G850" s="1">
        <v>75000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 t="s">
        <v>828</v>
      </c>
      <c r="AL850" s="1">
        <v>1</v>
      </c>
      <c r="AM850" s="1" t="s">
        <v>829</v>
      </c>
      <c r="AN850" s="1">
        <v>0</v>
      </c>
      <c r="AO850" s="1">
        <v>0</v>
      </c>
      <c r="AP850" s="1">
        <v>0</v>
      </c>
      <c r="AQ850" s="1">
        <v>5</v>
      </c>
      <c r="AR850" s="1" t="s">
        <v>2945</v>
      </c>
      <c r="AS850" s="1">
        <v>58</v>
      </c>
      <c r="AT850" s="1">
        <v>58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S850" s="1" t="s">
        <v>2843</v>
      </c>
      <c r="CT850" s="1">
        <v>2</v>
      </c>
      <c r="CU850" s="1">
        <v>-1</v>
      </c>
      <c r="CV850" s="1">
        <v>81</v>
      </c>
      <c r="CW850" s="1">
        <v>0</v>
      </c>
      <c r="CX850" s="1">
        <v>150081</v>
      </c>
      <c r="CY850" s="1" t="s">
        <v>2843</v>
      </c>
    </row>
    <row r="851" spans="1:103" x14ac:dyDescent="0.2">
      <c r="A851" s="1">
        <v>90059</v>
      </c>
      <c r="B851" s="1">
        <v>10</v>
      </c>
      <c r="C851" s="1">
        <v>190059</v>
      </c>
      <c r="D851" s="1">
        <v>290059</v>
      </c>
      <c r="E851" s="1" t="s">
        <v>830</v>
      </c>
      <c r="F851" s="1" t="s">
        <v>831</v>
      </c>
      <c r="G851" s="1">
        <v>75000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 t="s">
        <v>832</v>
      </c>
      <c r="AL851" s="1">
        <v>1</v>
      </c>
      <c r="AM851" s="1" t="s">
        <v>833</v>
      </c>
      <c r="AN851" s="1">
        <v>0</v>
      </c>
      <c r="AO851" s="1">
        <v>0</v>
      </c>
      <c r="AP851" s="1">
        <v>0</v>
      </c>
      <c r="AQ851" s="1">
        <v>5</v>
      </c>
      <c r="AR851" s="1" t="s">
        <v>2945</v>
      </c>
      <c r="AS851" s="1">
        <v>59</v>
      </c>
      <c r="AT851" s="1">
        <v>59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S851" s="1" t="s">
        <v>2844</v>
      </c>
      <c r="CT851" s="1">
        <v>4</v>
      </c>
      <c r="CU851" s="1">
        <v>-1</v>
      </c>
      <c r="CV851" s="1">
        <v>82</v>
      </c>
      <c r="CW851" s="1">
        <v>0</v>
      </c>
      <c r="CX851" s="1">
        <v>150082</v>
      </c>
      <c r="CY851" s="1" t="s">
        <v>2844</v>
      </c>
    </row>
    <row r="852" spans="1:103" x14ac:dyDescent="0.2">
      <c r="A852" s="1">
        <v>90060</v>
      </c>
      <c r="B852" s="1">
        <v>10</v>
      </c>
      <c r="C852" s="1">
        <v>190060</v>
      </c>
      <c r="D852" s="1">
        <v>290060</v>
      </c>
      <c r="E852" s="1" t="s">
        <v>834</v>
      </c>
      <c r="F852" s="1" t="s">
        <v>835</v>
      </c>
      <c r="G852" s="1">
        <v>75000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 t="s">
        <v>836</v>
      </c>
      <c r="AL852" s="1">
        <v>1</v>
      </c>
      <c r="AM852" s="1" t="s">
        <v>837</v>
      </c>
      <c r="AN852" s="1">
        <v>0</v>
      </c>
      <c r="AO852" s="1">
        <v>0</v>
      </c>
      <c r="AP852" s="1">
        <v>0</v>
      </c>
      <c r="AQ852" s="1">
        <v>5</v>
      </c>
      <c r="AR852" s="1" t="s">
        <v>2945</v>
      </c>
      <c r="AS852" s="1">
        <v>60</v>
      </c>
      <c r="AT852" s="1">
        <v>60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S852" s="1" t="s">
        <v>2845</v>
      </c>
      <c r="CT852" s="1">
        <v>2</v>
      </c>
      <c r="CU852" s="1">
        <v>-1</v>
      </c>
      <c r="CV852" s="1">
        <v>83</v>
      </c>
      <c r="CW852" s="1">
        <v>0</v>
      </c>
      <c r="CX852" s="1">
        <v>150083</v>
      </c>
      <c r="CY852" s="1" t="s">
        <v>2845</v>
      </c>
    </row>
    <row r="853" spans="1:103" x14ac:dyDescent="0.2">
      <c r="A853" s="1">
        <v>90061</v>
      </c>
      <c r="B853" s="1">
        <v>10</v>
      </c>
      <c r="C853" s="1">
        <v>190061</v>
      </c>
      <c r="D853" s="1">
        <v>290061</v>
      </c>
      <c r="E853" s="1" t="s">
        <v>838</v>
      </c>
      <c r="F853" s="1" t="s">
        <v>839</v>
      </c>
      <c r="G853" s="1">
        <v>5000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 t="s">
        <v>840</v>
      </c>
      <c r="AL853" s="1">
        <v>1</v>
      </c>
      <c r="AM853" s="1" t="s">
        <v>841</v>
      </c>
      <c r="AN853" s="1">
        <v>0</v>
      </c>
      <c r="AO853" s="1">
        <v>0</v>
      </c>
      <c r="AP853" s="1">
        <v>0</v>
      </c>
      <c r="AQ853" s="1">
        <v>5</v>
      </c>
      <c r="AS853" s="1">
        <v>61</v>
      </c>
      <c r="AT853" s="1">
        <v>61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S853" s="1" t="s">
        <v>2846</v>
      </c>
      <c r="CT853" s="1">
        <v>4</v>
      </c>
      <c r="CU853" s="1">
        <v>-1</v>
      </c>
      <c r="CV853" s="1">
        <v>84</v>
      </c>
      <c r="CW853" s="1">
        <v>0</v>
      </c>
      <c r="CX853" s="1">
        <v>150084</v>
      </c>
      <c r="CY853" s="1" t="s">
        <v>2846</v>
      </c>
    </row>
    <row r="854" spans="1:103" x14ac:dyDescent="0.2">
      <c r="A854" s="1">
        <v>90062</v>
      </c>
      <c r="B854" s="1">
        <v>10</v>
      </c>
      <c r="C854" s="1">
        <v>190062</v>
      </c>
      <c r="D854" s="1">
        <v>290062</v>
      </c>
      <c r="E854" s="1" t="s">
        <v>363</v>
      </c>
      <c r="F854" s="1" t="s">
        <v>842</v>
      </c>
      <c r="G854" s="1">
        <v>15000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 t="s">
        <v>843</v>
      </c>
      <c r="AL854" s="1">
        <v>1</v>
      </c>
      <c r="AM854" s="1" t="s">
        <v>841</v>
      </c>
      <c r="AN854" s="1">
        <v>0</v>
      </c>
      <c r="AO854" s="1">
        <v>0</v>
      </c>
      <c r="AP854" s="1">
        <v>0</v>
      </c>
      <c r="AQ854" s="1">
        <v>5</v>
      </c>
      <c r="AS854" s="1">
        <v>62</v>
      </c>
      <c r="AT854" s="1">
        <v>62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S854" s="1" t="s">
        <v>2847</v>
      </c>
      <c r="CT854" s="1">
        <v>4</v>
      </c>
      <c r="CU854" s="1">
        <v>-1</v>
      </c>
      <c r="CV854" s="1">
        <v>85</v>
      </c>
      <c r="CW854" s="1">
        <v>0</v>
      </c>
      <c r="CX854" s="1">
        <v>150085</v>
      </c>
      <c r="CY854" s="1" t="s">
        <v>2847</v>
      </c>
    </row>
    <row r="855" spans="1:103" x14ac:dyDescent="0.2">
      <c r="A855" s="1">
        <v>90063</v>
      </c>
      <c r="B855" s="1">
        <v>10</v>
      </c>
      <c r="C855" s="1">
        <v>190063</v>
      </c>
      <c r="D855" s="1">
        <v>290063</v>
      </c>
      <c r="E855" s="1" t="s">
        <v>364</v>
      </c>
      <c r="F855" s="1" t="s">
        <v>844</v>
      </c>
      <c r="G855" s="1">
        <v>15000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 t="s">
        <v>845</v>
      </c>
      <c r="AL855" s="1">
        <v>1</v>
      </c>
      <c r="AM855" s="1" t="s">
        <v>841</v>
      </c>
      <c r="AN855" s="1">
        <v>0</v>
      </c>
      <c r="AO855" s="1">
        <v>0</v>
      </c>
      <c r="AP855" s="1">
        <v>0</v>
      </c>
      <c r="AQ855" s="1">
        <v>5</v>
      </c>
      <c r="AS855" s="1">
        <v>63</v>
      </c>
      <c r="AT855" s="1">
        <v>63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S855" s="1" t="s">
        <v>2848</v>
      </c>
      <c r="CT855" s="1">
        <v>4</v>
      </c>
      <c r="CU855" s="1">
        <v>-1</v>
      </c>
      <c r="CV855" s="1">
        <v>86</v>
      </c>
      <c r="CW855" s="1">
        <v>0</v>
      </c>
      <c r="CX855" s="1">
        <v>150086</v>
      </c>
      <c r="CY855" s="1" t="s">
        <v>2848</v>
      </c>
    </row>
    <row r="856" spans="1:103" x14ac:dyDescent="0.2">
      <c r="A856" s="1">
        <v>90064</v>
      </c>
      <c r="B856" s="1">
        <v>10</v>
      </c>
      <c r="C856" s="1">
        <v>190064</v>
      </c>
      <c r="D856" s="1">
        <v>290064</v>
      </c>
      <c r="E856" s="1" t="s">
        <v>391</v>
      </c>
      <c r="F856" s="1" t="s">
        <v>846</v>
      </c>
      <c r="G856" s="1">
        <v>30000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 t="s">
        <v>847</v>
      </c>
      <c r="AL856" s="1">
        <v>1</v>
      </c>
      <c r="AM856" s="1" t="s">
        <v>848</v>
      </c>
      <c r="AN856" s="1">
        <v>0</v>
      </c>
      <c r="AO856" s="1">
        <v>0</v>
      </c>
      <c r="AP856" s="1">
        <v>0</v>
      </c>
      <c r="AQ856" s="1">
        <v>5</v>
      </c>
      <c r="AS856" s="1">
        <v>64</v>
      </c>
      <c r="AT856" s="1">
        <v>64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S856" s="1" t="s">
        <v>2849</v>
      </c>
      <c r="CT856" s="1">
        <v>4</v>
      </c>
      <c r="CU856" s="1">
        <v>-1</v>
      </c>
      <c r="CV856" s="1">
        <v>87</v>
      </c>
      <c r="CW856" s="1">
        <v>0</v>
      </c>
      <c r="CX856" s="1">
        <v>150087</v>
      </c>
      <c r="CY856" s="1" t="s">
        <v>2849</v>
      </c>
    </row>
    <row r="857" spans="1:103" x14ac:dyDescent="0.2">
      <c r="A857" s="1">
        <v>90065</v>
      </c>
      <c r="B857" s="1">
        <v>10</v>
      </c>
      <c r="C857" s="1">
        <v>190065</v>
      </c>
      <c r="D857" s="1">
        <v>290065</v>
      </c>
      <c r="E857" s="1" t="s">
        <v>392</v>
      </c>
      <c r="F857" s="1" t="s">
        <v>849</v>
      </c>
      <c r="G857" s="1">
        <v>30000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 t="s">
        <v>850</v>
      </c>
      <c r="AL857" s="1">
        <v>1</v>
      </c>
      <c r="AM857" s="1" t="s">
        <v>851</v>
      </c>
      <c r="AN857" s="1">
        <v>0</v>
      </c>
      <c r="AO857" s="1">
        <v>0</v>
      </c>
      <c r="AP857" s="1">
        <v>0</v>
      </c>
      <c r="AQ857" s="1">
        <v>5</v>
      </c>
      <c r="AS857" s="1">
        <v>65</v>
      </c>
      <c r="AT857" s="1">
        <v>65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S857" s="1" t="s">
        <v>2850</v>
      </c>
      <c r="CT857" s="1">
        <v>2</v>
      </c>
      <c r="CU857" s="1">
        <v>-1</v>
      </c>
      <c r="CV857" s="1">
        <v>88</v>
      </c>
      <c r="CW857" s="1">
        <v>0</v>
      </c>
      <c r="CX857" s="1">
        <v>150088</v>
      </c>
      <c r="CY857" s="1" t="s">
        <v>2850</v>
      </c>
    </row>
    <row r="858" spans="1:103" x14ac:dyDescent="0.2">
      <c r="A858" s="1">
        <v>90066</v>
      </c>
      <c r="B858" s="1">
        <v>10</v>
      </c>
      <c r="C858" s="1">
        <v>190066</v>
      </c>
      <c r="D858" s="1">
        <v>290066</v>
      </c>
      <c r="E858" s="1" t="s">
        <v>393</v>
      </c>
      <c r="F858" s="1" t="s">
        <v>852</v>
      </c>
      <c r="G858" s="1">
        <v>30000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 t="s">
        <v>853</v>
      </c>
      <c r="AL858" s="1">
        <v>1</v>
      </c>
      <c r="AM858" s="1" t="s">
        <v>854</v>
      </c>
      <c r="AN858" s="1">
        <v>0</v>
      </c>
      <c r="AO858" s="1">
        <v>0</v>
      </c>
      <c r="AP858" s="1">
        <v>0</v>
      </c>
      <c r="AQ858" s="1">
        <v>5</v>
      </c>
      <c r="AS858" s="1">
        <v>66</v>
      </c>
      <c r="AT858" s="1">
        <v>66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S858" s="1" t="s">
        <v>182</v>
      </c>
      <c r="CT858" s="1">
        <v>4</v>
      </c>
      <c r="CU858" s="1">
        <v>-1</v>
      </c>
      <c r="CV858" s="1">
        <v>89</v>
      </c>
      <c r="CW858" s="1">
        <v>0</v>
      </c>
      <c r="CX858" s="1">
        <v>150089</v>
      </c>
      <c r="CY858" s="1" t="s">
        <v>182</v>
      </c>
    </row>
    <row r="859" spans="1:103" x14ac:dyDescent="0.2">
      <c r="A859" s="1">
        <v>90067</v>
      </c>
      <c r="B859" s="1">
        <v>10</v>
      </c>
      <c r="C859" s="1">
        <v>190067</v>
      </c>
      <c r="D859" s="1">
        <v>290067</v>
      </c>
      <c r="E859" s="1" t="s">
        <v>394</v>
      </c>
      <c r="F859" s="1" t="s">
        <v>855</v>
      </c>
      <c r="G859" s="1">
        <v>30000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 t="s">
        <v>856</v>
      </c>
      <c r="AL859" s="1">
        <v>1</v>
      </c>
      <c r="AM859" s="1" t="s">
        <v>857</v>
      </c>
      <c r="AN859" s="1">
        <v>0</v>
      </c>
      <c r="AO859" s="1">
        <v>0</v>
      </c>
      <c r="AP859" s="1">
        <v>0</v>
      </c>
      <c r="AQ859" s="1">
        <v>5</v>
      </c>
      <c r="AS859" s="1">
        <v>67</v>
      </c>
      <c r="AT859" s="1">
        <v>67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S859" s="1" t="s">
        <v>2851</v>
      </c>
      <c r="CT859" s="1">
        <v>4</v>
      </c>
      <c r="CU859" s="1">
        <v>-1</v>
      </c>
      <c r="CV859" s="1">
        <v>90</v>
      </c>
      <c r="CW859" s="1">
        <v>0</v>
      </c>
      <c r="CX859" s="1">
        <v>150090</v>
      </c>
      <c r="CY859" s="1" t="s">
        <v>2851</v>
      </c>
    </row>
    <row r="860" spans="1:103" x14ac:dyDescent="0.2">
      <c r="A860" s="1">
        <v>90068</v>
      </c>
      <c r="B860" s="1">
        <v>10</v>
      </c>
      <c r="C860" s="1">
        <v>190068</v>
      </c>
      <c r="D860" s="1">
        <v>290068</v>
      </c>
      <c r="E860" s="1" t="s">
        <v>433</v>
      </c>
      <c r="F860" s="1" t="s">
        <v>858</v>
      </c>
      <c r="G860" s="1">
        <v>50000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 t="s">
        <v>859</v>
      </c>
      <c r="AL860" s="1">
        <v>1</v>
      </c>
      <c r="AM860" s="1" t="s">
        <v>860</v>
      </c>
      <c r="AN860" s="1">
        <v>0</v>
      </c>
      <c r="AO860" s="1">
        <v>0</v>
      </c>
      <c r="AP860" s="1">
        <v>0</v>
      </c>
      <c r="AQ860" s="1">
        <v>5</v>
      </c>
      <c r="AS860" s="1">
        <v>68</v>
      </c>
      <c r="AT860" s="1">
        <v>68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S860" s="1" t="s">
        <v>2852</v>
      </c>
      <c r="CT860" s="1">
        <v>4</v>
      </c>
      <c r="CU860" s="1">
        <v>-1</v>
      </c>
      <c r="CV860" s="1">
        <v>91</v>
      </c>
      <c r="CW860" s="1">
        <v>0</v>
      </c>
      <c r="CX860" s="1">
        <v>150091</v>
      </c>
      <c r="CY860" s="1" t="s">
        <v>2852</v>
      </c>
    </row>
    <row r="861" spans="1:103" x14ac:dyDescent="0.2">
      <c r="A861" s="1">
        <v>90069</v>
      </c>
      <c r="B861" s="1">
        <v>10</v>
      </c>
      <c r="C861" s="1">
        <v>190069</v>
      </c>
      <c r="D861" s="1">
        <v>290069</v>
      </c>
      <c r="E861" s="1" t="s">
        <v>434</v>
      </c>
      <c r="F861" s="1" t="s">
        <v>861</v>
      </c>
      <c r="G861" s="1">
        <v>50000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 t="s">
        <v>862</v>
      </c>
      <c r="AL861" s="1">
        <v>1</v>
      </c>
      <c r="AM861" s="1" t="s">
        <v>863</v>
      </c>
      <c r="AN861" s="1">
        <v>0</v>
      </c>
      <c r="AO861" s="1">
        <v>0</v>
      </c>
      <c r="AP861" s="1">
        <v>0</v>
      </c>
      <c r="AQ861" s="1">
        <v>5</v>
      </c>
      <c r="AS861" s="1">
        <v>69</v>
      </c>
      <c r="AT861" s="1">
        <v>69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S861" s="1" t="s">
        <v>2853</v>
      </c>
      <c r="CT861" s="1">
        <v>4</v>
      </c>
      <c r="CU861" s="1">
        <v>-1</v>
      </c>
      <c r="CV861" s="1">
        <v>92</v>
      </c>
      <c r="CW861" s="1">
        <v>0</v>
      </c>
      <c r="CX861" s="1">
        <v>150092</v>
      </c>
      <c r="CY861" s="1" t="s">
        <v>2853</v>
      </c>
    </row>
    <row r="862" spans="1:103" x14ac:dyDescent="0.2">
      <c r="A862" s="1">
        <v>90070</v>
      </c>
      <c r="B862" s="1">
        <v>10</v>
      </c>
      <c r="C862" s="1">
        <v>190070</v>
      </c>
      <c r="D862" s="1">
        <v>290070</v>
      </c>
      <c r="E862" s="1" t="s">
        <v>435</v>
      </c>
      <c r="F862" s="1" t="s">
        <v>864</v>
      </c>
      <c r="G862" s="1">
        <v>50000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 t="s">
        <v>865</v>
      </c>
      <c r="AL862" s="1">
        <v>1</v>
      </c>
      <c r="AM862" s="1" t="s">
        <v>866</v>
      </c>
      <c r="AN862" s="1">
        <v>0</v>
      </c>
      <c r="AO862" s="1">
        <v>0</v>
      </c>
      <c r="AP862" s="1">
        <v>0</v>
      </c>
      <c r="AQ862" s="1">
        <v>5</v>
      </c>
      <c r="AS862" s="1">
        <v>70</v>
      </c>
      <c r="AT862" s="1">
        <v>70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S862" s="1" t="s">
        <v>151</v>
      </c>
      <c r="CT862" s="1">
        <v>1</v>
      </c>
      <c r="CU862" s="1">
        <v>-1</v>
      </c>
      <c r="CV862" s="1">
        <v>64</v>
      </c>
      <c r="CW862" s="1">
        <v>0</v>
      </c>
      <c r="CX862" s="1">
        <v>150064</v>
      </c>
      <c r="CY862" s="1" t="s">
        <v>151</v>
      </c>
    </row>
    <row r="863" spans="1:103" x14ac:dyDescent="0.2">
      <c r="A863" s="1">
        <v>90071</v>
      </c>
      <c r="B863" s="1">
        <v>10</v>
      </c>
      <c r="C863" s="1">
        <v>190071</v>
      </c>
      <c r="D863" s="1">
        <v>290071</v>
      </c>
      <c r="E863" s="1" t="s">
        <v>436</v>
      </c>
      <c r="F863" s="1" t="s">
        <v>867</v>
      </c>
      <c r="G863" s="1">
        <v>50000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 t="s">
        <v>868</v>
      </c>
      <c r="AL863" s="1">
        <v>1</v>
      </c>
      <c r="AM863" s="1" t="s">
        <v>869</v>
      </c>
      <c r="AN863" s="1">
        <v>0</v>
      </c>
      <c r="AO863" s="1">
        <v>0</v>
      </c>
      <c r="AP863" s="1">
        <v>0</v>
      </c>
      <c r="AQ863" s="1">
        <v>5</v>
      </c>
      <c r="AS863" s="1">
        <v>71</v>
      </c>
      <c r="AT863" s="1">
        <v>71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S863" s="1" t="s">
        <v>151</v>
      </c>
      <c r="CT863" s="1">
        <v>1</v>
      </c>
      <c r="CU863" s="1">
        <v>-1</v>
      </c>
      <c r="CV863" s="1">
        <v>64</v>
      </c>
      <c r="CW863" s="1">
        <v>0</v>
      </c>
      <c r="CX863" s="1">
        <v>150064</v>
      </c>
      <c r="CY863" s="1" t="s">
        <v>151</v>
      </c>
    </row>
    <row r="864" spans="1:103" x14ac:dyDescent="0.2">
      <c r="A864" s="1">
        <v>90072</v>
      </c>
      <c r="B864" s="1">
        <v>10</v>
      </c>
      <c r="C864" s="1">
        <v>190072</v>
      </c>
      <c r="D864" s="1">
        <v>290072</v>
      </c>
      <c r="E864" s="1" t="s">
        <v>437</v>
      </c>
      <c r="F864" s="1" t="s">
        <v>870</v>
      </c>
      <c r="G864" s="1">
        <v>50000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 t="s">
        <v>871</v>
      </c>
      <c r="AL864" s="1">
        <v>1</v>
      </c>
      <c r="AM864" s="1" t="s">
        <v>872</v>
      </c>
      <c r="AN864" s="1">
        <v>0</v>
      </c>
      <c r="AO864" s="1">
        <v>0</v>
      </c>
      <c r="AP864" s="1">
        <v>0</v>
      </c>
      <c r="AQ864" s="1">
        <v>5</v>
      </c>
      <c r="AS864" s="1">
        <v>72</v>
      </c>
      <c r="AT864" s="1">
        <v>72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S864" s="1" t="s">
        <v>143</v>
      </c>
      <c r="CT864" s="1">
        <v>1</v>
      </c>
      <c r="CU864" s="1">
        <v>-1</v>
      </c>
      <c r="CV864" s="1">
        <v>93</v>
      </c>
      <c r="CW864" s="1">
        <v>0</v>
      </c>
      <c r="CX864" s="1">
        <v>150093</v>
      </c>
      <c r="CY864" s="1" t="s">
        <v>143</v>
      </c>
    </row>
    <row r="865" spans="1:103" x14ac:dyDescent="0.2">
      <c r="A865" s="1">
        <v>90073</v>
      </c>
      <c r="B865" s="1">
        <v>10</v>
      </c>
      <c r="C865" s="1">
        <v>190073</v>
      </c>
      <c r="D865" s="1">
        <v>290073</v>
      </c>
      <c r="E865" s="1" t="s">
        <v>438</v>
      </c>
      <c r="F865" s="1" t="s">
        <v>873</v>
      </c>
      <c r="G865" s="1">
        <v>75000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 t="s">
        <v>874</v>
      </c>
      <c r="AL865" s="1">
        <v>1</v>
      </c>
      <c r="AM865" s="1" t="s">
        <v>875</v>
      </c>
      <c r="AN865" s="1">
        <v>0</v>
      </c>
      <c r="AO865" s="1">
        <v>0</v>
      </c>
      <c r="AP865" s="1">
        <v>0</v>
      </c>
      <c r="AQ865" s="1">
        <v>5</v>
      </c>
      <c r="AS865" s="1">
        <v>73</v>
      </c>
      <c r="AT865" s="1">
        <v>73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S865" s="1" t="s">
        <v>143</v>
      </c>
      <c r="CT865" s="1">
        <v>1</v>
      </c>
      <c r="CU865" s="1">
        <v>-1</v>
      </c>
      <c r="CV865" s="1">
        <v>93</v>
      </c>
      <c r="CW865" s="1">
        <v>0</v>
      </c>
      <c r="CX865" s="1">
        <v>150093</v>
      </c>
      <c r="CY865" s="1" t="s">
        <v>143</v>
      </c>
    </row>
    <row r="866" spans="1:103" x14ac:dyDescent="0.2">
      <c r="A866" s="1">
        <v>90074</v>
      </c>
      <c r="B866" s="1">
        <v>10</v>
      </c>
      <c r="C866" s="1">
        <v>190074</v>
      </c>
      <c r="D866" s="1">
        <v>290074</v>
      </c>
      <c r="E866" s="1" t="s">
        <v>876</v>
      </c>
      <c r="F866" s="1" t="s">
        <v>877</v>
      </c>
      <c r="G866" s="1">
        <v>75000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 t="s">
        <v>878</v>
      </c>
      <c r="AL866" s="1">
        <v>1</v>
      </c>
      <c r="AM866" s="1" t="s">
        <v>879</v>
      </c>
      <c r="AN866" s="1">
        <v>0</v>
      </c>
      <c r="AO866" s="1">
        <v>0</v>
      </c>
      <c r="AP866" s="1">
        <v>0</v>
      </c>
      <c r="AQ866" s="1">
        <v>5</v>
      </c>
      <c r="AS866" s="1">
        <v>74</v>
      </c>
      <c r="AT866" s="1">
        <v>74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S866" s="1" t="s">
        <v>136</v>
      </c>
      <c r="CT866" s="1">
        <v>4</v>
      </c>
      <c r="CU866" s="1">
        <v>-1</v>
      </c>
      <c r="CV866" s="1">
        <v>94</v>
      </c>
      <c r="CW866" s="1">
        <v>0</v>
      </c>
      <c r="CX866" s="1">
        <v>150094</v>
      </c>
      <c r="CY866" s="1" t="s">
        <v>136</v>
      </c>
    </row>
    <row r="867" spans="1:103" x14ac:dyDescent="0.2">
      <c r="A867" s="1">
        <v>90075</v>
      </c>
      <c r="B867" s="1">
        <v>10</v>
      </c>
      <c r="C867" s="1">
        <v>190075</v>
      </c>
      <c r="D867" s="1">
        <v>290075</v>
      </c>
      <c r="E867" s="1" t="s">
        <v>880</v>
      </c>
      <c r="F867" s="1" t="s">
        <v>881</v>
      </c>
      <c r="G867" s="1">
        <v>75000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 t="s">
        <v>882</v>
      </c>
      <c r="AL867" s="1">
        <v>1</v>
      </c>
      <c r="AM867" s="1" t="s">
        <v>883</v>
      </c>
      <c r="AN867" s="1">
        <v>0</v>
      </c>
      <c r="AO867" s="1">
        <v>0</v>
      </c>
      <c r="AP867" s="1">
        <v>0</v>
      </c>
      <c r="AQ867" s="1">
        <v>5</v>
      </c>
      <c r="AS867" s="1">
        <v>75</v>
      </c>
      <c r="AT867" s="1">
        <v>75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S867" s="1" t="s">
        <v>136</v>
      </c>
      <c r="CT867" s="1">
        <v>4</v>
      </c>
      <c r="CU867" s="1">
        <v>-1</v>
      </c>
      <c r="CV867" s="1">
        <v>94</v>
      </c>
      <c r="CW867" s="1">
        <v>0</v>
      </c>
      <c r="CX867" s="1">
        <v>150094</v>
      </c>
      <c r="CY867" s="1" t="s">
        <v>136</v>
      </c>
    </row>
    <row r="868" spans="1:103" x14ac:dyDescent="0.2">
      <c r="A868" s="1">
        <v>90076</v>
      </c>
      <c r="B868" s="1">
        <v>10</v>
      </c>
      <c r="C868" s="1">
        <v>190076</v>
      </c>
      <c r="D868" s="1">
        <v>290076</v>
      </c>
      <c r="E868" s="1" t="s">
        <v>884</v>
      </c>
      <c r="F868" s="1" t="s">
        <v>885</v>
      </c>
      <c r="G868" s="1">
        <v>75000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 t="s">
        <v>886</v>
      </c>
      <c r="AL868" s="1">
        <v>1</v>
      </c>
      <c r="AM868" s="1" t="s">
        <v>887</v>
      </c>
      <c r="AN868" s="1">
        <v>0</v>
      </c>
      <c r="AO868" s="1">
        <v>0</v>
      </c>
      <c r="AP868" s="1">
        <v>0</v>
      </c>
      <c r="AQ868" s="1">
        <v>5</v>
      </c>
      <c r="AS868" s="1">
        <v>76</v>
      </c>
      <c r="AT868" s="1">
        <v>76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S868" s="1" t="s">
        <v>132</v>
      </c>
      <c r="CT868" s="1">
        <v>4</v>
      </c>
      <c r="CU868" s="1">
        <v>-1</v>
      </c>
      <c r="CV868" s="1">
        <v>95</v>
      </c>
      <c r="CW868" s="1">
        <v>0</v>
      </c>
      <c r="CX868" s="1">
        <v>150095</v>
      </c>
      <c r="CY868" s="1" t="s">
        <v>132</v>
      </c>
    </row>
    <row r="869" spans="1:103" x14ac:dyDescent="0.2">
      <c r="A869" s="1">
        <v>90077</v>
      </c>
      <c r="B869" s="1">
        <v>10</v>
      </c>
      <c r="C869" s="1">
        <v>190077</v>
      </c>
      <c r="D869" s="1">
        <v>290077</v>
      </c>
      <c r="E869" s="1" t="s">
        <v>888</v>
      </c>
      <c r="F869" s="1" t="s">
        <v>889</v>
      </c>
      <c r="G869" s="1">
        <v>75000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 t="s">
        <v>890</v>
      </c>
      <c r="AL869" s="1">
        <v>1</v>
      </c>
      <c r="AM869" s="1" t="s">
        <v>891</v>
      </c>
      <c r="AN869" s="1">
        <v>0</v>
      </c>
      <c r="AO869" s="1">
        <v>0</v>
      </c>
      <c r="AP869" s="1">
        <v>0</v>
      </c>
      <c r="AQ869" s="1">
        <v>5</v>
      </c>
      <c r="AR869" s="1" t="s">
        <v>2946</v>
      </c>
      <c r="AS869" s="1">
        <v>77</v>
      </c>
      <c r="AT869" s="1">
        <v>77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S869" s="1" t="s">
        <v>132</v>
      </c>
      <c r="CT869" s="1">
        <v>4</v>
      </c>
      <c r="CU869" s="1">
        <v>-1</v>
      </c>
      <c r="CV869" s="1">
        <v>95</v>
      </c>
      <c r="CW869" s="1">
        <v>0</v>
      </c>
      <c r="CX869" s="1">
        <v>150095</v>
      </c>
      <c r="CY869" s="1" t="s">
        <v>132</v>
      </c>
    </row>
    <row r="870" spans="1:103" x14ac:dyDescent="0.2">
      <c r="A870" s="1">
        <v>90078</v>
      </c>
      <c r="B870" s="1">
        <v>10</v>
      </c>
      <c r="C870" s="1">
        <v>190078</v>
      </c>
      <c r="D870" s="1">
        <v>290078</v>
      </c>
      <c r="E870" s="1" t="s">
        <v>439</v>
      </c>
      <c r="F870" s="1" t="s">
        <v>892</v>
      </c>
      <c r="G870" s="1">
        <v>75000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 t="s">
        <v>893</v>
      </c>
      <c r="AL870" s="1">
        <v>1</v>
      </c>
      <c r="AM870" s="1" t="s">
        <v>894</v>
      </c>
      <c r="AN870" s="1">
        <v>0</v>
      </c>
      <c r="AO870" s="1">
        <v>0</v>
      </c>
      <c r="AP870" s="1">
        <v>0</v>
      </c>
      <c r="AQ870" s="1">
        <v>5</v>
      </c>
      <c r="AR870" s="1" t="s">
        <v>2946</v>
      </c>
      <c r="AS870" s="1">
        <v>78</v>
      </c>
      <c r="AT870" s="1">
        <v>78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S870" s="1" t="s">
        <v>151</v>
      </c>
      <c r="CT870" s="1">
        <v>1</v>
      </c>
      <c r="CU870" s="1">
        <v>-1</v>
      </c>
      <c r="CV870" s="1">
        <v>64</v>
      </c>
      <c r="CW870" s="1">
        <v>0</v>
      </c>
      <c r="CX870" s="1">
        <v>150064</v>
      </c>
      <c r="CY870" s="1" t="s">
        <v>151</v>
      </c>
    </row>
    <row r="871" spans="1:103" x14ac:dyDescent="0.2">
      <c r="A871" s="1">
        <v>90079</v>
      </c>
      <c r="B871" s="1">
        <v>10</v>
      </c>
      <c r="C871" s="1">
        <v>190079</v>
      </c>
      <c r="D871" s="1">
        <v>290079</v>
      </c>
      <c r="E871" s="1" t="s">
        <v>895</v>
      </c>
      <c r="F871" s="1" t="s">
        <v>896</v>
      </c>
      <c r="G871" s="1">
        <v>75000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 t="s">
        <v>897</v>
      </c>
      <c r="AL871" s="1">
        <v>1</v>
      </c>
      <c r="AM871" s="1" t="s">
        <v>898</v>
      </c>
      <c r="AN871" s="1">
        <v>0</v>
      </c>
      <c r="AO871" s="1">
        <v>0</v>
      </c>
      <c r="AP871" s="1">
        <v>0</v>
      </c>
      <c r="AQ871" s="1">
        <v>5</v>
      </c>
      <c r="AR871" s="1" t="s">
        <v>2946</v>
      </c>
      <c r="AS871" s="1">
        <v>79</v>
      </c>
      <c r="AT871" s="1">
        <v>79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S871" s="1" t="s">
        <v>151</v>
      </c>
      <c r="CT871" s="1">
        <v>1</v>
      </c>
      <c r="CU871" s="1">
        <v>-1</v>
      </c>
      <c r="CV871" s="1">
        <v>64</v>
      </c>
      <c r="CW871" s="1">
        <v>0</v>
      </c>
      <c r="CX871" s="1">
        <v>150064</v>
      </c>
      <c r="CY871" s="1" t="s">
        <v>151</v>
      </c>
    </row>
    <row r="872" spans="1:103" x14ac:dyDescent="0.2">
      <c r="A872" s="1">
        <v>90080</v>
      </c>
      <c r="B872" s="1">
        <v>10</v>
      </c>
      <c r="C872" s="1">
        <v>190080</v>
      </c>
      <c r="D872" s="1">
        <v>290080</v>
      </c>
      <c r="E872" s="1" t="s">
        <v>899</v>
      </c>
      <c r="F872" s="1" t="s">
        <v>900</v>
      </c>
      <c r="G872" s="1">
        <v>75000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 t="s">
        <v>901</v>
      </c>
      <c r="AL872" s="1">
        <v>1</v>
      </c>
      <c r="AM872" s="1" t="s">
        <v>902</v>
      </c>
      <c r="AN872" s="1">
        <v>0</v>
      </c>
      <c r="AO872" s="1">
        <v>0</v>
      </c>
      <c r="AP872" s="1">
        <v>0</v>
      </c>
      <c r="AQ872" s="1">
        <v>5</v>
      </c>
      <c r="AR872" s="1" t="s">
        <v>2946</v>
      </c>
      <c r="AS872" s="1">
        <v>80</v>
      </c>
      <c r="AT872" s="1">
        <v>80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S872" s="1" t="s">
        <v>143</v>
      </c>
      <c r="CT872" s="1">
        <v>1</v>
      </c>
      <c r="CU872" s="1">
        <v>-1</v>
      </c>
      <c r="CV872" s="1">
        <v>93</v>
      </c>
      <c r="CW872" s="1">
        <v>0</v>
      </c>
      <c r="CX872" s="1">
        <v>150093</v>
      </c>
      <c r="CY872" s="1" t="s">
        <v>143</v>
      </c>
    </row>
    <row r="873" spans="1:103" x14ac:dyDescent="0.2">
      <c r="A873" s="1">
        <v>90081</v>
      </c>
      <c r="B873" s="1">
        <v>10</v>
      </c>
      <c r="C873" s="1">
        <v>190081</v>
      </c>
      <c r="D873" s="1">
        <v>290081</v>
      </c>
      <c r="E873" s="1" t="s">
        <v>365</v>
      </c>
      <c r="F873" s="1" t="s">
        <v>903</v>
      </c>
      <c r="G873" s="1">
        <v>15000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 t="s">
        <v>904</v>
      </c>
      <c r="AL873" s="1">
        <v>1</v>
      </c>
      <c r="AM873" s="1" t="s">
        <v>905</v>
      </c>
      <c r="AN873" s="1">
        <v>0</v>
      </c>
      <c r="AO873" s="1">
        <v>0</v>
      </c>
      <c r="AP873" s="1">
        <v>0</v>
      </c>
      <c r="AQ873" s="1">
        <v>5</v>
      </c>
      <c r="AS873" s="1">
        <v>81</v>
      </c>
      <c r="AT873" s="1">
        <v>81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S873" s="1" t="s">
        <v>143</v>
      </c>
      <c r="CT873" s="1">
        <v>1</v>
      </c>
      <c r="CU873" s="1">
        <v>-1</v>
      </c>
      <c r="CV873" s="1">
        <v>93</v>
      </c>
      <c r="CW873" s="1">
        <v>0</v>
      </c>
      <c r="CX873" s="1">
        <v>150093</v>
      </c>
      <c r="CY873" s="1" t="s">
        <v>143</v>
      </c>
    </row>
    <row r="874" spans="1:103" x14ac:dyDescent="0.2">
      <c r="A874" s="1">
        <v>90082</v>
      </c>
      <c r="B874" s="1">
        <v>10</v>
      </c>
      <c r="C874" s="1">
        <v>190082</v>
      </c>
      <c r="D874" s="1">
        <v>290082</v>
      </c>
      <c r="E874" s="1" t="s">
        <v>366</v>
      </c>
      <c r="F874" s="1" t="s">
        <v>906</v>
      </c>
      <c r="G874" s="1">
        <v>15000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16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 t="s">
        <v>907</v>
      </c>
      <c r="AL874" s="1">
        <v>1</v>
      </c>
      <c r="AM874" s="1" t="s">
        <v>905</v>
      </c>
      <c r="AN874" s="1">
        <v>0</v>
      </c>
      <c r="AO874" s="1">
        <v>0</v>
      </c>
      <c r="AP874" s="1">
        <v>0</v>
      </c>
      <c r="AQ874" s="1">
        <v>5</v>
      </c>
      <c r="AS874" s="1">
        <v>82</v>
      </c>
      <c r="AT874" s="1">
        <v>82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S874" s="1" t="s">
        <v>136</v>
      </c>
      <c r="CT874" s="1">
        <v>4</v>
      </c>
      <c r="CU874" s="1">
        <v>-1</v>
      </c>
      <c r="CV874" s="1">
        <v>94</v>
      </c>
      <c r="CW874" s="1">
        <v>0</v>
      </c>
      <c r="CX874" s="1">
        <v>150094</v>
      </c>
      <c r="CY874" s="1" t="s">
        <v>136</v>
      </c>
    </row>
    <row r="875" spans="1:103" x14ac:dyDescent="0.2">
      <c r="A875" s="1">
        <v>90083</v>
      </c>
      <c r="B875" s="1">
        <v>10</v>
      </c>
      <c r="C875" s="1">
        <v>190083</v>
      </c>
      <c r="D875" s="1">
        <v>290083</v>
      </c>
      <c r="E875" s="1" t="s">
        <v>395</v>
      </c>
      <c r="F875" s="1" t="s">
        <v>908</v>
      </c>
      <c r="G875" s="1">
        <v>30000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16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 t="s">
        <v>909</v>
      </c>
      <c r="AL875" s="1">
        <v>1</v>
      </c>
      <c r="AM875" s="1" t="s">
        <v>910</v>
      </c>
      <c r="AN875" s="1">
        <v>0</v>
      </c>
      <c r="AO875" s="1">
        <v>0</v>
      </c>
      <c r="AP875" s="1">
        <v>0</v>
      </c>
      <c r="AQ875" s="1">
        <v>5</v>
      </c>
      <c r="AS875" s="1">
        <v>83</v>
      </c>
      <c r="AT875" s="1">
        <v>83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S875" s="1" t="s">
        <v>136</v>
      </c>
      <c r="CT875" s="1">
        <v>4</v>
      </c>
      <c r="CU875" s="1">
        <v>-1</v>
      </c>
      <c r="CV875" s="1">
        <v>94</v>
      </c>
      <c r="CW875" s="1">
        <v>0</v>
      </c>
      <c r="CX875" s="1">
        <v>150094</v>
      </c>
      <c r="CY875" s="1" t="s">
        <v>136</v>
      </c>
    </row>
    <row r="876" spans="1:103" x14ac:dyDescent="0.2">
      <c r="A876" s="1">
        <v>90084</v>
      </c>
      <c r="B876" s="1">
        <v>10</v>
      </c>
      <c r="C876" s="1">
        <v>190084</v>
      </c>
      <c r="D876" s="1">
        <v>290084</v>
      </c>
      <c r="E876" s="1" t="s">
        <v>396</v>
      </c>
      <c r="F876" s="1" t="s">
        <v>911</v>
      </c>
      <c r="G876" s="1">
        <v>30000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16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 t="s">
        <v>912</v>
      </c>
      <c r="AL876" s="1">
        <v>1</v>
      </c>
      <c r="AM876" s="1" t="s">
        <v>913</v>
      </c>
      <c r="AN876" s="1">
        <v>0</v>
      </c>
      <c r="AO876" s="1">
        <v>0</v>
      </c>
      <c r="AP876" s="1">
        <v>0</v>
      </c>
      <c r="AQ876" s="1">
        <v>5</v>
      </c>
      <c r="AS876" s="1">
        <v>84</v>
      </c>
      <c r="AT876" s="1">
        <v>84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S876" s="1" t="s">
        <v>132</v>
      </c>
      <c r="CT876" s="1">
        <v>4</v>
      </c>
      <c r="CU876" s="1">
        <v>-1</v>
      </c>
      <c r="CV876" s="1">
        <v>95</v>
      </c>
      <c r="CW876" s="1">
        <v>0</v>
      </c>
      <c r="CX876" s="1">
        <v>150095</v>
      </c>
      <c r="CY876" s="1" t="s">
        <v>132</v>
      </c>
    </row>
    <row r="877" spans="1:103" x14ac:dyDescent="0.2">
      <c r="A877" s="1">
        <v>90085</v>
      </c>
      <c r="B877" s="1">
        <v>10</v>
      </c>
      <c r="C877" s="1">
        <v>190085</v>
      </c>
      <c r="D877" s="1">
        <v>290085</v>
      </c>
      <c r="E877" s="1" t="s">
        <v>440</v>
      </c>
      <c r="F877" s="1" t="s">
        <v>914</v>
      </c>
      <c r="G877" s="1">
        <v>50000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16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 t="s">
        <v>915</v>
      </c>
      <c r="AL877" s="1">
        <v>1</v>
      </c>
      <c r="AM877" s="1" t="s">
        <v>916</v>
      </c>
      <c r="AN877" s="1">
        <v>0</v>
      </c>
      <c r="AO877" s="1">
        <v>0</v>
      </c>
      <c r="AP877" s="1">
        <v>0</v>
      </c>
      <c r="AQ877" s="1">
        <v>5</v>
      </c>
      <c r="AS877" s="1">
        <v>85</v>
      </c>
      <c r="AT877" s="1">
        <v>85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S877" s="1" t="s">
        <v>132</v>
      </c>
      <c r="CT877" s="1">
        <v>4</v>
      </c>
      <c r="CU877" s="1">
        <v>-1</v>
      </c>
      <c r="CV877" s="1">
        <v>95</v>
      </c>
      <c r="CW877" s="1">
        <v>0</v>
      </c>
      <c r="CX877" s="1">
        <v>150095</v>
      </c>
      <c r="CY877" s="1" t="s">
        <v>132</v>
      </c>
    </row>
    <row r="878" spans="1:103" x14ac:dyDescent="0.2">
      <c r="A878" s="1">
        <v>90086</v>
      </c>
      <c r="B878" s="1">
        <v>10</v>
      </c>
      <c r="C878" s="1">
        <v>190086</v>
      </c>
      <c r="D878" s="1">
        <v>290086</v>
      </c>
      <c r="E878" s="1" t="s">
        <v>441</v>
      </c>
      <c r="F878" s="1" t="s">
        <v>917</v>
      </c>
      <c r="G878" s="1">
        <v>50000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16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 t="s">
        <v>918</v>
      </c>
      <c r="AL878" s="1">
        <v>1</v>
      </c>
      <c r="AM878" s="1" t="s">
        <v>919</v>
      </c>
      <c r="AN878" s="1">
        <v>0</v>
      </c>
      <c r="AO878" s="1">
        <v>0</v>
      </c>
      <c r="AP878" s="1">
        <v>0</v>
      </c>
      <c r="AQ878" s="1">
        <v>5</v>
      </c>
      <c r="AS878" s="1">
        <v>86</v>
      </c>
      <c r="AT878" s="1">
        <v>86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S878" s="1" t="s">
        <v>2854</v>
      </c>
      <c r="CT878" s="1">
        <v>4</v>
      </c>
      <c r="CU878" s="1">
        <v>-1</v>
      </c>
      <c r="CV878" s="1">
        <v>96</v>
      </c>
      <c r="CW878" s="1">
        <v>0</v>
      </c>
      <c r="CX878" s="1">
        <v>150096</v>
      </c>
      <c r="CY878" s="1" t="s">
        <v>2854</v>
      </c>
    </row>
    <row r="879" spans="1:103" x14ac:dyDescent="0.2">
      <c r="A879" s="1">
        <v>90087</v>
      </c>
      <c r="B879" s="1">
        <v>10</v>
      </c>
      <c r="C879" s="1">
        <v>190087</v>
      </c>
      <c r="D879" s="1">
        <v>290087</v>
      </c>
      <c r="E879" s="1" t="s">
        <v>442</v>
      </c>
      <c r="F879" s="1" t="s">
        <v>920</v>
      </c>
      <c r="G879" s="1">
        <v>50000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16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 t="s">
        <v>921</v>
      </c>
      <c r="AL879" s="1">
        <v>1</v>
      </c>
      <c r="AM879" s="1" t="s">
        <v>922</v>
      </c>
      <c r="AN879" s="1">
        <v>0</v>
      </c>
      <c r="AO879" s="1">
        <v>0</v>
      </c>
      <c r="AP879" s="1">
        <v>0</v>
      </c>
      <c r="AQ879" s="1">
        <v>5</v>
      </c>
      <c r="AS879" s="1">
        <v>87</v>
      </c>
      <c r="AT879" s="1">
        <v>87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S879" s="1" t="s">
        <v>292</v>
      </c>
      <c r="CT879" s="1">
        <v>1</v>
      </c>
      <c r="CU879" s="1">
        <v>-1</v>
      </c>
      <c r="CV879" s="1">
        <v>1</v>
      </c>
      <c r="CW879" s="1">
        <v>0</v>
      </c>
      <c r="CX879" s="1">
        <v>150001</v>
      </c>
      <c r="CY879" s="1" t="s">
        <v>292</v>
      </c>
    </row>
    <row r="880" spans="1:103" x14ac:dyDescent="0.2">
      <c r="A880" s="1">
        <v>90088</v>
      </c>
      <c r="B880" s="1">
        <v>10</v>
      </c>
      <c r="C880" s="1">
        <v>190088</v>
      </c>
      <c r="D880" s="1">
        <v>290088</v>
      </c>
      <c r="E880" s="1" t="s">
        <v>923</v>
      </c>
      <c r="F880" s="1" t="s">
        <v>924</v>
      </c>
      <c r="G880" s="1">
        <v>75000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16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 t="s">
        <v>925</v>
      </c>
      <c r="AL880" s="1">
        <v>1</v>
      </c>
      <c r="AM880" s="1" t="s">
        <v>926</v>
      </c>
      <c r="AN880" s="1">
        <v>0</v>
      </c>
      <c r="AO880" s="1">
        <v>0</v>
      </c>
      <c r="AP880" s="1">
        <v>0</v>
      </c>
      <c r="AQ880" s="1">
        <v>5</v>
      </c>
      <c r="AS880" s="1">
        <v>88</v>
      </c>
      <c r="AT880" s="1">
        <v>88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S880" s="1" t="s">
        <v>282</v>
      </c>
      <c r="CT880" s="1">
        <v>1</v>
      </c>
      <c r="CU880" s="1">
        <v>-1</v>
      </c>
      <c r="CV880" s="1">
        <v>2</v>
      </c>
      <c r="CW880" s="1">
        <v>0</v>
      </c>
      <c r="CX880" s="1">
        <v>150002</v>
      </c>
      <c r="CY880" s="1" t="s">
        <v>282</v>
      </c>
    </row>
    <row r="881" spans="1:103" x14ac:dyDescent="0.2">
      <c r="A881" s="1">
        <v>90089</v>
      </c>
      <c r="B881" s="1">
        <v>10</v>
      </c>
      <c r="C881" s="1">
        <v>190089</v>
      </c>
      <c r="D881" s="1">
        <v>290089</v>
      </c>
      <c r="E881" s="1" t="s">
        <v>927</v>
      </c>
      <c r="F881" s="1" t="s">
        <v>928</v>
      </c>
      <c r="G881" s="1">
        <v>75000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16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 t="s">
        <v>929</v>
      </c>
      <c r="AL881" s="1">
        <v>1</v>
      </c>
      <c r="AM881" s="1" t="s">
        <v>930</v>
      </c>
      <c r="AN881" s="1">
        <v>0</v>
      </c>
      <c r="AO881" s="1">
        <v>0</v>
      </c>
      <c r="AP881" s="1">
        <v>0</v>
      </c>
      <c r="AQ881" s="1">
        <v>5</v>
      </c>
      <c r="AS881" s="1">
        <v>89</v>
      </c>
      <c r="AT881" s="1">
        <v>89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S881" s="1" t="s">
        <v>284</v>
      </c>
      <c r="CT881" s="1">
        <v>1</v>
      </c>
      <c r="CU881" s="1">
        <v>-1</v>
      </c>
      <c r="CV881" s="1">
        <v>3</v>
      </c>
      <c r="CW881" s="1">
        <v>0</v>
      </c>
      <c r="CX881" s="1">
        <v>150003</v>
      </c>
      <c r="CY881" s="1" t="s">
        <v>284</v>
      </c>
    </row>
    <row r="882" spans="1:103" x14ac:dyDescent="0.2">
      <c r="A882" s="1">
        <v>90090</v>
      </c>
      <c r="B882" s="1">
        <v>10</v>
      </c>
      <c r="C882" s="1">
        <v>190090</v>
      </c>
      <c r="D882" s="1">
        <v>290090</v>
      </c>
      <c r="E882" s="1" t="s">
        <v>443</v>
      </c>
      <c r="F882" s="1" t="s">
        <v>931</v>
      </c>
      <c r="G882" s="1">
        <v>75000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 t="s">
        <v>932</v>
      </c>
      <c r="AL882" s="1">
        <v>1</v>
      </c>
      <c r="AM882" s="1" t="s">
        <v>933</v>
      </c>
      <c r="AN882" s="1">
        <v>0</v>
      </c>
      <c r="AO882" s="1">
        <v>0</v>
      </c>
      <c r="AP882" s="1">
        <v>0</v>
      </c>
      <c r="AQ882" s="1">
        <v>5</v>
      </c>
      <c r="AR882" s="1" t="s">
        <v>2947</v>
      </c>
      <c r="AS882" s="1">
        <v>90</v>
      </c>
      <c r="AT882" s="1">
        <v>90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S882" s="1" t="s">
        <v>281</v>
      </c>
      <c r="CT882" s="1">
        <v>1</v>
      </c>
      <c r="CU882" s="1">
        <v>-1</v>
      </c>
      <c r="CV882" s="1">
        <v>4</v>
      </c>
      <c r="CW882" s="1">
        <v>0</v>
      </c>
      <c r="CX882" s="1">
        <v>150004</v>
      </c>
      <c r="CY882" s="1" t="s">
        <v>281</v>
      </c>
    </row>
    <row r="883" spans="1:103" x14ac:dyDescent="0.2">
      <c r="A883" s="1">
        <v>90091</v>
      </c>
      <c r="B883" s="1">
        <v>10</v>
      </c>
      <c r="C883" s="1">
        <v>190091</v>
      </c>
      <c r="D883" s="1">
        <v>290091</v>
      </c>
      <c r="E883" s="1" t="s">
        <v>934</v>
      </c>
      <c r="F883" s="1" t="s">
        <v>935</v>
      </c>
      <c r="G883" s="1">
        <v>75000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16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 t="s">
        <v>936</v>
      </c>
      <c r="AL883" s="1">
        <v>1</v>
      </c>
      <c r="AM883" s="1" t="s">
        <v>937</v>
      </c>
      <c r="AN883" s="1">
        <v>0</v>
      </c>
      <c r="AO883" s="1">
        <v>0</v>
      </c>
      <c r="AP883" s="1">
        <v>0</v>
      </c>
      <c r="AQ883" s="1">
        <v>5</v>
      </c>
      <c r="AR883" s="1" t="s">
        <v>2947</v>
      </c>
      <c r="AS883" s="1">
        <v>91</v>
      </c>
      <c r="AT883" s="1">
        <v>91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S883" s="1" t="s">
        <v>280</v>
      </c>
      <c r="CT883" s="1">
        <v>2</v>
      </c>
      <c r="CU883" s="1">
        <v>-1</v>
      </c>
      <c r="CV883" s="1">
        <v>5</v>
      </c>
      <c r="CW883" s="1">
        <v>0</v>
      </c>
      <c r="CX883" s="1">
        <v>150005</v>
      </c>
      <c r="CY883" s="1" t="s">
        <v>280</v>
      </c>
    </row>
    <row r="884" spans="1:103" x14ac:dyDescent="0.2">
      <c r="A884" s="1">
        <v>90092</v>
      </c>
      <c r="B884" s="1">
        <v>10</v>
      </c>
      <c r="C884" s="1">
        <v>190092</v>
      </c>
      <c r="D884" s="1">
        <v>290092</v>
      </c>
      <c r="E884" s="1" t="s">
        <v>938</v>
      </c>
      <c r="F884" s="1" t="s">
        <v>939</v>
      </c>
      <c r="G884" s="1">
        <v>75000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16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 t="s">
        <v>940</v>
      </c>
      <c r="AL884" s="1">
        <v>1</v>
      </c>
      <c r="AM884" s="1" t="s">
        <v>941</v>
      </c>
      <c r="AN884" s="1">
        <v>0</v>
      </c>
      <c r="AO884" s="1">
        <v>0</v>
      </c>
      <c r="AP884" s="1">
        <v>0</v>
      </c>
      <c r="AQ884" s="1">
        <v>5</v>
      </c>
      <c r="AR884" s="1" t="s">
        <v>2947</v>
      </c>
      <c r="AS884" s="1">
        <v>92</v>
      </c>
      <c r="AT884" s="1">
        <v>92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S884" s="1" t="s">
        <v>279</v>
      </c>
      <c r="CT884" s="1">
        <v>2</v>
      </c>
      <c r="CU884" s="1">
        <v>-1</v>
      </c>
      <c r="CV884" s="1">
        <v>6</v>
      </c>
      <c r="CW884" s="1">
        <v>0</v>
      </c>
      <c r="CX884" s="1">
        <v>150006</v>
      </c>
      <c r="CY884" s="1" t="s">
        <v>279</v>
      </c>
    </row>
    <row r="885" spans="1:103" x14ac:dyDescent="0.2">
      <c r="A885" s="1">
        <v>90093</v>
      </c>
      <c r="B885" s="1">
        <v>10</v>
      </c>
      <c r="C885" s="1">
        <v>190093</v>
      </c>
      <c r="D885" s="1">
        <v>290093</v>
      </c>
      <c r="E885" s="1" t="s">
        <v>367</v>
      </c>
      <c r="F885" s="1" t="s">
        <v>942</v>
      </c>
      <c r="G885" s="1">
        <v>15000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32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 t="s">
        <v>943</v>
      </c>
      <c r="AL885" s="1">
        <v>1</v>
      </c>
      <c r="AM885" s="1" t="s">
        <v>944</v>
      </c>
      <c r="AN885" s="1">
        <v>0</v>
      </c>
      <c r="AO885" s="1">
        <v>0</v>
      </c>
      <c r="AP885" s="1">
        <v>0</v>
      </c>
      <c r="AQ885" s="1">
        <v>5</v>
      </c>
      <c r="AS885" s="1">
        <v>93</v>
      </c>
      <c r="AT885" s="1">
        <v>93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S885" s="1" t="s">
        <v>2822</v>
      </c>
      <c r="CT885" s="1">
        <v>2</v>
      </c>
      <c r="CU885" s="1">
        <v>-1</v>
      </c>
      <c r="CV885" s="1">
        <v>7</v>
      </c>
      <c r="CW885" s="1">
        <v>0</v>
      </c>
      <c r="CX885" s="1">
        <v>150007</v>
      </c>
      <c r="CY885" s="1" t="s">
        <v>2822</v>
      </c>
    </row>
    <row r="886" spans="1:103" x14ac:dyDescent="0.2">
      <c r="A886" s="1">
        <v>90094</v>
      </c>
      <c r="B886" s="1">
        <v>10</v>
      </c>
      <c r="C886" s="1">
        <v>190094</v>
      </c>
      <c r="D886" s="1">
        <v>290094</v>
      </c>
      <c r="E886" s="1" t="s">
        <v>368</v>
      </c>
      <c r="F886" s="1" t="s">
        <v>945</v>
      </c>
      <c r="G886" s="1">
        <v>15000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32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 t="s">
        <v>946</v>
      </c>
      <c r="AL886" s="1">
        <v>1</v>
      </c>
      <c r="AM886" s="1" t="s">
        <v>944</v>
      </c>
      <c r="AN886" s="1">
        <v>0</v>
      </c>
      <c r="AO886" s="1">
        <v>0</v>
      </c>
      <c r="AP886" s="1">
        <v>0</v>
      </c>
      <c r="AQ886" s="1">
        <v>5</v>
      </c>
      <c r="AS886" s="1">
        <v>94</v>
      </c>
      <c r="AT886" s="1">
        <v>94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S886" s="1" t="s">
        <v>276</v>
      </c>
      <c r="CT886" s="1">
        <v>1</v>
      </c>
      <c r="CU886" s="1">
        <v>-1</v>
      </c>
      <c r="CV886" s="1">
        <v>8</v>
      </c>
      <c r="CW886" s="1">
        <v>0</v>
      </c>
      <c r="CX886" s="1">
        <v>150008</v>
      </c>
      <c r="CY886" s="1" t="s">
        <v>276</v>
      </c>
    </row>
    <row r="887" spans="1:103" x14ac:dyDescent="0.2">
      <c r="A887" s="1">
        <v>90095</v>
      </c>
      <c r="B887" s="1">
        <v>10</v>
      </c>
      <c r="C887" s="1">
        <v>190095</v>
      </c>
      <c r="D887" s="1">
        <v>290095</v>
      </c>
      <c r="E887" s="1" t="s">
        <v>397</v>
      </c>
      <c r="F887" s="1" t="s">
        <v>947</v>
      </c>
      <c r="G887" s="1">
        <v>30000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32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 t="s">
        <v>948</v>
      </c>
      <c r="AL887" s="1">
        <v>1</v>
      </c>
      <c r="AM887" s="1" t="s">
        <v>949</v>
      </c>
      <c r="AN887" s="1">
        <v>0</v>
      </c>
      <c r="AO887" s="1">
        <v>0</v>
      </c>
      <c r="AP887" s="1">
        <v>0</v>
      </c>
      <c r="AQ887" s="1">
        <v>5</v>
      </c>
      <c r="AS887" s="1">
        <v>95</v>
      </c>
      <c r="AT887" s="1">
        <v>95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S887" s="1" t="s">
        <v>276</v>
      </c>
      <c r="CT887" s="1">
        <v>1</v>
      </c>
      <c r="CU887" s="1">
        <v>-1</v>
      </c>
      <c r="CV887" s="1">
        <v>8</v>
      </c>
      <c r="CW887" s="1">
        <v>0</v>
      </c>
      <c r="CX887" s="1">
        <v>150008</v>
      </c>
      <c r="CY887" s="1" t="s">
        <v>276</v>
      </c>
    </row>
    <row r="888" spans="1:103" x14ac:dyDescent="0.2">
      <c r="A888" s="1">
        <v>90096</v>
      </c>
      <c r="B888" s="1">
        <v>10</v>
      </c>
      <c r="C888" s="1">
        <v>190096</v>
      </c>
      <c r="D888" s="1">
        <v>290096</v>
      </c>
      <c r="E888" s="1" t="s">
        <v>398</v>
      </c>
      <c r="F888" s="1" t="s">
        <v>950</v>
      </c>
      <c r="G888" s="1">
        <v>30000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32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 t="s">
        <v>951</v>
      </c>
      <c r="AL888" s="1">
        <v>1</v>
      </c>
      <c r="AM888" s="1" t="s">
        <v>952</v>
      </c>
      <c r="AN888" s="1">
        <v>0</v>
      </c>
      <c r="AO888" s="1">
        <v>0</v>
      </c>
      <c r="AP888" s="1">
        <v>0</v>
      </c>
      <c r="AQ888" s="1">
        <v>5</v>
      </c>
      <c r="AS888" s="1">
        <v>96</v>
      </c>
      <c r="AT888" s="1">
        <v>96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S888" s="1" t="s">
        <v>223</v>
      </c>
      <c r="CT888" s="1">
        <v>1</v>
      </c>
      <c r="CU888" s="1">
        <v>-1</v>
      </c>
      <c r="CV888" s="1">
        <v>9</v>
      </c>
      <c r="CW888" s="1">
        <v>0</v>
      </c>
      <c r="CX888" s="1">
        <v>150009</v>
      </c>
      <c r="CY888" s="1" t="s">
        <v>223</v>
      </c>
    </row>
    <row r="889" spans="1:103" x14ac:dyDescent="0.2">
      <c r="A889" s="1">
        <v>90097</v>
      </c>
      <c r="B889" s="1">
        <v>10</v>
      </c>
      <c r="C889" s="1">
        <v>190097</v>
      </c>
      <c r="D889" s="1">
        <v>290097</v>
      </c>
      <c r="E889" s="1" t="s">
        <v>444</v>
      </c>
      <c r="F889" s="1" t="s">
        <v>953</v>
      </c>
      <c r="G889" s="1">
        <v>50000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32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 t="s">
        <v>954</v>
      </c>
      <c r="AL889" s="1">
        <v>1</v>
      </c>
      <c r="AM889" s="1" t="s">
        <v>955</v>
      </c>
      <c r="AN889" s="1">
        <v>0</v>
      </c>
      <c r="AO889" s="1">
        <v>0</v>
      </c>
      <c r="AP889" s="1">
        <v>0</v>
      </c>
      <c r="AQ889" s="1">
        <v>5</v>
      </c>
      <c r="AS889" s="1">
        <v>97</v>
      </c>
      <c r="AT889" s="1">
        <v>97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S889" s="1" t="s">
        <v>223</v>
      </c>
      <c r="CT889" s="1">
        <v>1</v>
      </c>
      <c r="CU889" s="1">
        <v>-1</v>
      </c>
      <c r="CV889" s="1">
        <v>9</v>
      </c>
      <c r="CW889" s="1">
        <v>0</v>
      </c>
      <c r="CX889" s="1">
        <v>150009</v>
      </c>
      <c r="CY889" s="1" t="s">
        <v>223</v>
      </c>
    </row>
    <row r="890" spans="1:103" x14ac:dyDescent="0.2">
      <c r="A890" s="1">
        <v>90098</v>
      </c>
      <c r="B890" s="1">
        <v>10</v>
      </c>
      <c r="C890" s="1">
        <v>190098</v>
      </c>
      <c r="D890" s="1">
        <v>290098</v>
      </c>
      <c r="E890" s="1" t="s">
        <v>445</v>
      </c>
      <c r="F890" s="1" t="s">
        <v>956</v>
      </c>
      <c r="G890" s="1">
        <v>50000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32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 t="s">
        <v>957</v>
      </c>
      <c r="AL890" s="1">
        <v>1</v>
      </c>
      <c r="AM890" s="1" t="s">
        <v>958</v>
      </c>
      <c r="AN890" s="1">
        <v>0</v>
      </c>
      <c r="AO890" s="1">
        <v>0</v>
      </c>
      <c r="AP890" s="1">
        <v>0</v>
      </c>
      <c r="AQ890" s="1">
        <v>5</v>
      </c>
      <c r="AS890" s="1">
        <v>98</v>
      </c>
      <c r="AT890" s="1">
        <v>98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S890" s="1" t="s">
        <v>273</v>
      </c>
      <c r="CT890" s="1">
        <v>2</v>
      </c>
      <c r="CU890" s="1">
        <v>-1</v>
      </c>
      <c r="CV890" s="1">
        <v>10</v>
      </c>
      <c r="CW890" s="1">
        <v>0</v>
      </c>
      <c r="CX890" s="1">
        <v>150010</v>
      </c>
      <c r="CY890" s="1" t="s">
        <v>273</v>
      </c>
    </row>
    <row r="891" spans="1:103" x14ac:dyDescent="0.2">
      <c r="A891" s="1">
        <v>90099</v>
      </c>
      <c r="B891" s="1">
        <v>10</v>
      </c>
      <c r="C891" s="1">
        <v>190099</v>
      </c>
      <c r="D891" s="1">
        <v>290099</v>
      </c>
      <c r="E891" s="1" t="s">
        <v>446</v>
      </c>
      <c r="F891" s="1" t="s">
        <v>959</v>
      </c>
      <c r="G891" s="1">
        <v>50000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32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 t="s">
        <v>960</v>
      </c>
      <c r="AL891" s="1">
        <v>1</v>
      </c>
      <c r="AM891" s="1" t="s">
        <v>961</v>
      </c>
      <c r="AN891" s="1">
        <v>0</v>
      </c>
      <c r="AO891" s="1">
        <v>0</v>
      </c>
      <c r="AP891" s="1">
        <v>0</v>
      </c>
      <c r="AQ891" s="1">
        <v>5</v>
      </c>
      <c r="AS891" s="1">
        <v>99</v>
      </c>
      <c r="AT891" s="1">
        <v>99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S891" s="1" t="s">
        <v>273</v>
      </c>
      <c r="CT891" s="1">
        <v>2</v>
      </c>
      <c r="CU891" s="1">
        <v>-1</v>
      </c>
      <c r="CV891" s="1">
        <v>10</v>
      </c>
      <c r="CW891" s="1">
        <v>0</v>
      </c>
      <c r="CX891" s="1">
        <v>150010</v>
      </c>
      <c r="CY891" s="1" t="s">
        <v>273</v>
      </c>
    </row>
    <row r="892" spans="1:103" x14ac:dyDescent="0.2">
      <c r="A892" s="1">
        <v>90100</v>
      </c>
      <c r="B892" s="1">
        <v>10</v>
      </c>
      <c r="C892" s="1">
        <v>190100</v>
      </c>
      <c r="D892" s="1">
        <v>290100</v>
      </c>
      <c r="E892" s="1" t="s">
        <v>962</v>
      </c>
      <c r="F892" s="1" t="s">
        <v>963</v>
      </c>
      <c r="G892" s="1">
        <v>75000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32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 t="s">
        <v>964</v>
      </c>
      <c r="AL892" s="1">
        <v>1</v>
      </c>
      <c r="AM892" s="1" t="s">
        <v>965</v>
      </c>
      <c r="AN892" s="1">
        <v>0</v>
      </c>
      <c r="AO892" s="1">
        <v>0</v>
      </c>
      <c r="AP892" s="1">
        <v>0</v>
      </c>
      <c r="AQ892" s="1">
        <v>5</v>
      </c>
      <c r="AS892" s="1">
        <v>100</v>
      </c>
      <c r="AT892" s="1">
        <v>100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S892" s="1" t="s">
        <v>272</v>
      </c>
      <c r="CT892" s="1">
        <v>2</v>
      </c>
      <c r="CU892" s="1">
        <v>-1</v>
      </c>
      <c r="CV892" s="1">
        <v>11</v>
      </c>
      <c r="CW892" s="1">
        <v>0</v>
      </c>
      <c r="CX892" s="1">
        <v>150011</v>
      </c>
      <c r="CY892" s="1" t="s">
        <v>272</v>
      </c>
    </row>
    <row r="893" spans="1:103" x14ac:dyDescent="0.2">
      <c r="A893" s="1">
        <v>90101</v>
      </c>
      <c r="B893" s="1">
        <v>10</v>
      </c>
      <c r="C893" s="1">
        <v>190101</v>
      </c>
      <c r="D893" s="1">
        <v>290101</v>
      </c>
      <c r="E893" s="1" t="s">
        <v>447</v>
      </c>
      <c r="F893" s="1" t="s">
        <v>966</v>
      </c>
      <c r="G893" s="1">
        <v>75000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32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 t="s">
        <v>967</v>
      </c>
      <c r="AL893" s="1">
        <v>1</v>
      </c>
      <c r="AM893" s="1" t="s">
        <v>968</v>
      </c>
      <c r="AN893" s="1">
        <v>0</v>
      </c>
      <c r="AO893" s="1">
        <v>0</v>
      </c>
      <c r="AP893" s="1">
        <v>0</v>
      </c>
      <c r="AQ893" s="1">
        <v>5</v>
      </c>
      <c r="AS893" s="1">
        <v>101</v>
      </c>
      <c r="AT893" s="1">
        <v>101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S893" s="1" t="s">
        <v>272</v>
      </c>
      <c r="CT893" s="1">
        <v>2</v>
      </c>
      <c r="CU893" s="1">
        <v>-1</v>
      </c>
      <c r="CV893" s="1">
        <v>11</v>
      </c>
      <c r="CW893" s="1">
        <v>0</v>
      </c>
      <c r="CX893" s="1">
        <v>150011</v>
      </c>
      <c r="CY893" s="1" t="s">
        <v>272</v>
      </c>
    </row>
    <row r="894" spans="1:103" x14ac:dyDescent="0.2">
      <c r="A894" s="1">
        <v>90102</v>
      </c>
      <c r="B894" s="1">
        <v>10</v>
      </c>
      <c r="C894" s="1">
        <v>190102</v>
      </c>
      <c r="D894" s="1">
        <v>290102</v>
      </c>
      <c r="E894" s="1" t="s">
        <v>969</v>
      </c>
      <c r="F894" s="1" t="s">
        <v>970</v>
      </c>
      <c r="G894" s="1">
        <v>75000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32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 t="s">
        <v>971</v>
      </c>
      <c r="AL894" s="1">
        <v>1</v>
      </c>
      <c r="AM894" s="1" t="s">
        <v>972</v>
      </c>
      <c r="AN894" s="1">
        <v>0</v>
      </c>
      <c r="AO894" s="1">
        <v>0</v>
      </c>
      <c r="AP894" s="1">
        <v>0</v>
      </c>
      <c r="AQ894" s="1">
        <v>5</v>
      </c>
      <c r="AR894" s="1" t="s">
        <v>2948</v>
      </c>
      <c r="AS894" s="1">
        <v>102</v>
      </c>
      <c r="AT894" s="1">
        <v>102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S894" s="1" t="s">
        <v>2823</v>
      </c>
      <c r="CT894" s="1">
        <v>4</v>
      </c>
      <c r="CU894" s="1">
        <v>-1</v>
      </c>
      <c r="CV894" s="1">
        <v>12</v>
      </c>
      <c r="CW894" s="1">
        <v>0</v>
      </c>
      <c r="CX894" s="1">
        <v>150012</v>
      </c>
      <c r="CY894" s="1" t="s">
        <v>2823</v>
      </c>
    </row>
    <row r="895" spans="1:103" x14ac:dyDescent="0.2">
      <c r="A895" s="1">
        <v>90103</v>
      </c>
      <c r="B895" s="1">
        <v>10</v>
      </c>
      <c r="C895" s="1">
        <v>190103</v>
      </c>
      <c r="D895" s="1">
        <v>290103</v>
      </c>
      <c r="E895" s="1" t="s">
        <v>973</v>
      </c>
      <c r="F895" s="1" t="s">
        <v>974</v>
      </c>
      <c r="G895" s="1">
        <v>75000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32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 t="s">
        <v>975</v>
      </c>
      <c r="AL895" s="1">
        <v>1</v>
      </c>
      <c r="AM895" s="1" t="s">
        <v>976</v>
      </c>
      <c r="AN895" s="1">
        <v>0</v>
      </c>
      <c r="AO895" s="1">
        <v>0</v>
      </c>
      <c r="AP895" s="1">
        <v>0</v>
      </c>
      <c r="AQ895" s="1">
        <v>5</v>
      </c>
      <c r="AR895" s="1" t="s">
        <v>2948</v>
      </c>
      <c r="AS895" s="1">
        <v>103</v>
      </c>
      <c r="AT895" s="1">
        <v>103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S895" s="1" t="s">
        <v>260</v>
      </c>
      <c r="CT895" s="1">
        <v>1</v>
      </c>
      <c r="CU895" s="1">
        <v>-1</v>
      </c>
      <c r="CV895" s="1">
        <v>14</v>
      </c>
      <c r="CW895" s="1">
        <v>0</v>
      </c>
      <c r="CX895" s="1">
        <v>150014</v>
      </c>
      <c r="CY895" s="1" t="s">
        <v>260</v>
      </c>
    </row>
    <row r="896" spans="1:103" x14ac:dyDescent="0.2">
      <c r="A896" s="1">
        <v>90104</v>
      </c>
      <c r="B896" s="1">
        <v>10</v>
      </c>
      <c r="C896" s="1">
        <v>190104</v>
      </c>
      <c r="D896" s="1">
        <v>290104</v>
      </c>
      <c r="E896" s="1" t="s">
        <v>977</v>
      </c>
      <c r="F896" s="1" t="s">
        <v>978</v>
      </c>
      <c r="G896" s="1">
        <v>75000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32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 t="s">
        <v>979</v>
      </c>
      <c r="AL896" s="1">
        <v>1</v>
      </c>
      <c r="AM896" s="1" t="s">
        <v>980</v>
      </c>
      <c r="AN896" s="1">
        <v>0</v>
      </c>
      <c r="AO896" s="1">
        <v>0</v>
      </c>
      <c r="AP896" s="1">
        <v>0</v>
      </c>
      <c r="AQ896" s="1">
        <v>5</v>
      </c>
      <c r="AR896" s="1" t="s">
        <v>2948</v>
      </c>
      <c r="AS896" s="1">
        <v>104</v>
      </c>
      <c r="AT896" s="1">
        <v>104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S896" s="1" t="s">
        <v>268</v>
      </c>
      <c r="CT896" s="1">
        <v>1</v>
      </c>
      <c r="CU896" s="1">
        <v>-1</v>
      </c>
      <c r="CV896" s="1">
        <v>13</v>
      </c>
      <c r="CW896" s="1">
        <v>0</v>
      </c>
      <c r="CX896" s="1">
        <v>150013</v>
      </c>
      <c r="CY896" s="1" t="s">
        <v>268</v>
      </c>
    </row>
    <row r="897" spans="1:103" x14ac:dyDescent="0.2">
      <c r="A897" s="1">
        <v>90105</v>
      </c>
      <c r="B897" s="1">
        <v>10</v>
      </c>
      <c r="C897" s="1">
        <v>190105</v>
      </c>
      <c r="D897" s="1">
        <v>290105</v>
      </c>
      <c r="E897" s="1" t="s">
        <v>981</v>
      </c>
      <c r="F897" s="1" t="s">
        <v>982</v>
      </c>
      <c r="G897" s="1">
        <v>50000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 t="s">
        <v>983</v>
      </c>
      <c r="AL897" s="1">
        <v>1</v>
      </c>
      <c r="AM897" s="1" t="s">
        <v>984</v>
      </c>
      <c r="AN897" s="1">
        <v>0</v>
      </c>
      <c r="AO897" s="1">
        <v>0</v>
      </c>
      <c r="AP897" s="1">
        <v>0</v>
      </c>
      <c r="AQ897" s="1">
        <v>5</v>
      </c>
      <c r="AS897" s="1">
        <v>105</v>
      </c>
      <c r="AT897" s="1">
        <v>105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S897" s="1" t="s">
        <v>243</v>
      </c>
      <c r="CT897" s="1">
        <v>2</v>
      </c>
      <c r="CU897" s="1">
        <v>-1</v>
      </c>
      <c r="CV897" s="1">
        <v>16</v>
      </c>
      <c r="CW897" s="1">
        <v>0</v>
      </c>
      <c r="CX897" s="1">
        <v>150016</v>
      </c>
      <c r="CY897" s="1" t="s">
        <v>243</v>
      </c>
    </row>
    <row r="898" spans="1:103" x14ac:dyDescent="0.2">
      <c r="A898" s="1">
        <v>90106</v>
      </c>
      <c r="B898" s="1">
        <v>10</v>
      </c>
      <c r="C898" s="1">
        <v>190106</v>
      </c>
      <c r="D898" s="1">
        <v>290106</v>
      </c>
      <c r="E898" s="1" t="s">
        <v>985</v>
      </c>
      <c r="F898" s="1" t="s">
        <v>986</v>
      </c>
      <c r="G898" s="1">
        <v>50000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 t="s">
        <v>987</v>
      </c>
      <c r="AL898" s="1">
        <v>1</v>
      </c>
      <c r="AM898" s="1" t="s">
        <v>988</v>
      </c>
      <c r="AN898" s="1">
        <v>0</v>
      </c>
      <c r="AO898" s="1">
        <v>0</v>
      </c>
      <c r="AP898" s="1">
        <v>0</v>
      </c>
      <c r="AQ898" s="1">
        <v>5</v>
      </c>
      <c r="AS898" s="1">
        <v>106</v>
      </c>
      <c r="AT898" s="1">
        <v>106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S898" s="1" t="s">
        <v>274</v>
      </c>
      <c r="CT898" s="1">
        <v>1</v>
      </c>
      <c r="CU898" s="1">
        <v>-1</v>
      </c>
      <c r="CV898" s="1">
        <v>18</v>
      </c>
      <c r="CW898" s="1">
        <v>0</v>
      </c>
      <c r="CX898" s="1">
        <v>150018</v>
      </c>
      <c r="CY898" s="1" t="s">
        <v>274</v>
      </c>
    </row>
    <row r="899" spans="1:103" x14ac:dyDescent="0.2">
      <c r="A899" s="1">
        <v>90107</v>
      </c>
      <c r="B899" s="1">
        <v>10</v>
      </c>
      <c r="C899" s="1">
        <v>190107</v>
      </c>
      <c r="D899" s="1">
        <v>290107</v>
      </c>
      <c r="E899" s="1" t="s">
        <v>989</v>
      </c>
      <c r="F899" s="1" t="s">
        <v>990</v>
      </c>
      <c r="G899" s="1">
        <v>50000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 t="s">
        <v>991</v>
      </c>
      <c r="AL899" s="1">
        <v>1</v>
      </c>
      <c r="AM899" s="1" t="s">
        <v>992</v>
      </c>
      <c r="AN899" s="1">
        <v>0</v>
      </c>
      <c r="AO899" s="1">
        <v>0</v>
      </c>
      <c r="AP899" s="1">
        <v>0</v>
      </c>
      <c r="AQ899" s="1">
        <v>5</v>
      </c>
      <c r="AS899" s="1">
        <v>107</v>
      </c>
      <c r="AT899" s="1">
        <v>107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S899" s="1" t="s">
        <v>269</v>
      </c>
      <c r="CT899" s="1">
        <v>1</v>
      </c>
      <c r="CU899" s="1">
        <v>-1</v>
      </c>
      <c r="CV899" s="1">
        <v>17</v>
      </c>
      <c r="CW899" s="1">
        <v>0</v>
      </c>
      <c r="CX899" s="1">
        <v>150017</v>
      </c>
      <c r="CY899" s="1" t="s">
        <v>269</v>
      </c>
    </row>
    <row r="900" spans="1:103" x14ac:dyDescent="0.2">
      <c r="A900" s="1">
        <v>90108</v>
      </c>
      <c r="B900" s="1">
        <v>10</v>
      </c>
      <c r="C900" s="1">
        <v>190108</v>
      </c>
      <c r="D900" s="1">
        <v>290108</v>
      </c>
      <c r="E900" s="1" t="s">
        <v>993</v>
      </c>
      <c r="F900" s="1" t="s">
        <v>994</v>
      </c>
      <c r="G900" s="1">
        <v>50000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 t="s">
        <v>995</v>
      </c>
      <c r="AL900" s="1">
        <v>1</v>
      </c>
      <c r="AM900" s="1" t="s">
        <v>996</v>
      </c>
      <c r="AN900" s="1">
        <v>0</v>
      </c>
      <c r="AO900" s="1">
        <v>0</v>
      </c>
      <c r="AP900" s="1">
        <v>0</v>
      </c>
      <c r="AQ900" s="1">
        <v>5</v>
      </c>
      <c r="AS900" s="1">
        <v>108</v>
      </c>
      <c r="AT900" s="1">
        <v>108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S900" s="1" t="s">
        <v>254</v>
      </c>
      <c r="CT900" s="1">
        <v>2</v>
      </c>
      <c r="CU900" s="1">
        <v>-1</v>
      </c>
      <c r="CV900" s="1">
        <v>19</v>
      </c>
      <c r="CW900" s="1">
        <v>0</v>
      </c>
      <c r="CX900" s="1">
        <v>150019</v>
      </c>
      <c r="CY900" s="1" t="s">
        <v>254</v>
      </c>
    </row>
    <row r="901" spans="1:103" x14ac:dyDescent="0.2">
      <c r="A901" s="1">
        <v>90109</v>
      </c>
      <c r="B901" s="1">
        <v>10</v>
      </c>
      <c r="C901" s="1">
        <v>190109</v>
      </c>
      <c r="D901" s="1">
        <v>290109</v>
      </c>
      <c r="E901" s="1" t="s">
        <v>997</v>
      </c>
      <c r="F901" s="1" t="s">
        <v>998</v>
      </c>
      <c r="G901" s="1">
        <v>50000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16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 t="s">
        <v>999</v>
      </c>
      <c r="AL901" s="1">
        <v>1</v>
      </c>
      <c r="AM901" s="1" t="s">
        <v>1000</v>
      </c>
      <c r="AN901" s="1">
        <v>0</v>
      </c>
      <c r="AO901" s="1">
        <v>0</v>
      </c>
      <c r="AP901" s="1">
        <v>0</v>
      </c>
      <c r="AQ901" s="1">
        <v>5</v>
      </c>
      <c r="AS901" s="1">
        <v>109</v>
      </c>
      <c r="AT901" s="1">
        <v>109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S901" s="1" t="s">
        <v>267</v>
      </c>
      <c r="CT901" s="1">
        <v>1</v>
      </c>
      <c r="CU901" s="1">
        <v>-1</v>
      </c>
      <c r="CV901" s="1">
        <v>15</v>
      </c>
      <c r="CW901" s="1">
        <v>0</v>
      </c>
      <c r="CX901" s="1">
        <v>150015</v>
      </c>
      <c r="CY901" s="1" t="s">
        <v>267</v>
      </c>
    </row>
    <row r="902" spans="1:103" x14ac:dyDescent="0.2">
      <c r="A902" s="1">
        <v>90110</v>
      </c>
      <c r="B902" s="1">
        <v>10</v>
      </c>
      <c r="C902" s="1">
        <v>190110</v>
      </c>
      <c r="D902" s="1">
        <v>290110</v>
      </c>
      <c r="E902" s="1" t="s">
        <v>1001</v>
      </c>
      <c r="F902" s="1" t="s">
        <v>1002</v>
      </c>
      <c r="G902" s="1">
        <v>50000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32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 t="s">
        <v>1003</v>
      </c>
      <c r="AL902" s="1">
        <v>1</v>
      </c>
      <c r="AM902" s="1" t="s">
        <v>1004</v>
      </c>
      <c r="AN902" s="1">
        <v>0</v>
      </c>
      <c r="AO902" s="1">
        <v>0</v>
      </c>
      <c r="AP902" s="1">
        <v>0</v>
      </c>
      <c r="AQ902" s="1">
        <v>5</v>
      </c>
      <c r="AS902" s="1">
        <v>110</v>
      </c>
      <c r="AT902" s="1">
        <v>110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S902" s="1" t="s">
        <v>251</v>
      </c>
      <c r="CT902" s="1">
        <v>2</v>
      </c>
      <c r="CU902" s="1">
        <v>-1</v>
      </c>
      <c r="CV902" s="1">
        <v>20</v>
      </c>
      <c r="CW902" s="1">
        <v>0</v>
      </c>
      <c r="CX902" s="1">
        <v>150020</v>
      </c>
      <c r="CY902" s="1" t="s">
        <v>251</v>
      </c>
    </row>
    <row r="903" spans="1:103" x14ac:dyDescent="0.2">
      <c r="A903" s="1">
        <v>90111</v>
      </c>
      <c r="B903" s="1">
        <v>10</v>
      </c>
      <c r="C903" s="1">
        <v>190111</v>
      </c>
      <c r="D903" s="1">
        <v>290111</v>
      </c>
      <c r="E903" s="1" t="s">
        <v>1005</v>
      </c>
      <c r="F903" s="1" t="s">
        <v>1006</v>
      </c>
      <c r="G903" s="1">
        <v>75000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 t="s">
        <v>1007</v>
      </c>
      <c r="AL903" s="1">
        <v>1</v>
      </c>
      <c r="AM903" s="1" t="s">
        <v>1008</v>
      </c>
      <c r="AN903" s="1">
        <v>0</v>
      </c>
      <c r="AO903" s="1">
        <v>0</v>
      </c>
      <c r="AP903" s="1">
        <v>0</v>
      </c>
      <c r="AQ903" s="1">
        <v>5</v>
      </c>
      <c r="AS903" s="1">
        <v>111</v>
      </c>
      <c r="AT903" s="1">
        <v>111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S903" s="1" t="s">
        <v>243</v>
      </c>
      <c r="CT903" s="1">
        <v>2</v>
      </c>
      <c r="CU903" s="1">
        <v>-1</v>
      </c>
      <c r="CV903" s="1">
        <v>16</v>
      </c>
      <c r="CW903" s="1">
        <v>0</v>
      </c>
      <c r="CX903" s="1">
        <v>150016</v>
      </c>
      <c r="CY903" s="1" t="s">
        <v>243</v>
      </c>
    </row>
    <row r="904" spans="1:103" x14ac:dyDescent="0.2">
      <c r="A904" s="1">
        <v>90112</v>
      </c>
      <c r="B904" s="1">
        <v>10</v>
      </c>
      <c r="C904" s="1">
        <v>190112</v>
      </c>
      <c r="D904" s="1">
        <v>290112</v>
      </c>
      <c r="E904" s="1" t="s">
        <v>1009</v>
      </c>
      <c r="F904" s="1" t="s">
        <v>1010</v>
      </c>
      <c r="G904" s="1">
        <v>75000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 t="s">
        <v>1011</v>
      </c>
      <c r="AL904" s="1">
        <v>1</v>
      </c>
      <c r="AM904" s="1" t="s">
        <v>1012</v>
      </c>
      <c r="AN904" s="1">
        <v>0</v>
      </c>
      <c r="AO904" s="1">
        <v>0</v>
      </c>
      <c r="AP904" s="1">
        <v>0</v>
      </c>
      <c r="AQ904" s="1">
        <v>5</v>
      </c>
      <c r="AS904" s="1">
        <v>112</v>
      </c>
      <c r="AT904" s="1">
        <v>112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S904" s="1" t="s">
        <v>243</v>
      </c>
      <c r="CT904" s="1">
        <v>2</v>
      </c>
      <c r="CU904" s="1">
        <v>-1</v>
      </c>
      <c r="CV904" s="1">
        <v>16</v>
      </c>
      <c r="CW904" s="1">
        <v>0</v>
      </c>
      <c r="CX904" s="1">
        <v>150016</v>
      </c>
      <c r="CY904" s="1" t="s">
        <v>243</v>
      </c>
    </row>
    <row r="905" spans="1:103" x14ac:dyDescent="0.2">
      <c r="A905" s="1">
        <v>90113</v>
      </c>
      <c r="B905" s="1">
        <v>10</v>
      </c>
      <c r="C905" s="1">
        <v>190113</v>
      </c>
      <c r="D905" s="1">
        <v>290113</v>
      </c>
      <c r="E905" s="1" t="s">
        <v>1013</v>
      </c>
      <c r="F905" s="1" t="s">
        <v>1014</v>
      </c>
      <c r="G905" s="1">
        <v>75000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 t="s">
        <v>1015</v>
      </c>
      <c r="AL905" s="1">
        <v>1</v>
      </c>
      <c r="AM905" s="1" t="s">
        <v>1016</v>
      </c>
      <c r="AN905" s="1">
        <v>0</v>
      </c>
      <c r="AO905" s="1">
        <v>0</v>
      </c>
      <c r="AP905" s="1">
        <v>0</v>
      </c>
      <c r="AQ905" s="1">
        <v>5</v>
      </c>
      <c r="AS905" s="1">
        <v>113</v>
      </c>
      <c r="AT905" s="1">
        <v>113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S905" s="1" t="s">
        <v>254</v>
      </c>
      <c r="CT905" s="1">
        <v>2</v>
      </c>
      <c r="CU905" s="1">
        <v>-1</v>
      </c>
      <c r="CV905" s="1">
        <v>19</v>
      </c>
      <c r="CW905" s="1">
        <v>0</v>
      </c>
      <c r="CX905" s="1">
        <v>150019</v>
      </c>
      <c r="CY905" s="1" t="s">
        <v>254</v>
      </c>
    </row>
    <row r="906" spans="1:103" x14ac:dyDescent="0.2">
      <c r="A906" s="1">
        <v>90114</v>
      </c>
      <c r="B906" s="1">
        <v>10</v>
      </c>
      <c r="C906" s="1">
        <v>190114</v>
      </c>
      <c r="D906" s="1">
        <v>290114</v>
      </c>
      <c r="E906" s="1" t="s">
        <v>1017</v>
      </c>
      <c r="F906" s="1" t="s">
        <v>1018</v>
      </c>
      <c r="G906" s="1">
        <v>75000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 t="s">
        <v>1019</v>
      </c>
      <c r="AL906" s="1">
        <v>1</v>
      </c>
      <c r="AM906" s="1" t="s">
        <v>1020</v>
      </c>
      <c r="AN906" s="1">
        <v>0</v>
      </c>
      <c r="AO906" s="1">
        <v>0</v>
      </c>
      <c r="AP906" s="1">
        <v>0</v>
      </c>
      <c r="AQ906" s="1">
        <v>5</v>
      </c>
      <c r="AS906" s="1">
        <v>114</v>
      </c>
      <c r="AT906" s="1">
        <v>114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S906" s="1" t="s">
        <v>254</v>
      </c>
      <c r="CT906" s="1">
        <v>2</v>
      </c>
      <c r="CU906" s="1">
        <v>-1</v>
      </c>
      <c r="CV906" s="1">
        <v>19</v>
      </c>
      <c r="CW906" s="1">
        <v>0</v>
      </c>
      <c r="CX906" s="1">
        <v>150019</v>
      </c>
      <c r="CY906" s="1" t="s">
        <v>254</v>
      </c>
    </row>
    <row r="907" spans="1:103" x14ac:dyDescent="0.2">
      <c r="A907" s="1">
        <v>90115</v>
      </c>
      <c r="B907" s="1">
        <v>10</v>
      </c>
      <c r="C907" s="1">
        <v>190115</v>
      </c>
      <c r="D907" s="1">
        <v>290115</v>
      </c>
      <c r="E907" s="1" t="s">
        <v>1021</v>
      </c>
      <c r="F907" s="1" t="s">
        <v>1022</v>
      </c>
      <c r="G907" s="1">
        <v>75000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16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 t="s">
        <v>1023</v>
      </c>
      <c r="AL907" s="1">
        <v>1</v>
      </c>
      <c r="AM907" s="1" t="s">
        <v>1024</v>
      </c>
      <c r="AN907" s="1">
        <v>0</v>
      </c>
      <c r="AO907" s="1">
        <v>0</v>
      </c>
      <c r="AP907" s="1">
        <v>0</v>
      </c>
      <c r="AQ907" s="1">
        <v>5</v>
      </c>
      <c r="AS907" s="1">
        <v>115</v>
      </c>
      <c r="AT907" s="1">
        <v>115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S907" s="1" t="s">
        <v>251</v>
      </c>
      <c r="CT907" s="1">
        <v>2</v>
      </c>
      <c r="CU907" s="1">
        <v>-1</v>
      </c>
      <c r="CV907" s="1">
        <v>20</v>
      </c>
      <c r="CW907" s="1">
        <v>0</v>
      </c>
      <c r="CX907" s="1">
        <v>150020</v>
      </c>
      <c r="CY907" s="1" t="s">
        <v>251</v>
      </c>
    </row>
    <row r="908" spans="1:103" x14ac:dyDescent="0.2">
      <c r="A908" s="1">
        <v>90116</v>
      </c>
      <c r="B908" s="1">
        <v>10</v>
      </c>
      <c r="C908" s="1">
        <v>190116</v>
      </c>
      <c r="D908" s="1">
        <v>290116</v>
      </c>
      <c r="E908" s="1" t="s">
        <v>1025</v>
      </c>
      <c r="F908" s="1" t="s">
        <v>1026</v>
      </c>
      <c r="G908" s="1">
        <v>75000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32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 t="s">
        <v>1027</v>
      </c>
      <c r="AL908" s="1">
        <v>1</v>
      </c>
      <c r="AM908" s="1" t="s">
        <v>1028</v>
      </c>
      <c r="AN908" s="1">
        <v>0</v>
      </c>
      <c r="AO908" s="1">
        <v>0</v>
      </c>
      <c r="AP908" s="1">
        <v>0</v>
      </c>
      <c r="AQ908" s="1">
        <v>5</v>
      </c>
      <c r="AS908" s="1">
        <v>116</v>
      </c>
      <c r="AT908" s="1">
        <v>116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S908" s="1" t="s">
        <v>251</v>
      </c>
      <c r="CT908" s="1">
        <v>2</v>
      </c>
      <c r="CU908" s="1">
        <v>-1</v>
      </c>
      <c r="CV908" s="1">
        <v>20</v>
      </c>
      <c r="CW908" s="1">
        <v>0</v>
      </c>
      <c r="CX908" s="1">
        <v>150020</v>
      </c>
      <c r="CY908" s="1" t="s">
        <v>251</v>
      </c>
    </row>
    <row r="909" spans="1:103" x14ac:dyDescent="0.2">
      <c r="A909" s="1">
        <v>91001</v>
      </c>
      <c r="B909" s="1">
        <v>10</v>
      </c>
      <c r="C909" s="1">
        <v>191001</v>
      </c>
      <c r="D909" s="1">
        <v>291001</v>
      </c>
      <c r="E909" s="1" t="s">
        <v>2949</v>
      </c>
      <c r="F909" s="1" t="s">
        <v>2950</v>
      </c>
      <c r="G909" s="1">
        <v>0</v>
      </c>
      <c r="H909" s="1">
        <v>0</v>
      </c>
      <c r="I909" s="1">
        <v>0</v>
      </c>
      <c r="J909" s="1">
        <v>1</v>
      </c>
      <c r="K909" s="1">
        <v>0</v>
      </c>
      <c r="L909" s="1">
        <v>0</v>
      </c>
      <c r="M909" s="1">
        <v>64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 t="s">
        <v>2951</v>
      </c>
      <c r="AL909" s="1">
        <v>1</v>
      </c>
      <c r="AM909" s="1">
        <v>400000</v>
      </c>
      <c r="AN909" s="1">
        <v>0</v>
      </c>
      <c r="AO909" s="1">
        <v>0</v>
      </c>
      <c r="AP909" s="1">
        <v>0</v>
      </c>
      <c r="AQ909" s="1">
        <v>5</v>
      </c>
      <c r="AS909" s="1">
        <v>0</v>
      </c>
      <c r="AT909" s="1">
        <v>117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S909" s="1" t="s">
        <v>246</v>
      </c>
      <c r="CT909" s="1">
        <v>4</v>
      </c>
      <c r="CU909" s="1">
        <v>-1</v>
      </c>
      <c r="CV909" s="1">
        <v>21</v>
      </c>
      <c r="CW909" s="1">
        <v>0</v>
      </c>
      <c r="CX909" s="1">
        <v>150021</v>
      </c>
      <c r="CY909" s="1" t="s">
        <v>246</v>
      </c>
    </row>
    <row r="910" spans="1:103" x14ac:dyDescent="0.2">
      <c r="A910" s="1">
        <v>91002</v>
      </c>
      <c r="B910" s="1">
        <v>10</v>
      </c>
      <c r="C910" s="1">
        <v>191002</v>
      </c>
      <c r="D910" s="1">
        <v>291002</v>
      </c>
      <c r="E910" s="1" t="s">
        <v>2952</v>
      </c>
      <c r="F910" s="1" t="s">
        <v>2953</v>
      </c>
      <c r="G910" s="1">
        <v>0</v>
      </c>
      <c r="H910" s="1">
        <v>0</v>
      </c>
      <c r="I910" s="1">
        <v>0</v>
      </c>
      <c r="J910" s="1">
        <v>2</v>
      </c>
      <c r="K910" s="1">
        <v>0</v>
      </c>
      <c r="L910" s="1">
        <v>0</v>
      </c>
      <c r="M910" s="1">
        <v>64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 t="s">
        <v>2954</v>
      </c>
      <c r="AL910" s="1">
        <v>1</v>
      </c>
      <c r="AM910" s="1">
        <v>400001</v>
      </c>
      <c r="AN910" s="1">
        <v>0</v>
      </c>
      <c r="AO910" s="1">
        <v>0</v>
      </c>
      <c r="AP910" s="1">
        <v>0</v>
      </c>
      <c r="AQ910" s="1">
        <v>5</v>
      </c>
      <c r="AS910" s="1">
        <v>118</v>
      </c>
      <c r="AT910" s="1">
        <v>118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S910" s="1" t="s">
        <v>246</v>
      </c>
      <c r="CT910" s="1">
        <v>4</v>
      </c>
      <c r="CU910" s="1">
        <v>-1</v>
      </c>
      <c r="CV910" s="1">
        <v>21</v>
      </c>
      <c r="CW910" s="1">
        <v>0</v>
      </c>
      <c r="CX910" s="1">
        <v>150021</v>
      </c>
      <c r="CY910" s="1" t="s">
        <v>246</v>
      </c>
    </row>
    <row r="911" spans="1:103" x14ac:dyDescent="0.2">
      <c r="A911" s="1">
        <v>91003</v>
      </c>
      <c r="B911" s="1">
        <v>10</v>
      </c>
      <c r="C911" s="1">
        <v>191003</v>
      </c>
      <c r="D911" s="1">
        <v>291003</v>
      </c>
      <c r="E911" s="1" t="s">
        <v>2955</v>
      </c>
      <c r="F911" s="1" t="s">
        <v>2956</v>
      </c>
      <c r="G911" s="1">
        <v>0</v>
      </c>
      <c r="H911" s="1">
        <v>0</v>
      </c>
      <c r="I911" s="1">
        <v>0</v>
      </c>
      <c r="J911" s="1">
        <v>3</v>
      </c>
      <c r="K911" s="1">
        <v>0</v>
      </c>
      <c r="L911" s="1">
        <v>0</v>
      </c>
      <c r="M911" s="1">
        <v>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 t="s">
        <v>2957</v>
      </c>
      <c r="AL911" s="1">
        <v>1</v>
      </c>
      <c r="AM911" s="1">
        <v>400002</v>
      </c>
      <c r="AN911" s="1">
        <v>0</v>
      </c>
      <c r="AO911" s="1">
        <v>0</v>
      </c>
      <c r="AP911" s="1">
        <v>0</v>
      </c>
      <c r="AQ911" s="1">
        <v>5</v>
      </c>
      <c r="AS911" s="1">
        <v>119</v>
      </c>
      <c r="AT911" s="1">
        <v>119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S911" s="1" t="s">
        <v>234</v>
      </c>
      <c r="CT911" s="1">
        <v>1</v>
      </c>
      <c r="CU911" s="1">
        <v>-1</v>
      </c>
      <c r="CV911" s="1">
        <v>22</v>
      </c>
      <c r="CW911" s="1">
        <v>0</v>
      </c>
      <c r="CX911" s="1">
        <v>150022</v>
      </c>
      <c r="CY911" s="1" t="s">
        <v>234</v>
      </c>
    </row>
    <row r="912" spans="1:103" x14ac:dyDescent="0.2">
      <c r="A912" s="1">
        <v>91004</v>
      </c>
      <c r="B912" s="1">
        <v>10</v>
      </c>
      <c r="C912" s="1">
        <v>191004</v>
      </c>
      <c r="D912" s="1">
        <v>291004</v>
      </c>
      <c r="E912" s="1" t="s">
        <v>2958</v>
      </c>
      <c r="F912" s="1" t="s">
        <v>2959</v>
      </c>
      <c r="G912" s="1">
        <v>0</v>
      </c>
      <c r="H912" s="1">
        <v>0</v>
      </c>
      <c r="I912" s="1">
        <v>0</v>
      </c>
      <c r="J912" s="1">
        <v>4</v>
      </c>
      <c r="K912" s="1">
        <v>0</v>
      </c>
      <c r="L912" s="1">
        <v>0</v>
      </c>
      <c r="M912" s="1">
        <v>64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 t="s">
        <v>2960</v>
      </c>
      <c r="AL912" s="1">
        <v>1</v>
      </c>
      <c r="AM912" s="1">
        <v>400003</v>
      </c>
      <c r="AN912" s="1">
        <v>0</v>
      </c>
      <c r="AO912" s="1">
        <v>0</v>
      </c>
      <c r="AP912" s="1">
        <v>0</v>
      </c>
      <c r="AQ912" s="1">
        <v>5</v>
      </c>
      <c r="AS912" s="1">
        <v>0</v>
      </c>
      <c r="AT912" s="1">
        <v>120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S912" s="1" t="s">
        <v>233</v>
      </c>
      <c r="CT912" s="1">
        <v>1</v>
      </c>
      <c r="CU912" s="1">
        <v>-1</v>
      </c>
      <c r="CV912" s="1">
        <v>23</v>
      </c>
      <c r="CW912" s="1">
        <v>0</v>
      </c>
      <c r="CX912" s="1">
        <v>150023</v>
      </c>
      <c r="CY912" s="1" t="s">
        <v>233</v>
      </c>
    </row>
    <row r="913" spans="1:103" x14ac:dyDescent="0.2">
      <c r="A913" s="1">
        <v>91005</v>
      </c>
      <c r="B913" s="1">
        <v>10</v>
      </c>
      <c r="C913" s="1">
        <v>191005</v>
      </c>
      <c r="D913" s="1">
        <v>291005</v>
      </c>
      <c r="E913" s="1" t="s">
        <v>2961</v>
      </c>
      <c r="F913" s="1" t="s">
        <v>2962</v>
      </c>
      <c r="G913" s="1">
        <v>0</v>
      </c>
      <c r="H913" s="1">
        <v>0</v>
      </c>
      <c r="I913" s="1">
        <v>0</v>
      </c>
      <c r="J913" s="1">
        <v>5</v>
      </c>
      <c r="K913" s="1">
        <v>0</v>
      </c>
      <c r="L913" s="1">
        <v>0</v>
      </c>
      <c r="M913" s="1">
        <v>64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 t="s">
        <v>2963</v>
      </c>
      <c r="AL913" s="1">
        <v>1</v>
      </c>
      <c r="AM913" s="1">
        <v>400004</v>
      </c>
      <c r="AN913" s="1">
        <v>0</v>
      </c>
      <c r="AO913" s="1">
        <v>0</v>
      </c>
      <c r="AP913" s="1">
        <v>0</v>
      </c>
      <c r="AQ913" s="1">
        <v>5</v>
      </c>
      <c r="AS913" s="1">
        <v>121</v>
      </c>
      <c r="AT913" s="1">
        <v>121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S913" s="1" t="s">
        <v>2824</v>
      </c>
      <c r="CT913" s="1">
        <v>1</v>
      </c>
      <c r="CU913" s="1">
        <v>-1</v>
      </c>
      <c r="CV913" s="1">
        <v>24</v>
      </c>
      <c r="CW913" s="1">
        <v>0</v>
      </c>
      <c r="CX913" s="1">
        <v>150024</v>
      </c>
      <c r="CY913" s="1" t="s">
        <v>2824</v>
      </c>
    </row>
    <row r="914" spans="1:103" x14ac:dyDescent="0.2">
      <c r="A914" s="1">
        <v>91006</v>
      </c>
      <c r="B914" s="1">
        <v>10</v>
      </c>
      <c r="C914" s="1">
        <v>191006</v>
      </c>
      <c r="D914" s="1">
        <v>291006</v>
      </c>
      <c r="E914" s="1" t="s">
        <v>2964</v>
      </c>
      <c r="F914" s="1" t="s">
        <v>2965</v>
      </c>
      <c r="G914" s="1">
        <v>0</v>
      </c>
      <c r="H914" s="1">
        <v>0</v>
      </c>
      <c r="I914" s="1">
        <v>0</v>
      </c>
      <c r="J914" s="1">
        <v>6</v>
      </c>
      <c r="K914" s="1">
        <v>0</v>
      </c>
      <c r="L914" s="1">
        <v>0</v>
      </c>
      <c r="M914" s="1">
        <v>64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 t="s">
        <v>2966</v>
      </c>
      <c r="AL914" s="1">
        <v>1</v>
      </c>
      <c r="AM914" s="1">
        <v>400005</v>
      </c>
      <c r="AN914" s="1">
        <v>0</v>
      </c>
      <c r="AO914" s="1">
        <v>0</v>
      </c>
      <c r="AP914" s="1">
        <v>0</v>
      </c>
      <c r="AQ914" s="1">
        <v>5</v>
      </c>
      <c r="AS914" s="1">
        <v>0</v>
      </c>
      <c r="AT914" s="1">
        <v>122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S914" s="1" t="s">
        <v>2825</v>
      </c>
      <c r="CT914" s="1">
        <v>1</v>
      </c>
      <c r="CU914" s="1">
        <v>-1</v>
      </c>
      <c r="CV914" s="1">
        <v>25</v>
      </c>
      <c r="CW914" s="1">
        <v>0</v>
      </c>
      <c r="CX914" s="1">
        <v>150025</v>
      </c>
      <c r="CY914" s="1" t="s">
        <v>2825</v>
      </c>
    </row>
    <row r="915" spans="1:103" x14ac:dyDescent="0.2">
      <c r="A915" s="1">
        <v>91007</v>
      </c>
      <c r="B915" s="1">
        <v>10</v>
      </c>
      <c r="C915" s="1">
        <v>191007</v>
      </c>
      <c r="D915" s="1">
        <v>291007</v>
      </c>
      <c r="E915" s="1" t="s">
        <v>2967</v>
      </c>
      <c r="F915" s="1" t="s">
        <v>2968</v>
      </c>
      <c r="G915" s="1">
        <v>0</v>
      </c>
      <c r="H915" s="1">
        <v>0</v>
      </c>
      <c r="I915" s="1">
        <v>0</v>
      </c>
      <c r="J915" s="1">
        <v>7</v>
      </c>
      <c r="K915" s="1">
        <v>0</v>
      </c>
      <c r="L915" s="1">
        <v>0</v>
      </c>
      <c r="M915" s="1">
        <v>64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 t="s">
        <v>2969</v>
      </c>
      <c r="AL915" s="1">
        <v>1</v>
      </c>
      <c r="AM915" s="1">
        <v>400006</v>
      </c>
      <c r="AN915" s="1">
        <v>0</v>
      </c>
      <c r="AO915" s="1">
        <v>0</v>
      </c>
      <c r="AP915" s="1">
        <v>0</v>
      </c>
      <c r="AQ915" s="1">
        <v>5</v>
      </c>
      <c r="AS915" s="1">
        <v>0</v>
      </c>
      <c r="AT915" s="1">
        <v>123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S915" s="1" t="s">
        <v>227</v>
      </c>
      <c r="CT915" s="1">
        <v>2</v>
      </c>
      <c r="CU915" s="1">
        <v>-1</v>
      </c>
      <c r="CV915" s="1">
        <v>26</v>
      </c>
      <c r="CW915" s="1">
        <v>0</v>
      </c>
      <c r="CX915" s="1">
        <v>150026</v>
      </c>
      <c r="CY915" s="1" t="s">
        <v>227</v>
      </c>
    </row>
    <row r="916" spans="1:103" x14ac:dyDescent="0.2">
      <c r="A916" s="1">
        <v>91008</v>
      </c>
      <c r="B916" s="1">
        <v>10</v>
      </c>
      <c r="C916" s="1">
        <v>191008</v>
      </c>
      <c r="D916" s="1">
        <v>291008</v>
      </c>
      <c r="E916" s="1" t="s">
        <v>2970</v>
      </c>
      <c r="F916" s="1" t="s">
        <v>2971</v>
      </c>
      <c r="G916" s="1">
        <v>0</v>
      </c>
      <c r="H916" s="1">
        <v>0</v>
      </c>
      <c r="I916" s="1">
        <v>0</v>
      </c>
      <c r="J916" s="1">
        <v>8</v>
      </c>
      <c r="K916" s="1">
        <v>0</v>
      </c>
      <c r="L916" s="1">
        <v>0</v>
      </c>
      <c r="M916" s="1">
        <v>64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 t="s">
        <v>2972</v>
      </c>
      <c r="AL916" s="1">
        <v>1</v>
      </c>
      <c r="AM916" s="1">
        <v>400007</v>
      </c>
      <c r="AN916" s="1">
        <v>0</v>
      </c>
      <c r="AO916" s="1">
        <v>0</v>
      </c>
      <c r="AP916" s="1">
        <v>0</v>
      </c>
      <c r="AQ916" s="1">
        <v>5</v>
      </c>
      <c r="AS916" s="1">
        <v>0</v>
      </c>
      <c r="AT916" s="1">
        <v>124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S916" s="1" t="s">
        <v>232</v>
      </c>
      <c r="CT916" s="1">
        <v>1</v>
      </c>
      <c r="CU916" s="1">
        <v>-1</v>
      </c>
      <c r="CV916" s="1">
        <v>28</v>
      </c>
      <c r="CW916" s="1">
        <v>0</v>
      </c>
      <c r="CX916" s="1">
        <v>150028</v>
      </c>
      <c r="CY916" s="1" t="s">
        <v>232</v>
      </c>
    </row>
    <row r="917" spans="1:103" x14ac:dyDescent="0.2">
      <c r="A917" s="1">
        <v>91009</v>
      </c>
      <c r="B917" s="1">
        <v>10</v>
      </c>
      <c r="C917" s="1">
        <v>191009</v>
      </c>
      <c r="D917" s="1">
        <v>291009</v>
      </c>
      <c r="E917" s="1" t="s">
        <v>2973</v>
      </c>
      <c r="F917" s="1" t="s">
        <v>2974</v>
      </c>
      <c r="G917" s="1">
        <v>0</v>
      </c>
      <c r="H917" s="1">
        <v>0</v>
      </c>
      <c r="I917" s="1">
        <v>0</v>
      </c>
      <c r="J917" s="1">
        <v>9</v>
      </c>
      <c r="K917" s="1">
        <v>0</v>
      </c>
      <c r="L917" s="1">
        <v>0</v>
      </c>
      <c r="M917" s="1">
        <v>64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 t="s">
        <v>2975</v>
      </c>
      <c r="AL917" s="1">
        <v>1</v>
      </c>
      <c r="AM917" s="1">
        <v>400008</v>
      </c>
      <c r="AN917" s="1">
        <v>0</v>
      </c>
      <c r="AO917" s="1">
        <v>0</v>
      </c>
      <c r="AP917" s="1">
        <v>0</v>
      </c>
      <c r="AQ917" s="1">
        <v>5</v>
      </c>
      <c r="AS917" s="1">
        <v>125</v>
      </c>
      <c r="AT917" s="1">
        <v>125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S917" s="1" t="s">
        <v>229</v>
      </c>
      <c r="CT917" s="1">
        <v>4</v>
      </c>
      <c r="CU917" s="1">
        <v>-1</v>
      </c>
      <c r="CV917" s="1">
        <v>27</v>
      </c>
      <c r="CW917" s="1">
        <v>0</v>
      </c>
      <c r="CX917" s="1">
        <v>150027</v>
      </c>
      <c r="CY917" s="1" t="s">
        <v>229</v>
      </c>
    </row>
    <row r="918" spans="1:103" x14ac:dyDescent="0.2">
      <c r="A918" s="1">
        <v>91010</v>
      </c>
      <c r="B918" s="1">
        <v>10</v>
      </c>
      <c r="C918" s="1">
        <v>191010</v>
      </c>
      <c r="D918" s="1">
        <v>291010</v>
      </c>
      <c r="E918" s="1" t="s">
        <v>2976</v>
      </c>
      <c r="F918" s="1" t="s">
        <v>2977</v>
      </c>
      <c r="G918" s="1">
        <v>0</v>
      </c>
      <c r="H918" s="1">
        <v>0</v>
      </c>
      <c r="I918" s="1">
        <v>0</v>
      </c>
      <c r="J918" s="1">
        <v>10</v>
      </c>
      <c r="K918" s="1">
        <v>0</v>
      </c>
      <c r="L918" s="1">
        <v>0</v>
      </c>
      <c r="M918" s="1">
        <v>64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 t="s">
        <v>2978</v>
      </c>
      <c r="AL918" s="1">
        <v>1</v>
      </c>
      <c r="AM918" s="1">
        <v>400009</v>
      </c>
      <c r="AN918" s="1">
        <v>0</v>
      </c>
      <c r="AO918" s="1">
        <v>0</v>
      </c>
      <c r="AP918" s="1">
        <v>0</v>
      </c>
      <c r="AQ918" s="1">
        <v>5</v>
      </c>
      <c r="AS918" s="1">
        <v>0</v>
      </c>
      <c r="AT918" s="1">
        <v>126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S918" s="1" t="s">
        <v>225</v>
      </c>
      <c r="CT918" s="1">
        <v>2</v>
      </c>
      <c r="CU918" s="1">
        <v>-1</v>
      </c>
      <c r="CV918" s="1">
        <v>29</v>
      </c>
      <c r="CW918" s="1">
        <v>0</v>
      </c>
      <c r="CX918" s="1">
        <v>150029</v>
      </c>
      <c r="CY918" s="1" t="s">
        <v>225</v>
      </c>
    </row>
    <row r="919" spans="1:103" x14ac:dyDescent="0.2">
      <c r="A919" s="1">
        <v>91011</v>
      </c>
      <c r="B919" s="1">
        <v>10</v>
      </c>
      <c r="C919" s="1">
        <v>191011</v>
      </c>
      <c r="D919" s="1">
        <v>291011</v>
      </c>
      <c r="E919" s="1" t="s">
        <v>2979</v>
      </c>
      <c r="F919" s="1" t="s">
        <v>2980</v>
      </c>
      <c r="G919" s="1">
        <v>0</v>
      </c>
      <c r="H919" s="1">
        <v>0</v>
      </c>
      <c r="I919" s="1">
        <v>0</v>
      </c>
      <c r="J919" s="1">
        <v>11</v>
      </c>
      <c r="K919" s="1">
        <v>0</v>
      </c>
      <c r="L919" s="1">
        <v>0</v>
      </c>
      <c r="M919" s="1">
        <v>64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 t="s">
        <v>2981</v>
      </c>
      <c r="AL919" s="1">
        <v>1</v>
      </c>
      <c r="AM919" s="1">
        <v>400010</v>
      </c>
      <c r="AN919" s="1">
        <v>0</v>
      </c>
      <c r="AO919" s="1">
        <v>0</v>
      </c>
      <c r="AP919" s="1">
        <v>0</v>
      </c>
      <c r="AQ919" s="1">
        <v>5</v>
      </c>
      <c r="AS919" s="1">
        <v>0</v>
      </c>
      <c r="AT919" s="1">
        <v>127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S919" s="1" t="s">
        <v>215</v>
      </c>
      <c r="CT919" s="1">
        <v>2</v>
      </c>
      <c r="CU919" s="1">
        <v>-1</v>
      </c>
      <c r="CV919" s="1">
        <v>30</v>
      </c>
      <c r="CW919" s="1">
        <v>0</v>
      </c>
      <c r="CX919" s="1">
        <v>150030</v>
      </c>
      <c r="CY919" s="1" t="s">
        <v>215</v>
      </c>
    </row>
    <row r="920" spans="1:103" x14ac:dyDescent="0.2">
      <c r="A920" s="1">
        <v>91012</v>
      </c>
      <c r="B920" s="1">
        <v>10</v>
      </c>
      <c r="C920" s="1">
        <v>191012</v>
      </c>
      <c r="D920" s="1">
        <v>291012</v>
      </c>
      <c r="E920" s="1" t="s">
        <v>2982</v>
      </c>
      <c r="F920" s="1" t="s">
        <v>2983</v>
      </c>
      <c r="G920" s="1">
        <v>0</v>
      </c>
      <c r="H920" s="1">
        <v>0</v>
      </c>
      <c r="I920" s="1">
        <v>0</v>
      </c>
      <c r="J920" s="1">
        <v>12</v>
      </c>
      <c r="K920" s="1">
        <v>0</v>
      </c>
      <c r="L920" s="1">
        <v>0</v>
      </c>
      <c r="M920" s="1">
        <v>64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 t="s">
        <v>2984</v>
      </c>
      <c r="AL920" s="1">
        <v>1</v>
      </c>
      <c r="AM920" s="1">
        <v>400011</v>
      </c>
      <c r="AN920" s="1">
        <v>0</v>
      </c>
      <c r="AO920" s="1">
        <v>0</v>
      </c>
      <c r="AP920" s="1">
        <v>0</v>
      </c>
      <c r="AQ920" s="1">
        <v>5</v>
      </c>
      <c r="AS920" s="1">
        <v>0</v>
      </c>
      <c r="AT920" s="1">
        <v>128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S920" s="1" t="s">
        <v>215</v>
      </c>
      <c r="CT920" s="1">
        <v>2</v>
      </c>
      <c r="CU920" s="1">
        <v>-1</v>
      </c>
      <c r="CV920" s="1">
        <v>30</v>
      </c>
      <c r="CW920" s="1">
        <v>0</v>
      </c>
      <c r="CX920" s="1">
        <v>150030</v>
      </c>
      <c r="CY920" s="1" t="s">
        <v>215</v>
      </c>
    </row>
    <row r="921" spans="1:103" x14ac:dyDescent="0.2">
      <c r="A921" s="1">
        <v>92001</v>
      </c>
      <c r="B921" s="1">
        <v>10</v>
      </c>
      <c r="C921" s="1">
        <v>192001</v>
      </c>
      <c r="D921" s="1">
        <v>292001</v>
      </c>
      <c r="E921" s="1" t="s">
        <v>2985</v>
      </c>
      <c r="F921" s="1" t="s">
        <v>2986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128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 t="s">
        <v>2987</v>
      </c>
      <c r="AL921" s="1">
        <v>1</v>
      </c>
      <c r="AM921" s="1">
        <v>400012</v>
      </c>
      <c r="AN921" s="1">
        <v>0</v>
      </c>
      <c r="AO921" s="1">
        <v>0</v>
      </c>
      <c r="AP921" s="1">
        <v>0</v>
      </c>
      <c r="AQ921" s="1">
        <v>5</v>
      </c>
      <c r="AS921" s="1">
        <v>0</v>
      </c>
      <c r="AT921" s="1">
        <v>129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S921" s="1" t="s">
        <v>213</v>
      </c>
      <c r="CT921" s="1">
        <v>2</v>
      </c>
      <c r="CU921" s="1">
        <v>-1</v>
      </c>
      <c r="CV921" s="1">
        <v>31</v>
      </c>
      <c r="CW921" s="1">
        <v>0</v>
      </c>
      <c r="CX921" s="1">
        <v>150031</v>
      </c>
      <c r="CY921" s="1" t="s">
        <v>213</v>
      </c>
    </row>
    <row r="922" spans="1:103" x14ac:dyDescent="0.2">
      <c r="A922" s="1">
        <v>92002</v>
      </c>
      <c r="B922" s="1">
        <v>10</v>
      </c>
      <c r="C922" s="1">
        <v>192002</v>
      </c>
      <c r="D922" s="1">
        <v>292002</v>
      </c>
      <c r="E922" s="1" t="s">
        <v>2988</v>
      </c>
      <c r="F922" s="1" t="s">
        <v>2989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128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 t="s">
        <v>2990</v>
      </c>
      <c r="AL922" s="1">
        <v>1</v>
      </c>
      <c r="AM922" s="1">
        <v>400013</v>
      </c>
      <c r="AN922" s="1">
        <v>0</v>
      </c>
      <c r="AO922" s="1">
        <v>0</v>
      </c>
      <c r="AP922" s="1">
        <v>0</v>
      </c>
      <c r="AQ922" s="1">
        <v>5</v>
      </c>
      <c r="AS922" s="1">
        <v>0</v>
      </c>
      <c r="AT922" s="1">
        <v>130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S922" s="1" t="s">
        <v>213</v>
      </c>
      <c r="CT922" s="1">
        <v>2</v>
      </c>
      <c r="CU922" s="1">
        <v>-1</v>
      </c>
      <c r="CV922" s="1">
        <v>31</v>
      </c>
      <c r="CW922" s="1">
        <v>0</v>
      </c>
      <c r="CX922" s="1">
        <v>150031</v>
      </c>
      <c r="CY922" s="1" t="s">
        <v>213</v>
      </c>
    </row>
    <row r="923" spans="1:103" x14ac:dyDescent="0.2">
      <c r="A923" s="1">
        <v>92003</v>
      </c>
      <c r="B923" s="1">
        <v>10</v>
      </c>
      <c r="C923" s="1">
        <v>192003</v>
      </c>
      <c r="D923" s="1">
        <v>292003</v>
      </c>
      <c r="E923" s="1" t="s">
        <v>2991</v>
      </c>
      <c r="F923" s="1" t="s">
        <v>2992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128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 t="s">
        <v>2993</v>
      </c>
      <c r="AL923" s="1">
        <v>1</v>
      </c>
      <c r="AM923" s="1">
        <v>400014</v>
      </c>
      <c r="AN923" s="1">
        <v>0</v>
      </c>
      <c r="AO923" s="1">
        <v>0</v>
      </c>
      <c r="AP923" s="1">
        <v>0</v>
      </c>
      <c r="AQ923" s="1">
        <v>5</v>
      </c>
      <c r="AS923" s="1">
        <v>131</v>
      </c>
      <c r="AT923" s="1">
        <v>131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S923" s="1" t="s">
        <v>208</v>
      </c>
      <c r="CT923" s="1">
        <v>2</v>
      </c>
      <c r="CU923" s="1">
        <v>-1</v>
      </c>
      <c r="CV923" s="1">
        <v>32</v>
      </c>
      <c r="CW923" s="1">
        <v>0</v>
      </c>
      <c r="CX923" s="1">
        <v>150032</v>
      </c>
      <c r="CY923" s="1" t="s">
        <v>208</v>
      </c>
    </row>
    <row r="924" spans="1:103" x14ac:dyDescent="0.2">
      <c r="A924" s="1">
        <v>92004</v>
      </c>
      <c r="B924" s="1">
        <v>10</v>
      </c>
      <c r="C924" s="1">
        <v>192004</v>
      </c>
      <c r="D924" s="1">
        <v>292004</v>
      </c>
      <c r="E924" s="1" t="s">
        <v>2994</v>
      </c>
      <c r="F924" s="1" t="s">
        <v>2995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128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 t="s">
        <v>2996</v>
      </c>
      <c r="AL924" s="1">
        <v>1</v>
      </c>
      <c r="AM924" s="1">
        <v>400015</v>
      </c>
      <c r="AN924" s="1">
        <v>0</v>
      </c>
      <c r="AO924" s="1">
        <v>0</v>
      </c>
      <c r="AP924" s="1">
        <v>0</v>
      </c>
      <c r="AQ924" s="1">
        <v>5</v>
      </c>
      <c r="AS924" s="1">
        <v>0</v>
      </c>
      <c r="AT924" s="1">
        <v>132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S924" s="1" t="s">
        <v>208</v>
      </c>
      <c r="CT924" s="1">
        <v>2</v>
      </c>
      <c r="CU924" s="1">
        <v>-1</v>
      </c>
      <c r="CV924" s="1">
        <v>32</v>
      </c>
      <c r="CW924" s="1">
        <v>0</v>
      </c>
      <c r="CX924" s="1">
        <v>150032</v>
      </c>
      <c r="CY924" s="1" t="s">
        <v>208</v>
      </c>
    </row>
    <row r="925" spans="1:103" x14ac:dyDescent="0.2">
      <c r="A925" s="1">
        <v>92005</v>
      </c>
      <c r="B925" s="1">
        <v>10</v>
      </c>
      <c r="C925" s="1">
        <v>192005</v>
      </c>
      <c r="D925" s="1">
        <v>292005</v>
      </c>
      <c r="E925" s="1" t="s">
        <v>2997</v>
      </c>
      <c r="F925" s="1" t="s">
        <v>2998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128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 t="s">
        <v>2999</v>
      </c>
      <c r="AL925" s="1">
        <v>1</v>
      </c>
      <c r="AM925" s="1">
        <v>400016</v>
      </c>
      <c r="AN925" s="1">
        <v>0</v>
      </c>
      <c r="AO925" s="1">
        <v>0</v>
      </c>
      <c r="AP925" s="1">
        <v>0</v>
      </c>
      <c r="AQ925" s="1">
        <v>5</v>
      </c>
      <c r="AS925" s="1">
        <v>133</v>
      </c>
      <c r="AT925" s="1">
        <v>133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S925" s="1" t="s">
        <v>205</v>
      </c>
      <c r="CT925" s="1">
        <v>2</v>
      </c>
      <c r="CU925" s="1">
        <v>-1</v>
      </c>
      <c r="CV925" s="1">
        <v>33</v>
      </c>
      <c r="CW925" s="1">
        <v>0</v>
      </c>
      <c r="CX925" s="1">
        <v>150033</v>
      </c>
      <c r="CY925" s="1" t="s">
        <v>205</v>
      </c>
    </row>
    <row r="926" spans="1:103" x14ac:dyDescent="0.2">
      <c r="A926" s="1">
        <v>92006</v>
      </c>
      <c r="B926" s="1">
        <v>10</v>
      </c>
      <c r="C926" s="1">
        <v>192006</v>
      </c>
      <c r="D926" s="1">
        <v>292006</v>
      </c>
      <c r="E926" s="1" t="s">
        <v>3000</v>
      </c>
      <c r="F926" s="1" t="s">
        <v>3001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128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 t="s">
        <v>3002</v>
      </c>
      <c r="AL926" s="1">
        <v>1</v>
      </c>
      <c r="AM926" s="1">
        <v>400017</v>
      </c>
      <c r="AN926" s="1">
        <v>0</v>
      </c>
      <c r="AO926" s="1">
        <v>0</v>
      </c>
      <c r="AP926" s="1">
        <v>0</v>
      </c>
      <c r="AQ926" s="1">
        <v>5</v>
      </c>
      <c r="AS926" s="1">
        <v>134</v>
      </c>
      <c r="AT926" s="1">
        <v>134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S926" s="1" t="s">
        <v>205</v>
      </c>
      <c r="CT926" s="1">
        <v>2</v>
      </c>
      <c r="CU926" s="1">
        <v>-1</v>
      </c>
      <c r="CV926" s="1">
        <v>33</v>
      </c>
      <c r="CW926" s="1">
        <v>0</v>
      </c>
      <c r="CX926" s="1">
        <v>150033</v>
      </c>
      <c r="CY926" s="1" t="s">
        <v>205</v>
      </c>
    </row>
    <row r="927" spans="1:103" x14ac:dyDescent="0.2">
      <c r="A927" s="1">
        <v>92007</v>
      </c>
      <c r="B927" s="1">
        <v>10</v>
      </c>
      <c r="C927" s="1">
        <v>192007</v>
      </c>
      <c r="D927" s="1">
        <v>292007</v>
      </c>
      <c r="E927" s="1" t="s">
        <v>3003</v>
      </c>
      <c r="F927" s="1" t="s">
        <v>3004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128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 t="s">
        <v>3005</v>
      </c>
      <c r="AL927" s="1">
        <v>1</v>
      </c>
      <c r="AM927" s="1">
        <v>400018</v>
      </c>
      <c r="AN927" s="1">
        <v>0</v>
      </c>
      <c r="AO927" s="1">
        <v>0</v>
      </c>
      <c r="AP927" s="1">
        <v>0</v>
      </c>
      <c r="AQ927" s="1">
        <v>5</v>
      </c>
      <c r="AS927" s="1">
        <v>135</v>
      </c>
      <c r="AT927" s="1">
        <v>135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S927" s="1" t="s">
        <v>2827</v>
      </c>
      <c r="CT927" s="1">
        <v>2</v>
      </c>
      <c r="CU927" s="1">
        <v>-1</v>
      </c>
      <c r="CV927" s="1">
        <v>36</v>
      </c>
      <c r="CW927" s="1">
        <v>0</v>
      </c>
      <c r="CX927" s="1">
        <v>150036</v>
      </c>
      <c r="CY927" s="1" t="s">
        <v>2827</v>
      </c>
    </row>
    <row r="928" spans="1:103" x14ac:dyDescent="0.2">
      <c r="A928" s="1">
        <v>92008</v>
      </c>
      <c r="B928" s="1">
        <v>10</v>
      </c>
      <c r="C928" s="1">
        <v>192008</v>
      </c>
      <c r="D928" s="1">
        <v>292008</v>
      </c>
      <c r="E928" s="1" t="s">
        <v>3006</v>
      </c>
      <c r="F928" s="1" t="s">
        <v>3007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128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 t="s">
        <v>3008</v>
      </c>
      <c r="AL928" s="1">
        <v>1</v>
      </c>
      <c r="AM928" s="1">
        <v>400019</v>
      </c>
      <c r="AN928" s="1">
        <v>0</v>
      </c>
      <c r="AO928" s="1">
        <v>0</v>
      </c>
      <c r="AP928" s="1">
        <v>0</v>
      </c>
      <c r="AQ928" s="1">
        <v>5</v>
      </c>
      <c r="AS928" s="1">
        <v>0</v>
      </c>
      <c r="AT928" s="1">
        <v>136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S928" s="1" t="s">
        <v>2826</v>
      </c>
      <c r="CT928" s="1">
        <v>1</v>
      </c>
      <c r="CU928" s="1">
        <v>-1</v>
      </c>
      <c r="CV928" s="1">
        <v>34</v>
      </c>
      <c r="CW928" s="1">
        <v>0</v>
      </c>
      <c r="CX928" s="1">
        <v>150034</v>
      </c>
      <c r="CY928" s="1" t="s">
        <v>2826</v>
      </c>
    </row>
    <row r="929" spans="1:103" x14ac:dyDescent="0.2">
      <c r="A929" s="1">
        <v>92009</v>
      </c>
      <c r="B929" s="1">
        <v>10</v>
      </c>
      <c r="C929" s="1">
        <v>192009</v>
      </c>
      <c r="D929" s="1">
        <v>292009</v>
      </c>
      <c r="E929" s="1" t="s">
        <v>3009</v>
      </c>
      <c r="F929" s="1" t="s">
        <v>3010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128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 t="s">
        <v>3011</v>
      </c>
      <c r="AL929" s="1">
        <v>1</v>
      </c>
      <c r="AM929" s="1">
        <v>400020</v>
      </c>
      <c r="AN929" s="1">
        <v>0</v>
      </c>
      <c r="AO929" s="1">
        <v>0</v>
      </c>
      <c r="AP929" s="1">
        <v>0</v>
      </c>
      <c r="AQ929" s="1">
        <v>5</v>
      </c>
      <c r="AS929" s="1">
        <v>137</v>
      </c>
      <c r="AT929" s="1">
        <v>137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S929" s="1" t="s">
        <v>271</v>
      </c>
      <c r="CT929" s="1">
        <v>1</v>
      </c>
      <c r="CU929" s="1">
        <v>-1</v>
      </c>
      <c r="CV929" s="1">
        <v>35</v>
      </c>
      <c r="CW929" s="1">
        <v>0</v>
      </c>
      <c r="CX929" s="1">
        <v>150035</v>
      </c>
      <c r="CY929" s="1" t="s">
        <v>271</v>
      </c>
    </row>
    <row r="930" spans="1:103" x14ac:dyDescent="0.2">
      <c r="A930" s="1">
        <v>92010</v>
      </c>
      <c r="B930" s="1">
        <v>10</v>
      </c>
      <c r="C930" s="1">
        <v>192010</v>
      </c>
      <c r="D930" s="1">
        <v>292010</v>
      </c>
      <c r="E930" s="1" t="s">
        <v>3012</v>
      </c>
      <c r="F930" s="1" t="s">
        <v>3013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128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 t="s">
        <v>3014</v>
      </c>
      <c r="AL930" s="1">
        <v>1</v>
      </c>
      <c r="AM930" s="1">
        <v>400021</v>
      </c>
      <c r="AN930" s="1">
        <v>0</v>
      </c>
      <c r="AO930" s="1">
        <v>0</v>
      </c>
      <c r="AP930" s="1">
        <v>0</v>
      </c>
      <c r="AQ930" s="1">
        <v>5</v>
      </c>
      <c r="AS930" s="1">
        <v>0</v>
      </c>
      <c r="AT930" s="1">
        <v>138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S930" s="1" t="s">
        <v>175</v>
      </c>
      <c r="CT930" s="1">
        <v>2</v>
      </c>
      <c r="CU930" s="1">
        <v>-1</v>
      </c>
      <c r="CV930" s="1">
        <v>37</v>
      </c>
      <c r="CW930" s="1">
        <v>0</v>
      </c>
      <c r="CX930" s="1">
        <v>150037</v>
      </c>
      <c r="CY930" s="1" t="s">
        <v>175</v>
      </c>
    </row>
    <row r="931" spans="1:103" x14ac:dyDescent="0.2">
      <c r="A931" s="1">
        <v>92011</v>
      </c>
      <c r="B931" s="1">
        <v>10</v>
      </c>
      <c r="C931" s="1">
        <v>192011</v>
      </c>
      <c r="D931" s="1">
        <v>292011</v>
      </c>
      <c r="E931" s="1" t="s">
        <v>3015</v>
      </c>
      <c r="F931" s="1" t="s">
        <v>3016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128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 t="s">
        <v>3017</v>
      </c>
      <c r="AL931" s="1">
        <v>1</v>
      </c>
      <c r="AM931" s="1">
        <v>400022</v>
      </c>
      <c r="AN931" s="1">
        <v>0</v>
      </c>
      <c r="AO931" s="1">
        <v>0</v>
      </c>
      <c r="AP931" s="1">
        <v>0</v>
      </c>
      <c r="AQ931" s="1">
        <v>5</v>
      </c>
      <c r="AS931" s="1">
        <v>139</v>
      </c>
      <c r="AT931" s="1">
        <v>139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S931" s="1" t="s">
        <v>174</v>
      </c>
      <c r="CT931" s="1">
        <v>1</v>
      </c>
      <c r="CU931" s="1">
        <v>-1</v>
      </c>
      <c r="CV931" s="1">
        <v>38</v>
      </c>
      <c r="CW931" s="1">
        <v>0</v>
      </c>
      <c r="CX931" s="1">
        <v>150038</v>
      </c>
      <c r="CY931" s="1" t="s">
        <v>174</v>
      </c>
    </row>
    <row r="932" spans="1:103" x14ac:dyDescent="0.2">
      <c r="A932" s="1">
        <v>92012</v>
      </c>
      <c r="B932" s="1">
        <v>10</v>
      </c>
      <c r="C932" s="1">
        <v>192012</v>
      </c>
      <c r="D932" s="1">
        <v>292012</v>
      </c>
      <c r="E932" s="1" t="s">
        <v>3018</v>
      </c>
      <c r="F932" s="1" t="s">
        <v>3019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128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 t="s">
        <v>3020</v>
      </c>
      <c r="AL932" s="1">
        <v>1</v>
      </c>
      <c r="AM932" s="1">
        <v>400023</v>
      </c>
      <c r="AN932" s="1">
        <v>0</v>
      </c>
      <c r="AO932" s="1">
        <v>0</v>
      </c>
      <c r="AP932" s="1">
        <v>0</v>
      </c>
      <c r="AQ932" s="1">
        <v>5</v>
      </c>
      <c r="AS932" s="1">
        <v>140</v>
      </c>
      <c r="AT932" s="1">
        <v>140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S932" s="1" t="s">
        <v>241</v>
      </c>
      <c r="CT932" s="1">
        <v>2</v>
      </c>
      <c r="CU932" s="1">
        <v>-1</v>
      </c>
      <c r="CV932" s="1">
        <v>39</v>
      </c>
      <c r="CW932" s="1">
        <v>0</v>
      </c>
      <c r="CX932" s="1">
        <v>150039</v>
      </c>
      <c r="CY932" s="1" t="s">
        <v>241</v>
      </c>
    </row>
    <row r="933" spans="1:103" x14ac:dyDescent="0.2">
      <c r="A933" s="1">
        <v>92013</v>
      </c>
      <c r="B933" s="1">
        <v>10</v>
      </c>
      <c r="C933" s="1">
        <v>192013</v>
      </c>
      <c r="D933" s="1">
        <v>292013</v>
      </c>
      <c r="E933" s="1" t="s">
        <v>3021</v>
      </c>
      <c r="F933" s="1" t="s">
        <v>3022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128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 t="s">
        <v>3023</v>
      </c>
      <c r="AL933" s="1">
        <v>1</v>
      </c>
      <c r="AM933" s="1">
        <v>400024</v>
      </c>
      <c r="AN933" s="1">
        <v>0</v>
      </c>
      <c r="AO933" s="1">
        <v>0</v>
      </c>
      <c r="AP933" s="1">
        <v>0</v>
      </c>
      <c r="AQ933" s="1">
        <v>5</v>
      </c>
      <c r="AS933" s="1">
        <v>141</v>
      </c>
      <c r="AT933" s="1">
        <v>141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S933" s="1" t="s">
        <v>270</v>
      </c>
      <c r="CT933" s="1">
        <v>1</v>
      </c>
      <c r="CU933" s="1">
        <v>-1</v>
      </c>
      <c r="CV933" s="1">
        <v>41</v>
      </c>
      <c r="CW933" s="1">
        <v>0</v>
      </c>
      <c r="CX933" s="1">
        <v>150041</v>
      </c>
      <c r="CY933" s="1" t="s">
        <v>270</v>
      </c>
    </row>
    <row r="934" spans="1:103" x14ac:dyDescent="0.2">
      <c r="A934" s="1">
        <v>92014</v>
      </c>
      <c r="B934" s="1">
        <v>10</v>
      </c>
      <c r="C934" s="1">
        <v>192014</v>
      </c>
      <c r="D934" s="1">
        <v>292014</v>
      </c>
      <c r="E934" s="1" t="s">
        <v>3024</v>
      </c>
      <c r="F934" s="1" t="s">
        <v>3025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128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 t="s">
        <v>3026</v>
      </c>
      <c r="AL934" s="1">
        <v>1</v>
      </c>
      <c r="AM934" s="1">
        <v>400025</v>
      </c>
      <c r="AN934" s="1">
        <v>0</v>
      </c>
      <c r="AO934" s="1">
        <v>0</v>
      </c>
      <c r="AP934" s="1">
        <v>0</v>
      </c>
      <c r="AQ934" s="1">
        <v>5</v>
      </c>
      <c r="AS934" s="1">
        <v>142</v>
      </c>
      <c r="AT934" s="1">
        <v>142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S934" s="1" t="s">
        <v>249</v>
      </c>
      <c r="CT934" s="1">
        <v>2</v>
      </c>
      <c r="CU934" s="1">
        <v>-1</v>
      </c>
      <c r="CV934" s="1">
        <v>40</v>
      </c>
      <c r="CW934" s="1">
        <v>0</v>
      </c>
      <c r="CX934" s="1">
        <v>150040</v>
      </c>
      <c r="CY934" s="1" t="s">
        <v>249</v>
      </c>
    </row>
    <row r="935" spans="1:103" x14ac:dyDescent="0.2">
      <c r="A935" s="1">
        <v>92015</v>
      </c>
      <c r="B935" s="1">
        <v>10</v>
      </c>
      <c r="C935" s="1">
        <v>192015</v>
      </c>
      <c r="D935" s="1">
        <v>292015</v>
      </c>
      <c r="E935" s="1" t="s">
        <v>3027</v>
      </c>
      <c r="F935" s="1" t="s">
        <v>3028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128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 t="s">
        <v>3029</v>
      </c>
      <c r="AL935" s="1">
        <v>1</v>
      </c>
      <c r="AM935" s="1">
        <v>400026</v>
      </c>
      <c r="AN935" s="1">
        <v>0</v>
      </c>
      <c r="AO935" s="1">
        <v>0</v>
      </c>
      <c r="AP935" s="1">
        <v>0</v>
      </c>
      <c r="AQ935" s="1">
        <v>5</v>
      </c>
      <c r="AS935" s="1">
        <v>143</v>
      </c>
      <c r="AT935" s="1">
        <v>143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S935" s="1" t="s">
        <v>2827</v>
      </c>
      <c r="CT935" s="1">
        <v>2</v>
      </c>
      <c r="CU935" s="1">
        <v>-1</v>
      </c>
      <c r="CV935" s="1">
        <v>36</v>
      </c>
      <c r="CW935" s="1">
        <v>0</v>
      </c>
      <c r="CX935" s="1">
        <v>150036</v>
      </c>
      <c r="CY935" s="1" t="s">
        <v>2827</v>
      </c>
    </row>
    <row r="936" spans="1:103" x14ac:dyDescent="0.2">
      <c r="A936" s="1">
        <v>92016</v>
      </c>
      <c r="B936" s="1">
        <v>10</v>
      </c>
      <c r="C936" s="1">
        <v>192016</v>
      </c>
      <c r="D936" s="1">
        <v>292016</v>
      </c>
      <c r="E936" s="1" t="s">
        <v>3030</v>
      </c>
      <c r="F936" s="1" t="s">
        <v>3031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128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 t="s">
        <v>3032</v>
      </c>
      <c r="AL936" s="1">
        <v>1</v>
      </c>
      <c r="AM936" s="1">
        <v>400027</v>
      </c>
      <c r="AN936" s="1">
        <v>0</v>
      </c>
      <c r="AO936" s="1">
        <v>0</v>
      </c>
      <c r="AP936" s="1">
        <v>0</v>
      </c>
      <c r="AQ936" s="1">
        <v>5</v>
      </c>
      <c r="AS936" s="1">
        <v>144</v>
      </c>
      <c r="AT936" s="1">
        <v>144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S936" s="1" t="s">
        <v>2826</v>
      </c>
      <c r="CT936" s="1">
        <v>1</v>
      </c>
      <c r="CU936" s="1">
        <v>-1</v>
      </c>
      <c r="CV936" s="1">
        <v>34</v>
      </c>
      <c r="CW936" s="1">
        <v>0</v>
      </c>
      <c r="CX936" s="1">
        <v>150034</v>
      </c>
      <c r="CY936" s="1" t="s">
        <v>2826</v>
      </c>
    </row>
    <row r="937" spans="1:103" x14ac:dyDescent="0.2">
      <c r="A937" s="1">
        <v>92017</v>
      </c>
      <c r="B937" s="1">
        <v>10</v>
      </c>
      <c r="C937" s="1">
        <v>192017</v>
      </c>
      <c r="D937" s="1">
        <v>292017</v>
      </c>
      <c r="E937" s="1" t="s">
        <v>3033</v>
      </c>
      <c r="F937" s="1" t="s">
        <v>3034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128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 t="s">
        <v>3035</v>
      </c>
      <c r="AL937" s="1">
        <v>1</v>
      </c>
      <c r="AM937" s="1">
        <v>400028</v>
      </c>
      <c r="AN937" s="1">
        <v>0</v>
      </c>
      <c r="AO937" s="1">
        <v>0</v>
      </c>
      <c r="AP937" s="1">
        <v>0</v>
      </c>
      <c r="AQ937" s="1">
        <v>5</v>
      </c>
      <c r="AS937" s="1">
        <v>145</v>
      </c>
      <c r="AT937" s="1">
        <v>145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S937" s="1" t="s">
        <v>271</v>
      </c>
      <c r="CT937" s="1">
        <v>1</v>
      </c>
      <c r="CU937" s="1">
        <v>-1</v>
      </c>
      <c r="CV937" s="1">
        <v>35</v>
      </c>
      <c r="CW937" s="1">
        <v>0</v>
      </c>
      <c r="CX937" s="1">
        <v>150035</v>
      </c>
      <c r="CY937" s="1" t="s">
        <v>271</v>
      </c>
    </row>
    <row r="938" spans="1:103" x14ac:dyDescent="0.2">
      <c r="A938" s="1">
        <v>92018</v>
      </c>
      <c r="B938" s="1">
        <v>10</v>
      </c>
      <c r="C938" s="1">
        <v>192018</v>
      </c>
      <c r="D938" s="1">
        <v>292018</v>
      </c>
      <c r="E938" s="1" t="s">
        <v>3036</v>
      </c>
      <c r="F938" s="1" t="s">
        <v>3037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128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 t="s">
        <v>3038</v>
      </c>
      <c r="AL938" s="1">
        <v>1</v>
      </c>
      <c r="AM938" s="1">
        <v>400029</v>
      </c>
      <c r="AN938" s="1">
        <v>0</v>
      </c>
      <c r="AO938" s="1">
        <v>0</v>
      </c>
      <c r="AP938" s="1">
        <v>0</v>
      </c>
      <c r="AQ938" s="1">
        <v>5</v>
      </c>
      <c r="AS938" s="1">
        <v>0</v>
      </c>
      <c r="AT938" s="1">
        <v>146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S938" s="1" t="s">
        <v>175</v>
      </c>
      <c r="CT938" s="1">
        <v>2</v>
      </c>
      <c r="CU938" s="1">
        <v>-1</v>
      </c>
      <c r="CV938" s="1">
        <v>37</v>
      </c>
      <c r="CW938" s="1">
        <v>0</v>
      </c>
      <c r="CX938" s="1">
        <v>150037</v>
      </c>
      <c r="CY938" s="1" t="s">
        <v>175</v>
      </c>
    </row>
    <row r="939" spans="1:103" x14ac:dyDescent="0.2">
      <c r="A939" s="1">
        <v>92019</v>
      </c>
      <c r="B939" s="1">
        <v>10</v>
      </c>
      <c r="C939" s="1">
        <v>192019</v>
      </c>
      <c r="D939" s="1">
        <v>292019</v>
      </c>
      <c r="E939" s="1" t="s">
        <v>3039</v>
      </c>
      <c r="F939" s="1" t="s">
        <v>3040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128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 t="s">
        <v>3041</v>
      </c>
      <c r="AL939" s="1">
        <v>1</v>
      </c>
      <c r="AM939" s="1">
        <v>400030</v>
      </c>
      <c r="AN939" s="1">
        <v>0</v>
      </c>
      <c r="AO939" s="1">
        <v>0</v>
      </c>
      <c r="AP939" s="1">
        <v>0</v>
      </c>
      <c r="AQ939" s="1">
        <v>5</v>
      </c>
      <c r="AS939" s="1">
        <v>0</v>
      </c>
      <c r="AT939" s="1">
        <v>147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S939" s="1" t="s">
        <v>174</v>
      </c>
      <c r="CT939" s="1">
        <v>1</v>
      </c>
      <c r="CU939" s="1">
        <v>-1</v>
      </c>
      <c r="CV939" s="1">
        <v>38</v>
      </c>
      <c r="CW939" s="1">
        <v>0</v>
      </c>
      <c r="CX939" s="1">
        <v>150038</v>
      </c>
      <c r="CY939" s="1" t="s">
        <v>174</v>
      </c>
    </row>
    <row r="940" spans="1:103" x14ac:dyDescent="0.2">
      <c r="A940" s="1">
        <v>93001</v>
      </c>
      <c r="B940" s="1">
        <v>10</v>
      </c>
      <c r="C940" s="1">
        <v>193001</v>
      </c>
      <c r="D940" s="1">
        <v>293001</v>
      </c>
      <c r="E940" s="1" t="s">
        <v>3042</v>
      </c>
      <c r="F940" s="1" t="s">
        <v>3043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256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 t="s">
        <v>3044</v>
      </c>
      <c r="AL940" s="1">
        <v>1</v>
      </c>
      <c r="AM940" s="1">
        <v>500000</v>
      </c>
      <c r="AN940" s="1">
        <v>0</v>
      </c>
      <c r="AO940" s="1">
        <v>0</v>
      </c>
      <c r="AP940" s="1">
        <v>0</v>
      </c>
      <c r="AQ940" s="1">
        <v>5</v>
      </c>
      <c r="AS940" s="1">
        <v>148</v>
      </c>
      <c r="AT940" s="1">
        <v>148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S940" s="1" t="s">
        <v>241</v>
      </c>
      <c r="CT940" s="1">
        <v>2</v>
      </c>
      <c r="CU940" s="1">
        <v>-1</v>
      </c>
      <c r="CV940" s="1">
        <v>39</v>
      </c>
      <c r="CW940" s="1">
        <v>0</v>
      </c>
      <c r="CX940" s="1">
        <v>150039</v>
      </c>
      <c r="CY940" s="1" t="s">
        <v>241</v>
      </c>
    </row>
    <row r="941" spans="1:103" x14ac:dyDescent="0.2">
      <c r="A941" s="1">
        <v>93002</v>
      </c>
      <c r="B941" s="1">
        <v>10</v>
      </c>
      <c r="C941" s="1">
        <v>193002</v>
      </c>
      <c r="D941" s="1">
        <v>293002</v>
      </c>
      <c r="E941" s="1" t="s">
        <v>3045</v>
      </c>
      <c r="F941" s="1" t="s">
        <v>3046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256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 t="s">
        <v>3047</v>
      </c>
      <c r="AL941" s="1">
        <v>1</v>
      </c>
      <c r="AM941" s="1">
        <v>500001</v>
      </c>
      <c r="AN941" s="1">
        <v>0</v>
      </c>
      <c r="AO941" s="1">
        <v>0</v>
      </c>
      <c r="AP941" s="1">
        <v>0</v>
      </c>
      <c r="AQ941" s="1">
        <v>5</v>
      </c>
      <c r="AS941" s="1">
        <v>149</v>
      </c>
      <c r="AT941" s="1">
        <v>149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S941" s="1" t="s">
        <v>270</v>
      </c>
      <c r="CT941" s="1">
        <v>1</v>
      </c>
      <c r="CU941" s="1">
        <v>-1</v>
      </c>
      <c r="CV941" s="1">
        <v>41</v>
      </c>
      <c r="CW941" s="1">
        <v>0</v>
      </c>
      <c r="CX941" s="1">
        <v>150041</v>
      </c>
      <c r="CY941" s="1" t="s">
        <v>270</v>
      </c>
    </row>
    <row r="942" spans="1:103" x14ac:dyDescent="0.2">
      <c r="A942" s="1">
        <v>93003</v>
      </c>
      <c r="B942" s="1">
        <v>10</v>
      </c>
      <c r="C942" s="1">
        <v>193003</v>
      </c>
      <c r="D942" s="1">
        <v>293003</v>
      </c>
      <c r="E942" s="1" t="s">
        <v>3048</v>
      </c>
      <c r="F942" s="1" t="s">
        <v>3049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256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 t="s">
        <v>3050</v>
      </c>
      <c r="AL942" s="1">
        <v>1</v>
      </c>
      <c r="AM942" s="1">
        <v>500002</v>
      </c>
      <c r="AN942" s="1">
        <v>0</v>
      </c>
      <c r="AO942" s="1">
        <v>0</v>
      </c>
      <c r="AP942" s="1">
        <v>0</v>
      </c>
      <c r="AQ942" s="1">
        <v>5</v>
      </c>
      <c r="AS942" s="1">
        <v>150</v>
      </c>
      <c r="AT942" s="1">
        <v>150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S942" s="1" t="s">
        <v>249</v>
      </c>
      <c r="CT942" s="1">
        <v>2</v>
      </c>
      <c r="CU942" s="1">
        <v>-1</v>
      </c>
      <c r="CV942" s="1">
        <v>40</v>
      </c>
      <c r="CW942" s="1">
        <v>0</v>
      </c>
      <c r="CX942" s="1">
        <v>150040</v>
      </c>
      <c r="CY942" s="1" t="s">
        <v>249</v>
      </c>
    </row>
    <row r="943" spans="1:103" x14ac:dyDescent="0.2">
      <c r="A943" s="1">
        <v>93004</v>
      </c>
      <c r="B943" s="1">
        <v>10</v>
      </c>
      <c r="C943" s="1">
        <v>193004</v>
      </c>
      <c r="D943" s="1">
        <v>293004</v>
      </c>
      <c r="E943" s="1" t="s">
        <v>3051</v>
      </c>
      <c r="F943" s="1" t="s">
        <v>3052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256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 t="s">
        <v>3053</v>
      </c>
      <c r="AL943" s="1">
        <v>1</v>
      </c>
      <c r="AM943" s="1">
        <v>500003</v>
      </c>
      <c r="AN943" s="1">
        <v>0</v>
      </c>
      <c r="AO943" s="1">
        <v>0</v>
      </c>
      <c r="AP943" s="1">
        <v>0</v>
      </c>
      <c r="AQ943" s="1">
        <v>5</v>
      </c>
      <c r="AS943" s="1">
        <v>151</v>
      </c>
      <c r="AT943" s="1">
        <v>151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S943" s="1" t="s">
        <v>2828</v>
      </c>
      <c r="CT943" s="1">
        <v>2</v>
      </c>
      <c r="CU943" s="1">
        <v>-1</v>
      </c>
      <c r="CV943" s="1">
        <v>42</v>
      </c>
      <c r="CW943" s="1">
        <v>0</v>
      </c>
      <c r="CX943" s="1">
        <v>150042</v>
      </c>
      <c r="CY943" s="1" t="s">
        <v>2828</v>
      </c>
    </row>
    <row r="944" spans="1:103" x14ac:dyDescent="0.2">
      <c r="A944" s="1">
        <v>93005</v>
      </c>
      <c r="B944" s="1">
        <v>10</v>
      </c>
      <c r="C944" s="1">
        <v>193005</v>
      </c>
      <c r="D944" s="1">
        <v>293005</v>
      </c>
      <c r="E944" s="1" t="s">
        <v>3054</v>
      </c>
      <c r="F944" s="1" t="s">
        <v>3055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256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 t="s">
        <v>3056</v>
      </c>
      <c r="AL944" s="1">
        <v>1</v>
      </c>
      <c r="AM944" s="1">
        <v>500004</v>
      </c>
      <c r="AN944" s="1">
        <v>0</v>
      </c>
      <c r="AO944" s="1">
        <v>0</v>
      </c>
      <c r="AP944" s="1">
        <v>0</v>
      </c>
      <c r="AQ944" s="1">
        <v>5</v>
      </c>
      <c r="AS944" s="1">
        <v>0</v>
      </c>
      <c r="AT944" s="1">
        <v>152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S944" s="1" t="s">
        <v>194</v>
      </c>
      <c r="CT944" s="1">
        <v>2</v>
      </c>
      <c r="CU944" s="1">
        <v>-1</v>
      </c>
      <c r="CV944" s="1">
        <v>43</v>
      </c>
      <c r="CW944" s="1">
        <v>0</v>
      </c>
      <c r="CX944" s="1">
        <v>150043</v>
      </c>
      <c r="CY944" s="1" t="s">
        <v>194</v>
      </c>
    </row>
    <row r="945" spans="1:103" x14ac:dyDescent="0.2">
      <c r="A945" s="1">
        <v>93006</v>
      </c>
      <c r="B945" s="1">
        <v>10</v>
      </c>
      <c r="C945" s="1">
        <v>193006</v>
      </c>
      <c r="D945" s="1">
        <v>293006</v>
      </c>
      <c r="E945" s="1" t="s">
        <v>3057</v>
      </c>
      <c r="F945" s="1" t="s">
        <v>3058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256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 t="s">
        <v>3059</v>
      </c>
      <c r="AL945" s="1">
        <v>1</v>
      </c>
      <c r="AM945" s="1">
        <v>500005</v>
      </c>
      <c r="AN945" s="1">
        <v>0</v>
      </c>
      <c r="AO945" s="1">
        <v>0</v>
      </c>
      <c r="AP945" s="1">
        <v>0</v>
      </c>
      <c r="AQ945" s="1">
        <v>5</v>
      </c>
      <c r="AS945" s="1">
        <v>153</v>
      </c>
      <c r="AT945" s="1">
        <v>153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S945" s="1" t="s">
        <v>200</v>
      </c>
      <c r="CT945" s="1">
        <v>1</v>
      </c>
      <c r="CU945" s="1">
        <v>-1</v>
      </c>
      <c r="CV945" s="1">
        <v>44</v>
      </c>
      <c r="CW945" s="1">
        <v>0</v>
      </c>
      <c r="CX945" s="1">
        <v>150044</v>
      </c>
      <c r="CY945" s="1" t="s">
        <v>200</v>
      </c>
    </row>
    <row r="946" spans="1:103" x14ac:dyDescent="0.2">
      <c r="A946" s="1">
        <v>93007</v>
      </c>
      <c r="B946" s="1">
        <v>10</v>
      </c>
      <c r="C946" s="1">
        <v>193007</v>
      </c>
      <c r="D946" s="1">
        <v>293007</v>
      </c>
      <c r="E946" s="1" t="s">
        <v>3060</v>
      </c>
      <c r="F946" s="1" t="s">
        <v>3061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256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 t="s">
        <v>3062</v>
      </c>
      <c r="AL946" s="1">
        <v>1</v>
      </c>
      <c r="AM946" s="1">
        <v>500006</v>
      </c>
      <c r="AN946" s="1">
        <v>0</v>
      </c>
      <c r="AO946" s="1">
        <v>0</v>
      </c>
      <c r="AP946" s="1">
        <v>0</v>
      </c>
      <c r="AQ946" s="1">
        <v>5</v>
      </c>
      <c r="AS946" s="1">
        <v>154</v>
      </c>
      <c r="AT946" s="1">
        <v>154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S946" s="1" t="s">
        <v>197</v>
      </c>
      <c r="CT946" s="1">
        <v>1</v>
      </c>
      <c r="CU946" s="1">
        <v>-1</v>
      </c>
      <c r="CV946" s="1">
        <v>45</v>
      </c>
      <c r="CW946" s="1">
        <v>0</v>
      </c>
      <c r="CX946" s="1">
        <v>150045</v>
      </c>
      <c r="CY946" s="1" t="s">
        <v>197</v>
      </c>
    </row>
    <row r="947" spans="1:103" x14ac:dyDescent="0.2">
      <c r="A947" s="1">
        <v>93008</v>
      </c>
      <c r="B947" s="1">
        <v>10</v>
      </c>
      <c r="C947" s="1">
        <v>193008</v>
      </c>
      <c r="D947" s="1">
        <v>293008</v>
      </c>
      <c r="E947" s="1" t="s">
        <v>3063</v>
      </c>
      <c r="F947" s="1" t="s">
        <v>3064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256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 t="s">
        <v>3065</v>
      </c>
      <c r="AL947" s="1">
        <v>1</v>
      </c>
      <c r="AM947" s="1">
        <v>500007</v>
      </c>
      <c r="AN947" s="1">
        <v>0</v>
      </c>
      <c r="AO947" s="1">
        <v>0</v>
      </c>
      <c r="AP947" s="1">
        <v>0</v>
      </c>
      <c r="AQ947" s="1">
        <v>5</v>
      </c>
      <c r="AS947" s="1">
        <v>155</v>
      </c>
      <c r="AT947" s="1">
        <v>155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S947" s="1" t="s">
        <v>203</v>
      </c>
      <c r="CT947" s="1">
        <v>1</v>
      </c>
      <c r="CU947" s="1">
        <v>-1</v>
      </c>
      <c r="CV947" s="1">
        <v>46</v>
      </c>
      <c r="CW947" s="1">
        <v>0</v>
      </c>
      <c r="CX947" s="1">
        <v>150046</v>
      </c>
      <c r="CY947" s="1" t="s">
        <v>203</v>
      </c>
    </row>
    <row r="948" spans="1:103" x14ac:dyDescent="0.2">
      <c r="A948" s="1">
        <v>93009</v>
      </c>
      <c r="B948" s="1">
        <v>10</v>
      </c>
      <c r="C948" s="1">
        <v>193009</v>
      </c>
      <c r="D948" s="1">
        <v>293009</v>
      </c>
      <c r="E948" s="1" t="s">
        <v>3066</v>
      </c>
      <c r="F948" s="1" t="s">
        <v>3067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256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 t="s">
        <v>3068</v>
      </c>
      <c r="AL948" s="1">
        <v>1</v>
      </c>
      <c r="AM948" s="1">
        <v>500008</v>
      </c>
      <c r="AN948" s="1">
        <v>0</v>
      </c>
      <c r="AO948" s="1">
        <v>0</v>
      </c>
      <c r="AP948" s="1">
        <v>0</v>
      </c>
      <c r="AQ948" s="1">
        <v>5</v>
      </c>
      <c r="AS948" s="1">
        <v>0</v>
      </c>
      <c r="AT948" s="1">
        <v>156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S948" s="1" t="s">
        <v>2829</v>
      </c>
      <c r="CT948" s="1">
        <v>1</v>
      </c>
      <c r="CU948" s="1">
        <v>-1</v>
      </c>
      <c r="CV948" s="1">
        <v>47</v>
      </c>
      <c r="CW948" s="1">
        <v>0</v>
      </c>
      <c r="CX948" s="1">
        <v>150047</v>
      </c>
      <c r="CY948" s="1" t="s">
        <v>2829</v>
      </c>
    </row>
    <row r="949" spans="1:103" x14ac:dyDescent="0.2">
      <c r="A949" s="1">
        <v>93010</v>
      </c>
      <c r="B949" s="1">
        <v>10</v>
      </c>
      <c r="C949" s="1">
        <v>193010</v>
      </c>
      <c r="D949" s="1">
        <v>293010</v>
      </c>
      <c r="E949" s="1" t="s">
        <v>3069</v>
      </c>
      <c r="F949" s="1" t="s">
        <v>3070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256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 t="s">
        <v>3071</v>
      </c>
      <c r="AL949" s="1">
        <v>1</v>
      </c>
      <c r="AM949" s="1">
        <v>500009</v>
      </c>
      <c r="AN949" s="1">
        <v>0</v>
      </c>
      <c r="AO949" s="1">
        <v>0</v>
      </c>
      <c r="AP949" s="1">
        <v>0</v>
      </c>
      <c r="AQ949" s="1">
        <v>5</v>
      </c>
      <c r="AS949" s="1">
        <v>157</v>
      </c>
      <c r="AT949" s="1">
        <v>157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S949" s="1" t="s">
        <v>189</v>
      </c>
      <c r="CT949" s="1">
        <v>2</v>
      </c>
      <c r="CU949" s="1">
        <v>-1</v>
      </c>
      <c r="CV949" s="1">
        <v>48</v>
      </c>
      <c r="CW949" s="1">
        <v>0</v>
      </c>
      <c r="CX949" s="1">
        <v>150048</v>
      </c>
      <c r="CY949" s="1" t="s">
        <v>189</v>
      </c>
    </row>
    <row r="950" spans="1:103" x14ac:dyDescent="0.2">
      <c r="A950" s="1">
        <v>93011</v>
      </c>
      <c r="B950" s="1">
        <v>10</v>
      </c>
      <c r="C950" s="1">
        <v>193011</v>
      </c>
      <c r="D950" s="1">
        <v>293011</v>
      </c>
      <c r="E950" s="1" t="s">
        <v>3072</v>
      </c>
      <c r="F950" s="1" t="s">
        <v>3073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256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 t="s">
        <v>3074</v>
      </c>
      <c r="AL950" s="1">
        <v>1</v>
      </c>
      <c r="AM950" s="1">
        <v>500010</v>
      </c>
      <c r="AN950" s="1">
        <v>0</v>
      </c>
      <c r="AO950" s="1">
        <v>0</v>
      </c>
      <c r="AP950" s="1">
        <v>0</v>
      </c>
      <c r="AQ950" s="1">
        <v>5</v>
      </c>
      <c r="AS950" s="1">
        <v>158</v>
      </c>
      <c r="AT950" s="1">
        <v>158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S950" s="1" t="s">
        <v>191</v>
      </c>
      <c r="CT950" s="1">
        <v>2</v>
      </c>
      <c r="CU950" s="1">
        <v>-1</v>
      </c>
      <c r="CV950" s="1">
        <v>49</v>
      </c>
      <c r="CW950" s="1">
        <v>0</v>
      </c>
      <c r="CX950" s="1">
        <v>150049</v>
      </c>
      <c r="CY950" s="1" t="s">
        <v>191</v>
      </c>
    </row>
    <row r="951" spans="1:103" x14ac:dyDescent="0.2">
      <c r="A951" s="1">
        <v>93012</v>
      </c>
      <c r="B951" s="1">
        <v>10</v>
      </c>
      <c r="C951" s="1">
        <v>193012</v>
      </c>
      <c r="D951" s="1">
        <v>293012</v>
      </c>
      <c r="E951" s="1" t="s">
        <v>3075</v>
      </c>
      <c r="F951" s="1" t="s">
        <v>3076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256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 t="s">
        <v>3077</v>
      </c>
      <c r="AL951" s="1">
        <v>1</v>
      </c>
      <c r="AM951" s="1">
        <v>500011</v>
      </c>
      <c r="AN951" s="1">
        <v>0</v>
      </c>
      <c r="AO951" s="1">
        <v>0</v>
      </c>
      <c r="AP951" s="1">
        <v>0</v>
      </c>
      <c r="AQ951" s="1">
        <v>5</v>
      </c>
      <c r="AS951" s="1">
        <v>159</v>
      </c>
      <c r="AT951" s="1">
        <v>159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S951" s="1" t="s">
        <v>2830</v>
      </c>
      <c r="CT951" s="1">
        <v>2</v>
      </c>
      <c r="CU951" s="1">
        <v>-1</v>
      </c>
      <c r="CV951" s="1">
        <v>50</v>
      </c>
      <c r="CW951" s="1">
        <v>0</v>
      </c>
      <c r="CX951" s="1">
        <v>150050</v>
      </c>
      <c r="CY951" s="1" t="s">
        <v>2830</v>
      </c>
    </row>
    <row r="952" spans="1:103" x14ac:dyDescent="0.2">
      <c r="A952" s="1">
        <v>93013</v>
      </c>
      <c r="B952" s="1">
        <v>10</v>
      </c>
      <c r="C952" s="1">
        <v>193013</v>
      </c>
      <c r="D952" s="1">
        <v>293013</v>
      </c>
      <c r="E952" s="1" t="s">
        <v>3078</v>
      </c>
      <c r="F952" s="1" t="s">
        <v>3079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256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 t="s">
        <v>3080</v>
      </c>
      <c r="AL952" s="1">
        <v>1</v>
      </c>
      <c r="AM952" s="1">
        <v>500012</v>
      </c>
      <c r="AN952" s="1">
        <v>0</v>
      </c>
      <c r="AO952" s="1">
        <v>0</v>
      </c>
      <c r="AP952" s="1">
        <v>0</v>
      </c>
      <c r="AQ952" s="1">
        <v>5</v>
      </c>
      <c r="AS952" s="1">
        <v>160</v>
      </c>
      <c r="AT952" s="1">
        <v>160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S952" s="1" t="s">
        <v>181</v>
      </c>
      <c r="CT952" s="1">
        <v>1</v>
      </c>
      <c r="CU952" s="1">
        <v>-1</v>
      </c>
      <c r="CV952" s="1">
        <v>51</v>
      </c>
      <c r="CW952" s="1">
        <v>0</v>
      </c>
      <c r="CX952" s="1">
        <v>150051</v>
      </c>
      <c r="CY952" s="1" t="s">
        <v>181</v>
      </c>
    </row>
    <row r="953" spans="1:103" x14ac:dyDescent="0.2">
      <c r="A953" s="1">
        <v>94000</v>
      </c>
      <c r="B953" s="1">
        <v>5</v>
      </c>
      <c r="C953" s="1">
        <v>194000</v>
      </c>
      <c r="D953" s="1">
        <v>294000</v>
      </c>
      <c r="E953" s="1" t="s">
        <v>164</v>
      </c>
      <c r="F953" s="1" t="s">
        <v>1923</v>
      </c>
      <c r="G953" s="1">
        <v>100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 t="s">
        <v>1924</v>
      </c>
      <c r="AL953" s="1">
        <v>1</v>
      </c>
      <c r="AM953" s="1">
        <v>0</v>
      </c>
      <c r="AN953" s="1">
        <v>1</v>
      </c>
      <c r="AO953" s="1">
        <v>9</v>
      </c>
      <c r="AP953" s="1">
        <v>8192</v>
      </c>
      <c r="AQ953" s="1">
        <v>3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S953" s="1" t="s">
        <v>264</v>
      </c>
      <c r="CT953" s="1">
        <v>1</v>
      </c>
      <c r="CU953" s="1">
        <v>-1</v>
      </c>
      <c r="CV953" s="1">
        <v>52</v>
      </c>
      <c r="CW953" s="1">
        <v>0</v>
      </c>
      <c r="CX953" s="1">
        <v>150052</v>
      </c>
      <c r="CY953" s="1" t="s">
        <v>264</v>
      </c>
    </row>
    <row r="954" spans="1:103" x14ac:dyDescent="0.2">
      <c r="A954" s="1">
        <v>94001</v>
      </c>
      <c r="B954" s="1">
        <v>5</v>
      </c>
      <c r="C954" s="1">
        <v>194001</v>
      </c>
      <c r="D954" s="1">
        <v>294001</v>
      </c>
      <c r="E954" s="1" t="s">
        <v>162</v>
      </c>
      <c r="F954" s="1" t="s">
        <v>1925</v>
      </c>
      <c r="G954" s="1">
        <v>100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 t="s">
        <v>1926</v>
      </c>
      <c r="AL954" s="1">
        <v>1</v>
      </c>
      <c r="AM954" s="1">
        <v>0</v>
      </c>
      <c r="AN954" s="1">
        <v>1</v>
      </c>
      <c r="AO954" s="1">
        <v>57</v>
      </c>
      <c r="AP954" s="1">
        <v>8192</v>
      </c>
      <c r="AQ954" s="1">
        <v>3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S954" s="1" t="s">
        <v>257</v>
      </c>
      <c r="CT954" s="1">
        <v>1</v>
      </c>
      <c r="CU954" s="1">
        <v>-1</v>
      </c>
      <c r="CV954" s="1">
        <v>53</v>
      </c>
      <c r="CW954" s="1">
        <v>0</v>
      </c>
      <c r="CX954" s="1">
        <v>150053</v>
      </c>
      <c r="CY954" s="1" t="s">
        <v>257</v>
      </c>
    </row>
    <row r="955" spans="1:103" x14ac:dyDescent="0.2">
      <c r="A955" s="1">
        <v>94002</v>
      </c>
      <c r="B955" s="1">
        <v>5</v>
      </c>
      <c r="C955" s="1">
        <v>194002</v>
      </c>
      <c r="D955" s="1">
        <v>294002</v>
      </c>
      <c r="E955" s="1" t="s">
        <v>161</v>
      </c>
      <c r="F955" s="1" t="s">
        <v>1927</v>
      </c>
      <c r="G955" s="1">
        <v>100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 t="s">
        <v>1928</v>
      </c>
      <c r="AL955" s="1">
        <v>1</v>
      </c>
      <c r="AM955" s="1">
        <v>0</v>
      </c>
      <c r="AN955" s="1">
        <v>1</v>
      </c>
      <c r="AO955" s="1">
        <v>9</v>
      </c>
      <c r="AP955" s="1">
        <v>8192</v>
      </c>
      <c r="AQ955" s="1">
        <v>3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S955" s="1" t="s">
        <v>2831</v>
      </c>
      <c r="CT955" s="1">
        <v>2</v>
      </c>
      <c r="CU955" s="1">
        <v>-1</v>
      </c>
      <c r="CV955" s="1">
        <v>54</v>
      </c>
      <c r="CW955" s="1">
        <v>0</v>
      </c>
      <c r="CX955" s="1">
        <v>150054</v>
      </c>
      <c r="CY955" s="1" t="s">
        <v>2831</v>
      </c>
    </row>
    <row r="956" spans="1:103" x14ac:dyDescent="0.2">
      <c r="A956" s="1">
        <v>94003</v>
      </c>
      <c r="B956" s="1">
        <v>5</v>
      </c>
      <c r="C956" s="1">
        <v>194003</v>
      </c>
      <c r="D956" s="1">
        <v>294003</v>
      </c>
      <c r="E956" s="1" t="s">
        <v>159</v>
      </c>
      <c r="F956" s="1" t="s">
        <v>1929</v>
      </c>
      <c r="G956" s="1">
        <v>100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 t="s">
        <v>1930</v>
      </c>
      <c r="AL956" s="1">
        <v>1</v>
      </c>
      <c r="AM956" s="1">
        <v>0</v>
      </c>
      <c r="AN956" s="1">
        <v>1</v>
      </c>
      <c r="AO956" s="1">
        <v>57</v>
      </c>
      <c r="AP956" s="1">
        <v>8192</v>
      </c>
      <c r="AQ956" s="1">
        <v>3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S956" s="1" t="s">
        <v>178</v>
      </c>
      <c r="CT956" s="1">
        <v>1</v>
      </c>
      <c r="CU956" s="1">
        <v>-1</v>
      </c>
      <c r="CV956" s="1">
        <v>56</v>
      </c>
      <c r="CW956" s="1">
        <v>0</v>
      </c>
      <c r="CX956" s="1">
        <v>150056</v>
      </c>
      <c r="CY956" s="1" t="s">
        <v>178</v>
      </c>
    </row>
    <row r="957" spans="1:103" x14ac:dyDescent="0.2">
      <c r="A957" s="1">
        <v>94004</v>
      </c>
      <c r="B957" s="1">
        <v>5</v>
      </c>
      <c r="C957" s="1">
        <v>194004</v>
      </c>
      <c r="D957" s="1">
        <v>294004</v>
      </c>
      <c r="E957" s="1" t="s">
        <v>142</v>
      </c>
      <c r="F957" s="1" t="s">
        <v>1931</v>
      </c>
      <c r="G957" s="1">
        <v>100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 t="s">
        <v>1932</v>
      </c>
      <c r="AL957" s="1">
        <v>1</v>
      </c>
      <c r="AM957" s="1">
        <v>0</v>
      </c>
      <c r="AN957" s="1">
        <v>1</v>
      </c>
      <c r="AO957" s="1">
        <v>9</v>
      </c>
      <c r="AP957" s="1">
        <v>8192</v>
      </c>
      <c r="AQ957" s="1">
        <v>3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S957" s="1" t="s">
        <v>179</v>
      </c>
      <c r="CT957" s="1">
        <v>1</v>
      </c>
      <c r="CU957" s="1">
        <v>-1</v>
      </c>
      <c r="CV957" s="1">
        <v>57</v>
      </c>
      <c r="CW957" s="1">
        <v>0</v>
      </c>
      <c r="CX957" s="1">
        <v>150057</v>
      </c>
      <c r="CY957" s="1" t="s">
        <v>179</v>
      </c>
    </row>
    <row r="958" spans="1:103" x14ac:dyDescent="0.2">
      <c r="A958" s="1">
        <v>94005</v>
      </c>
      <c r="B958" s="1">
        <v>5</v>
      </c>
      <c r="C958" s="1">
        <v>194005</v>
      </c>
      <c r="D958" s="1">
        <v>294005</v>
      </c>
      <c r="E958" s="1" t="s">
        <v>130</v>
      </c>
      <c r="F958" s="1" t="s">
        <v>1933</v>
      </c>
      <c r="G958" s="1">
        <v>100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 t="s">
        <v>1934</v>
      </c>
      <c r="AL958" s="1">
        <v>1</v>
      </c>
      <c r="AM958" s="1">
        <v>0</v>
      </c>
      <c r="AN958" s="1">
        <v>1</v>
      </c>
      <c r="AO958" s="1">
        <v>9</v>
      </c>
      <c r="AP958" s="1">
        <v>8192</v>
      </c>
      <c r="AQ958" s="1">
        <v>3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S958" s="1" t="s">
        <v>2832</v>
      </c>
      <c r="CT958" s="1">
        <v>4</v>
      </c>
      <c r="CU958" s="1">
        <v>-1</v>
      </c>
      <c r="CV958" s="1">
        <v>58</v>
      </c>
      <c r="CW958" s="1">
        <v>0</v>
      </c>
      <c r="CX958" s="1">
        <v>150058</v>
      </c>
      <c r="CY958" s="1" t="s">
        <v>2832</v>
      </c>
    </row>
    <row r="959" spans="1:103" x14ac:dyDescent="0.2">
      <c r="A959" s="1">
        <v>94006</v>
      </c>
      <c r="B959" s="1">
        <v>5</v>
      </c>
      <c r="C959" s="1">
        <v>194006</v>
      </c>
      <c r="D959" s="1">
        <v>294006</v>
      </c>
      <c r="E959" s="1" t="s">
        <v>488</v>
      </c>
      <c r="F959" s="1" t="s">
        <v>1935</v>
      </c>
      <c r="G959" s="1">
        <v>100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 t="s">
        <v>1936</v>
      </c>
      <c r="AL959" s="1">
        <v>1</v>
      </c>
      <c r="AM959" s="1">
        <v>0</v>
      </c>
      <c r="AN959" s="1">
        <v>1</v>
      </c>
      <c r="AO959" s="1">
        <v>24</v>
      </c>
      <c r="AP959" s="1">
        <v>8192</v>
      </c>
      <c r="AQ959" s="1">
        <v>3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S959" s="1" t="s">
        <v>177</v>
      </c>
      <c r="CT959" s="1">
        <v>2</v>
      </c>
      <c r="CU959" s="1">
        <v>-1</v>
      </c>
      <c r="CV959" s="1">
        <v>59</v>
      </c>
      <c r="CW959" s="1">
        <v>0</v>
      </c>
      <c r="CX959" s="1">
        <v>150059</v>
      </c>
      <c r="CY959" s="1" t="s">
        <v>177</v>
      </c>
    </row>
    <row r="960" spans="1:103" x14ac:dyDescent="0.2">
      <c r="A960" s="1">
        <v>94007</v>
      </c>
      <c r="B960" s="1">
        <v>5</v>
      </c>
      <c r="C960" s="1">
        <v>194007</v>
      </c>
      <c r="D960" s="1">
        <v>294007</v>
      </c>
      <c r="E960" s="1" t="s">
        <v>131</v>
      </c>
      <c r="F960" s="1" t="s">
        <v>1937</v>
      </c>
      <c r="G960" s="1">
        <v>100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 t="s">
        <v>1938</v>
      </c>
      <c r="AL960" s="1">
        <v>1</v>
      </c>
      <c r="AM960" s="1">
        <v>0</v>
      </c>
      <c r="AN960" s="1">
        <v>1</v>
      </c>
      <c r="AO960" s="1">
        <v>9</v>
      </c>
      <c r="AP960" s="1">
        <v>8192</v>
      </c>
      <c r="AQ960" s="1">
        <v>3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S960" s="1" t="s">
        <v>181</v>
      </c>
      <c r="CT960" s="1">
        <v>1</v>
      </c>
      <c r="CU960" s="1">
        <v>-1</v>
      </c>
      <c r="CV960" s="1">
        <v>51</v>
      </c>
      <c r="CW960" s="1">
        <v>0</v>
      </c>
      <c r="CX960" s="1">
        <v>150051</v>
      </c>
      <c r="CY960" s="1" t="s">
        <v>181</v>
      </c>
    </row>
    <row r="961" spans="1:103" x14ac:dyDescent="0.2">
      <c r="A961" s="1">
        <v>94008</v>
      </c>
      <c r="B961" s="1">
        <v>5</v>
      </c>
      <c r="C961" s="1">
        <v>194008</v>
      </c>
      <c r="D961" s="1">
        <v>294008</v>
      </c>
      <c r="E961" s="1" t="s">
        <v>144</v>
      </c>
      <c r="F961" s="1" t="s">
        <v>1939</v>
      </c>
      <c r="G961" s="1">
        <v>100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 t="s">
        <v>1940</v>
      </c>
      <c r="AL961" s="1">
        <v>1</v>
      </c>
      <c r="AM961" s="1">
        <v>0</v>
      </c>
      <c r="AN961" s="1">
        <v>1</v>
      </c>
      <c r="AO961" s="1">
        <v>9</v>
      </c>
      <c r="AP961" s="1">
        <v>8192</v>
      </c>
      <c r="AQ961" s="1">
        <v>3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S961" s="1" t="s">
        <v>264</v>
      </c>
      <c r="CT961" s="1">
        <v>1</v>
      </c>
      <c r="CU961" s="1">
        <v>-1</v>
      </c>
      <c r="CV961" s="1">
        <v>52</v>
      </c>
      <c r="CW961" s="1">
        <v>0</v>
      </c>
      <c r="CX961" s="1">
        <v>150052</v>
      </c>
      <c r="CY961" s="1" t="s">
        <v>264</v>
      </c>
    </row>
    <row r="962" spans="1:103" x14ac:dyDescent="0.2">
      <c r="A962" s="1">
        <v>94009</v>
      </c>
      <c r="B962" s="1">
        <v>5</v>
      </c>
      <c r="C962" s="1">
        <v>194009</v>
      </c>
      <c r="D962" s="1">
        <v>294009</v>
      </c>
      <c r="E962" s="1" t="s">
        <v>152</v>
      </c>
      <c r="F962" s="1" t="s">
        <v>1941</v>
      </c>
      <c r="G962" s="1">
        <v>100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 t="s">
        <v>1942</v>
      </c>
      <c r="AL962" s="1">
        <v>1</v>
      </c>
      <c r="AM962" s="1">
        <v>0</v>
      </c>
      <c r="AN962" s="1">
        <v>1</v>
      </c>
      <c r="AO962" s="1">
        <v>57</v>
      </c>
      <c r="AP962" s="1">
        <v>8192</v>
      </c>
      <c r="AQ962" s="1">
        <v>3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S962" s="1" t="s">
        <v>257</v>
      </c>
      <c r="CT962" s="1">
        <v>1</v>
      </c>
      <c r="CU962" s="1">
        <v>-1</v>
      </c>
      <c r="CV962" s="1">
        <v>53</v>
      </c>
      <c r="CW962" s="1">
        <v>0</v>
      </c>
      <c r="CX962" s="1">
        <v>150053</v>
      </c>
      <c r="CY962" s="1" t="s">
        <v>257</v>
      </c>
    </row>
    <row r="963" spans="1:103" x14ac:dyDescent="0.2">
      <c r="A963" s="1">
        <v>94010</v>
      </c>
      <c r="B963" s="1">
        <v>5</v>
      </c>
      <c r="C963" s="1">
        <v>194010</v>
      </c>
      <c r="D963" s="1">
        <v>294010</v>
      </c>
      <c r="E963" s="1" t="s">
        <v>135</v>
      </c>
      <c r="F963" s="1" t="s">
        <v>1943</v>
      </c>
      <c r="G963" s="1">
        <v>100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 t="s">
        <v>1944</v>
      </c>
      <c r="AL963" s="1">
        <v>1</v>
      </c>
      <c r="AM963" s="1">
        <v>0</v>
      </c>
      <c r="AN963" s="1">
        <v>1</v>
      </c>
      <c r="AO963" s="1">
        <v>9</v>
      </c>
      <c r="AP963" s="1">
        <v>8192</v>
      </c>
      <c r="AQ963" s="1">
        <v>3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S963" s="1" t="s">
        <v>2831</v>
      </c>
      <c r="CT963" s="1">
        <v>2</v>
      </c>
      <c r="CU963" s="1">
        <v>-1</v>
      </c>
      <c r="CV963" s="1">
        <v>54</v>
      </c>
      <c r="CW963" s="1">
        <v>0</v>
      </c>
      <c r="CX963" s="1">
        <v>150054</v>
      </c>
      <c r="CY963" s="1" t="s">
        <v>2831</v>
      </c>
    </row>
    <row r="964" spans="1:103" x14ac:dyDescent="0.2">
      <c r="A964" s="1">
        <v>94011</v>
      </c>
      <c r="B964" s="1">
        <v>5</v>
      </c>
      <c r="C964" s="1">
        <v>194011</v>
      </c>
      <c r="D964" s="1">
        <v>294011</v>
      </c>
      <c r="E964" s="1" t="s">
        <v>154</v>
      </c>
      <c r="F964" s="1" t="s">
        <v>1945</v>
      </c>
      <c r="G964" s="1">
        <v>100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 t="s">
        <v>1946</v>
      </c>
      <c r="AL964" s="1">
        <v>1</v>
      </c>
      <c r="AM964" s="1">
        <v>0</v>
      </c>
      <c r="AN964" s="1">
        <v>1</v>
      </c>
      <c r="AO964" s="1">
        <v>9</v>
      </c>
      <c r="AP964" s="1">
        <v>8192</v>
      </c>
      <c r="AQ964" s="1">
        <v>3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S964" s="1" t="s">
        <v>178</v>
      </c>
      <c r="CT964" s="1">
        <v>1</v>
      </c>
      <c r="CU964" s="1">
        <v>-1</v>
      </c>
      <c r="CV964" s="1">
        <v>56</v>
      </c>
      <c r="CW964" s="1">
        <v>0</v>
      </c>
      <c r="CX964" s="1">
        <v>150056</v>
      </c>
      <c r="CY964" s="1" t="s">
        <v>178</v>
      </c>
    </row>
    <row r="965" spans="1:103" x14ac:dyDescent="0.2">
      <c r="A965" s="1">
        <v>94012</v>
      </c>
      <c r="B965" s="1">
        <v>5</v>
      </c>
      <c r="C965" s="1">
        <v>194012</v>
      </c>
      <c r="D965" s="1">
        <v>294012</v>
      </c>
      <c r="E965" s="1" t="s">
        <v>150</v>
      </c>
      <c r="F965" s="1" t="s">
        <v>1947</v>
      </c>
      <c r="G965" s="1">
        <v>100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 t="s">
        <v>1948</v>
      </c>
      <c r="AL965" s="1">
        <v>1</v>
      </c>
      <c r="AM965" s="1">
        <v>0</v>
      </c>
      <c r="AN965" s="1">
        <v>1</v>
      </c>
      <c r="AO965" s="1">
        <v>57</v>
      </c>
      <c r="AP965" s="1">
        <v>8192</v>
      </c>
      <c r="AQ965" s="1">
        <v>3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S965" s="1" t="s">
        <v>179</v>
      </c>
      <c r="CT965" s="1">
        <v>1</v>
      </c>
      <c r="CU965" s="1">
        <v>-1</v>
      </c>
      <c r="CV965" s="1">
        <v>57</v>
      </c>
      <c r="CW965" s="1">
        <v>0</v>
      </c>
      <c r="CX965" s="1">
        <v>150057</v>
      </c>
      <c r="CY965" s="1" t="s">
        <v>179</v>
      </c>
    </row>
    <row r="966" spans="1:103" x14ac:dyDescent="0.2">
      <c r="A966" s="1">
        <v>94013</v>
      </c>
      <c r="B966" s="1">
        <v>5</v>
      </c>
      <c r="C966" s="1">
        <v>194013</v>
      </c>
      <c r="D966" s="1">
        <v>294013</v>
      </c>
      <c r="E966" s="1" t="s">
        <v>489</v>
      </c>
      <c r="F966" s="1" t="s">
        <v>1949</v>
      </c>
      <c r="G966" s="1">
        <v>100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 t="s">
        <v>1950</v>
      </c>
      <c r="AL966" s="1">
        <v>1</v>
      </c>
      <c r="AM966" s="1">
        <v>0</v>
      </c>
      <c r="AN966" s="1">
        <v>1</v>
      </c>
      <c r="AO966" s="1">
        <v>0</v>
      </c>
      <c r="AP966" s="1">
        <v>0</v>
      </c>
      <c r="AQ966" s="1">
        <v>3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S966" s="1" t="s">
        <v>2832</v>
      </c>
      <c r="CT966" s="1">
        <v>4</v>
      </c>
      <c r="CU966" s="1">
        <v>-1</v>
      </c>
      <c r="CV966" s="1">
        <v>58</v>
      </c>
      <c r="CW966" s="1">
        <v>0</v>
      </c>
      <c r="CX966" s="1">
        <v>150058</v>
      </c>
      <c r="CY966" s="1" t="s">
        <v>2832</v>
      </c>
    </row>
    <row r="967" spans="1:103" x14ac:dyDescent="0.2">
      <c r="A967" s="1">
        <v>94014</v>
      </c>
      <c r="B967" s="1">
        <v>5</v>
      </c>
      <c r="C967" s="1">
        <v>194014</v>
      </c>
      <c r="D967" s="1">
        <v>294014</v>
      </c>
      <c r="E967" s="1" t="s">
        <v>158</v>
      </c>
      <c r="F967" s="1" t="s">
        <v>1951</v>
      </c>
      <c r="G967" s="1">
        <v>100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 t="s">
        <v>1952</v>
      </c>
      <c r="AL967" s="1">
        <v>1</v>
      </c>
      <c r="AM967" s="1">
        <v>0</v>
      </c>
      <c r="AN967" s="1">
        <v>1</v>
      </c>
      <c r="AO967" s="1">
        <v>9</v>
      </c>
      <c r="AP967" s="1">
        <v>8192</v>
      </c>
      <c r="AQ967" s="1">
        <v>3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S967" s="1" t="s">
        <v>177</v>
      </c>
      <c r="CT967" s="1">
        <v>2</v>
      </c>
      <c r="CU967" s="1">
        <v>-1</v>
      </c>
      <c r="CV967" s="1">
        <v>59</v>
      </c>
      <c r="CW967" s="1">
        <v>0</v>
      </c>
      <c r="CX967" s="1">
        <v>150059</v>
      </c>
      <c r="CY967" s="1" t="s">
        <v>177</v>
      </c>
    </row>
    <row r="968" spans="1:103" x14ac:dyDescent="0.2">
      <c r="A968" s="1">
        <v>94015</v>
      </c>
      <c r="B968" s="1">
        <v>5</v>
      </c>
      <c r="C968" s="1">
        <v>194015</v>
      </c>
      <c r="D968" s="1">
        <v>294015</v>
      </c>
      <c r="E968" s="1" t="s">
        <v>261</v>
      </c>
      <c r="F968" s="1" t="s">
        <v>1953</v>
      </c>
      <c r="G968" s="1">
        <v>100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 t="s">
        <v>1954</v>
      </c>
      <c r="AL968" s="1">
        <v>1</v>
      </c>
      <c r="AM968" s="1">
        <v>0</v>
      </c>
      <c r="AN968" s="1">
        <v>1</v>
      </c>
      <c r="AO968" s="1">
        <v>16777256</v>
      </c>
      <c r="AP968" s="1">
        <v>8192</v>
      </c>
      <c r="AQ968" s="1">
        <v>3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S968" s="1" t="s">
        <v>2831</v>
      </c>
      <c r="CT968" s="1">
        <v>2</v>
      </c>
      <c r="CU968" s="1">
        <v>-1</v>
      </c>
      <c r="CV968" s="1">
        <v>54</v>
      </c>
      <c r="CW968" s="1">
        <v>0</v>
      </c>
      <c r="CX968" s="1">
        <v>150054</v>
      </c>
      <c r="CY968" s="1" t="s">
        <v>2831</v>
      </c>
    </row>
    <row r="969" spans="1:103" x14ac:dyDescent="0.2">
      <c r="A969" s="1">
        <v>94016</v>
      </c>
      <c r="B969" s="1">
        <v>5</v>
      </c>
      <c r="C969" s="1">
        <v>194016</v>
      </c>
      <c r="D969" s="1">
        <v>294016</v>
      </c>
      <c r="E969" s="1" t="s">
        <v>258</v>
      </c>
      <c r="F969" s="1" t="s">
        <v>1955</v>
      </c>
      <c r="G969" s="1">
        <v>100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 t="s">
        <v>1956</v>
      </c>
      <c r="AL969" s="1">
        <v>1</v>
      </c>
      <c r="AM969" s="1">
        <v>0</v>
      </c>
      <c r="AN969" s="1">
        <v>1</v>
      </c>
      <c r="AO969" s="1">
        <v>16777256</v>
      </c>
      <c r="AP969" s="1">
        <v>8192</v>
      </c>
      <c r="AQ969" s="1">
        <v>3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S969" s="1" t="s">
        <v>2831</v>
      </c>
      <c r="CT969" s="1">
        <v>2</v>
      </c>
      <c r="CU969" s="1">
        <v>-1</v>
      </c>
      <c r="CV969" s="1">
        <v>54</v>
      </c>
      <c r="CW969" s="1">
        <v>0</v>
      </c>
      <c r="CX969" s="1">
        <v>150054</v>
      </c>
      <c r="CY969" s="1" t="s">
        <v>2831</v>
      </c>
    </row>
    <row r="970" spans="1:103" x14ac:dyDescent="0.2">
      <c r="A970" s="1">
        <v>94017</v>
      </c>
      <c r="B970" s="1">
        <v>5</v>
      </c>
      <c r="C970" s="1">
        <v>194017</v>
      </c>
      <c r="D970" s="1">
        <v>294017</v>
      </c>
      <c r="E970" s="1" t="s">
        <v>252</v>
      </c>
      <c r="F970" s="1" t="s">
        <v>1957</v>
      </c>
      <c r="G970" s="1">
        <v>100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 t="s">
        <v>1958</v>
      </c>
      <c r="AL970" s="1">
        <v>1</v>
      </c>
      <c r="AM970" s="1">
        <v>0</v>
      </c>
      <c r="AN970" s="1">
        <v>1</v>
      </c>
      <c r="AO970" s="1">
        <v>16777240</v>
      </c>
      <c r="AP970" s="1">
        <v>8192</v>
      </c>
      <c r="AQ970" s="1">
        <v>3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S970" s="1" t="s">
        <v>178</v>
      </c>
      <c r="CT970" s="1">
        <v>1</v>
      </c>
      <c r="CU970" s="1">
        <v>-1</v>
      </c>
      <c r="CV970" s="1">
        <v>56</v>
      </c>
      <c r="CW970" s="1">
        <v>0</v>
      </c>
      <c r="CX970" s="1">
        <v>150056</v>
      </c>
      <c r="CY970" s="1" t="s">
        <v>178</v>
      </c>
    </row>
    <row r="971" spans="1:103" x14ac:dyDescent="0.2">
      <c r="A971" s="1">
        <v>94018</v>
      </c>
      <c r="B971" s="1">
        <v>5</v>
      </c>
      <c r="C971" s="1">
        <v>194018</v>
      </c>
      <c r="D971" s="1">
        <v>294018</v>
      </c>
      <c r="E971" s="1" t="s">
        <v>242</v>
      </c>
      <c r="F971" s="1" t="s">
        <v>1959</v>
      </c>
      <c r="G971" s="1">
        <v>100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 t="s">
        <v>1960</v>
      </c>
      <c r="AL971" s="1">
        <v>1</v>
      </c>
      <c r="AM971" s="1">
        <v>0</v>
      </c>
      <c r="AN971" s="1">
        <v>1</v>
      </c>
      <c r="AO971" s="1">
        <v>16777240</v>
      </c>
      <c r="AP971" s="1">
        <v>8192</v>
      </c>
      <c r="AQ971" s="1">
        <v>3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S971" s="1" t="s">
        <v>178</v>
      </c>
      <c r="CT971" s="1">
        <v>1</v>
      </c>
      <c r="CU971" s="1">
        <v>-1</v>
      </c>
      <c r="CV971" s="1">
        <v>56</v>
      </c>
      <c r="CW971" s="1">
        <v>0</v>
      </c>
      <c r="CX971" s="1">
        <v>150056</v>
      </c>
      <c r="CY971" s="1" t="s">
        <v>178</v>
      </c>
    </row>
    <row r="972" spans="1:103" x14ac:dyDescent="0.2">
      <c r="A972" s="1">
        <v>94019</v>
      </c>
      <c r="B972" s="1">
        <v>5</v>
      </c>
      <c r="C972" s="1">
        <v>194019</v>
      </c>
      <c r="D972" s="1">
        <v>294019</v>
      </c>
      <c r="E972" s="1" t="s">
        <v>250</v>
      </c>
      <c r="F972" s="1" t="s">
        <v>1961</v>
      </c>
      <c r="G972" s="1">
        <v>100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 t="s">
        <v>1962</v>
      </c>
      <c r="AL972" s="1">
        <v>1</v>
      </c>
      <c r="AM972" s="1">
        <v>0</v>
      </c>
      <c r="AN972" s="1">
        <v>1</v>
      </c>
      <c r="AO972" s="1">
        <v>16777240</v>
      </c>
      <c r="AP972" s="1">
        <v>8192</v>
      </c>
      <c r="AQ972" s="1">
        <v>3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S972" s="1" t="s">
        <v>179</v>
      </c>
      <c r="CT972" s="1">
        <v>1</v>
      </c>
      <c r="CU972" s="1">
        <v>-1</v>
      </c>
      <c r="CV972" s="1">
        <v>57</v>
      </c>
      <c r="CW972" s="1">
        <v>0</v>
      </c>
      <c r="CX972" s="1">
        <v>150057</v>
      </c>
      <c r="CY972" s="1" t="s">
        <v>179</v>
      </c>
    </row>
    <row r="973" spans="1:103" x14ac:dyDescent="0.2">
      <c r="A973" s="1">
        <v>94020</v>
      </c>
      <c r="B973" s="1">
        <v>5</v>
      </c>
      <c r="C973" s="1">
        <v>194020</v>
      </c>
      <c r="D973" s="1">
        <v>294020</v>
      </c>
      <c r="E973" s="1" t="s">
        <v>248</v>
      </c>
      <c r="F973" s="1" t="s">
        <v>1963</v>
      </c>
      <c r="G973" s="1">
        <v>100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 t="s">
        <v>1964</v>
      </c>
      <c r="AL973" s="1">
        <v>1</v>
      </c>
      <c r="AM973" s="1">
        <v>0</v>
      </c>
      <c r="AN973" s="1">
        <v>1</v>
      </c>
      <c r="AO973" s="1">
        <v>16777240</v>
      </c>
      <c r="AP973" s="1">
        <v>8192</v>
      </c>
      <c r="AQ973" s="1">
        <v>3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S973" s="1" t="s">
        <v>179</v>
      </c>
      <c r="CT973" s="1">
        <v>1</v>
      </c>
      <c r="CU973" s="1">
        <v>-1</v>
      </c>
      <c r="CV973" s="1">
        <v>57</v>
      </c>
      <c r="CW973" s="1">
        <v>0</v>
      </c>
      <c r="CX973" s="1">
        <v>150057</v>
      </c>
      <c r="CY973" s="1" t="s">
        <v>179</v>
      </c>
    </row>
    <row r="974" spans="1:103" x14ac:dyDescent="0.2">
      <c r="A974" s="1">
        <v>94021</v>
      </c>
      <c r="B974" s="1">
        <v>5</v>
      </c>
      <c r="C974" s="1">
        <v>194021</v>
      </c>
      <c r="D974" s="1">
        <v>294021</v>
      </c>
      <c r="E974" s="1" t="s">
        <v>244</v>
      </c>
      <c r="F974" s="1" t="s">
        <v>1965</v>
      </c>
      <c r="G974" s="1">
        <v>100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 t="s">
        <v>1966</v>
      </c>
      <c r="AL974" s="1">
        <v>1</v>
      </c>
      <c r="AM974" s="1">
        <v>0</v>
      </c>
      <c r="AN974" s="1">
        <v>1</v>
      </c>
      <c r="AO974" s="1">
        <v>16777240</v>
      </c>
      <c r="AP974" s="1">
        <v>8192</v>
      </c>
      <c r="AQ974" s="1">
        <v>3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S974" s="1" t="s">
        <v>180</v>
      </c>
      <c r="CT974" s="1">
        <v>1</v>
      </c>
      <c r="CU974" s="1">
        <v>-1</v>
      </c>
      <c r="CV974" s="1">
        <v>55</v>
      </c>
      <c r="CW974" s="1">
        <v>0</v>
      </c>
      <c r="CX974" s="1">
        <v>150055</v>
      </c>
      <c r="CY974" s="1" t="s">
        <v>180</v>
      </c>
    </row>
    <row r="975" spans="1:103" x14ac:dyDescent="0.2">
      <c r="A975" s="1">
        <v>94022</v>
      </c>
      <c r="B975" s="1">
        <v>5</v>
      </c>
      <c r="C975" s="1">
        <v>194022</v>
      </c>
      <c r="D975" s="1">
        <v>294022</v>
      </c>
      <c r="E975" s="1" t="s">
        <v>255</v>
      </c>
      <c r="F975" s="1" t="s">
        <v>1967</v>
      </c>
      <c r="G975" s="1">
        <v>100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 t="s">
        <v>1968</v>
      </c>
      <c r="AL975" s="1">
        <v>1</v>
      </c>
      <c r="AM975" s="1">
        <v>0</v>
      </c>
      <c r="AN975" s="1">
        <v>1</v>
      </c>
      <c r="AO975" s="1">
        <v>16777256</v>
      </c>
      <c r="AP975" s="1">
        <v>8192</v>
      </c>
      <c r="AQ975" s="1">
        <v>3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S975" s="1" t="s">
        <v>180</v>
      </c>
      <c r="CT975" s="1">
        <v>1</v>
      </c>
      <c r="CU975" s="1">
        <v>-1</v>
      </c>
      <c r="CV975" s="1">
        <v>55</v>
      </c>
      <c r="CW975" s="1">
        <v>0</v>
      </c>
      <c r="CX975" s="1">
        <v>150055</v>
      </c>
      <c r="CY975" s="1" t="s">
        <v>180</v>
      </c>
    </row>
    <row r="976" spans="1:103" x14ac:dyDescent="0.2">
      <c r="A976" s="1">
        <v>94023</v>
      </c>
      <c r="B976" s="1">
        <v>5</v>
      </c>
      <c r="C976" s="1">
        <v>194023</v>
      </c>
      <c r="D976" s="1">
        <v>294023</v>
      </c>
      <c r="E976" s="1" t="s">
        <v>265</v>
      </c>
      <c r="F976" s="1" t="s">
        <v>1969</v>
      </c>
      <c r="G976" s="1">
        <v>100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 t="s">
        <v>1970</v>
      </c>
      <c r="AL976" s="1">
        <v>1</v>
      </c>
      <c r="AM976" s="1">
        <v>0</v>
      </c>
      <c r="AN976" s="1">
        <v>1</v>
      </c>
      <c r="AO976" s="1">
        <v>16777256</v>
      </c>
      <c r="AP976" s="1">
        <v>8192</v>
      </c>
      <c r="AQ976" s="1">
        <v>3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S976" s="1" t="s">
        <v>2831</v>
      </c>
      <c r="CT976" s="1">
        <v>2</v>
      </c>
      <c r="CU976" s="1">
        <v>-1</v>
      </c>
      <c r="CV976" s="1">
        <v>54</v>
      </c>
      <c r="CW976" s="1">
        <v>0</v>
      </c>
      <c r="CX976" s="1">
        <v>150054</v>
      </c>
      <c r="CY976" s="1" t="s">
        <v>2831</v>
      </c>
    </row>
    <row r="977" spans="1:103" x14ac:dyDescent="0.2">
      <c r="A977" s="1">
        <v>94024</v>
      </c>
      <c r="B977" s="1">
        <v>5</v>
      </c>
      <c r="C977" s="1">
        <v>194024</v>
      </c>
      <c r="D977" s="1">
        <v>294024</v>
      </c>
      <c r="E977" s="1" t="s">
        <v>238</v>
      </c>
      <c r="F977" s="1" t="s">
        <v>1971</v>
      </c>
      <c r="G977" s="1">
        <v>100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 t="s">
        <v>1972</v>
      </c>
      <c r="AL977" s="1">
        <v>1</v>
      </c>
      <c r="AM977" s="1">
        <v>0</v>
      </c>
      <c r="AN977" s="1">
        <v>1</v>
      </c>
      <c r="AO977" s="1">
        <v>16777240</v>
      </c>
      <c r="AP977" s="1">
        <v>8192</v>
      </c>
      <c r="AQ977" s="1">
        <v>3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S977" s="1" t="s">
        <v>2831</v>
      </c>
      <c r="CT977" s="1">
        <v>2</v>
      </c>
      <c r="CU977" s="1">
        <v>-1</v>
      </c>
      <c r="CV977" s="1">
        <v>54</v>
      </c>
      <c r="CW977" s="1">
        <v>0</v>
      </c>
      <c r="CX977" s="1">
        <v>150054</v>
      </c>
      <c r="CY977" s="1" t="s">
        <v>2831</v>
      </c>
    </row>
    <row r="978" spans="1:103" x14ac:dyDescent="0.2">
      <c r="A978" s="1">
        <v>94025</v>
      </c>
      <c r="B978" s="1">
        <v>5</v>
      </c>
      <c r="C978" s="1">
        <v>194025</v>
      </c>
      <c r="D978" s="1">
        <v>294025</v>
      </c>
      <c r="E978" s="1" t="s">
        <v>74</v>
      </c>
      <c r="F978" s="1" t="s">
        <v>1973</v>
      </c>
      <c r="G978" s="1">
        <v>100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 t="s">
        <v>1974</v>
      </c>
      <c r="AL978" s="1">
        <v>1</v>
      </c>
      <c r="AM978" s="1">
        <v>0</v>
      </c>
      <c r="AN978" s="1">
        <v>0</v>
      </c>
      <c r="AO978" s="1">
        <v>8388640</v>
      </c>
      <c r="AP978" s="1">
        <v>24576</v>
      </c>
      <c r="AQ978" s="1">
        <v>3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S978" s="1" t="s">
        <v>178</v>
      </c>
      <c r="CT978" s="1">
        <v>1</v>
      </c>
      <c r="CU978" s="1">
        <v>-1</v>
      </c>
      <c r="CV978" s="1">
        <v>56</v>
      </c>
      <c r="CW978" s="1">
        <v>0</v>
      </c>
      <c r="CX978" s="1">
        <v>150056</v>
      </c>
      <c r="CY978" s="1" t="s">
        <v>178</v>
      </c>
    </row>
    <row r="979" spans="1:103" x14ac:dyDescent="0.2">
      <c r="A979" s="1">
        <v>94026</v>
      </c>
      <c r="B979" s="1">
        <v>5</v>
      </c>
      <c r="C979" s="1">
        <v>194026</v>
      </c>
      <c r="D979" s="1">
        <v>294026</v>
      </c>
      <c r="E979" s="1" t="s">
        <v>75</v>
      </c>
      <c r="F979" s="1" t="s">
        <v>1975</v>
      </c>
      <c r="G979" s="1">
        <v>100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 t="s">
        <v>1976</v>
      </c>
      <c r="AL979" s="1">
        <v>1</v>
      </c>
      <c r="AM979" s="1">
        <v>0</v>
      </c>
      <c r="AN979" s="1">
        <v>0</v>
      </c>
      <c r="AO979" s="1">
        <v>16</v>
      </c>
      <c r="AP979" s="1">
        <v>16384</v>
      </c>
      <c r="AQ979" s="1">
        <v>3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S979" s="1" t="s">
        <v>178</v>
      </c>
      <c r="CT979" s="1">
        <v>1</v>
      </c>
      <c r="CU979" s="1">
        <v>-1</v>
      </c>
      <c r="CV979" s="1">
        <v>56</v>
      </c>
      <c r="CW979" s="1">
        <v>0</v>
      </c>
      <c r="CX979" s="1">
        <v>150056</v>
      </c>
      <c r="CY979" s="1" t="s">
        <v>178</v>
      </c>
    </row>
    <row r="980" spans="1:103" x14ac:dyDescent="0.2">
      <c r="A980" s="1">
        <v>94027</v>
      </c>
      <c r="B980" s="1">
        <v>5</v>
      </c>
      <c r="C980" s="1">
        <v>194027</v>
      </c>
      <c r="D980" s="1">
        <v>294027</v>
      </c>
      <c r="E980" s="1" t="s">
        <v>76</v>
      </c>
      <c r="F980" s="1" t="s">
        <v>1977</v>
      </c>
      <c r="G980" s="1">
        <v>100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 t="s">
        <v>1978</v>
      </c>
      <c r="AL980" s="1">
        <v>1</v>
      </c>
      <c r="AM980" s="1">
        <v>0</v>
      </c>
      <c r="AN980" s="1">
        <v>0</v>
      </c>
      <c r="AO980" s="1">
        <v>8388640</v>
      </c>
      <c r="AP980" s="1">
        <v>24576</v>
      </c>
      <c r="AQ980" s="1">
        <v>3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S980" s="1" t="s">
        <v>179</v>
      </c>
      <c r="CT980" s="1">
        <v>1</v>
      </c>
      <c r="CU980" s="1">
        <v>-1</v>
      </c>
      <c r="CV980" s="1">
        <v>57</v>
      </c>
      <c r="CW980" s="1">
        <v>0</v>
      </c>
      <c r="CX980" s="1">
        <v>150057</v>
      </c>
      <c r="CY980" s="1" t="s">
        <v>179</v>
      </c>
    </row>
    <row r="981" spans="1:103" x14ac:dyDescent="0.2">
      <c r="A981" s="1">
        <v>94028</v>
      </c>
      <c r="B981" s="1">
        <v>5</v>
      </c>
      <c r="C981" s="1">
        <v>194028</v>
      </c>
      <c r="D981" s="1">
        <v>294028</v>
      </c>
      <c r="E981" s="1" t="s">
        <v>77</v>
      </c>
      <c r="F981" s="1" t="s">
        <v>1979</v>
      </c>
      <c r="G981" s="1">
        <v>100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 t="s">
        <v>1980</v>
      </c>
      <c r="AL981" s="1">
        <v>1</v>
      </c>
      <c r="AM981" s="1">
        <v>0</v>
      </c>
      <c r="AN981" s="1">
        <v>0</v>
      </c>
      <c r="AO981" s="1">
        <v>16</v>
      </c>
      <c r="AP981" s="1">
        <v>16384</v>
      </c>
      <c r="AQ981" s="1">
        <v>3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S981" s="1" t="s">
        <v>179</v>
      </c>
      <c r="CT981" s="1">
        <v>1</v>
      </c>
      <c r="CU981" s="1">
        <v>-1</v>
      </c>
      <c r="CV981" s="1">
        <v>57</v>
      </c>
      <c r="CW981" s="1">
        <v>0</v>
      </c>
      <c r="CX981" s="1">
        <v>150057</v>
      </c>
      <c r="CY981" s="1" t="s">
        <v>179</v>
      </c>
    </row>
    <row r="982" spans="1:103" x14ac:dyDescent="0.2">
      <c r="A982" s="1">
        <v>94029</v>
      </c>
      <c r="B982" s="1">
        <v>5</v>
      </c>
      <c r="C982" s="1">
        <v>194029</v>
      </c>
      <c r="D982" s="1">
        <v>294029</v>
      </c>
      <c r="E982" s="1" t="s">
        <v>1981</v>
      </c>
      <c r="F982" s="1" t="s">
        <v>1982</v>
      </c>
      <c r="G982" s="1">
        <v>100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 t="s">
        <v>1983</v>
      </c>
      <c r="AL982" s="1">
        <v>1</v>
      </c>
      <c r="AM982" s="1">
        <v>0</v>
      </c>
      <c r="AN982" s="1">
        <v>1</v>
      </c>
      <c r="AO982" s="1">
        <v>1048576</v>
      </c>
      <c r="AP982" s="1">
        <v>8192</v>
      </c>
      <c r="AQ982" s="1">
        <v>3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S982" s="1" t="s">
        <v>180</v>
      </c>
      <c r="CT982" s="1">
        <v>1</v>
      </c>
      <c r="CU982" s="1">
        <v>-1</v>
      </c>
      <c r="CV982" s="1">
        <v>55</v>
      </c>
      <c r="CW982" s="1">
        <v>0</v>
      </c>
      <c r="CX982" s="1">
        <v>150055</v>
      </c>
      <c r="CY982" s="1" t="s">
        <v>180</v>
      </c>
    </row>
    <row r="983" spans="1:103" x14ac:dyDescent="0.2">
      <c r="A983" s="1">
        <v>94030</v>
      </c>
      <c r="B983" s="1">
        <v>5</v>
      </c>
      <c r="C983" s="1">
        <v>194030</v>
      </c>
      <c r="D983" s="1">
        <v>294030</v>
      </c>
      <c r="E983" s="1" t="s">
        <v>1984</v>
      </c>
      <c r="F983" s="1" t="s">
        <v>1985</v>
      </c>
      <c r="G983" s="1">
        <v>100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 t="s">
        <v>1986</v>
      </c>
      <c r="AL983" s="1">
        <v>1</v>
      </c>
      <c r="AM983" s="1">
        <v>0</v>
      </c>
      <c r="AN983" s="1">
        <v>1</v>
      </c>
      <c r="AO983" s="1">
        <v>1048576</v>
      </c>
      <c r="AP983" s="1">
        <v>0</v>
      </c>
      <c r="AQ983" s="1">
        <v>3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S983" s="1" t="s">
        <v>180</v>
      </c>
      <c r="CT983" s="1">
        <v>1</v>
      </c>
      <c r="CU983" s="1">
        <v>-1</v>
      </c>
      <c r="CV983" s="1">
        <v>55</v>
      </c>
      <c r="CW983" s="1">
        <v>0</v>
      </c>
      <c r="CX983" s="1">
        <v>150055</v>
      </c>
      <c r="CY983" s="1" t="s">
        <v>180</v>
      </c>
    </row>
    <row r="984" spans="1:103" x14ac:dyDescent="0.2">
      <c r="A984" s="1">
        <v>94031</v>
      </c>
      <c r="B984" s="1">
        <v>5</v>
      </c>
      <c r="C984" s="1">
        <v>194031</v>
      </c>
      <c r="D984" s="1">
        <v>294031</v>
      </c>
      <c r="E984" s="1" t="s">
        <v>490</v>
      </c>
      <c r="F984" s="1" t="s">
        <v>1987</v>
      </c>
      <c r="G984" s="1">
        <v>100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 t="s">
        <v>1988</v>
      </c>
      <c r="AL984" s="1">
        <v>1</v>
      </c>
      <c r="AM984" s="1">
        <v>0</v>
      </c>
      <c r="AN984" s="1">
        <v>1</v>
      </c>
      <c r="AO984" s="1">
        <v>1048624</v>
      </c>
      <c r="AP984" s="1">
        <v>8192</v>
      </c>
      <c r="AQ984" s="1">
        <v>3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S984" s="1" t="s">
        <v>2833</v>
      </c>
      <c r="CT984" s="1">
        <v>2</v>
      </c>
      <c r="CU984" s="1">
        <v>-1</v>
      </c>
      <c r="CV984" s="1">
        <v>60</v>
      </c>
      <c r="CW984" s="1">
        <v>0</v>
      </c>
      <c r="CX984" s="1">
        <v>150060</v>
      </c>
      <c r="CY984" s="1" t="s">
        <v>2833</v>
      </c>
    </row>
    <row r="985" spans="1:103" x14ac:dyDescent="0.2">
      <c r="A985" s="1">
        <v>94032</v>
      </c>
      <c r="B985" s="1">
        <v>5</v>
      </c>
      <c r="C985" s="1">
        <v>194032</v>
      </c>
      <c r="D985" s="1">
        <v>294032</v>
      </c>
      <c r="E985" s="1" t="s">
        <v>1989</v>
      </c>
      <c r="F985" s="1" t="s">
        <v>1990</v>
      </c>
      <c r="G985" s="1">
        <v>100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 t="s">
        <v>1991</v>
      </c>
      <c r="AL985" s="1">
        <v>1</v>
      </c>
      <c r="AM985" s="1">
        <v>0</v>
      </c>
      <c r="AN985" s="1">
        <v>1</v>
      </c>
      <c r="AO985" s="1">
        <v>1048576</v>
      </c>
      <c r="AP985" s="1">
        <v>0</v>
      </c>
      <c r="AQ985" s="1">
        <v>3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S985" s="1" t="s">
        <v>173</v>
      </c>
      <c r="CT985" s="1">
        <v>1</v>
      </c>
      <c r="CU985" s="1">
        <v>-1</v>
      </c>
      <c r="CV985" s="1">
        <v>61</v>
      </c>
      <c r="CW985" s="1">
        <v>0</v>
      </c>
      <c r="CX985" s="1">
        <v>150061</v>
      </c>
      <c r="CY985" s="1" t="s">
        <v>173</v>
      </c>
    </row>
    <row r="986" spans="1:103" x14ac:dyDescent="0.2">
      <c r="A986" s="1">
        <v>94033</v>
      </c>
      <c r="B986" s="1">
        <v>5</v>
      </c>
      <c r="C986" s="1">
        <v>194033</v>
      </c>
      <c r="D986" s="1">
        <v>294033</v>
      </c>
      <c r="E986" s="1" t="s">
        <v>141</v>
      </c>
      <c r="F986" s="1" t="s">
        <v>1992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 t="s">
        <v>1993</v>
      </c>
      <c r="AL986" s="1">
        <v>1</v>
      </c>
      <c r="AM986" s="1">
        <v>0</v>
      </c>
      <c r="AN986" s="1">
        <v>0</v>
      </c>
      <c r="AO986" s="1">
        <v>16777217</v>
      </c>
      <c r="AP986" s="1">
        <v>8192</v>
      </c>
      <c r="AQ986" s="1">
        <v>3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S986" s="1" t="s">
        <v>210</v>
      </c>
      <c r="CT986" s="1">
        <v>1</v>
      </c>
      <c r="CU986" s="1">
        <v>-1</v>
      </c>
      <c r="CV986" s="1">
        <v>62</v>
      </c>
      <c r="CW986" s="1">
        <v>0</v>
      </c>
      <c r="CX986" s="1">
        <v>150062</v>
      </c>
      <c r="CY986" s="1" t="s">
        <v>210</v>
      </c>
    </row>
    <row r="987" spans="1:103" x14ac:dyDescent="0.2">
      <c r="A987" s="1">
        <v>94034</v>
      </c>
      <c r="B987" s="1">
        <v>5</v>
      </c>
      <c r="C987" s="1">
        <v>194034</v>
      </c>
      <c r="D987" s="1">
        <v>294034</v>
      </c>
      <c r="E987" s="1" t="s">
        <v>137</v>
      </c>
      <c r="F987" s="1" t="s">
        <v>1994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 t="s">
        <v>1995</v>
      </c>
      <c r="AL987" s="1">
        <v>1</v>
      </c>
      <c r="AM987" s="1">
        <v>0</v>
      </c>
      <c r="AN987" s="1">
        <v>0</v>
      </c>
      <c r="AO987" s="1">
        <v>16777217</v>
      </c>
      <c r="AP987" s="1">
        <v>8192</v>
      </c>
      <c r="AQ987" s="1">
        <v>3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S987" s="1" t="s">
        <v>151</v>
      </c>
      <c r="CT987" s="1">
        <v>1</v>
      </c>
      <c r="CU987" s="1">
        <v>-1</v>
      </c>
      <c r="CV987" s="1">
        <v>64</v>
      </c>
      <c r="CW987" s="1">
        <v>0</v>
      </c>
      <c r="CX987" s="1">
        <v>150064</v>
      </c>
      <c r="CY987" s="1" t="s">
        <v>151</v>
      </c>
    </row>
    <row r="988" spans="1:103" x14ac:dyDescent="0.2">
      <c r="A988" s="1">
        <v>94035</v>
      </c>
      <c r="B988" s="1">
        <v>5</v>
      </c>
      <c r="C988" s="1">
        <v>194035</v>
      </c>
      <c r="D988" s="1">
        <v>294035</v>
      </c>
      <c r="E988" s="1" t="s">
        <v>133</v>
      </c>
      <c r="F988" s="1" t="s">
        <v>1996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 t="s">
        <v>1997</v>
      </c>
      <c r="AL988" s="1">
        <v>1</v>
      </c>
      <c r="AM988" s="1">
        <v>0</v>
      </c>
      <c r="AN988" s="1">
        <v>0</v>
      </c>
      <c r="AO988" s="1">
        <v>16777217</v>
      </c>
      <c r="AP988" s="1">
        <v>8192</v>
      </c>
      <c r="AQ988" s="1">
        <v>3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S988" s="1" t="s">
        <v>167</v>
      </c>
      <c r="CT988" s="1">
        <v>1</v>
      </c>
      <c r="CU988" s="1">
        <v>-1</v>
      </c>
      <c r="CV988" s="1">
        <v>63</v>
      </c>
      <c r="CW988" s="1">
        <v>0</v>
      </c>
      <c r="CX988" s="1">
        <v>150063</v>
      </c>
      <c r="CY988" s="1" t="s">
        <v>167</v>
      </c>
    </row>
    <row r="989" spans="1:103" x14ac:dyDescent="0.2">
      <c r="A989" s="1">
        <v>94036</v>
      </c>
      <c r="B989" s="1">
        <v>5</v>
      </c>
      <c r="C989" s="1">
        <v>194036</v>
      </c>
      <c r="D989" s="1">
        <v>294036</v>
      </c>
      <c r="E989" s="1" t="s">
        <v>1998</v>
      </c>
      <c r="F989" s="1" t="s">
        <v>1999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 t="s">
        <v>2000</v>
      </c>
      <c r="AL989" s="1">
        <v>1</v>
      </c>
      <c r="AM989" s="1">
        <v>0</v>
      </c>
      <c r="AN989" s="1">
        <v>0</v>
      </c>
      <c r="AO989" s="1">
        <v>6291456</v>
      </c>
      <c r="AP989" s="1">
        <v>8192</v>
      </c>
      <c r="AQ989" s="1">
        <v>3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S989" s="1" t="s">
        <v>163</v>
      </c>
      <c r="CT989" s="1">
        <v>4</v>
      </c>
      <c r="CU989" s="1">
        <v>-1</v>
      </c>
      <c r="CV989" s="1">
        <v>65</v>
      </c>
      <c r="CW989" s="1">
        <v>0</v>
      </c>
      <c r="CX989" s="1">
        <v>150065</v>
      </c>
      <c r="CY989" s="1" t="s">
        <v>163</v>
      </c>
    </row>
    <row r="990" spans="1:103" x14ac:dyDescent="0.2">
      <c r="A990" s="1">
        <v>94037</v>
      </c>
      <c r="B990" s="1">
        <v>5</v>
      </c>
      <c r="C990" s="1">
        <v>194037</v>
      </c>
      <c r="D990" s="1">
        <v>294037</v>
      </c>
      <c r="E990" s="1" t="s">
        <v>2001</v>
      </c>
      <c r="F990" s="1" t="s">
        <v>2002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 t="s">
        <v>2003</v>
      </c>
      <c r="AL990" s="1">
        <v>1</v>
      </c>
      <c r="AM990" s="1">
        <v>0</v>
      </c>
      <c r="AN990" s="1">
        <v>0</v>
      </c>
      <c r="AO990" s="1">
        <v>6291456</v>
      </c>
      <c r="AP990" s="1">
        <v>8192</v>
      </c>
      <c r="AQ990" s="1">
        <v>3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S990" s="1" t="s">
        <v>176</v>
      </c>
      <c r="CT990" s="1">
        <v>1</v>
      </c>
      <c r="CU990" s="1">
        <v>-1</v>
      </c>
      <c r="CV990" s="1">
        <v>66</v>
      </c>
      <c r="CW990" s="1">
        <v>0</v>
      </c>
      <c r="CX990" s="1">
        <v>150066</v>
      </c>
      <c r="CY990" s="1" t="s">
        <v>176</v>
      </c>
    </row>
    <row r="991" spans="1:103" x14ac:dyDescent="0.2">
      <c r="A991" s="1">
        <v>94038</v>
      </c>
      <c r="B991" s="1">
        <v>5</v>
      </c>
      <c r="C991" s="1">
        <v>194038</v>
      </c>
      <c r="D991" s="1">
        <v>294038</v>
      </c>
      <c r="E991" s="1" t="s">
        <v>3081</v>
      </c>
      <c r="F991" s="1" t="s">
        <v>3081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 t="s">
        <v>3082</v>
      </c>
      <c r="AL991" s="1">
        <v>1</v>
      </c>
      <c r="AM991" s="1">
        <v>0</v>
      </c>
      <c r="AN991" s="1">
        <v>0</v>
      </c>
      <c r="AO991" s="1">
        <v>16</v>
      </c>
      <c r="AP991" s="1">
        <v>8192</v>
      </c>
      <c r="AQ991" s="1">
        <v>3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S991" s="1" t="s">
        <v>160</v>
      </c>
      <c r="CT991" s="1">
        <v>2</v>
      </c>
      <c r="CU991" s="1">
        <v>-1</v>
      </c>
      <c r="CV991" s="1">
        <v>67</v>
      </c>
      <c r="CW991" s="1">
        <v>0</v>
      </c>
      <c r="CX991" s="1">
        <v>150067</v>
      </c>
      <c r="CY991" s="1" t="s">
        <v>160</v>
      </c>
    </row>
    <row r="992" spans="1:103" x14ac:dyDescent="0.2">
      <c r="A992" s="1">
        <v>94039</v>
      </c>
      <c r="B992" s="1">
        <v>5</v>
      </c>
      <c r="C992" s="1">
        <v>194039</v>
      </c>
      <c r="D992" s="1">
        <v>294039</v>
      </c>
      <c r="E992" s="1" t="s">
        <v>3083</v>
      </c>
      <c r="F992" s="1" t="s">
        <v>3083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 t="s">
        <v>3084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3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S992" s="1" t="s">
        <v>2833</v>
      </c>
      <c r="CT992" s="1">
        <v>2</v>
      </c>
      <c r="CU992" s="1">
        <v>-1</v>
      </c>
      <c r="CV992" s="1">
        <v>60</v>
      </c>
      <c r="CW992" s="1">
        <v>0</v>
      </c>
      <c r="CX992" s="1">
        <v>150060</v>
      </c>
      <c r="CY992" s="1" t="s">
        <v>2833</v>
      </c>
    </row>
    <row r="993" spans="1:103" x14ac:dyDescent="0.2">
      <c r="A993" s="1">
        <v>94041</v>
      </c>
      <c r="B993" s="1">
        <v>5</v>
      </c>
      <c r="C993" s="1">
        <v>194041</v>
      </c>
      <c r="D993" s="1">
        <v>294041</v>
      </c>
      <c r="E993" s="1" t="s">
        <v>2004</v>
      </c>
      <c r="F993" s="1" t="s">
        <v>2005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 t="s">
        <v>2006</v>
      </c>
      <c r="AL993" s="1">
        <v>1</v>
      </c>
      <c r="AM993" s="1">
        <v>0</v>
      </c>
      <c r="AN993" s="1">
        <v>0</v>
      </c>
      <c r="AO993" s="1">
        <v>8</v>
      </c>
      <c r="AP993" s="1">
        <v>34078720</v>
      </c>
      <c r="AQ993" s="1">
        <v>3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S993" s="1" t="s">
        <v>173</v>
      </c>
      <c r="CT993" s="1">
        <v>1</v>
      </c>
      <c r="CU993" s="1">
        <v>-1</v>
      </c>
      <c r="CV993" s="1">
        <v>61</v>
      </c>
      <c r="CW993" s="1">
        <v>0</v>
      </c>
      <c r="CX993" s="1">
        <v>150061</v>
      </c>
      <c r="CY993" s="1" t="s">
        <v>173</v>
      </c>
    </row>
    <row r="994" spans="1:103" x14ac:dyDescent="0.2">
      <c r="A994" s="1">
        <v>94042</v>
      </c>
      <c r="B994" s="1">
        <v>5</v>
      </c>
      <c r="C994" s="1">
        <v>194042</v>
      </c>
      <c r="D994" s="1">
        <v>294042</v>
      </c>
      <c r="E994" s="1" t="s">
        <v>212</v>
      </c>
      <c r="F994" s="1" t="s">
        <v>2007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 t="s">
        <v>2008</v>
      </c>
      <c r="AL994" s="1">
        <v>1</v>
      </c>
      <c r="AM994" s="1">
        <v>0</v>
      </c>
      <c r="AN994" s="1">
        <v>0</v>
      </c>
      <c r="AO994" s="1">
        <v>4</v>
      </c>
      <c r="AP994" s="1">
        <v>8192</v>
      </c>
      <c r="AQ994" s="1">
        <v>3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S994" s="1" t="s">
        <v>210</v>
      </c>
      <c r="CT994" s="1">
        <v>1</v>
      </c>
      <c r="CU994" s="1">
        <v>-1</v>
      </c>
      <c r="CV994" s="1">
        <v>62</v>
      </c>
      <c r="CW994" s="1">
        <v>0</v>
      </c>
      <c r="CX994" s="1">
        <v>150062</v>
      </c>
      <c r="CY994" s="1" t="s">
        <v>210</v>
      </c>
    </row>
    <row r="995" spans="1:103" x14ac:dyDescent="0.2">
      <c r="A995" s="1">
        <v>94043</v>
      </c>
      <c r="B995" s="1">
        <v>5</v>
      </c>
      <c r="C995" s="1">
        <v>194043</v>
      </c>
      <c r="D995" s="1">
        <v>294043</v>
      </c>
      <c r="E995" s="1" t="s">
        <v>214</v>
      </c>
      <c r="F995" s="1" t="s">
        <v>2009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 t="s">
        <v>2010</v>
      </c>
      <c r="AL995" s="1">
        <v>1</v>
      </c>
      <c r="AM995" s="1">
        <v>0</v>
      </c>
      <c r="AN995" s="1">
        <v>0</v>
      </c>
      <c r="AO995" s="1">
        <v>2</v>
      </c>
      <c r="AP995" s="1">
        <v>8192</v>
      </c>
      <c r="AQ995" s="1">
        <v>3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S995" s="1" t="s">
        <v>151</v>
      </c>
      <c r="CT995" s="1">
        <v>1</v>
      </c>
      <c r="CU995" s="1">
        <v>-1</v>
      </c>
      <c r="CV995" s="1">
        <v>64</v>
      </c>
      <c r="CW995" s="1">
        <v>0</v>
      </c>
      <c r="CX995" s="1">
        <v>150064</v>
      </c>
      <c r="CY995" s="1" t="s">
        <v>151</v>
      </c>
    </row>
    <row r="996" spans="1:103" x14ac:dyDescent="0.2">
      <c r="A996" s="1">
        <v>94044</v>
      </c>
      <c r="B996" s="1">
        <v>2</v>
      </c>
      <c r="C996" s="1">
        <v>194044</v>
      </c>
      <c r="D996" s="1">
        <v>294044</v>
      </c>
      <c r="E996" s="1" t="s">
        <v>2011</v>
      </c>
      <c r="F996" s="1" t="s">
        <v>2012</v>
      </c>
      <c r="G996" s="1">
        <v>0</v>
      </c>
      <c r="H996" s="1">
        <v>0</v>
      </c>
      <c r="I996" s="1">
        <v>0</v>
      </c>
      <c r="J996" s="1">
        <v>104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 t="s">
        <v>2013</v>
      </c>
      <c r="AL996" s="1">
        <v>1</v>
      </c>
      <c r="AM996" s="1">
        <v>0</v>
      </c>
      <c r="AN996" s="1">
        <v>0</v>
      </c>
      <c r="AO996" s="1">
        <v>16</v>
      </c>
      <c r="AP996" s="1">
        <v>0</v>
      </c>
      <c r="AQ996" s="1">
        <v>4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S996" s="1" t="s">
        <v>167</v>
      </c>
      <c r="CT996" s="1">
        <v>1</v>
      </c>
      <c r="CU996" s="1">
        <v>-1</v>
      </c>
      <c r="CV996" s="1">
        <v>63</v>
      </c>
      <c r="CW996" s="1">
        <v>0</v>
      </c>
      <c r="CX996" s="1">
        <v>150063</v>
      </c>
      <c r="CY996" s="1" t="s">
        <v>167</v>
      </c>
    </row>
    <row r="997" spans="1:103" x14ac:dyDescent="0.2">
      <c r="A997" s="1">
        <v>94045</v>
      </c>
      <c r="B997" s="1">
        <v>2</v>
      </c>
      <c r="C997" s="1">
        <v>194045</v>
      </c>
      <c r="D997" s="1">
        <v>294045</v>
      </c>
      <c r="E997" s="1" t="s">
        <v>2014</v>
      </c>
      <c r="F997" s="1" t="s">
        <v>2015</v>
      </c>
      <c r="G997" s="1">
        <v>0</v>
      </c>
      <c r="H997" s="1">
        <v>0</v>
      </c>
      <c r="I997" s="1">
        <v>0</v>
      </c>
      <c r="J997" s="1">
        <v>105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 t="s">
        <v>2016</v>
      </c>
      <c r="AL997" s="1">
        <v>1</v>
      </c>
      <c r="AM997" s="1">
        <v>0</v>
      </c>
      <c r="AN997" s="1">
        <v>0</v>
      </c>
      <c r="AO997" s="1">
        <v>16</v>
      </c>
      <c r="AP997" s="1">
        <v>0</v>
      </c>
      <c r="AQ997" s="1">
        <v>4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S997" s="1" t="s">
        <v>163</v>
      </c>
      <c r="CT997" s="1">
        <v>4</v>
      </c>
      <c r="CU997" s="1">
        <v>-1</v>
      </c>
      <c r="CV997" s="1">
        <v>65</v>
      </c>
      <c r="CW997" s="1">
        <v>0</v>
      </c>
      <c r="CX997" s="1">
        <v>150065</v>
      </c>
      <c r="CY997" s="1" t="s">
        <v>163</v>
      </c>
    </row>
    <row r="998" spans="1:103" x14ac:dyDescent="0.2">
      <c r="A998" s="1">
        <v>94046</v>
      </c>
      <c r="B998" s="1">
        <v>5</v>
      </c>
      <c r="C998" s="1">
        <v>194046</v>
      </c>
      <c r="D998" s="1">
        <v>294046</v>
      </c>
      <c r="E998" s="1" t="s">
        <v>2017</v>
      </c>
      <c r="F998" s="1" t="s">
        <v>2018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 t="s">
        <v>2006</v>
      </c>
      <c r="AL998" s="1">
        <v>1</v>
      </c>
      <c r="AM998" s="1">
        <v>0</v>
      </c>
      <c r="AN998" s="1">
        <v>0</v>
      </c>
      <c r="AO998" s="1">
        <v>8</v>
      </c>
      <c r="AP998" s="1">
        <v>0</v>
      </c>
      <c r="AQ998" s="1">
        <v>3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S998" s="1" t="s">
        <v>176</v>
      </c>
      <c r="CT998" s="1">
        <v>1</v>
      </c>
      <c r="CU998" s="1">
        <v>-1</v>
      </c>
      <c r="CV998" s="1">
        <v>66</v>
      </c>
      <c r="CW998" s="1">
        <v>0</v>
      </c>
      <c r="CX998" s="1">
        <v>150066</v>
      </c>
      <c r="CY998" s="1" t="s">
        <v>176</v>
      </c>
    </row>
    <row r="999" spans="1:103" x14ac:dyDescent="0.2">
      <c r="A999" s="1">
        <v>94047</v>
      </c>
      <c r="B999" s="1">
        <v>5</v>
      </c>
      <c r="C999" s="1">
        <v>194047</v>
      </c>
      <c r="D999" s="1">
        <v>294047</v>
      </c>
      <c r="E999" s="1" t="s">
        <v>2019</v>
      </c>
      <c r="F999" s="1" t="s">
        <v>2020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 t="s">
        <v>2006</v>
      </c>
      <c r="AL999" s="1">
        <v>1</v>
      </c>
      <c r="AM999" s="1">
        <v>0</v>
      </c>
      <c r="AN999" s="1">
        <v>0</v>
      </c>
      <c r="AO999" s="1">
        <v>8</v>
      </c>
      <c r="AP999" s="1">
        <v>0</v>
      </c>
      <c r="AQ999" s="1">
        <v>3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S999" s="1" t="s">
        <v>160</v>
      </c>
      <c r="CT999" s="1">
        <v>2</v>
      </c>
      <c r="CU999" s="1">
        <v>-1</v>
      </c>
      <c r="CV999" s="1">
        <v>67</v>
      </c>
      <c r="CW999" s="1">
        <v>0</v>
      </c>
      <c r="CX999" s="1">
        <v>150067</v>
      </c>
      <c r="CY999" s="1" t="s">
        <v>160</v>
      </c>
    </row>
    <row r="1000" spans="1:103" x14ac:dyDescent="0.2">
      <c r="A1000" s="1">
        <v>94048</v>
      </c>
      <c r="B1000" s="1">
        <v>5</v>
      </c>
      <c r="C1000" s="1">
        <v>194048</v>
      </c>
      <c r="D1000" s="1">
        <v>294048</v>
      </c>
      <c r="E1000" s="1" t="s">
        <v>2021</v>
      </c>
      <c r="F1000" s="1" t="s">
        <v>2022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 t="s">
        <v>2006</v>
      </c>
      <c r="AL1000" s="1">
        <v>1</v>
      </c>
      <c r="AM1000" s="1">
        <v>0</v>
      </c>
      <c r="AN1000" s="1">
        <v>0</v>
      </c>
      <c r="AO1000" s="1">
        <v>8</v>
      </c>
      <c r="AP1000" s="1">
        <v>0</v>
      </c>
      <c r="AQ1000" s="1">
        <v>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S1000" s="1" t="s">
        <v>2834</v>
      </c>
      <c r="CT1000" s="1">
        <v>1</v>
      </c>
      <c r="CU1000" s="1">
        <v>-1</v>
      </c>
      <c r="CV1000" s="1">
        <v>68</v>
      </c>
      <c r="CW1000" s="1">
        <v>0</v>
      </c>
      <c r="CX1000" s="1">
        <v>150068</v>
      </c>
      <c r="CY1000" s="1" t="s">
        <v>2834</v>
      </c>
    </row>
    <row r="1001" spans="1:103" x14ac:dyDescent="0.2">
      <c r="A1001" s="1">
        <v>94049</v>
      </c>
      <c r="B1001" s="1">
        <v>8</v>
      </c>
      <c r="C1001" s="1">
        <v>194049</v>
      </c>
      <c r="D1001" s="1">
        <v>294049</v>
      </c>
      <c r="E1001" s="1" t="s">
        <v>2024</v>
      </c>
      <c r="F1001" s="1" t="s">
        <v>2025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10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 t="s">
        <v>2023</v>
      </c>
      <c r="AL1001" s="1">
        <v>1</v>
      </c>
      <c r="AM1001" s="1">
        <v>0</v>
      </c>
      <c r="AN1001" s="1">
        <v>0</v>
      </c>
      <c r="AO1001" s="1">
        <v>8388608</v>
      </c>
      <c r="AP1001" s="1">
        <v>16384</v>
      </c>
      <c r="AQ1001" s="1">
        <v>3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S1001" s="1" t="s">
        <v>2835</v>
      </c>
      <c r="CT1001" s="1">
        <v>1</v>
      </c>
      <c r="CU1001" s="1">
        <v>-1</v>
      </c>
      <c r="CV1001" s="1">
        <v>69</v>
      </c>
      <c r="CW1001" s="1">
        <v>0</v>
      </c>
      <c r="CX1001" s="1">
        <v>150069</v>
      </c>
      <c r="CY1001" s="1" t="s">
        <v>2835</v>
      </c>
    </row>
    <row r="1002" spans="1:103" x14ac:dyDescent="0.2">
      <c r="A1002" s="1">
        <v>94050</v>
      </c>
      <c r="B1002" s="1">
        <v>8</v>
      </c>
      <c r="C1002" s="1">
        <v>194050</v>
      </c>
      <c r="D1002" s="1">
        <v>294050</v>
      </c>
      <c r="E1002" s="1" t="s">
        <v>2028</v>
      </c>
      <c r="F1002" s="1" t="s">
        <v>2029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10</v>
      </c>
      <c r="Q1002" s="1">
        <v>20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 t="s">
        <v>2026</v>
      </c>
      <c r="AL1002" s="1">
        <v>1</v>
      </c>
      <c r="AM1002" s="1">
        <v>0</v>
      </c>
      <c r="AN1002" s="1">
        <v>0</v>
      </c>
      <c r="AO1002" s="1">
        <v>8388608</v>
      </c>
      <c r="AP1002" s="1">
        <v>16384</v>
      </c>
      <c r="AQ1002" s="1">
        <v>3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S1002" s="1" t="s">
        <v>2836</v>
      </c>
      <c r="CT1002" s="1">
        <v>4</v>
      </c>
      <c r="CU1002" s="1">
        <v>-1</v>
      </c>
      <c r="CV1002" s="1">
        <v>70</v>
      </c>
      <c r="CW1002" s="1">
        <v>0</v>
      </c>
      <c r="CX1002" s="1">
        <v>150070</v>
      </c>
      <c r="CY1002" s="1" t="s">
        <v>2836</v>
      </c>
    </row>
    <row r="1003" spans="1:103" x14ac:dyDescent="0.2">
      <c r="A1003" s="1">
        <v>94051</v>
      </c>
      <c r="B1003" s="1">
        <v>8</v>
      </c>
      <c r="C1003" s="1">
        <v>194051</v>
      </c>
      <c r="D1003" s="1">
        <v>294051</v>
      </c>
      <c r="E1003" s="1" t="s">
        <v>2032</v>
      </c>
      <c r="F1003" s="1" t="s">
        <v>2033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20</v>
      </c>
      <c r="Q1003" s="1">
        <v>30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 t="s">
        <v>2027</v>
      </c>
      <c r="AL1003" s="1">
        <v>1</v>
      </c>
      <c r="AM1003" s="1">
        <v>0</v>
      </c>
      <c r="AN1003" s="1">
        <v>0</v>
      </c>
      <c r="AO1003" s="1">
        <v>8388608</v>
      </c>
      <c r="AP1003" s="1">
        <v>16384</v>
      </c>
      <c r="AQ1003" s="1">
        <v>3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S1003" s="1" t="s">
        <v>2837</v>
      </c>
      <c r="CT1003" s="1">
        <v>4</v>
      </c>
      <c r="CU1003" s="1">
        <v>-1</v>
      </c>
      <c r="CV1003" s="1">
        <v>71</v>
      </c>
      <c r="CW1003" s="1">
        <v>0</v>
      </c>
      <c r="CX1003" s="1">
        <v>150071</v>
      </c>
      <c r="CY1003" s="1" t="s">
        <v>2837</v>
      </c>
    </row>
    <row r="1004" spans="1:103" x14ac:dyDescent="0.2">
      <c r="A1004" s="1">
        <v>94052</v>
      </c>
      <c r="B1004" s="1">
        <v>8</v>
      </c>
      <c r="C1004" s="1">
        <v>194052</v>
      </c>
      <c r="D1004" s="1">
        <v>294052</v>
      </c>
      <c r="E1004" s="1" t="s">
        <v>2036</v>
      </c>
      <c r="F1004" s="1" t="s">
        <v>2037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30</v>
      </c>
      <c r="Q1004" s="1">
        <v>40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 t="s">
        <v>2030</v>
      </c>
      <c r="AL1004" s="1">
        <v>1</v>
      </c>
      <c r="AM1004" s="1">
        <v>0</v>
      </c>
      <c r="AN1004" s="1">
        <v>0</v>
      </c>
      <c r="AO1004" s="1">
        <v>8388608</v>
      </c>
      <c r="AP1004" s="1">
        <v>16384</v>
      </c>
      <c r="AQ1004" s="1">
        <v>3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S1004" s="1" t="s">
        <v>187</v>
      </c>
      <c r="CT1004" s="1">
        <v>1</v>
      </c>
      <c r="CU1004" s="1">
        <v>-1</v>
      </c>
      <c r="CV1004" s="1">
        <v>72</v>
      </c>
      <c r="CW1004" s="1">
        <v>0</v>
      </c>
      <c r="CX1004" s="1">
        <v>150072</v>
      </c>
      <c r="CY1004" s="1" t="s">
        <v>187</v>
      </c>
    </row>
    <row r="1005" spans="1:103" x14ac:dyDescent="0.2">
      <c r="A1005" s="1">
        <v>94053</v>
      </c>
      <c r="B1005" s="1">
        <v>8</v>
      </c>
      <c r="C1005" s="1">
        <v>194053</v>
      </c>
      <c r="D1005" s="1">
        <v>294053</v>
      </c>
      <c r="E1005" s="1" t="s">
        <v>2040</v>
      </c>
      <c r="F1005" s="1" t="s">
        <v>2041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40</v>
      </c>
      <c r="Q1005" s="1">
        <v>50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 t="s">
        <v>2031</v>
      </c>
      <c r="AL1005" s="1">
        <v>1</v>
      </c>
      <c r="AM1005" s="1">
        <v>0</v>
      </c>
      <c r="AN1005" s="1">
        <v>0</v>
      </c>
      <c r="AO1005" s="1">
        <v>0</v>
      </c>
      <c r="AP1005" s="1">
        <v>16384</v>
      </c>
      <c r="AQ1005" s="1">
        <v>3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S1005" s="1" t="s">
        <v>187</v>
      </c>
      <c r="CT1005" s="1">
        <v>1</v>
      </c>
      <c r="CU1005" s="1">
        <v>-1</v>
      </c>
      <c r="CV1005" s="1">
        <v>72</v>
      </c>
      <c r="CW1005" s="1">
        <v>0</v>
      </c>
      <c r="CX1005" s="1">
        <v>150072</v>
      </c>
      <c r="CY1005" s="1" t="s">
        <v>187</v>
      </c>
    </row>
    <row r="1006" spans="1:103" x14ac:dyDescent="0.2">
      <c r="A1006" s="1">
        <v>94054</v>
      </c>
      <c r="B1006" s="1">
        <v>8</v>
      </c>
      <c r="C1006" s="1">
        <v>194054</v>
      </c>
      <c r="D1006" s="1">
        <v>294054</v>
      </c>
      <c r="E1006" s="1" t="s">
        <v>2044</v>
      </c>
      <c r="F1006" s="1" t="s">
        <v>2045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50</v>
      </c>
      <c r="Q1006" s="1">
        <v>60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 t="s">
        <v>2034</v>
      </c>
      <c r="AL1006" s="1">
        <v>1</v>
      </c>
      <c r="AM1006" s="1">
        <v>0</v>
      </c>
      <c r="AN1006" s="1">
        <v>0</v>
      </c>
      <c r="AO1006" s="1">
        <v>0</v>
      </c>
      <c r="AP1006" s="1">
        <v>16384</v>
      </c>
      <c r="AQ1006" s="1">
        <v>3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S1006" s="1" t="s">
        <v>183</v>
      </c>
      <c r="CT1006" s="1">
        <v>2</v>
      </c>
      <c r="CU1006" s="1">
        <v>-1</v>
      </c>
      <c r="CV1006" s="1">
        <v>73</v>
      </c>
      <c r="CW1006" s="1">
        <v>0</v>
      </c>
      <c r="CX1006" s="1">
        <v>150073</v>
      </c>
      <c r="CY1006" s="1" t="s">
        <v>183</v>
      </c>
    </row>
    <row r="1007" spans="1:103" x14ac:dyDescent="0.2">
      <c r="A1007" s="1">
        <v>94055</v>
      </c>
      <c r="B1007" s="1">
        <v>8</v>
      </c>
      <c r="C1007" s="1">
        <v>194055</v>
      </c>
      <c r="D1007" s="1">
        <v>294055</v>
      </c>
      <c r="E1007" s="1" t="s">
        <v>3085</v>
      </c>
      <c r="F1007" s="1" t="s">
        <v>3086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30</v>
      </c>
      <c r="Q1007" s="1">
        <v>35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 t="s">
        <v>2035</v>
      </c>
      <c r="AL1007" s="1">
        <v>1</v>
      </c>
      <c r="AM1007" s="1">
        <v>0</v>
      </c>
      <c r="AN1007" s="1">
        <v>0</v>
      </c>
      <c r="AO1007" s="1">
        <v>0</v>
      </c>
      <c r="AP1007" s="1">
        <v>16384</v>
      </c>
      <c r="AQ1007" s="1">
        <v>3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S1007" s="1" t="s">
        <v>183</v>
      </c>
      <c r="CT1007" s="1">
        <v>2</v>
      </c>
      <c r="CU1007" s="1">
        <v>-1</v>
      </c>
      <c r="CV1007" s="1">
        <v>73</v>
      </c>
      <c r="CW1007" s="1">
        <v>0</v>
      </c>
      <c r="CX1007" s="1">
        <v>150073</v>
      </c>
      <c r="CY1007" s="1" t="s">
        <v>183</v>
      </c>
    </row>
    <row r="1008" spans="1:103" x14ac:dyDescent="0.2">
      <c r="A1008" s="1">
        <v>94056</v>
      </c>
      <c r="B1008" s="1">
        <v>8</v>
      </c>
      <c r="C1008" s="1">
        <v>194056</v>
      </c>
      <c r="D1008" s="1">
        <v>294056</v>
      </c>
      <c r="E1008" s="1" t="s">
        <v>3087</v>
      </c>
      <c r="F1008" s="1" t="s">
        <v>3088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30</v>
      </c>
      <c r="Q1008" s="1">
        <v>40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 t="s">
        <v>2038</v>
      </c>
      <c r="AL1008" s="1">
        <v>1</v>
      </c>
      <c r="AM1008" s="1">
        <v>0</v>
      </c>
      <c r="AN1008" s="1">
        <v>0</v>
      </c>
      <c r="AO1008" s="1">
        <v>0</v>
      </c>
      <c r="AP1008" s="1">
        <v>16384</v>
      </c>
      <c r="AQ1008" s="1">
        <v>3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S1008" s="1" t="s">
        <v>186</v>
      </c>
      <c r="CT1008" s="1">
        <v>2</v>
      </c>
      <c r="CU1008" s="1">
        <v>-1</v>
      </c>
      <c r="CV1008" s="1">
        <v>74</v>
      </c>
      <c r="CW1008" s="1">
        <v>0</v>
      </c>
      <c r="CX1008" s="1">
        <v>150074</v>
      </c>
      <c r="CY1008" s="1" t="s">
        <v>186</v>
      </c>
    </row>
    <row r="1009" spans="1:103" x14ac:dyDescent="0.2">
      <c r="A1009" s="1">
        <v>94057</v>
      </c>
      <c r="B1009" s="1">
        <v>8</v>
      </c>
      <c r="C1009" s="1">
        <v>194057</v>
      </c>
      <c r="D1009" s="1">
        <v>294057</v>
      </c>
      <c r="E1009" s="1" t="s">
        <v>3089</v>
      </c>
      <c r="F1009" s="1" t="s">
        <v>3090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40</v>
      </c>
      <c r="Q1009" s="1">
        <v>45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 t="s">
        <v>2039</v>
      </c>
      <c r="AL1009" s="1">
        <v>1</v>
      </c>
      <c r="AM1009" s="1">
        <v>0</v>
      </c>
      <c r="AN1009" s="1">
        <v>0</v>
      </c>
      <c r="AO1009" s="1">
        <v>0</v>
      </c>
      <c r="AP1009" s="1">
        <v>16384</v>
      </c>
      <c r="AQ1009" s="1">
        <v>3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S1009" s="1" t="s">
        <v>186</v>
      </c>
      <c r="CT1009" s="1">
        <v>2</v>
      </c>
      <c r="CU1009" s="1">
        <v>-1</v>
      </c>
      <c r="CV1009" s="1">
        <v>74</v>
      </c>
      <c r="CW1009" s="1">
        <v>0</v>
      </c>
      <c r="CX1009" s="1">
        <v>150074</v>
      </c>
      <c r="CY1009" s="1" t="s">
        <v>186</v>
      </c>
    </row>
    <row r="1010" spans="1:103" x14ac:dyDescent="0.2">
      <c r="A1010" s="1">
        <v>94058</v>
      </c>
      <c r="B1010" s="1">
        <v>8</v>
      </c>
      <c r="C1010" s="1">
        <v>194058</v>
      </c>
      <c r="D1010" s="1">
        <v>294058</v>
      </c>
      <c r="E1010" s="1" t="s">
        <v>3091</v>
      </c>
      <c r="F1010" s="1" t="s">
        <v>3092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40</v>
      </c>
      <c r="Q1010" s="1">
        <v>50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 t="s">
        <v>2042</v>
      </c>
      <c r="AL1010" s="1">
        <v>1</v>
      </c>
      <c r="AM1010" s="1">
        <v>0</v>
      </c>
      <c r="AN1010" s="1">
        <v>0</v>
      </c>
      <c r="AO1010" s="1">
        <v>0</v>
      </c>
      <c r="AP1010" s="1">
        <v>16384</v>
      </c>
      <c r="AQ1010" s="1">
        <v>3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S1010" s="1" t="s">
        <v>185</v>
      </c>
      <c r="CT1010" s="1">
        <v>2</v>
      </c>
      <c r="CU1010" s="1">
        <v>-1</v>
      </c>
      <c r="CV1010" s="1">
        <v>75</v>
      </c>
      <c r="CW1010" s="1">
        <v>0</v>
      </c>
      <c r="CX1010" s="1">
        <v>150075</v>
      </c>
      <c r="CY1010" s="1" t="s">
        <v>185</v>
      </c>
    </row>
    <row r="1011" spans="1:103" x14ac:dyDescent="0.2">
      <c r="A1011" s="1">
        <v>94059</v>
      </c>
      <c r="B1011" s="1">
        <v>8</v>
      </c>
      <c r="C1011" s="1">
        <v>194059</v>
      </c>
      <c r="D1011" s="1">
        <v>294059</v>
      </c>
      <c r="E1011" s="1" t="s">
        <v>3093</v>
      </c>
      <c r="F1011" s="1" t="s">
        <v>3094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50</v>
      </c>
      <c r="Q1011" s="1">
        <v>55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 t="s">
        <v>2043</v>
      </c>
      <c r="AL1011" s="1">
        <v>1</v>
      </c>
      <c r="AM1011" s="1">
        <v>0</v>
      </c>
      <c r="AN1011" s="1">
        <v>0</v>
      </c>
      <c r="AO1011" s="1">
        <v>0</v>
      </c>
      <c r="AP1011" s="1">
        <v>16384</v>
      </c>
      <c r="AQ1011" s="1">
        <v>3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S1011" s="1" t="s">
        <v>185</v>
      </c>
      <c r="CT1011" s="1">
        <v>2</v>
      </c>
      <c r="CU1011" s="1">
        <v>-1</v>
      </c>
      <c r="CV1011" s="1">
        <v>75</v>
      </c>
      <c r="CW1011" s="1">
        <v>0</v>
      </c>
      <c r="CX1011" s="1">
        <v>150075</v>
      </c>
      <c r="CY1011" s="1" t="s">
        <v>185</v>
      </c>
    </row>
    <row r="1012" spans="1:103" x14ac:dyDescent="0.2">
      <c r="A1012" s="1">
        <v>94060</v>
      </c>
      <c r="B1012" s="1">
        <v>8</v>
      </c>
      <c r="C1012" s="1">
        <v>194060</v>
      </c>
      <c r="D1012" s="1">
        <v>294060</v>
      </c>
      <c r="E1012" s="1" t="s">
        <v>3095</v>
      </c>
      <c r="F1012" s="1" t="s">
        <v>3096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50</v>
      </c>
      <c r="Q1012" s="1">
        <v>60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 t="s">
        <v>2046</v>
      </c>
      <c r="AL1012" s="1">
        <v>1</v>
      </c>
      <c r="AM1012" s="1">
        <v>0</v>
      </c>
      <c r="AN1012" s="1">
        <v>0</v>
      </c>
      <c r="AO1012" s="1">
        <v>0</v>
      </c>
      <c r="AP1012" s="1">
        <v>16384</v>
      </c>
      <c r="AQ1012" s="1">
        <v>3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S1012" s="1" t="s">
        <v>187</v>
      </c>
      <c r="CT1012" s="1">
        <v>1</v>
      </c>
      <c r="CU1012" s="1">
        <v>-1</v>
      </c>
      <c r="CV1012" s="1">
        <v>72</v>
      </c>
      <c r="CW1012" s="1">
        <v>0</v>
      </c>
      <c r="CX1012" s="1">
        <v>150072</v>
      </c>
      <c r="CY1012" s="1" t="s">
        <v>187</v>
      </c>
    </row>
    <row r="1013" spans="1:103" x14ac:dyDescent="0.2">
      <c r="A1013" s="1">
        <v>94061</v>
      </c>
      <c r="B1013" s="1">
        <v>2</v>
      </c>
      <c r="C1013" s="1">
        <v>194061</v>
      </c>
      <c r="D1013" s="1">
        <v>294061</v>
      </c>
      <c r="E1013" s="1" t="s">
        <v>3097</v>
      </c>
      <c r="F1013" s="1">
        <v>0</v>
      </c>
      <c r="G1013" s="1">
        <v>0</v>
      </c>
      <c r="H1013" s="1">
        <v>0</v>
      </c>
      <c r="I1013" s="1">
        <v>0</v>
      </c>
      <c r="J1013" s="1">
        <v>1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 t="s">
        <v>2140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4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S1013" s="1" t="s">
        <v>187</v>
      </c>
      <c r="CT1013" s="1">
        <v>1</v>
      </c>
      <c r="CU1013" s="1">
        <v>-1</v>
      </c>
      <c r="CV1013" s="1">
        <v>72</v>
      </c>
      <c r="CW1013" s="1">
        <v>0</v>
      </c>
      <c r="CX1013" s="1">
        <v>150072</v>
      </c>
      <c r="CY1013" s="1" t="s">
        <v>187</v>
      </c>
    </row>
    <row r="1014" spans="1:103" x14ac:dyDescent="0.2">
      <c r="A1014" s="1">
        <v>94062</v>
      </c>
      <c r="B1014" s="1">
        <v>5</v>
      </c>
      <c r="C1014" s="1">
        <v>194062</v>
      </c>
      <c r="D1014" s="1">
        <v>294062</v>
      </c>
      <c r="E1014" s="1" t="s">
        <v>3098</v>
      </c>
      <c r="F1014" s="1" t="s">
        <v>3099</v>
      </c>
      <c r="G1014" s="1">
        <v>100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 t="s">
        <v>3100</v>
      </c>
      <c r="AL1014" s="1">
        <v>1</v>
      </c>
      <c r="AM1014" s="1">
        <v>0</v>
      </c>
      <c r="AN1014" s="1">
        <v>1</v>
      </c>
      <c r="AO1014" s="1">
        <v>16</v>
      </c>
      <c r="AP1014" s="1">
        <v>0</v>
      </c>
      <c r="AQ1014" s="1">
        <v>3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S1014" s="1" t="s">
        <v>183</v>
      </c>
      <c r="CT1014" s="1">
        <v>2</v>
      </c>
      <c r="CU1014" s="1">
        <v>-1</v>
      </c>
      <c r="CV1014" s="1">
        <v>73</v>
      </c>
      <c r="CW1014" s="1">
        <v>0</v>
      </c>
      <c r="CX1014" s="1">
        <v>150073</v>
      </c>
      <c r="CY1014" s="1" t="s">
        <v>183</v>
      </c>
    </row>
    <row r="1015" spans="1:103" x14ac:dyDescent="0.2">
      <c r="A1015" s="1">
        <v>94063</v>
      </c>
      <c r="B1015" s="1">
        <v>5</v>
      </c>
      <c r="C1015" s="1">
        <v>194063</v>
      </c>
      <c r="D1015" s="1">
        <v>294063</v>
      </c>
      <c r="E1015" s="1" t="s">
        <v>3101</v>
      </c>
      <c r="F1015" s="1" t="s">
        <v>3102</v>
      </c>
      <c r="G1015" s="1">
        <v>100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 t="s">
        <v>3103</v>
      </c>
      <c r="AL1015" s="1">
        <v>1</v>
      </c>
      <c r="AM1015" s="1">
        <v>0</v>
      </c>
      <c r="AN1015" s="1">
        <v>1</v>
      </c>
      <c r="AO1015" s="1">
        <v>16</v>
      </c>
      <c r="AP1015" s="1">
        <v>0</v>
      </c>
      <c r="AQ1015" s="1">
        <v>3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S1015" s="1" t="s">
        <v>183</v>
      </c>
      <c r="CT1015" s="1">
        <v>2</v>
      </c>
      <c r="CU1015" s="1">
        <v>-1</v>
      </c>
      <c r="CV1015" s="1">
        <v>73</v>
      </c>
      <c r="CW1015" s="1">
        <v>0</v>
      </c>
      <c r="CX1015" s="1">
        <v>150073</v>
      </c>
      <c r="CY1015" s="1" t="s">
        <v>183</v>
      </c>
    </row>
    <row r="1016" spans="1:103" x14ac:dyDescent="0.2">
      <c r="A1016" s="1">
        <v>94064</v>
      </c>
      <c r="B1016" s="1">
        <v>5</v>
      </c>
      <c r="C1016" s="1">
        <v>194064</v>
      </c>
      <c r="D1016" s="1">
        <v>294064</v>
      </c>
      <c r="E1016" s="1" t="s">
        <v>3104</v>
      </c>
      <c r="F1016" s="1" t="s">
        <v>3105</v>
      </c>
      <c r="G1016" s="1">
        <v>100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 t="s">
        <v>3106</v>
      </c>
      <c r="AL1016" s="1">
        <v>1</v>
      </c>
      <c r="AM1016" s="1">
        <v>0</v>
      </c>
      <c r="AN1016" s="1">
        <v>1</v>
      </c>
      <c r="AO1016" s="1">
        <v>16</v>
      </c>
      <c r="AP1016" s="1">
        <v>0</v>
      </c>
      <c r="AQ1016" s="1">
        <v>3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S1016" s="1" t="s">
        <v>186</v>
      </c>
      <c r="CT1016" s="1">
        <v>2</v>
      </c>
      <c r="CU1016" s="1">
        <v>-1</v>
      </c>
      <c r="CV1016" s="1">
        <v>74</v>
      </c>
      <c r="CW1016" s="1">
        <v>0</v>
      </c>
      <c r="CX1016" s="1">
        <v>150074</v>
      </c>
      <c r="CY1016" s="1" t="s">
        <v>186</v>
      </c>
    </row>
    <row r="1017" spans="1:103" x14ac:dyDescent="0.2">
      <c r="A1017" s="1">
        <v>94065</v>
      </c>
      <c r="B1017" s="1">
        <v>5</v>
      </c>
      <c r="C1017" s="1">
        <v>194065</v>
      </c>
      <c r="D1017" s="1">
        <v>294065</v>
      </c>
      <c r="E1017" s="1" t="s">
        <v>3107</v>
      </c>
      <c r="F1017" s="1" t="s">
        <v>3108</v>
      </c>
      <c r="G1017" s="1">
        <v>100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 t="s">
        <v>3109</v>
      </c>
      <c r="AL1017" s="1">
        <v>1</v>
      </c>
      <c r="AM1017" s="1">
        <v>0</v>
      </c>
      <c r="AN1017" s="1">
        <v>1</v>
      </c>
      <c r="AO1017" s="1">
        <v>16</v>
      </c>
      <c r="AP1017" s="1">
        <v>0</v>
      </c>
      <c r="AQ1017" s="1">
        <v>3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S1017" s="1" t="s">
        <v>186</v>
      </c>
      <c r="CT1017" s="1">
        <v>2</v>
      </c>
      <c r="CU1017" s="1">
        <v>-1</v>
      </c>
      <c r="CV1017" s="1">
        <v>74</v>
      </c>
      <c r="CW1017" s="1">
        <v>0</v>
      </c>
      <c r="CX1017" s="1">
        <v>150074</v>
      </c>
      <c r="CY1017" s="1" t="s">
        <v>186</v>
      </c>
    </row>
    <row r="1018" spans="1:103" x14ac:dyDescent="0.2">
      <c r="A1018" s="1">
        <v>94066</v>
      </c>
      <c r="B1018" s="1">
        <v>5</v>
      </c>
      <c r="C1018" s="1">
        <v>194066</v>
      </c>
      <c r="D1018" s="1">
        <v>294066</v>
      </c>
      <c r="E1018" s="1" t="s">
        <v>3110</v>
      </c>
      <c r="F1018" s="1" t="s">
        <v>3111</v>
      </c>
      <c r="G1018" s="1">
        <v>100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 t="s">
        <v>3112</v>
      </c>
      <c r="AL1018" s="1">
        <v>1</v>
      </c>
      <c r="AM1018" s="1">
        <v>0</v>
      </c>
      <c r="AN1018" s="1">
        <v>1</v>
      </c>
      <c r="AO1018" s="1">
        <v>16</v>
      </c>
      <c r="AP1018" s="1">
        <v>0</v>
      </c>
      <c r="AQ1018" s="1">
        <v>3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S1018" s="1" t="s">
        <v>185</v>
      </c>
      <c r="CT1018" s="1">
        <v>2</v>
      </c>
      <c r="CU1018" s="1">
        <v>-1</v>
      </c>
      <c r="CV1018" s="1">
        <v>75</v>
      </c>
      <c r="CW1018" s="1">
        <v>0</v>
      </c>
      <c r="CX1018" s="1">
        <v>150075</v>
      </c>
      <c r="CY1018" s="1" t="s">
        <v>185</v>
      </c>
    </row>
    <row r="1019" spans="1:103" x14ac:dyDescent="0.2">
      <c r="A1019" s="1">
        <v>94067</v>
      </c>
      <c r="B1019" s="1">
        <v>5</v>
      </c>
      <c r="C1019" s="1">
        <v>194067</v>
      </c>
      <c r="D1019" s="1">
        <v>294067</v>
      </c>
      <c r="E1019" s="1" t="s">
        <v>3113</v>
      </c>
      <c r="F1019" s="1" t="s">
        <v>3114</v>
      </c>
      <c r="G1019" s="1">
        <v>100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 t="s">
        <v>3115</v>
      </c>
      <c r="AL1019" s="1">
        <v>1</v>
      </c>
      <c r="AM1019" s="1">
        <v>0</v>
      </c>
      <c r="AN1019" s="1">
        <v>1</v>
      </c>
      <c r="AO1019" s="1">
        <v>16</v>
      </c>
      <c r="AP1019" s="1">
        <v>0</v>
      </c>
      <c r="AQ1019" s="1">
        <v>3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S1019" s="1" t="s">
        <v>185</v>
      </c>
      <c r="CT1019" s="1">
        <v>2</v>
      </c>
      <c r="CU1019" s="1">
        <v>-1</v>
      </c>
      <c r="CV1019" s="1">
        <v>75</v>
      </c>
      <c r="CW1019" s="1">
        <v>0</v>
      </c>
      <c r="CX1019" s="1">
        <v>150075</v>
      </c>
      <c r="CY1019" s="1" t="s">
        <v>185</v>
      </c>
    </row>
    <row r="1020" spans="1:103" x14ac:dyDescent="0.2">
      <c r="A1020" s="1">
        <v>94068</v>
      </c>
      <c r="B1020" s="1">
        <v>5</v>
      </c>
      <c r="C1020" s="1">
        <v>194068</v>
      </c>
      <c r="D1020" s="1">
        <v>294068</v>
      </c>
      <c r="E1020" s="1" t="s">
        <v>3116</v>
      </c>
      <c r="F1020" s="1" t="s">
        <v>3117</v>
      </c>
      <c r="G1020" s="1">
        <v>100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 t="s">
        <v>3118</v>
      </c>
      <c r="AL1020" s="1">
        <v>1</v>
      </c>
      <c r="AM1020" s="1">
        <v>0</v>
      </c>
      <c r="AN1020" s="1">
        <v>1</v>
      </c>
      <c r="AO1020" s="1">
        <v>16</v>
      </c>
      <c r="AP1020" s="1">
        <v>0</v>
      </c>
      <c r="AQ1020" s="1">
        <v>3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S1020" s="1" t="s">
        <v>2838</v>
      </c>
      <c r="CT1020" s="1">
        <v>4</v>
      </c>
      <c r="CU1020" s="1">
        <v>-1</v>
      </c>
      <c r="CV1020" s="1">
        <v>76</v>
      </c>
      <c r="CW1020" s="1">
        <v>0</v>
      </c>
      <c r="CX1020" s="1">
        <v>150076</v>
      </c>
      <c r="CY1020" s="1" t="s">
        <v>2838</v>
      </c>
    </row>
    <row r="1021" spans="1:103" x14ac:dyDescent="0.2">
      <c r="A1021" s="1">
        <v>94069</v>
      </c>
      <c r="B1021" s="1">
        <v>5</v>
      </c>
      <c r="C1021" s="1">
        <v>194069</v>
      </c>
      <c r="D1021" s="1">
        <v>294069</v>
      </c>
      <c r="E1021" s="1" t="s">
        <v>3119</v>
      </c>
      <c r="F1021" s="1" t="s">
        <v>3120</v>
      </c>
      <c r="G1021" s="1">
        <v>100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 t="s">
        <v>3121</v>
      </c>
      <c r="AL1021" s="1">
        <v>1</v>
      </c>
      <c r="AM1021" s="1">
        <v>0</v>
      </c>
      <c r="AN1021" s="1">
        <v>1</v>
      </c>
      <c r="AO1021" s="1">
        <v>16</v>
      </c>
      <c r="AP1021" s="1">
        <v>0</v>
      </c>
      <c r="AQ1021" s="1">
        <v>3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S1021" s="1" t="s">
        <v>2839</v>
      </c>
      <c r="CT1021" s="1">
        <v>1</v>
      </c>
      <c r="CU1021" s="1">
        <v>-1</v>
      </c>
      <c r="CV1021" s="1">
        <v>77</v>
      </c>
      <c r="CW1021" s="1">
        <v>0</v>
      </c>
      <c r="CX1021" s="1">
        <v>150077</v>
      </c>
      <c r="CY1021" s="1" t="s">
        <v>2839</v>
      </c>
    </row>
    <row r="1022" spans="1:103" x14ac:dyDescent="0.2">
      <c r="A1022" s="1">
        <v>94070</v>
      </c>
      <c r="B1022" s="1">
        <v>5</v>
      </c>
      <c r="C1022" s="1">
        <v>194070</v>
      </c>
      <c r="D1022" s="1">
        <v>294070</v>
      </c>
      <c r="E1022" s="1" t="s">
        <v>3122</v>
      </c>
      <c r="F1022" s="1" t="s">
        <v>3123</v>
      </c>
      <c r="G1022" s="1">
        <v>100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 t="s">
        <v>3124</v>
      </c>
      <c r="AL1022" s="1">
        <v>1</v>
      </c>
      <c r="AM1022" s="1">
        <v>0</v>
      </c>
      <c r="AN1022" s="1">
        <v>1</v>
      </c>
      <c r="AO1022" s="1">
        <v>16</v>
      </c>
      <c r="AP1022" s="1">
        <v>0</v>
      </c>
      <c r="AQ1022" s="1">
        <v>3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S1022" s="1" t="s">
        <v>2840</v>
      </c>
      <c r="CT1022" s="1">
        <v>2</v>
      </c>
      <c r="CU1022" s="1">
        <v>-1</v>
      </c>
      <c r="CV1022" s="1">
        <v>78</v>
      </c>
      <c r="CW1022" s="1">
        <v>0</v>
      </c>
      <c r="CX1022" s="1">
        <v>150078</v>
      </c>
      <c r="CY1022" s="1" t="s">
        <v>2840</v>
      </c>
    </row>
    <row r="1023" spans="1:103" x14ac:dyDescent="0.2">
      <c r="A1023" s="1">
        <v>94071</v>
      </c>
      <c r="B1023" s="1">
        <v>5</v>
      </c>
      <c r="C1023" s="1">
        <v>194071</v>
      </c>
      <c r="D1023" s="1">
        <v>294071</v>
      </c>
      <c r="E1023" s="1" t="s">
        <v>3125</v>
      </c>
      <c r="F1023" s="1" t="s">
        <v>3126</v>
      </c>
      <c r="G1023" s="1">
        <v>100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 t="s">
        <v>3127</v>
      </c>
      <c r="AL1023" s="1">
        <v>1</v>
      </c>
      <c r="AM1023" s="1">
        <v>0</v>
      </c>
      <c r="AN1023" s="1">
        <v>1</v>
      </c>
      <c r="AO1023" s="1">
        <v>16</v>
      </c>
      <c r="AP1023" s="1">
        <v>0</v>
      </c>
      <c r="AQ1023" s="1">
        <v>3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S1023" s="1" t="s">
        <v>2841</v>
      </c>
      <c r="CT1023" s="1">
        <v>2</v>
      </c>
      <c r="CU1023" s="1">
        <v>-1</v>
      </c>
      <c r="CV1023" s="1">
        <v>79</v>
      </c>
      <c r="CW1023" s="1">
        <v>0</v>
      </c>
      <c r="CX1023" s="1">
        <v>150079</v>
      </c>
      <c r="CY1023" s="1" t="s">
        <v>2841</v>
      </c>
    </row>
    <row r="1024" spans="1:103" x14ac:dyDescent="0.2">
      <c r="A1024" s="1">
        <v>94072</v>
      </c>
      <c r="B1024" s="1">
        <v>5</v>
      </c>
      <c r="C1024" s="1">
        <v>194072</v>
      </c>
      <c r="D1024" s="1">
        <v>294072</v>
      </c>
      <c r="E1024" s="1" t="s">
        <v>3128</v>
      </c>
      <c r="F1024" s="1" t="s">
        <v>3129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 t="s">
        <v>3130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S1024" s="1" t="s">
        <v>2842</v>
      </c>
      <c r="CT1024" s="1">
        <v>2</v>
      </c>
      <c r="CU1024" s="1">
        <v>-1</v>
      </c>
      <c r="CV1024" s="1">
        <v>80</v>
      </c>
      <c r="CW1024" s="1">
        <v>0</v>
      </c>
      <c r="CX1024" s="1">
        <v>150080</v>
      </c>
      <c r="CY1024" s="1" t="s">
        <v>2842</v>
      </c>
    </row>
    <row r="1025" spans="1:103" x14ac:dyDescent="0.2">
      <c r="A1025" s="1">
        <v>94073</v>
      </c>
      <c r="B1025" s="1">
        <v>5</v>
      </c>
      <c r="C1025" s="1">
        <v>194073</v>
      </c>
      <c r="D1025" s="1">
        <v>294073</v>
      </c>
      <c r="E1025" s="1" t="s">
        <v>3131</v>
      </c>
      <c r="F1025" s="1" t="s">
        <v>3129</v>
      </c>
      <c r="G1025" s="1">
        <v>75000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 t="s">
        <v>3130</v>
      </c>
      <c r="AL1025" s="1">
        <v>1</v>
      </c>
      <c r="AM1025" s="1">
        <v>0</v>
      </c>
      <c r="AN1025" s="1">
        <v>2000</v>
      </c>
      <c r="AO1025" s="1">
        <v>16</v>
      </c>
      <c r="AP1025" s="1">
        <v>0</v>
      </c>
      <c r="AQ1025" s="1">
        <v>3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S1025" s="1" t="s">
        <v>2843</v>
      </c>
      <c r="CT1025" s="1">
        <v>2</v>
      </c>
      <c r="CU1025" s="1">
        <v>-1</v>
      </c>
      <c r="CV1025" s="1">
        <v>81</v>
      </c>
      <c r="CW1025" s="1">
        <v>0</v>
      </c>
      <c r="CX1025" s="1">
        <v>150081</v>
      </c>
      <c r="CY1025" s="1" t="s">
        <v>2843</v>
      </c>
    </row>
    <row r="1026" spans="1:103" x14ac:dyDescent="0.2">
      <c r="A1026" s="1">
        <v>94074</v>
      </c>
      <c r="B1026" s="1">
        <v>9</v>
      </c>
      <c r="C1026" s="1">
        <v>194074</v>
      </c>
      <c r="D1026" s="1">
        <v>294074</v>
      </c>
      <c r="E1026" s="1" t="s">
        <v>3132</v>
      </c>
      <c r="F1026" s="1">
        <v>0</v>
      </c>
      <c r="G1026" s="1">
        <v>0</v>
      </c>
      <c r="H1026" s="1">
        <v>0</v>
      </c>
      <c r="I1026" s="1">
        <v>0</v>
      </c>
      <c r="J1026" s="1">
        <v>5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 t="s">
        <v>3133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3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S1026" s="1" t="s">
        <v>2844</v>
      </c>
      <c r="CT1026" s="1">
        <v>4</v>
      </c>
      <c r="CU1026" s="1">
        <v>-1</v>
      </c>
      <c r="CV1026" s="1">
        <v>82</v>
      </c>
      <c r="CW1026" s="1">
        <v>0</v>
      </c>
      <c r="CX1026" s="1">
        <v>150082</v>
      </c>
      <c r="CY1026" s="1" t="s">
        <v>2844</v>
      </c>
    </row>
    <row r="1027" spans="1:103" x14ac:dyDescent="0.2">
      <c r="A1027" s="1">
        <v>94075</v>
      </c>
      <c r="B1027" s="1">
        <v>9</v>
      </c>
      <c r="C1027" s="1">
        <v>194075</v>
      </c>
      <c r="D1027" s="1">
        <v>294075</v>
      </c>
      <c r="E1027" s="1" t="s">
        <v>3134</v>
      </c>
      <c r="F1027" s="1">
        <v>0</v>
      </c>
      <c r="G1027" s="1">
        <v>0</v>
      </c>
      <c r="H1027" s="1">
        <v>0</v>
      </c>
      <c r="I1027" s="1">
        <v>0</v>
      </c>
      <c r="J1027" s="1">
        <v>100000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 t="s">
        <v>3135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3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S1027" s="1" t="s">
        <v>2845</v>
      </c>
      <c r="CT1027" s="1">
        <v>2</v>
      </c>
      <c r="CU1027" s="1">
        <v>-1</v>
      </c>
      <c r="CV1027" s="1">
        <v>83</v>
      </c>
      <c r="CW1027" s="1">
        <v>0</v>
      </c>
      <c r="CX1027" s="1">
        <v>150083</v>
      </c>
      <c r="CY1027" s="1" t="s">
        <v>2845</v>
      </c>
    </row>
    <row r="1028" spans="1:103" x14ac:dyDescent="0.2">
      <c r="A1028" s="1">
        <v>94076</v>
      </c>
      <c r="B1028" s="1">
        <v>9</v>
      </c>
      <c r="C1028" s="1">
        <v>194076</v>
      </c>
      <c r="D1028" s="1">
        <v>294076</v>
      </c>
      <c r="E1028" s="1" t="s">
        <v>3136</v>
      </c>
      <c r="F1028" s="1">
        <v>0</v>
      </c>
      <c r="G1028" s="1">
        <v>0</v>
      </c>
      <c r="H1028" s="1">
        <v>0</v>
      </c>
      <c r="I1028" s="1">
        <v>0</v>
      </c>
      <c r="J1028" s="1">
        <v>1500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 t="s">
        <v>3137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3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S1028" s="1" t="s">
        <v>2846</v>
      </c>
      <c r="CT1028" s="1">
        <v>4</v>
      </c>
      <c r="CU1028" s="1">
        <v>-1</v>
      </c>
      <c r="CV1028" s="1">
        <v>84</v>
      </c>
      <c r="CW1028" s="1">
        <v>0</v>
      </c>
      <c r="CX1028" s="1">
        <v>150084</v>
      </c>
      <c r="CY1028" s="1" t="s">
        <v>2846</v>
      </c>
    </row>
    <row r="1029" spans="1:103" x14ac:dyDescent="0.2">
      <c r="A1029" s="1">
        <v>94077</v>
      </c>
      <c r="B1029" s="1">
        <v>5</v>
      </c>
      <c r="C1029" s="1">
        <v>194077</v>
      </c>
      <c r="D1029" s="1">
        <v>294077</v>
      </c>
      <c r="E1029" s="1" t="s">
        <v>3138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 t="s">
        <v>3139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3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S1029" s="1" t="s">
        <v>2847</v>
      </c>
      <c r="CT1029" s="1">
        <v>4</v>
      </c>
      <c r="CU1029" s="1">
        <v>-1</v>
      </c>
      <c r="CV1029" s="1">
        <v>85</v>
      </c>
      <c r="CW1029" s="1">
        <v>0</v>
      </c>
      <c r="CX1029" s="1">
        <v>150085</v>
      </c>
      <c r="CY1029" s="1" t="s">
        <v>2847</v>
      </c>
    </row>
    <row r="1030" spans="1:103" x14ac:dyDescent="0.2">
      <c r="A1030" s="1">
        <v>94078</v>
      </c>
      <c r="B1030" s="1">
        <v>5</v>
      </c>
      <c r="C1030" s="1">
        <v>194078</v>
      </c>
      <c r="D1030" s="1">
        <v>294078</v>
      </c>
      <c r="E1030" s="1" t="s">
        <v>3140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 t="s">
        <v>3141</v>
      </c>
      <c r="AL1030" s="1">
        <v>1</v>
      </c>
      <c r="AM1030" s="1">
        <v>0</v>
      </c>
      <c r="AN1030" s="1">
        <v>0</v>
      </c>
      <c r="AO1030" s="1">
        <v>0</v>
      </c>
      <c r="AP1030" s="1">
        <v>0</v>
      </c>
      <c r="AQ1030" s="1">
        <v>3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S1030" s="1" t="s">
        <v>2848</v>
      </c>
      <c r="CT1030" s="1">
        <v>4</v>
      </c>
      <c r="CU1030" s="1">
        <v>-1</v>
      </c>
      <c r="CV1030" s="1">
        <v>86</v>
      </c>
      <c r="CW1030" s="1">
        <v>0</v>
      </c>
      <c r="CX1030" s="1">
        <v>150086</v>
      </c>
      <c r="CY1030" s="1" t="s">
        <v>2848</v>
      </c>
    </row>
    <row r="1031" spans="1:103" x14ac:dyDescent="0.2">
      <c r="A1031" s="1">
        <v>94079</v>
      </c>
      <c r="B1031" s="1">
        <v>5</v>
      </c>
      <c r="C1031" s="1">
        <v>194079</v>
      </c>
      <c r="D1031" s="1">
        <v>294079</v>
      </c>
      <c r="E1031" s="1" t="s">
        <v>3083</v>
      </c>
      <c r="F1031" s="1" t="s">
        <v>3142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 t="s">
        <v>3143</v>
      </c>
      <c r="AL1031" s="1">
        <v>1</v>
      </c>
      <c r="AM1031" s="1">
        <v>0</v>
      </c>
      <c r="AN1031" s="1">
        <v>0</v>
      </c>
      <c r="AO1031" s="1">
        <v>0</v>
      </c>
      <c r="AP1031" s="1">
        <v>0</v>
      </c>
      <c r="AQ1031" s="1">
        <v>3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S1031" s="1" t="s">
        <v>2849</v>
      </c>
      <c r="CT1031" s="1">
        <v>4</v>
      </c>
      <c r="CU1031" s="1">
        <v>-1</v>
      </c>
      <c r="CV1031" s="1">
        <v>87</v>
      </c>
      <c r="CW1031" s="1">
        <v>0</v>
      </c>
      <c r="CX1031" s="1">
        <v>150087</v>
      </c>
      <c r="CY1031" s="1" t="s">
        <v>2849</v>
      </c>
    </row>
    <row r="1032" spans="1:103" x14ac:dyDescent="0.2">
      <c r="A1032" s="1">
        <v>94080</v>
      </c>
      <c r="B1032" s="1">
        <v>5</v>
      </c>
      <c r="C1032" s="1">
        <v>194080</v>
      </c>
      <c r="D1032" s="1">
        <v>294080</v>
      </c>
      <c r="E1032" s="1" t="s">
        <v>3144</v>
      </c>
      <c r="F1032" s="1" t="s">
        <v>3145</v>
      </c>
      <c r="G1032" s="1">
        <v>10000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 t="s">
        <v>3146</v>
      </c>
      <c r="AL1032" s="1">
        <v>1</v>
      </c>
      <c r="AM1032" s="1">
        <v>0</v>
      </c>
      <c r="AN1032" s="1">
        <v>1</v>
      </c>
      <c r="AO1032" s="1">
        <v>0</v>
      </c>
      <c r="AP1032" s="1">
        <v>0</v>
      </c>
      <c r="AQ1032" s="1">
        <v>3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S1032" s="1" t="s">
        <v>2850</v>
      </c>
      <c r="CT1032" s="1">
        <v>2</v>
      </c>
      <c r="CU1032" s="1">
        <v>-1</v>
      </c>
      <c r="CV1032" s="1">
        <v>88</v>
      </c>
      <c r="CW1032" s="1">
        <v>0</v>
      </c>
      <c r="CX1032" s="1">
        <v>150088</v>
      </c>
      <c r="CY1032" s="1" t="s">
        <v>2850</v>
      </c>
    </row>
    <row r="1033" spans="1:103" x14ac:dyDescent="0.2">
      <c r="A1033" s="1">
        <v>94081</v>
      </c>
      <c r="B1033" s="1">
        <v>5</v>
      </c>
      <c r="C1033" s="1">
        <v>194081</v>
      </c>
      <c r="D1033" s="1">
        <v>294081</v>
      </c>
      <c r="E1033" s="1" t="s">
        <v>3147</v>
      </c>
      <c r="F1033" s="1" t="s">
        <v>3148</v>
      </c>
      <c r="G1033" s="1">
        <v>10000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 t="s">
        <v>3149</v>
      </c>
      <c r="AL1033" s="1">
        <v>1</v>
      </c>
      <c r="AM1033" s="1">
        <v>0</v>
      </c>
      <c r="AN1033" s="1">
        <v>1</v>
      </c>
      <c r="AO1033" s="1">
        <v>0</v>
      </c>
      <c r="AP1033" s="1">
        <v>0</v>
      </c>
      <c r="AQ1033" s="1">
        <v>3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S1033" s="1" t="s">
        <v>182</v>
      </c>
      <c r="CT1033" s="1">
        <v>4</v>
      </c>
      <c r="CU1033" s="1">
        <v>-1</v>
      </c>
      <c r="CV1033" s="1">
        <v>89</v>
      </c>
      <c r="CW1033" s="1">
        <v>0</v>
      </c>
      <c r="CX1033" s="1">
        <v>150089</v>
      </c>
      <c r="CY1033" s="1" t="s">
        <v>182</v>
      </c>
    </row>
    <row r="1034" spans="1:103" x14ac:dyDescent="0.2">
      <c r="A1034" s="1">
        <v>94082</v>
      </c>
      <c r="B1034" s="1">
        <v>5</v>
      </c>
      <c r="C1034" s="1">
        <v>194082</v>
      </c>
      <c r="D1034" s="1">
        <v>294082</v>
      </c>
      <c r="E1034" s="1" t="s">
        <v>3150</v>
      </c>
      <c r="F1034" s="1" t="s">
        <v>3151</v>
      </c>
      <c r="G1034" s="1">
        <v>10000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 t="s">
        <v>3152</v>
      </c>
      <c r="AL1034" s="1">
        <v>1</v>
      </c>
      <c r="AM1034" s="1">
        <v>0</v>
      </c>
      <c r="AN1034" s="1">
        <v>1</v>
      </c>
      <c r="AO1034" s="1">
        <v>0</v>
      </c>
      <c r="AP1034" s="1">
        <v>0</v>
      </c>
      <c r="AQ1034" s="1">
        <v>3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S1034" s="1" t="s">
        <v>2851</v>
      </c>
      <c r="CT1034" s="1">
        <v>4</v>
      </c>
      <c r="CU1034" s="1">
        <v>-1</v>
      </c>
      <c r="CV1034" s="1">
        <v>90</v>
      </c>
      <c r="CW1034" s="1">
        <v>0</v>
      </c>
      <c r="CX1034" s="1">
        <v>150090</v>
      </c>
      <c r="CY1034" s="1" t="s">
        <v>2851</v>
      </c>
    </row>
    <row r="1035" spans="1:103" x14ac:dyDescent="0.2">
      <c r="A1035" s="1">
        <v>94083</v>
      </c>
      <c r="B1035" s="1">
        <v>5</v>
      </c>
      <c r="C1035" s="1">
        <v>194083</v>
      </c>
      <c r="D1035" s="1">
        <v>294083</v>
      </c>
      <c r="E1035" s="1" t="s">
        <v>3153</v>
      </c>
      <c r="F1035" s="1" t="s">
        <v>3154</v>
      </c>
      <c r="G1035" s="1">
        <v>10000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 t="s">
        <v>3155</v>
      </c>
      <c r="AL1035" s="1">
        <v>1</v>
      </c>
      <c r="AM1035" s="1">
        <v>0</v>
      </c>
      <c r="AN1035" s="1">
        <v>1</v>
      </c>
      <c r="AO1035" s="1">
        <v>0</v>
      </c>
      <c r="AP1035" s="1">
        <v>0</v>
      </c>
      <c r="AQ1035" s="1">
        <v>3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S1035" s="1" t="s">
        <v>2852</v>
      </c>
      <c r="CT1035" s="1">
        <v>4</v>
      </c>
      <c r="CU1035" s="1">
        <v>-1</v>
      </c>
      <c r="CV1035" s="1">
        <v>91</v>
      </c>
      <c r="CW1035" s="1">
        <v>0</v>
      </c>
      <c r="CX1035" s="1">
        <v>150091</v>
      </c>
      <c r="CY1035" s="1" t="s">
        <v>2852</v>
      </c>
    </row>
    <row r="1036" spans="1:103" x14ac:dyDescent="0.2">
      <c r="A1036" s="1">
        <v>94084</v>
      </c>
      <c r="B1036" s="1">
        <v>5</v>
      </c>
      <c r="C1036" s="1">
        <v>194084</v>
      </c>
      <c r="D1036" s="1">
        <v>294084</v>
      </c>
      <c r="E1036" s="1" t="s">
        <v>3156</v>
      </c>
      <c r="F1036" s="1" t="s">
        <v>3157</v>
      </c>
      <c r="G1036" s="1">
        <v>10000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 t="s">
        <v>3158</v>
      </c>
      <c r="AL1036" s="1">
        <v>1</v>
      </c>
      <c r="AM1036" s="1">
        <v>0</v>
      </c>
      <c r="AN1036" s="1">
        <v>1</v>
      </c>
      <c r="AO1036" s="1">
        <v>0</v>
      </c>
      <c r="AP1036" s="1">
        <v>0</v>
      </c>
      <c r="AQ1036" s="1">
        <v>3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S1036" s="1" t="s">
        <v>2853</v>
      </c>
      <c r="CT1036" s="1">
        <v>4</v>
      </c>
      <c r="CU1036" s="1">
        <v>-1</v>
      </c>
      <c r="CV1036" s="1">
        <v>92</v>
      </c>
      <c r="CW1036" s="1">
        <v>0</v>
      </c>
      <c r="CX1036" s="1">
        <v>150092</v>
      </c>
      <c r="CY1036" s="1" t="s">
        <v>2853</v>
      </c>
    </row>
    <row r="1037" spans="1:103" x14ac:dyDescent="0.2">
      <c r="A1037" s="1">
        <v>94085</v>
      </c>
      <c r="B1037" s="1">
        <v>5</v>
      </c>
      <c r="C1037" s="1">
        <v>194085</v>
      </c>
      <c r="D1037" s="1">
        <v>294085</v>
      </c>
      <c r="E1037" s="1" t="s">
        <v>3159</v>
      </c>
      <c r="F1037" s="1" t="s">
        <v>3160</v>
      </c>
      <c r="G1037" s="1">
        <v>10000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 t="s">
        <v>3161</v>
      </c>
      <c r="AL1037" s="1">
        <v>1</v>
      </c>
      <c r="AM1037" s="1">
        <v>0</v>
      </c>
      <c r="AN1037" s="1">
        <v>1</v>
      </c>
      <c r="AO1037" s="1">
        <v>0</v>
      </c>
      <c r="AP1037" s="1">
        <v>0</v>
      </c>
      <c r="AQ1037" s="1">
        <v>3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S1037" s="1" t="s">
        <v>151</v>
      </c>
      <c r="CT1037" s="1">
        <v>1</v>
      </c>
      <c r="CU1037" s="1">
        <v>-1</v>
      </c>
      <c r="CV1037" s="1">
        <v>64</v>
      </c>
      <c r="CW1037" s="1">
        <v>0</v>
      </c>
      <c r="CX1037" s="1">
        <v>150064</v>
      </c>
      <c r="CY1037" s="1" t="s">
        <v>151</v>
      </c>
    </row>
    <row r="1038" spans="1:103" x14ac:dyDescent="0.2">
      <c r="A1038" s="1">
        <v>94086</v>
      </c>
      <c r="B1038" s="1">
        <v>5</v>
      </c>
      <c r="C1038" s="1">
        <v>194086</v>
      </c>
      <c r="D1038" s="1">
        <v>294086</v>
      </c>
      <c r="E1038" s="1" t="s">
        <v>3162</v>
      </c>
      <c r="F1038" s="1" t="s">
        <v>3163</v>
      </c>
      <c r="G1038" s="1">
        <v>10000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 t="s">
        <v>3164</v>
      </c>
      <c r="AL1038" s="1">
        <v>1</v>
      </c>
      <c r="AM1038" s="1">
        <v>0</v>
      </c>
      <c r="AN1038" s="1">
        <v>1</v>
      </c>
      <c r="AO1038" s="1">
        <v>0</v>
      </c>
      <c r="AP1038" s="1">
        <v>0</v>
      </c>
      <c r="AQ1038" s="1">
        <v>3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S1038" s="1" t="s">
        <v>151</v>
      </c>
      <c r="CT1038" s="1">
        <v>1</v>
      </c>
      <c r="CU1038" s="1">
        <v>-1</v>
      </c>
      <c r="CV1038" s="1">
        <v>64</v>
      </c>
      <c r="CW1038" s="1">
        <v>0</v>
      </c>
      <c r="CX1038" s="1">
        <v>150064</v>
      </c>
      <c r="CY1038" s="1" t="s">
        <v>151</v>
      </c>
    </row>
    <row r="1039" spans="1:103" x14ac:dyDescent="0.2">
      <c r="A1039" s="1">
        <v>94087</v>
      </c>
      <c r="B1039" s="1">
        <v>5</v>
      </c>
      <c r="C1039" s="1">
        <v>194087</v>
      </c>
      <c r="D1039" s="1">
        <v>294087</v>
      </c>
      <c r="E1039" s="1" t="s">
        <v>3165</v>
      </c>
      <c r="F1039" s="1" t="s">
        <v>3166</v>
      </c>
      <c r="G1039" s="1">
        <v>10000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 t="s">
        <v>3167</v>
      </c>
      <c r="AL1039" s="1">
        <v>1</v>
      </c>
      <c r="AM1039" s="1">
        <v>0</v>
      </c>
      <c r="AN1039" s="1">
        <v>1</v>
      </c>
      <c r="AO1039" s="1">
        <v>0</v>
      </c>
      <c r="AP1039" s="1">
        <v>0</v>
      </c>
      <c r="AQ1039" s="1">
        <v>3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S1039" s="1" t="s">
        <v>143</v>
      </c>
      <c r="CT1039" s="1">
        <v>1</v>
      </c>
      <c r="CU1039" s="1">
        <v>-1</v>
      </c>
      <c r="CV1039" s="1">
        <v>93</v>
      </c>
      <c r="CW1039" s="1">
        <v>0</v>
      </c>
      <c r="CX1039" s="1">
        <v>150093</v>
      </c>
      <c r="CY1039" s="1" t="s">
        <v>143</v>
      </c>
    </row>
    <row r="1040" spans="1:103" x14ac:dyDescent="0.2">
      <c r="A1040" s="1">
        <v>94088</v>
      </c>
      <c r="B1040" s="1">
        <v>5</v>
      </c>
      <c r="C1040" s="1">
        <v>194088</v>
      </c>
      <c r="D1040" s="1">
        <v>294088</v>
      </c>
      <c r="E1040" s="1" t="s">
        <v>3168</v>
      </c>
      <c r="F1040" s="1" t="s">
        <v>3169</v>
      </c>
      <c r="G1040" s="1">
        <v>10000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 t="s">
        <v>3170</v>
      </c>
      <c r="AL1040" s="1">
        <v>1</v>
      </c>
      <c r="AM1040" s="1">
        <v>0</v>
      </c>
      <c r="AN1040" s="1">
        <v>1</v>
      </c>
      <c r="AO1040" s="1">
        <v>0</v>
      </c>
      <c r="AP1040" s="1">
        <v>0</v>
      </c>
      <c r="AQ1040" s="1">
        <v>3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S1040" s="1" t="s">
        <v>143</v>
      </c>
      <c r="CT1040" s="1">
        <v>1</v>
      </c>
      <c r="CU1040" s="1">
        <v>-1</v>
      </c>
      <c r="CV1040" s="1">
        <v>93</v>
      </c>
      <c r="CW1040" s="1">
        <v>0</v>
      </c>
      <c r="CX1040" s="1">
        <v>150093</v>
      </c>
      <c r="CY1040" s="1" t="s">
        <v>143</v>
      </c>
    </row>
    <row r="1041" spans="1:103" x14ac:dyDescent="0.2">
      <c r="A1041" s="1">
        <v>94089</v>
      </c>
      <c r="B1041" s="1">
        <v>5</v>
      </c>
      <c r="C1041" s="1">
        <v>194089</v>
      </c>
      <c r="D1041" s="1">
        <v>294089</v>
      </c>
      <c r="E1041" s="1" t="s">
        <v>3171</v>
      </c>
      <c r="F1041" s="1" t="s">
        <v>3172</v>
      </c>
      <c r="G1041" s="1">
        <v>10000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 t="s">
        <v>3173</v>
      </c>
      <c r="AL1041" s="1">
        <v>1</v>
      </c>
      <c r="AM1041" s="1">
        <v>0</v>
      </c>
      <c r="AN1041" s="1">
        <v>1</v>
      </c>
      <c r="AO1041" s="1">
        <v>0</v>
      </c>
      <c r="AP1041" s="1">
        <v>0</v>
      </c>
      <c r="AQ1041" s="1">
        <v>3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S1041" s="1" t="s">
        <v>136</v>
      </c>
      <c r="CT1041" s="1">
        <v>4</v>
      </c>
      <c r="CU1041" s="1">
        <v>-1</v>
      </c>
      <c r="CV1041" s="1">
        <v>94</v>
      </c>
      <c r="CW1041" s="1">
        <v>0</v>
      </c>
      <c r="CX1041" s="1">
        <v>150094</v>
      </c>
      <c r="CY1041" s="1" t="s">
        <v>136</v>
      </c>
    </row>
    <row r="1042" spans="1:103" x14ac:dyDescent="0.2">
      <c r="A1042" s="1">
        <v>94090</v>
      </c>
      <c r="B1042" s="1">
        <v>5</v>
      </c>
      <c r="C1042" s="1">
        <v>194090</v>
      </c>
      <c r="D1042" s="1">
        <v>294090</v>
      </c>
      <c r="E1042" s="1" t="s">
        <v>3174</v>
      </c>
      <c r="F1042" s="1" t="s">
        <v>3175</v>
      </c>
      <c r="G1042" s="1">
        <v>10000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 t="s">
        <v>3176</v>
      </c>
      <c r="AL1042" s="1">
        <v>1</v>
      </c>
      <c r="AM1042" s="1">
        <v>0</v>
      </c>
      <c r="AN1042" s="1">
        <v>1</v>
      </c>
      <c r="AO1042" s="1">
        <v>0</v>
      </c>
      <c r="AP1042" s="1">
        <v>0</v>
      </c>
      <c r="AQ1042" s="1">
        <v>3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S1042" s="1" t="s">
        <v>136</v>
      </c>
      <c r="CT1042" s="1">
        <v>4</v>
      </c>
      <c r="CU1042" s="1">
        <v>-1</v>
      </c>
      <c r="CV1042" s="1">
        <v>94</v>
      </c>
      <c r="CW1042" s="1">
        <v>0</v>
      </c>
      <c r="CX1042" s="1">
        <v>150094</v>
      </c>
      <c r="CY1042" s="1" t="s">
        <v>136</v>
      </c>
    </row>
    <row r="1043" spans="1:103" x14ac:dyDescent="0.2">
      <c r="A1043" s="1">
        <v>94091</v>
      </c>
      <c r="B1043" s="1">
        <v>5</v>
      </c>
      <c r="C1043" s="1">
        <v>194091</v>
      </c>
      <c r="D1043" s="1">
        <v>294091</v>
      </c>
      <c r="E1043" s="1" t="s">
        <v>3177</v>
      </c>
      <c r="F1043" s="1" t="s">
        <v>3178</v>
      </c>
      <c r="G1043" s="1">
        <v>10000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 t="s">
        <v>3179</v>
      </c>
      <c r="AL1043" s="1">
        <v>1</v>
      </c>
      <c r="AM1043" s="1">
        <v>0</v>
      </c>
      <c r="AN1043" s="1">
        <v>1</v>
      </c>
      <c r="AO1043" s="1">
        <v>0</v>
      </c>
      <c r="AP1043" s="1">
        <v>0</v>
      </c>
      <c r="AQ1043" s="1">
        <v>3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S1043" s="1" t="s">
        <v>132</v>
      </c>
      <c r="CT1043" s="1">
        <v>4</v>
      </c>
      <c r="CU1043" s="1">
        <v>-1</v>
      </c>
      <c r="CV1043" s="1">
        <v>95</v>
      </c>
      <c r="CW1043" s="1">
        <v>0</v>
      </c>
      <c r="CX1043" s="1">
        <v>150095</v>
      </c>
      <c r="CY1043" s="1" t="s">
        <v>132</v>
      </c>
    </row>
    <row r="1044" spans="1:103" x14ac:dyDescent="0.2">
      <c r="A1044" s="1">
        <v>94092</v>
      </c>
      <c r="B1044" s="1">
        <v>5</v>
      </c>
      <c r="C1044" s="1">
        <v>194092</v>
      </c>
      <c r="D1044" s="1">
        <v>294092</v>
      </c>
      <c r="E1044" s="1" t="s">
        <v>3180</v>
      </c>
      <c r="F1044" s="1" t="s">
        <v>3181</v>
      </c>
      <c r="G1044" s="1">
        <v>10000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 t="s">
        <v>3182</v>
      </c>
      <c r="AL1044" s="1">
        <v>1</v>
      </c>
      <c r="AM1044" s="1">
        <v>0</v>
      </c>
      <c r="AN1044" s="1">
        <v>1</v>
      </c>
      <c r="AO1044" s="1">
        <v>0</v>
      </c>
      <c r="AP1044" s="1">
        <v>0</v>
      </c>
      <c r="AQ1044" s="1">
        <v>3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S1044" s="1" t="s">
        <v>132</v>
      </c>
      <c r="CT1044" s="1">
        <v>4</v>
      </c>
      <c r="CU1044" s="1">
        <v>-1</v>
      </c>
      <c r="CV1044" s="1">
        <v>95</v>
      </c>
      <c r="CW1044" s="1">
        <v>0</v>
      </c>
      <c r="CX1044" s="1">
        <v>150095</v>
      </c>
      <c r="CY1044" s="1" t="s">
        <v>132</v>
      </c>
    </row>
    <row r="1045" spans="1:103" x14ac:dyDescent="0.2">
      <c r="A1045" s="1">
        <v>94093</v>
      </c>
      <c r="B1045" s="1">
        <v>5</v>
      </c>
      <c r="C1045" s="1">
        <v>194093</v>
      </c>
      <c r="D1045" s="1">
        <v>294093</v>
      </c>
      <c r="E1045" s="1" t="s">
        <v>3183</v>
      </c>
      <c r="F1045" s="1" t="s">
        <v>3184</v>
      </c>
      <c r="G1045" s="1">
        <v>10000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 t="s">
        <v>3185</v>
      </c>
      <c r="AL1045" s="1">
        <v>1</v>
      </c>
      <c r="AM1045" s="1">
        <v>0</v>
      </c>
      <c r="AN1045" s="1">
        <v>1</v>
      </c>
      <c r="AO1045" s="1">
        <v>0</v>
      </c>
      <c r="AP1045" s="1">
        <v>0</v>
      </c>
      <c r="AQ1045" s="1">
        <v>3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S1045" s="1" t="s">
        <v>151</v>
      </c>
      <c r="CT1045" s="1">
        <v>1</v>
      </c>
      <c r="CU1045" s="1">
        <v>-1</v>
      </c>
      <c r="CV1045" s="1">
        <v>64</v>
      </c>
      <c r="CW1045" s="1">
        <v>0</v>
      </c>
      <c r="CX1045" s="1">
        <v>150064</v>
      </c>
      <c r="CY1045" s="1" t="s">
        <v>151</v>
      </c>
    </row>
    <row r="1046" spans="1:103" x14ac:dyDescent="0.2">
      <c r="A1046" s="1">
        <v>94094</v>
      </c>
      <c r="B1046" s="1">
        <v>5</v>
      </c>
      <c r="C1046" s="1">
        <v>194094</v>
      </c>
      <c r="D1046" s="1">
        <v>294094</v>
      </c>
      <c r="E1046" s="1" t="s">
        <v>3186</v>
      </c>
      <c r="F1046" s="1" t="s">
        <v>3187</v>
      </c>
      <c r="G1046" s="1">
        <v>10000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 t="s">
        <v>3188</v>
      </c>
      <c r="AL1046" s="1">
        <v>1</v>
      </c>
      <c r="AM1046" s="1">
        <v>0</v>
      </c>
      <c r="AN1046" s="1">
        <v>1</v>
      </c>
      <c r="AO1046" s="1">
        <v>0</v>
      </c>
      <c r="AP1046" s="1">
        <v>0</v>
      </c>
      <c r="AQ1046" s="1">
        <v>3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S1046" s="1" t="s">
        <v>151</v>
      </c>
      <c r="CT1046" s="1">
        <v>1</v>
      </c>
      <c r="CU1046" s="1">
        <v>-1</v>
      </c>
      <c r="CV1046" s="1">
        <v>64</v>
      </c>
      <c r="CW1046" s="1">
        <v>0</v>
      </c>
      <c r="CX1046" s="1">
        <v>150064</v>
      </c>
      <c r="CY1046" s="1" t="s">
        <v>151</v>
      </c>
    </row>
    <row r="1047" spans="1:103" x14ac:dyDescent="0.2">
      <c r="A1047" s="1">
        <v>94095</v>
      </c>
      <c r="B1047" s="1">
        <v>5</v>
      </c>
      <c r="C1047" s="1">
        <v>194095</v>
      </c>
      <c r="D1047" s="1">
        <v>294095</v>
      </c>
      <c r="E1047" s="1" t="s">
        <v>3189</v>
      </c>
      <c r="F1047" s="1" t="s">
        <v>3190</v>
      </c>
      <c r="G1047" s="1">
        <v>10000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 t="s">
        <v>3191</v>
      </c>
      <c r="AL1047" s="1">
        <v>1</v>
      </c>
      <c r="AM1047" s="1">
        <v>0</v>
      </c>
      <c r="AN1047" s="1">
        <v>1</v>
      </c>
      <c r="AO1047" s="1">
        <v>0</v>
      </c>
      <c r="AP1047" s="1">
        <v>0</v>
      </c>
      <c r="AQ1047" s="1">
        <v>3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S1047" s="1" t="s">
        <v>143</v>
      </c>
      <c r="CT1047" s="1">
        <v>1</v>
      </c>
      <c r="CU1047" s="1">
        <v>-1</v>
      </c>
      <c r="CV1047" s="1">
        <v>93</v>
      </c>
      <c r="CW1047" s="1">
        <v>0</v>
      </c>
      <c r="CX1047" s="1">
        <v>150093</v>
      </c>
      <c r="CY1047" s="1" t="s">
        <v>143</v>
      </c>
    </row>
    <row r="1048" spans="1:103" x14ac:dyDescent="0.2">
      <c r="A1048" s="1">
        <v>94096</v>
      </c>
      <c r="B1048" s="1">
        <v>5</v>
      </c>
      <c r="C1048" s="1">
        <v>194096</v>
      </c>
      <c r="D1048" s="1">
        <v>294096</v>
      </c>
      <c r="E1048" s="1" t="s">
        <v>3192</v>
      </c>
      <c r="F1048" s="1" t="s">
        <v>3193</v>
      </c>
      <c r="G1048" s="1">
        <v>10000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 t="s">
        <v>3194</v>
      </c>
      <c r="AL1048" s="1">
        <v>1</v>
      </c>
      <c r="AM1048" s="1">
        <v>0</v>
      </c>
      <c r="AN1048" s="1">
        <v>1</v>
      </c>
      <c r="AO1048" s="1">
        <v>0</v>
      </c>
      <c r="AP1048" s="1">
        <v>0</v>
      </c>
      <c r="AQ1048" s="1">
        <v>3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S1048" s="1" t="s">
        <v>143</v>
      </c>
      <c r="CT1048" s="1">
        <v>1</v>
      </c>
      <c r="CU1048" s="1">
        <v>-1</v>
      </c>
      <c r="CV1048" s="1">
        <v>93</v>
      </c>
      <c r="CW1048" s="1">
        <v>0</v>
      </c>
      <c r="CX1048" s="1">
        <v>150093</v>
      </c>
      <c r="CY1048" s="1" t="s">
        <v>143</v>
      </c>
    </row>
    <row r="1049" spans="1:103" x14ac:dyDescent="0.2">
      <c r="A1049" s="1">
        <v>94097</v>
      </c>
      <c r="B1049" s="1">
        <v>5</v>
      </c>
      <c r="C1049" s="1">
        <v>194097</v>
      </c>
      <c r="D1049" s="1">
        <v>294097</v>
      </c>
      <c r="E1049" s="1" t="s">
        <v>3195</v>
      </c>
      <c r="F1049" s="1" t="s">
        <v>3196</v>
      </c>
      <c r="G1049" s="1">
        <v>10000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 t="s">
        <v>3197</v>
      </c>
      <c r="AL1049" s="1">
        <v>1</v>
      </c>
      <c r="AM1049" s="1">
        <v>0</v>
      </c>
      <c r="AN1049" s="1">
        <v>1</v>
      </c>
      <c r="AO1049" s="1">
        <v>0</v>
      </c>
      <c r="AP1049" s="1">
        <v>0</v>
      </c>
      <c r="AQ1049" s="1">
        <v>3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S1049" s="1" t="s">
        <v>136</v>
      </c>
      <c r="CT1049" s="1">
        <v>4</v>
      </c>
      <c r="CU1049" s="1">
        <v>-1</v>
      </c>
      <c r="CV1049" s="1">
        <v>94</v>
      </c>
      <c r="CW1049" s="1">
        <v>0</v>
      </c>
      <c r="CX1049" s="1">
        <v>150094</v>
      </c>
      <c r="CY1049" s="1" t="s">
        <v>136</v>
      </c>
    </row>
    <row r="1050" spans="1:103" x14ac:dyDescent="0.2">
      <c r="A1050" s="1">
        <v>94098</v>
      </c>
      <c r="B1050" s="1">
        <v>5</v>
      </c>
      <c r="C1050" s="1">
        <v>194098</v>
      </c>
      <c r="D1050" s="1">
        <v>294098</v>
      </c>
      <c r="E1050" s="1" t="s">
        <v>3198</v>
      </c>
      <c r="F1050" s="1" t="s">
        <v>3199</v>
      </c>
      <c r="G1050" s="1">
        <v>10000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 t="s">
        <v>3200</v>
      </c>
      <c r="AL1050" s="1">
        <v>1</v>
      </c>
      <c r="AM1050" s="1">
        <v>0</v>
      </c>
      <c r="AN1050" s="1">
        <v>1</v>
      </c>
      <c r="AO1050" s="1">
        <v>0</v>
      </c>
      <c r="AP1050" s="1">
        <v>0</v>
      </c>
      <c r="AQ1050" s="1">
        <v>3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S1050" s="1" t="s">
        <v>136</v>
      </c>
      <c r="CT1050" s="1">
        <v>4</v>
      </c>
      <c r="CU1050" s="1">
        <v>-1</v>
      </c>
      <c r="CV1050" s="1">
        <v>94</v>
      </c>
      <c r="CW1050" s="1">
        <v>0</v>
      </c>
      <c r="CX1050" s="1">
        <v>150094</v>
      </c>
      <c r="CY1050" s="1" t="s">
        <v>136</v>
      </c>
    </row>
    <row r="1051" spans="1:103" x14ac:dyDescent="0.2">
      <c r="A1051" s="1">
        <v>94099</v>
      </c>
      <c r="B1051" s="1">
        <v>5</v>
      </c>
      <c r="C1051" s="1">
        <v>194099</v>
      </c>
      <c r="D1051" s="1">
        <v>294099</v>
      </c>
      <c r="E1051" s="1" t="s">
        <v>3201</v>
      </c>
      <c r="F1051" s="1" t="s">
        <v>3202</v>
      </c>
      <c r="G1051" s="1">
        <v>10000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 t="s">
        <v>3203</v>
      </c>
      <c r="AL1051" s="1">
        <v>1</v>
      </c>
      <c r="AM1051" s="1">
        <v>0</v>
      </c>
      <c r="AN1051" s="1">
        <v>1</v>
      </c>
      <c r="AO1051" s="1">
        <v>0</v>
      </c>
      <c r="AP1051" s="1">
        <v>0</v>
      </c>
      <c r="AQ1051" s="1">
        <v>3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S1051" s="1" t="s">
        <v>132</v>
      </c>
      <c r="CT1051" s="1">
        <v>4</v>
      </c>
      <c r="CU1051" s="1">
        <v>-1</v>
      </c>
      <c r="CV1051" s="1">
        <v>95</v>
      </c>
      <c r="CW1051" s="1">
        <v>0</v>
      </c>
      <c r="CX1051" s="1">
        <v>150095</v>
      </c>
      <c r="CY1051" s="1" t="s">
        <v>132</v>
      </c>
    </row>
    <row r="1052" spans="1:103" x14ac:dyDescent="0.2">
      <c r="A1052" s="1">
        <v>94100</v>
      </c>
      <c r="B1052" s="1">
        <v>5</v>
      </c>
      <c r="C1052" s="1">
        <v>194100</v>
      </c>
      <c r="D1052" s="1">
        <v>294100</v>
      </c>
      <c r="E1052" s="1" t="s">
        <v>3204</v>
      </c>
      <c r="F1052" s="1" t="s">
        <v>3205</v>
      </c>
      <c r="G1052" s="1">
        <v>10000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 t="s">
        <v>3206</v>
      </c>
      <c r="AL1052" s="1">
        <v>1</v>
      </c>
      <c r="AM1052" s="1">
        <v>0</v>
      </c>
      <c r="AN1052" s="1">
        <v>1</v>
      </c>
      <c r="AO1052" s="1">
        <v>0</v>
      </c>
      <c r="AP1052" s="1">
        <v>0</v>
      </c>
      <c r="AQ1052" s="1">
        <v>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S1052" s="1" t="s">
        <v>132</v>
      </c>
      <c r="CT1052" s="1">
        <v>4</v>
      </c>
      <c r="CU1052" s="1">
        <v>-1</v>
      </c>
      <c r="CV1052" s="1">
        <v>95</v>
      </c>
      <c r="CW1052" s="1">
        <v>0</v>
      </c>
      <c r="CX1052" s="1">
        <v>150095</v>
      </c>
      <c r="CY1052" s="1" t="s">
        <v>132</v>
      </c>
    </row>
    <row r="1053" spans="1:103" x14ac:dyDescent="0.2">
      <c r="A1053" s="1">
        <v>94101</v>
      </c>
      <c r="B1053" s="1">
        <v>5</v>
      </c>
      <c r="C1053" s="1">
        <v>194101</v>
      </c>
      <c r="D1053" s="1">
        <v>294101</v>
      </c>
      <c r="E1053" s="1" t="s">
        <v>3207</v>
      </c>
      <c r="F1053" s="1" t="s">
        <v>3208</v>
      </c>
      <c r="G1053" s="1">
        <v>10000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 t="s">
        <v>3209</v>
      </c>
      <c r="AL1053" s="1">
        <v>1</v>
      </c>
      <c r="AM1053" s="1">
        <v>0</v>
      </c>
      <c r="AN1053" s="1">
        <v>1</v>
      </c>
      <c r="AO1053" s="1">
        <v>0</v>
      </c>
      <c r="AP1053" s="1">
        <v>0</v>
      </c>
      <c r="AQ1053" s="1">
        <v>3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S1053" s="1" t="s">
        <v>2854</v>
      </c>
      <c r="CT1053" s="1">
        <v>4</v>
      </c>
      <c r="CU1053" s="1">
        <v>-1</v>
      </c>
      <c r="CV1053" s="1">
        <v>96</v>
      </c>
      <c r="CW1053" s="1">
        <v>0</v>
      </c>
      <c r="CX1053" s="1">
        <v>150096</v>
      </c>
      <c r="CY1053" s="1" t="s">
        <v>2854</v>
      </c>
    </row>
    <row r="1054" spans="1:103" x14ac:dyDescent="0.2">
      <c r="A1054" s="1">
        <v>94102</v>
      </c>
      <c r="B1054" s="1">
        <v>5</v>
      </c>
      <c r="C1054" s="1">
        <v>194102</v>
      </c>
      <c r="D1054" s="1">
        <v>294102</v>
      </c>
      <c r="E1054" s="1" t="s">
        <v>3210</v>
      </c>
      <c r="F1054" s="1" t="s">
        <v>3211</v>
      </c>
      <c r="G1054" s="1">
        <v>10000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 t="s">
        <v>3212</v>
      </c>
      <c r="AL1054" s="1">
        <v>1</v>
      </c>
      <c r="AM1054" s="1">
        <v>0</v>
      </c>
      <c r="AN1054" s="1">
        <v>1</v>
      </c>
      <c r="AO1054" s="1">
        <v>0</v>
      </c>
      <c r="AP1054" s="1">
        <v>0</v>
      </c>
      <c r="AQ1054" s="1">
        <v>3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S1054" s="1" t="s">
        <v>182</v>
      </c>
      <c r="CT1054" s="1">
        <v>4</v>
      </c>
      <c r="CU1054" s="1">
        <v>-1</v>
      </c>
      <c r="CV1054" s="1">
        <v>89</v>
      </c>
      <c r="CW1054" s="1">
        <v>0</v>
      </c>
      <c r="CX1054" s="1">
        <v>150089</v>
      </c>
      <c r="CY1054" s="1" t="s">
        <v>182</v>
      </c>
    </row>
    <row r="1055" spans="1:103" x14ac:dyDescent="0.2">
      <c r="A1055" s="1">
        <v>94103</v>
      </c>
      <c r="B1055" s="1">
        <v>5</v>
      </c>
      <c r="C1055" s="1">
        <v>194103</v>
      </c>
      <c r="D1055" s="1">
        <v>294103</v>
      </c>
      <c r="E1055" s="1" t="s">
        <v>3213</v>
      </c>
      <c r="F1055" s="1" t="s">
        <v>3214</v>
      </c>
      <c r="G1055" s="1">
        <v>10000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 t="s">
        <v>3215</v>
      </c>
      <c r="AL1055" s="1">
        <v>1</v>
      </c>
      <c r="AM1055" s="1">
        <v>0</v>
      </c>
      <c r="AN1055" s="1">
        <v>1</v>
      </c>
      <c r="AO1055" s="1">
        <v>0</v>
      </c>
      <c r="AP1055" s="1">
        <v>0</v>
      </c>
      <c r="AQ1055" s="1">
        <v>3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S1055" s="1">
        <v>0</v>
      </c>
      <c r="CT1055" s="1">
        <v>4</v>
      </c>
      <c r="CU1055" s="1">
        <v>650</v>
      </c>
      <c r="CV1055" s="1">
        <v>1002</v>
      </c>
      <c r="CW1055" s="1">
        <v>0</v>
      </c>
      <c r="CX1055" s="1">
        <v>149999</v>
      </c>
      <c r="CY1055" s="1">
        <v>0</v>
      </c>
    </row>
    <row r="1056" spans="1:103" x14ac:dyDescent="0.2">
      <c r="A1056" s="1">
        <v>94104</v>
      </c>
      <c r="B1056" s="1">
        <v>5</v>
      </c>
      <c r="C1056" s="1">
        <v>194104</v>
      </c>
      <c r="D1056" s="1">
        <v>294104</v>
      </c>
      <c r="E1056" s="1" t="s">
        <v>3216</v>
      </c>
      <c r="F1056" s="1" t="s">
        <v>3217</v>
      </c>
      <c r="G1056" s="1">
        <v>10000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 t="s">
        <v>3218</v>
      </c>
      <c r="AL1056" s="1">
        <v>1</v>
      </c>
      <c r="AM1056" s="1">
        <v>0</v>
      </c>
      <c r="AN1056" s="1">
        <v>1</v>
      </c>
      <c r="AO1056" s="1">
        <v>0</v>
      </c>
      <c r="AP1056" s="1">
        <v>0</v>
      </c>
      <c r="AQ1056" s="1">
        <v>3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S1056" s="1" t="s">
        <v>292</v>
      </c>
      <c r="CT1056" s="1">
        <v>1</v>
      </c>
      <c r="CU1056" s="1">
        <v>750</v>
      </c>
      <c r="CV1056" s="1">
        <v>1</v>
      </c>
      <c r="CW1056" s="1">
        <v>0</v>
      </c>
      <c r="CX1056" s="1">
        <v>150001</v>
      </c>
      <c r="CY1056" s="1" t="s">
        <v>292</v>
      </c>
    </row>
    <row r="1057" spans="1:103" x14ac:dyDescent="0.2">
      <c r="A1057" s="1">
        <v>94105</v>
      </c>
      <c r="B1057" s="1">
        <v>5</v>
      </c>
      <c r="C1057" s="1">
        <v>194105</v>
      </c>
      <c r="D1057" s="1">
        <v>294105</v>
      </c>
      <c r="E1057" s="1" t="s">
        <v>3219</v>
      </c>
      <c r="F1057" s="1" t="s">
        <v>3220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 t="s">
        <v>3221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3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S1057" s="1" t="s">
        <v>292</v>
      </c>
      <c r="CT1057" s="1">
        <v>1</v>
      </c>
      <c r="CU1057" s="1">
        <v>-1</v>
      </c>
      <c r="CV1057" s="1">
        <v>1</v>
      </c>
      <c r="CW1057" s="1">
        <v>0</v>
      </c>
      <c r="CX1057" s="1">
        <v>150001</v>
      </c>
      <c r="CY1057" s="1" t="s">
        <v>292</v>
      </c>
    </row>
    <row r="1058" spans="1:103" x14ac:dyDescent="0.2">
      <c r="A1058" s="1">
        <v>94106</v>
      </c>
      <c r="B1058" s="1">
        <v>5</v>
      </c>
      <c r="C1058" s="1">
        <v>194106</v>
      </c>
      <c r="D1058" s="1">
        <v>294106</v>
      </c>
      <c r="E1058" s="1" t="s">
        <v>3222</v>
      </c>
      <c r="F1058" s="1" t="s">
        <v>3223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 t="s">
        <v>3224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3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S1058" s="1" t="s">
        <v>292</v>
      </c>
      <c r="CT1058" s="1">
        <v>1</v>
      </c>
      <c r="CU1058" s="1">
        <v>-1</v>
      </c>
      <c r="CV1058" s="1">
        <v>1</v>
      </c>
      <c r="CW1058" s="1">
        <v>0</v>
      </c>
      <c r="CX1058" s="1">
        <v>150001</v>
      </c>
      <c r="CY1058" s="1" t="s">
        <v>292</v>
      </c>
    </row>
    <row r="1059" spans="1:103" x14ac:dyDescent="0.2">
      <c r="A1059" s="1">
        <v>94107</v>
      </c>
      <c r="B1059" s="1">
        <v>5</v>
      </c>
      <c r="C1059" s="1">
        <v>194107</v>
      </c>
      <c r="D1059" s="1">
        <v>294107</v>
      </c>
      <c r="E1059" s="1" t="s">
        <v>3225</v>
      </c>
      <c r="F1059" s="1" t="s">
        <v>3226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 t="s">
        <v>3227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3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S1059" s="1" t="s">
        <v>282</v>
      </c>
      <c r="CT1059" s="1">
        <v>1</v>
      </c>
      <c r="CU1059" s="1">
        <v>750</v>
      </c>
      <c r="CV1059" s="1">
        <v>2</v>
      </c>
      <c r="CW1059" s="1">
        <v>0</v>
      </c>
      <c r="CX1059" s="1">
        <v>150002</v>
      </c>
      <c r="CY1059" s="1" t="s">
        <v>282</v>
      </c>
    </row>
    <row r="1060" spans="1:103" x14ac:dyDescent="0.2">
      <c r="A1060" s="1">
        <v>94108</v>
      </c>
      <c r="B1060" s="1">
        <v>5</v>
      </c>
      <c r="C1060" s="1">
        <v>194108</v>
      </c>
      <c r="D1060" s="1">
        <v>294108</v>
      </c>
      <c r="E1060" s="1" t="s">
        <v>3228</v>
      </c>
      <c r="F1060" s="1" t="s">
        <v>3229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 t="s">
        <v>3230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3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S1060" s="1" t="s">
        <v>282</v>
      </c>
      <c r="CT1060" s="1">
        <v>1</v>
      </c>
      <c r="CU1060" s="1">
        <v>-1</v>
      </c>
      <c r="CV1060" s="1">
        <v>2</v>
      </c>
      <c r="CW1060" s="1">
        <v>0</v>
      </c>
      <c r="CX1060" s="1">
        <v>150002</v>
      </c>
      <c r="CY1060" s="1" t="s">
        <v>282</v>
      </c>
    </row>
    <row r="1061" spans="1:103" x14ac:dyDescent="0.2">
      <c r="A1061" s="1">
        <v>94109</v>
      </c>
      <c r="B1061" s="1">
        <v>5</v>
      </c>
      <c r="C1061" s="1">
        <v>194109</v>
      </c>
      <c r="D1061" s="1">
        <v>294109</v>
      </c>
      <c r="E1061" s="1" t="s">
        <v>3231</v>
      </c>
      <c r="F1061" s="1" t="s">
        <v>3232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 t="s">
        <v>3233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3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S1061" s="1" t="s">
        <v>282</v>
      </c>
      <c r="CT1061" s="1">
        <v>1</v>
      </c>
      <c r="CU1061" s="1">
        <v>-1</v>
      </c>
      <c r="CV1061" s="1">
        <v>2</v>
      </c>
      <c r="CW1061" s="1">
        <v>0</v>
      </c>
      <c r="CX1061" s="1">
        <v>150002</v>
      </c>
      <c r="CY1061" s="1" t="s">
        <v>282</v>
      </c>
    </row>
    <row r="1062" spans="1:103" x14ac:dyDescent="0.2">
      <c r="A1062" s="1">
        <v>94110</v>
      </c>
      <c r="B1062" s="1">
        <v>5</v>
      </c>
      <c r="C1062" s="1">
        <v>194110</v>
      </c>
      <c r="D1062" s="1">
        <v>294110</v>
      </c>
      <c r="E1062" s="1" t="s">
        <v>3234</v>
      </c>
      <c r="F1062" s="1" t="s">
        <v>3235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 t="s">
        <v>3236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3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S1062" s="1" t="s">
        <v>284</v>
      </c>
      <c r="CT1062" s="1">
        <v>1</v>
      </c>
      <c r="CU1062" s="1">
        <v>750</v>
      </c>
      <c r="CV1062" s="1">
        <v>3</v>
      </c>
      <c r="CW1062" s="1">
        <v>0</v>
      </c>
      <c r="CX1062" s="1">
        <v>150003</v>
      </c>
      <c r="CY1062" s="1" t="s">
        <v>284</v>
      </c>
    </row>
    <row r="1063" spans="1:103" x14ac:dyDescent="0.2">
      <c r="A1063" s="1">
        <v>94111</v>
      </c>
      <c r="B1063" s="1">
        <v>5</v>
      </c>
      <c r="C1063" s="1">
        <v>194111</v>
      </c>
      <c r="D1063" s="1">
        <v>294111</v>
      </c>
      <c r="E1063" s="1" t="s">
        <v>3237</v>
      </c>
      <c r="F1063" s="1" t="s">
        <v>3238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 t="s">
        <v>3239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3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S1063" s="1" t="s">
        <v>284</v>
      </c>
      <c r="CT1063" s="1">
        <v>1</v>
      </c>
      <c r="CU1063" s="1">
        <v>-1</v>
      </c>
      <c r="CV1063" s="1">
        <v>3</v>
      </c>
      <c r="CW1063" s="1">
        <v>0</v>
      </c>
      <c r="CX1063" s="1">
        <v>150003</v>
      </c>
      <c r="CY1063" s="1" t="s">
        <v>284</v>
      </c>
    </row>
    <row r="1064" spans="1:103" x14ac:dyDescent="0.2">
      <c r="A1064" s="1">
        <v>300001</v>
      </c>
      <c r="B1064" s="1">
        <v>1</v>
      </c>
      <c r="C1064" s="1">
        <v>180001</v>
      </c>
      <c r="D1064" s="1">
        <v>280001</v>
      </c>
      <c r="E1064" s="1" t="s">
        <v>647</v>
      </c>
      <c r="F1064" s="1" t="s">
        <v>2047</v>
      </c>
      <c r="G1064" s="1">
        <v>0</v>
      </c>
      <c r="H1064" s="1">
        <v>20</v>
      </c>
      <c r="I1064" s="1">
        <v>0</v>
      </c>
      <c r="J1064" s="1">
        <v>0</v>
      </c>
      <c r="K1064" s="1">
        <v>0</v>
      </c>
      <c r="L1064" s="1">
        <v>0</v>
      </c>
      <c r="M1064" s="1">
        <v>1</v>
      </c>
      <c r="N1064" s="1">
        <v>1</v>
      </c>
      <c r="O1064" s="1">
        <v>1</v>
      </c>
      <c r="P1064" s="1">
        <v>6</v>
      </c>
      <c r="Q1064" s="1">
        <v>8</v>
      </c>
      <c r="R1064" s="1">
        <v>6</v>
      </c>
      <c r="S1064" s="1">
        <v>8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 t="s">
        <v>649</v>
      </c>
      <c r="AL1064" s="1">
        <v>1</v>
      </c>
      <c r="AM1064" s="1" t="s">
        <v>650</v>
      </c>
      <c r="AN1064" s="1">
        <v>0</v>
      </c>
      <c r="AO1064" s="1">
        <v>0</v>
      </c>
      <c r="AP1064" s="1">
        <v>0</v>
      </c>
      <c r="AQ1064" s="1">
        <v>1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S1064" s="1" t="s">
        <v>284</v>
      </c>
      <c r="CT1064" s="1">
        <v>1</v>
      </c>
      <c r="CU1064" s="1">
        <v>-1</v>
      </c>
      <c r="CV1064" s="1">
        <v>3</v>
      </c>
      <c r="CW1064" s="1">
        <v>0</v>
      </c>
      <c r="CX1064" s="1">
        <v>150003</v>
      </c>
      <c r="CY1064" s="1" t="s">
        <v>284</v>
      </c>
    </row>
    <row r="1065" spans="1:103" x14ac:dyDescent="0.2">
      <c r="A1065" s="1">
        <v>300002</v>
      </c>
      <c r="B1065" s="1">
        <v>1</v>
      </c>
      <c r="C1065" s="1">
        <v>180001</v>
      </c>
      <c r="D1065" s="1">
        <v>280001</v>
      </c>
      <c r="E1065" s="1" t="s">
        <v>647</v>
      </c>
      <c r="F1065" s="1" t="s">
        <v>2047</v>
      </c>
      <c r="G1065" s="1">
        <v>0</v>
      </c>
      <c r="H1065" s="1">
        <v>20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1</v>
      </c>
      <c r="O1065" s="1">
        <v>2</v>
      </c>
      <c r="P1065" s="1">
        <v>14</v>
      </c>
      <c r="Q1065" s="1">
        <v>21</v>
      </c>
      <c r="R1065" s="1">
        <v>14</v>
      </c>
      <c r="S1065" s="1">
        <v>21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 t="s">
        <v>649</v>
      </c>
      <c r="AL1065" s="1">
        <v>1</v>
      </c>
      <c r="AM1065" s="1" t="s">
        <v>650</v>
      </c>
      <c r="AN1065" s="1">
        <v>0</v>
      </c>
      <c r="AO1065" s="1">
        <v>0</v>
      </c>
      <c r="AP1065" s="1">
        <v>0</v>
      </c>
      <c r="AQ1065" s="1">
        <v>1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S1065" s="1" t="s">
        <v>281</v>
      </c>
      <c r="CT1065" s="1">
        <v>1</v>
      </c>
      <c r="CU1065" s="1">
        <v>750</v>
      </c>
      <c r="CV1065" s="1">
        <v>4</v>
      </c>
      <c r="CW1065" s="1">
        <v>0</v>
      </c>
      <c r="CX1065" s="1">
        <v>150004</v>
      </c>
      <c r="CY1065" s="1" t="s">
        <v>281</v>
      </c>
    </row>
    <row r="1066" spans="1:103" x14ac:dyDescent="0.2">
      <c r="A1066" s="1">
        <v>300003</v>
      </c>
      <c r="B1066" s="1">
        <v>1</v>
      </c>
      <c r="C1066" s="1">
        <v>180001</v>
      </c>
      <c r="D1066" s="1">
        <v>280001</v>
      </c>
      <c r="E1066" s="1" t="s">
        <v>647</v>
      </c>
      <c r="F1066" s="1" t="s">
        <v>2047</v>
      </c>
      <c r="G1066" s="1">
        <v>0</v>
      </c>
      <c r="H1066" s="1">
        <v>20</v>
      </c>
      <c r="I1066" s="1">
        <v>0</v>
      </c>
      <c r="J1066" s="1">
        <v>0</v>
      </c>
      <c r="K1066" s="1">
        <v>0</v>
      </c>
      <c r="L1066" s="1">
        <v>0</v>
      </c>
      <c r="M1066" s="1">
        <v>1</v>
      </c>
      <c r="N1066" s="1">
        <v>1</v>
      </c>
      <c r="O1066" s="1">
        <v>3</v>
      </c>
      <c r="P1066" s="1">
        <v>60</v>
      </c>
      <c r="Q1066" s="1">
        <v>81</v>
      </c>
      <c r="R1066" s="1">
        <v>60</v>
      </c>
      <c r="S1066" s="1">
        <v>81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 t="s">
        <v>649</v>
      </c>
      <c r="AL1066" s="1">
        <v>1</v>
      </c>
      <c r="AM1066" s="1" t="s">
        <v>650</v>
      </c>
      <c r="AN1066" s="1">
        <v>0</v>
      </c>
      <c r="AO1066" s="1">
        <v>0</v>
      </c>
      <c r="AP1066" s="1">
        <v>0</v>
      </c>
      <c r="AQ1066" s="1">
        <v>1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S1066" s="1" t="s">
        <v>281</v>
      </c>
      <c r="CT1066" s="1">
        <v>1</v>
      </c>
      <c r="CU1066" s="1">
        <v>-1</v>
      </c>
      <c r="CV1066" s="1">
        <v>4</v>
      </c>
      <c r="CW1066" s="1">
        <v>0</v>
      </c>
      <c r="CX1066" s="1">
        <v>150004</v>
      </c>
      <c r="CY1066" s="1" t="s">
        <v>281</v>
      </c>
    </row>
    <row r="1067" spans="1:103" x14ac:dyDescent="0.2">
      <c r="A1067" s="1">
        <v>300004</v>
      </c>
      <c r="B1067" s="1">
        <v>1</v>
      </c>
      <c r="C1067" s="1">
        <v>180001</v>
      </c>
      <c r="D1067" s="1">
        <v>280001</v>
      </c>
      <c r="E1067" s="1" t="s">
        <v>647</v>
      </c>
      <c r="F1067" s="1" t="s">
        <v>2047</v>
      </c>
      <c r="G1067" s="1">
        <v>0</v>
      </c>
      <c r="H1067" s="1">
        <v>20</v>
      </c>
      <c r="I1067" s="1">
        <v>0</v>
      </c>
      <c r="J1067" s="1">
        <v>0</v>
      </c>
      <c r="K1067" s="1">
        <v>0</v>
      </c>
      <c r="L1067" s="1">
        <v>0</v>
      </c>
      <c r="M1067" s="1">
        <v>1</v>
      </c>
      <c r="N1067" s="1">
        <v>1</v>
      </c>
      <c r="O1067" s="1">
        <v>4</v>
      </c>
      <c r="P1067" s="1">
        <v>140</v>
      </c>
      <c r="Q1067" s="1">
        <v>210</v>
      </c>
      <c r="R1067" s="1">
        <v>140</v>
      </c>
      <c r="S1067" s="1">
        <v>210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 t="s">
        <v>649</v>
      </c>
      <c r="AL1067" s="1">
        <v>1</v>
      </c>
      <c r="AM1067" s="1" t="s">
        <v>650</v>
      </c>
      <c r="AN1067" s="1">
        <v>0</v>
      </c>
      <c r="AO1067" s="1">
        <v>0</v>
      </c>
      <c r="AP1067" s="1">
        <v>0</v>
      </c>
      <c r="AQ1067" s="1">
        <v>1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S1067" s="1" t="s">
        <v>281</v>
      </c>
      <c r="CT1067" s="1">
        <v>1</v>
      </c>
      <c r="CU1067" s="1">
        <v>-1</v>
      </c>
      <c r="CV1067" s="1">
        <v>4</v>
      </c>
      <c r="CW1067" s="1">
        <v>0</v>
      </c>
      <c r="CX1067" s="1">
        <v>150004</v>
      </c>
      <c r="CY1067" s="1" t="s">
        <v>281</v>
      </c>
    </row>
    <row r="1068" spans="1:103" x14ac:dyDescent="0.2">
      <c r="A1068" s="1">
        <v>300005</v>
      </c>
      <c r="B1068" s="1">
        <v>1</v>
      </c>
      <c r="C1068" s="1">
        <v>180001</v>
      </c>
      <c r="D1068" s="1">
        <v>280001</v>
      </c>
      <c r="E1068" s="1" t="s">
        <v>647</v>
      </c>
      <c r="F1068" s="1" t="s">
        <v>2047</v>
      </c>
      <c r="G1068" s="1">
        <v>0</v>
      </c>
      <c r="H1068" s="1">
        <v>20</v>
      </c>
      <c r="I1068" s="1">
        <v>0</v>
      </c>
      <c r="J1068" s="1">
        <v>0</v>
      </c>
      <c r="K1068" s="1">
        <v>0</v>
      </c>
      <c r="L1068" s="1">
        <v>0</v>
      </c>
      <c r="M1068" s="1">
        <v>1</v>
      </c>
      <c r="N1068" s="1">
        <v>1</v>
      </c>
      <c r="O1068" s="1">
        <v>5</v>
      </c>
      <c r="P1068" s="1">
        <v>263</v>
      </c>
      <c r="Q1068" s="1">
        <v>438</v>
      </c>
      <c r="R1068" s="1">
        <v>263</v>
      </c>
      <c r="S1068" s="1">
        <v>438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 t="s">
        <v>649</v>
      </c>
      <c r="AL1068" s="1">
        <v>1</v>
      </c>
      <c r="AM1068" s="1" t="s">
        <v>650</v>
      </c>
      <c r="AN1068" s="1">
        <v>0</v>
      </c>
      <c r="AO1068" s="1">
        <v>0</v>
      </c>
      <c r="AP1068" s="1">
        <v>0</v>
      </c>
      <c r="AQ1068" s="1">
        <v>1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S1068" s="1" t="s">
        <v>276</v>
      </c>
      <c r="CT1068" s="1">
        <v>1</v>
      </c>
      <c r="CU1068" s="1">
        <v>750</v>
      </c>
      <c r="CV1068" s="1">
        <v>8</v>
      </c>
      <c r="CW1068" s="1">
        <v>0</v>
      </c>
      <c r="CX1068" s="1">
        <v>150008</v>
      </c>
      <c r="CY1068" s="1" t="s">
        <v>276</v>
      </c>
    </row>
    <row r="1069" spans="1:103" x14ac:dyDescent="0.2">
      <c r="A1069" s="1">
        <v>300006</v>
      </c>
      <c r="B1069" s="1">
        <v>1</v>
      </c>
      <c r="C1069" s="1">
        <v>180501</v>
      </c>
      <c r="D1069" s="1">
        <v>280501</v>
      </c>
      <c r="E1069" s="1" t="s">
        <v>1032</v>
      </c>
      <c r="F1069" s="1" t="s">
        <v>2048</v>
      </c>
      <c r="G1069" s="1">
        <v>0</v>
      </c>
      <c r="H1069" s="1">
        <v>20</v>
      </c>
      <c r="I1069" s="1">
        <v>0</v>
      </c>
      <c r="J1069" s="1">
        <v>0</v>
      </c>
      <c r="K1069" s="1">
        <v>0</v>
      </c>
      <c r="L1069" s="1">
        <v>0</v>
      </c>
      <c r="M1069" s="1">
        <v>64</v>
      </c>
      <c r="N1069" s="1">
        <v>0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38</v>
      </c>
      <c r="U1069" s="1">
        <v>42</v>
      </c>
      <c r="V1069" s="1">
        <v>38</v>
      </c>
      <c r="W1069" s="1">
        <v>42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 t="s">
        <v>1034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1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S1069" s="1" t="s">
        <v>276</v>
      </c>
      <c r="CT1069" s="1">
        <v>1</v>
      </c>
      <c r="CU1069" s="1">
        <v>-1</v>
      </c>
      <c r="CV1069" s="1">
        <v>8</v>
      </c>
      <c r="CW1069" s="1">
        <v>0</v>
      </c>
      <c r="CX1069" s="1">
        <v>150008</v>
      </c>
      <c r="CY1069" s="1" t="s">
        <v>276</v>
      </c>
    </row>
    <row r="1070" spans="1:103" x14ac:dyDescent="0.2">
      <c r="A1070" s="1">
        <v>300007</v>
      </c>
      <c r="B1070" s="1">
        <v>1</v>
      </c>
      <c r="C1070" s="1">
        <v>180501</v>
      </c>
      <c r="D1070" s="1">
        <v>280501</v>
      </c>
      <c r="E1070" s="1" t="s">
        <v>1032</v>
      </c>
      <c r="F1070" s="1" t="s">
        <v>2048</v>
      </c>
      <c r="G1070" s="1">
        <v>0</v>
      </c>
      <c r="H1070" s="1">
        <v>20</v>
      </c>
      <c r="I1070" s="1">
        <v>0</v>
      </c>
      <c r="J1070" s="1">
        <v>0</v>
      </c>
      <c r="K1070" s="1">
        <v>0</v>
      </c>
      <c r="L1070" s="1">
        <v>0</v>
      </c>
      <c r="M1070" s="1">
        <v>64</v>
      </c>
      <c r="N1070" s="1">
        <v>0</v>
      </c>
      <c r="O1070" s="1">
        <v>2</v>
      </c>
      <c r="P1070" s="1">
        <v>0</v>
      </c>
      <c r="Q1070" s="1">
        <v>0</v>
      </c>
      <c r="R1070" s="1">
        <v>0</v>
      </c>
      <c r="S1070" s="1">
        <v>0</v>
      </c>
      <c r="T1070" s="1">
        <v>72</v>
      </c>
      <c r="U1070" s="1">
        <v>88</v>
      </c>
      <c r="V1070" s="1">
        <v>72</v>
      </c>
      <c r="W1070" s="1">
        <v>88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 t="s">
        <v>1034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1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S1070" s="1" t="s">
        <v>276</v>
      </c>
      <c r="CT1070" s="1">
        <v>1</v>
      </c>
      <c r="CU1070" s="1">
        <v>-1</v>
      </c>
      <c r="CV1070" s="1">
        <v>8</v>
      </c>
      <c r="CW1070" s="1">
        <v>0</v>
      </c>
      <c r="CX1070" s="1">
        <v>150008</v>
      </c>
      <c r="CY1070" s="1" t="s">
        <v>276</v>
      </c>
    </row>
    <row r="1071" spans="1:103" x14ac:dyDescent="0.2">
      <c r="A1071" s="1">
        <v>300008</v>
      </c>
      <c r="B1071" s="1">
        <v>1</v>
      </c>
      <c r="C1071" s="1">
        <v>180501</v>
      </c>
      <c r="D1071" s="1">
        <v>280501</v>
      </c>
      <c r="E1071" s="1" t="s">
        <v>1032</v>
      </c>
      <c r="F1071" s="1" t="s">
        <v>2048</v>
      </c>
      <c r="G1071" s="1">
        <v>0</v>
      </c>
      <c r="H1071" s="1">
        <v>20</v>
      </c>
      <c r="I1071" s="1">
        <v>0</v>
      </c>
      <c r="J1071" s="1">
        <v>0</v>
      </c>
      <c r="K1071" s="1">
        <v>0</v>
      </c>
      <c r="L1071" s="1">
        <v>0</v>
      </c>
      <c r="M1071" s="1">
        <v>64</v>
      </c>
      <c r="N1071" s="1">
        <v>0</v>
      </c>
      <c r="O1071" s="1">
        <v>3</v>
      </c>
      <c r="P1071" s="1">
        <v>0</v>
      </c>
      <c r="Q1071" s="1">
        <v>0</v>
      </c>
      <c r="R1071" s="1">
        <v>0</v>
      </c>
      <c r="S1071" s="1">
        <v>0</v>
      </c>
      <c r="T1071" s="1">
        <v>102</v>
      </c>
      <c r="U1071" s="1">
        <v>138</v>
      </c>
      <c r="V1071" s="1">
        <v>102</v>
      </c>
      <c r="W1071" s="1">
        <v>138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 t="s">
        <v>1034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1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S1071" s="1" t="s">
        <v>274</v>
      </c>
      <c r="CT1071" s="1">
        <v>1</v>
      </c>
      <c r="CU1071" s="1">
        <v>750</v>
      </c>
      <c r="CV1071" s="1">
        <v>18</v>
      </c>
      <c r="CW1071" s="1">
        <v>0</v>
      </c>
      <c r="CX1071" s="1">
        <v>150018</v>
      </c>
      <c r="CY1071" s="1" t="s">
        <v>274</v>
      </c>
    </row>
    <row r="1072" spans="1:103" x14ac:dyDescent="0.2">
      <c r="A1072" s="1">
        <v>300009</v>
      </c>
      <c r="B1072" s="1">
        <v>1</v>
      </c>
      <c r="C1072" s="1">
        <v>180501</v>
      </c>
      <c r="D1072" s="1">
        <v>280501</v>
      </c>
      <c r="E1072" s="1" t="s">
        <v>1032</v>
      </c>
      <c r="F1072" s="1" t="s">
        <v>2048</v>
      </c>
      <c r="G1072" s="1">
        <v>0</v>
      </c>
      <c r="H1072" s="1">
        <v>20</v>
      </c>
      <c r="I1072" s="1">
        <v>0</v>
      </c>
      <c r="J1072" s="1">
        <v>0</v>
      </c>
      <c r="K1072" s="1">
        <v>0</v>
      </c>
      <c r="L1072" s="1">
        <v>0</v>
      </c>
      <c r="M1072" s="1">
        <v>64</v>
      </c>
      <c r="N1072" s="1">
        <v>0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128</v>
      </c>
      <c r="U1072" s="1">
        <v>192</v>
      </c>
      <c r="V1072" s="1">
        <v>128</v>
      </c>
      <c r="W1072" s="1">
        <v>192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 t="s">
        <v>1034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1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S1072" s="1" t="s">
        <v>274</v>
      </c>
      <c r="CT1072" s="1">
        <v>1</v>
      </c>
      <c r="CU1072" s="1">
        <v>-1</v>
      </c>
      <c r="CV1072" s="1">
        <v>18</v>
      </c>
      <c r="CW1072" s="1">
        <v>0</v>
      </c>
      <c r="CX1072" s="1">
        <v>150018</v>
      </c>
      <c r="CY1072" s="1" t="s">
        <v>274</v>
      </c>
    </row>
    <row r="1073" spans="1:103" x14ac:dyDescent="0.2">
      <c r="A1073" s="1">
        <v>300010</v>
      </c>
      <c r="B1073" s="1">
        <v>1</v>
      </c>
      <c r="C1073" s="1">
        <v>180501</v>
      </c>
      <c r="D1073" s="1">
        <v>280501</v>
      </c>
      <c r="E1073" s="1" t="s">
        <v>1032</v>
      </c>
      <c r="F1073" s="1" t="s">
        <v>2048</v>
      </c>
      <c r="G1073" s="1">
        <v>0</v>
      </c>
      <c r="H1073" s="1">
        <v>20</v>
      </c>
      <c r="I1073" s="1">
        <v>0</v>
      </c>
      <c r="J1073" s="1">
        <v>0</v>
      </c>
      <c r="K1073" s="1">
        <v>0</v>
      </c>
      <c r="L1073" s="1">
        <v>0</v>
      </c>
      <c r="M1073" s="1">
        <v>64</v>
      </c>
      <c r="N1073" s="1">
        <v>0</v>
      </c>
      <c r="O1073" s="1">
        <v>5</v>
      </c>
      <c r="P1073" s="1">
        <v>0</v>
      </c>
      <c r="Q1073" s="1">
        <v>0</v>
      </c>
      <c r="R1073" s="1">
        <v>0</v>
      </c>
      <c r="S1073" s="1">
        <v>0</v>
      </c>
      <c r="T1073" s="1">
        <v>300</v>
      </c>
      <c r="U1073" s="1">
        <v>500</v>
      </c>
      <c r="V1073" s="1">
        <v>300</v>
      </c>
      <c r="W1073" s="1">
        <v>500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 t="s">
        <v>1034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1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S1073" s="1" t="s">
        <v>274</v>
      </c>
      <c r="CT1073" s="1">
        <v>1</v>
      </c>
      <c r="CU1073" s="1">
        <v>-1</v>
      </c>
      <c r="CV1073" s="1">
        <v>18</v>
      </c>
      <c r="CW1073" s="1">
        <v>0</v>
      </c>
      <c r="CX1073" s="1">
        <v>150018</v>
      </c>
      <c r="CY1073" s="1" t="s">
        <v>274</v>
      </c>
    </row>
    <row r="1074" spans="1:103" x14ac:dyDescent="0.2">
      <c r="A1074" s="1">
        <v>300011</v>
      </c>
      <c r="B1074" s="1">
        <v>1</v>
      </c>
      <c r="C1074" s="1">
        <v>181001</v>
      </c>
      <c r="D1074" s="1">
        <v>281001</v>
      </c>
      <c r="E1074" s="1" t="s">
        <v>1113</v>
      </c>
      <c r="F1074" s="1" t="s">
        <v>2049</v>
      </c>
      <c r="G1074" s="1">
        <v>0</v>
      </c>
      <c r="H1074" s="1">
        <v>20</v>
      </c>
      <c r="I1074" s="1">
        <v>0</v>
      </c>
      <c r="J1074" s="1">
        <v>0</v>
      </c>
      <c r="K1074" s="1">
        <v>0</v>
      </c>
      <c r="L1074" s="1">
        <v>0</v>
      </c>
      <c r="M1074" s="1">
        <v>128</v>
      </c>
      <c r="N1074" s="1">
        <v>0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29</v>
      </c>
      <c r="U1074" s="1">
        <v>32</v>
      </c>
      <c r="V1074" s="1">
        <v>29</v>
      </c>
      <c r="W1074" s="1">
        <v>32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 t="s">
        <v>1115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S1074" s="1" t="s">
        <v>2834</v>
      </c>
      <c r="CT1074" s="1">
        <v>1</v>
      </c>
      <c r="CU1074" s="1">
        <v>750</v>
      </c>
      <c r="CV1074" s="1">
        <v>68</v>
      </c>
      <c r="CW1074" s="1">
        <v>0</v>
      </c>
      <c r="CX1074" s="1">
        <v>150068</v>
      </c>
      <c r="CY1074" s="1" t="s">
        <v>2834</v>
      </c>
    </row>
    <row r="1075" spans="1:103" x14ac:dyDescent="0.2">
      <c r="A1075" s="1">
        <v>300012</v>
      </c>
      <c r="B1075" s="1">
        <v>1</v>
      </c>
      <c r="C1075" s="1">
        <v>181001</v>
      </c>
      <c r="D1075" s="1">
        <v>281001</v>
      </c>
      <c r="E1075" s="1" t="s">
        <v>1113</v>
      </c>
      <c r="F1075" s="1" t="s">
        <v>2049</v>
      </c>
      <c r="G1075" s="1">
        <v>0</v>
      </c>
      <c r="H1075" s="1">
        <v>20</v>
      </c>
      <c r="I1075" s="1">
        <v>0</v>
      </c>
      <c r="J1075" s="1">
        <v>0</v>
      </c>
      <c r="K1075" s="1">
        <v>0</v>
      </c>
      <c r="L1075" s="1">
        <v>0</v>
      </c>
      <c r="M1075" s="1">
        <v>128</v>
      </c>
      <c r="N1075" s="1">
        <v>0</v>
      </c>
      <c r="O1075" s="1">
        <v>2</v>
      </c>
      <c r="P1075" s="1">
        <v>0</v>
      </c>
      <c r="Q1075" s="1">
        <v>0</v>
      </c>
      <c r="R1075" s="1">
        <v>0</v>
      </c>
      <c r="S1075" s="1">
        <v>0</v>
      </c>
      <c r="T1075" s="1">
        <v>54</v>
      </c>
      <c r="U1075" s="1">
        <v>66</v>
      </c>
      <c r="V1075" s="1">
        <v>54</v>
      </c>
      <c r="W1075" s="1">
        <v>66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 t="s">
        <v>1115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1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S1075" s="1" t="s">
        <v>2834</v>
      </c>
      <c r="CT1075" s="1">
        <v>1</v>
      </c>
      <c r="CU1075" s="1">
        <v>-1</v>
      </c>
      <c r="CV1075" s="1">
        <v>68</v>
      </c>
      <c r="CW1075" s="1">
        <v>0</v>
      </c>
      <c r="CX1075" s="1">
        <v>150068</v>
      </c>
      <c r="CY1075" s="1" t="s">
        <v>2834</v>
      </c>
    </row>
    <row r="1076" spans="1:103" x14ac:dyDescent="0.2">
      <c r="A1076" s="1">
        <v>300013</v>
      </c>
      <c r="B1076" s="1">
        <v>1</v>
      </c>
      <c r="C1076" s="1">
        <v>181001</v>
      </c>
      <c r="D1076" s="1">
        <v>281001</v>
      </c>
      <c r="E1076" s="1" t="s">
        <v>1113</v>
      </c>
      <c r="F1076" s="1" t="s">
        <v>2049</v>
      </c>
      <c r="G1076" s="1">
        <v>0</v>
      </c>
      <c r="H1076" s="1">
        <v>20</v>
      </c>
      <c r="I1076" s="1">
        <v>0</v>
      </c>
      <c r="J1076" s="1">
        <v>0</v>
      </c>
      <c r="K1076" s="1">
        <v>0</v>
      </c>
      <c r="L1076" s="1">
        <v>0</v>
      </c>
      <c r="M1076" s="1">
        <v>128</v>
      </c>
      <c r="N1076" s="1">
        <v>0</v>
      </c>
      <c r="O1076" s="1">
        <v>3</v>
      </c>
      <c r="P1076" s="1">
        <v>0</v>
      </c>
      <c r="Q1076" s="1">
        <v>0</v>
      </c>
      <c r="R1076" s="1">
        <v>0</v>
      </c>
      <c r="S1076" s="1">
        <v>0</v>
      </c>
      <c r="T1076" s="1">
        <v>77</v>
      </c>
      <c r="U1076" s="1">
        <v>104</v>
      </c>
      <c r="V1076" s="1">
        <v>77</v>
      </c>
      <c r="W1076" s="1">
        <v>104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 t="s">
        <v>1115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S1076" s="1" t="s">
        <v>2834</v>
      </c>
      <c r="CT1076" s="1">
        <v>1</v>
      </c>
      <c r="CU1076" s="1">
        <v>-1</v>
      </c>
      <c r="CV1076" s="1">
        <v>68</v>
      </c>
      <c r="CW1076" s="1">
        <v>0</v>
      </c>
      <c r="CX1076" s="1">
        <v>150068</v>
      </c>
      <c r="CY1076" s="1" t="s">
        <v>2834</v>
      </c>
    </row>
    <row r="1077" spans="1:103" x14ac:dyDescent="0.2">
      <c r="A1077" s="1">
        <v>300014</v>
      </c>
      <c r="B1077" s="1">
        <v>1</v>
      </c>
      <c r="C1077" s="1">
        <v>181001</v>
      </c>
      <c r="D1077" s="1">
        <v>281001</v>
      </c>
      <c r="E1077" s="1" t="s">
        <v>1113</v>
      </c>
      <c r="F1077" s="1" t="s">
        <v>2049</v>
      </c>
      <c r="G1077" s="1">
        <v>0</v>
      </c>
      <c r="H1077" s="1">
        <v>20</v>
      </c>
      <c r="I1077" s="1">
        <v>0</v>
      </c>
      <c r="J1077" s="1">
        <v>0</v>
      </c>
      <c r="K1077" s="1">
        <v>0</v>
      </c>
      <c r="L1077" s="1">
        <v>0</v>
      </c>
      <c r="M1077" s="1">
        <v>128</v>
      </c>
      <c r="N1077" s="1">
        <v>0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96</v>
      </c>
      <c r="U1077" s="1">
        <v>144</v>
      </c>
      <c r="V1077" s="1">
        <v>96</v>
      </c>
      <c r="W1077" s="1">
        <v>144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 t="s">
        <v>1115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1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S1077" s="1" t="s">
        <v>251</v>
      </c>
      <c r="CT1077" s="1">
        <v>2</v>
      </c>
      <c r="CU1077" s="1">
        <v>750</v>
      </c>
      <c r="CV1077" s="1">
        <v>20</v>
      </c>
      <c r="CW1077" s="1">
        <v>0</v>
      </c>
      <c r="CX1077" s="1">
        <v>150020</v>
      </c>
      <c r="CY1077" s="1" t="s">
        <v>251</v>
      </c>
    </row>
    <row r="1078" spans="1:103" x14ac:dyDescent="0.2">
      <c r="A1078" s="1">
        <v>300015</v>
      </c>
      <c r="B1078" s="1">
        <v>1</v>
      </c>
      <c r="C1078" s="1">
        <v>181001</v>
      </c>
      <c r="D1078" s="1">
        <v>281001</v>
      </c>
      <c r="E1078" s="1" t="s">
        <v>1113</v>
      </c>
      <c r="F1078" s="1" t="s">
        <v>2049</v>
      </c>
      <c r="G1078" s="1">
        <v>0</v>
      </c>
      <c r="H1078" s="1">
        <v>20</v>
      </c>
      <c r="I1078" s="1">
        <v>0</v>
      </c>
      <c r="J1078" s="1">
        <v>0</v>
      </c>
      <c r="K1078" s="1">
        <v>0</v>
      </c>
      <c r="L1078" s="1">
        <v>0</v>
      </c>
      <c r="M1078" s="1">
        <v>128</v>
      </c>
      <c r="N1078" s="1">
        <v>0</v>
      </c>
      <c r="O1078" s="1">
        <v>5</v>
      </c>
      <c r="P1078" s="1">
        <v>0</v>
      </c>
      <c r="Q1078" s="1">
        <v>0</v>
      </c>
      <c r="R1078" s="1">
        <v>0</v>
      </c>
      <c r="S1078" s="1">
        <v>0</v>
      </c>
      <c r="T1078" s="1">
        <v>225</v>
      </c>
      <c r="U1078" s="1">
        <v>375</v>
      </c>
      <c r="V1078" s="1">
        <v>225</v>
      </c>
      <c r="W1078" s="1">
        <v>375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 t="s">
        <v>1115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S1078" s="1" t="s">
        <v>251</v>
      </c>
      <c r="CT1078" s="1">
        <v>2</v>
      </c>
      <c r="CU1078" s="1">
        <v>-1</v>
      </c>
      <c r="CV1078" s="1">
        <v>20</v>
      </c>
      <c r="CW1078" s="1">
        <v>0</v>
      </c>
      <c r="CX1078" s="1">
        <v>150020</v>
      </c>
      <c r="CY1078" s="1" t="s">
        <v>251</v>
      </c>
    </row>
    <row r="1079" spans="1:103" x14ac:dyDescent="0.2">
      <c r="A1079" s="1">
        <v>300016</v>
      </c>
      <c r="B1079" s="1">
        <v>1</v>
      </c>
      <c r="C1079" s="1">
        <v>181501</v>
      </c>
      <c r="D1079" s="1">
        <v>281501</v>
      </c>
      <c r="E1079" s="1" t="s">
        <v>1190</v>
      </c>
      <c r="F1079" s="1" t="s">
        <v>2050</v>
      </c>
      <c r="G1079" s="1">
        <v>0</v>
      </c>
      <c r="H1079" s="1">
        <v>20</v>
      </c>
      <c r="I1079" s="1">
        <v>0</v>
      </c>
      <c r="J1079" s="1">
        <v>0</v>
      </c>
      <c r="K1079" s="1">
        <v>0</v>
      </c>
      <c r="L1079" s="1">
        <v>0</v>
      </c>
      <c r="M1079" s="1">
        <v>256</v>
      </c>
      <c r="N1079" s="1">
        <v>0</v>
      </c>
      <c r="O1079" s="1">
        <v>1</v>
      </c>
      <c r="P1079" s="1">
        <v>1</v>
      </c>
      <c r="Q1079" s="1">
        <v>2</v>
      </c>
      <c r="R1079" s="1">
        <v>1</v>
      </c>
      <c r="S1079" s="1">
        <v>2</v>
      </c>
      <c r="T1079" s="1">
        <v>5</v>
      </c>
      <c r="U1079" s="1">
        <v>5</v>
      </c>
      <c r="V1079" s="1">
        <v>5</v>
      </c>
      <c r="W1079" s="1">
        <v>5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 t="s">
        <v>1192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1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S1079" s="1" t="s">
        <v>251</v>
      </c>
      <c r="CT1079" s="1">
        <v>2</v>
      </c>
      <c r="CU1079" s="1">
        <v>-1</v>
      </c>
      <c r="CV1079" s="1">
        <v>20</v>
      </c>
      <c r="CW1079" s="1">
        <v>0</v>
      </c>
      <c r="CX1079" s="1">
        <v>150020</v>
      </c>
      <c r="CY1079" s="1" t="s">
        <v>251</v>
      </c>
    </row>
    <row r="1080" spans="1:103" x14ac:dyDescent="0.2">
      <c r="A1080" s="1">
        <v>300017</v>
      </c>
      <c r="B1080" s="1">
        <v>1</v>
      </c>
      <c r="C1080" s="1">
        <v>181501</v>
      </c>
      <c r="D1080" s="1">
        <v>281501</v>
      </c>
      <c r="E1080" s="1" t="s">
        <v>1190</v>
      </c>
      <c r="F1080" s="1" t="s">
        <v>2050</v>
      </c>
      <c r="G1080" s="1">
        <v>0</v>
      </c>
      <c r="H1080" s="1">
        <v>20</v>
      </c>
      <c r="I1080" s="1">
        <v>0</v>
      </c>
      <c r="J1080" s="1">
        <v>0</v>
      </c>
      <c r="K1080" s="1">
        <v>0</v>
      </c>
      <c r="L1080" s="1">
        <v>0</v>
      </c>
      <c r="M1080" s="1">
        <v>256</v>
      </c>
      <c r="N1080" s="1">
        <v>0</v>
      </c>
      <c r="O1080" s="1">
        <v>2</v>
      </c>
      <c r="P1080" s="1">
        <v>3</v>
      </c>
      <c r="Q1080" s="1">
        <v>5</v>
      </c>
      <c r="R1080" s="1">
        <v>3</v>
      </c>
      <c r="S1080" s="1">
        <v>5</v>
      </c>
      <c r="T1080" s="1">
        <v>9</v>
      </c>
      <c r="U1080" s="1">
        <v>11</v>
      </c>
      <c r="V1080" s="1">
        <v>9</v>
      </c>
      <c r="W1080" s="1">
        <v>11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 t="s">
        <v>1192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1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S1080" s="1" t="s">
        <v>260</v>
      </c>
      <c r="CT1080" s="1">
        <v>1</v>
      </c>
      <c r="CU1080" s="1">
        <v>750</v>
      </c>
      <c r="CV1080" s="1">
        <v>14</v>
      </c>
      <c r="CW1080" s="1">
        <v>0</v>
      </c>
      <c r="CX1080" s="1">
        <v>150014</v>
      </c>
      <c r="CY1080" s="1" t="s">
        <v>260</v>
      </c>
    </row>
    <row r="1081" spans="1:103" x14ac:dyDescent="0.2">
      <c r="A1081" s="1">
        <v>300018</v>
      </c>
      <c r="B1081" s="1">
        <v>1</v>
      </c>
      <c r="C1081" s="1">
        <v>181501</v>
      </c>
      <c r="D1081" s="1">
        <v>281501</v>
      </c>
      <c r="E1081" s="1" t="s">
        <v>1190</v>
      </c>
      <c r="F1081" s="1" t="s">
        <v>2050</v>
      </c>
      <c r="G1081" s="1">
        <v>0</v>
      </c>
      <c r="H1081" s="1">
        <v>20</v>
      </c>
      <c r="I1081" s="1">
        <v>0</v>
      </c>
      <c r="J1081" s="1">
        <v>0</v>
      </c>
      <c r="K1081" s="1">
        <v>0</v>
      </c>
      <c r="L1081" s="1">
        <v>0</v>
      </c>
      <c r="M1081" s="1">
        <v>256</v>
      </c>
      <c r="N1081" s="1">
        <v>0</v>
      </c>
      <c r="O1081" s="1">
        <v>3</v>
      </c>
      <c r="P1081" s="1">
        <v>13</v>
      </c>
      <c r="Q1081" s="1">
        <v>17</v>
      </c>
      <c r="R1081" s="1">
        <v>13</v>
      </c>
      <c r="S1081" s="1">
        <v>17</v>
      </c>
      <c r="T1081" s="1">
        <v>13</v>
      </c>
      <c r="U1081" s="1">
        <v>17</v>
      </c>
      <c r="V1081" s="1">
        <v>13</v>
      </c>
      <c r="W1081" s="1">
        <v>17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 t="s">
        <v>1192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1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S1081" s="1" t="s">
        <v>260</v>
      </c>
      <c r="CT1081" s="1">
        <v>1</v>
      </c>
      <c r="CU1081" s="1">
        <v>-1</v>
      </c>
      <c r="CV1081" s="1">
        <v>14</v>
      </c>
      <c r="CW1081" s="1">
        <v>0</v>
      </c>
      <c r="CX1081" s="1">
        <v>150014</v>
      </c>
      <c r="CY1081" s="1" t="s">
        <v>260</v>
      </c>
    </row>
    <row r="1082" spans="1:103" x14ac:dyDescent="0.2">
      <c r="A1082" s="1">
        <v>300019</v>
      </c>
      <c r="B1082" s="1">
        <v>1</v>
      </c>
      <c r="C1082" s="1">
        <v>181501</v>
      </c>
      <c r="D1082" s="1">
        <v>281501</v>
      </c>
      <c r="E1082" s="1" t="s">
        <v>1190</v>
      </c>
      <c r="F1082" s="1" t="s">
        <v>2050</v>
      </c>
      <c r="G1082" s="1">
        <v>0</v>
      </c>
      <c r="H1082" s="1">
        <v>20</v>
      </c>
      <c r="I1082" s="1">
        <v>0</v>
      </c>
      <c r="J1082" s="1">
        <v>0</v>
      </c>
      <c r="K1082" s="1">
        <v>0</v>
      </c>
      <c r="L1082" s="1">
        <v>0</v>
      </c>
      <c r="M1082" s="1">
        <v>256</v>
      </c>
      <c r="N1082" s="1">
        <v>0</v>
      </c>
      <c r="O1082" s="1">
        <v>4</v>
      </c>
      <c r="P1082" s="1">
        <v>30</v>
      </c>
      <c r="Q1082" s="1">
        <v>45</v>
      </c>
      <c r="R1082" s="1">
        <v>30</v>
      </c>
      <c r="S1082" s="1">
        <v>45</v>
      </c>
      <c r="T1082" s="1">
        <v>16</v>
      </c>
      <c r="U1082" s="1">
        <v>24</v>
      </c>
      <c r="V1082" s="1">
        <v>16</v>
      </c>
      <c r="W1082" s="1">
        <v>24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 t="s">
        <v>1192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1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S1082" s="1" t="s">
        <v>260</v>
      </c>
      <c r="CT1082" s="1">
        <v>1</v>
      </c>
      <c r="CU1082" s="1">
        <v>-1</v>
      </c>
      <c r="CV1082" s="1">
        <v>14</v>
      </c>
      <c r="CW1082" s="1">
        <v>0</v>
      </c>
      <c r="CX1082" s="1">
        <v>150014</v>
      </c>
      <c r="CY1082" s="1" t="s">
        <v>260</v>
      </c>
    </row>
    <row r="1083" spans="1:103" x14ac:dyDescent="0.2">
      <c r="A1083" s="1">
        <v>300020</v>
      </c>
      <c r="B1083" s="1">
        <v>1</v>
      </c>
      <c r="C1083" s="1">
        <v>181501</v>
      </c>
      <c r="D1083" s="1">
        <v>281501</v>
      </c>
      <c r="E1083" s="1" t="s">
        <v>1190</v>
      </c>
      <c r="F1083" s="1" t="s">
        <v>2050</v>
      </c>
      <c r="G1083" s="1">
        <v>0</v>
      </c>
      <c r="H1083" s="1">
        <v>20</v>
      </c>
      <c r="I1083" s="1">
        <v>0</v>
      </c>
      <c r="J1083" s="1">
        <v>0</v>
      </c>
      <c r="K1083" s="1">
        <v>0</v>
      </c>
      <c r="L1083" s="1">
        <v>0</v>
      </c>
      <c r="M1083" s="1">
        <v>256</v>
      </c>
      <c r="N1083" s="1">
        <v>0</v>
      </c>
      <c r="O1083" s="1">
        <v>5</v>
      </c>
      <c r="P1083" s="1">
        <v>56</v>
      </c>
      <c r="Q1083" s="1">
        <v>94</v>
      </c>
      <c r="R1083" s="1">
        <v>56</v>
      </c>
      <c r="S1083" s="1">
        <v>94</v>
      </c>
      <c r="T1083" s="1">
        <v>38</v>
      </c>
      <c r="U1083" s="1">
        <v>63</v>
      </c>
      <c r="V1083" s="1">
        <v>38</v>
      </c>
      <c r="W1083" s="1">
        <v>63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 t="s">
        <v>1192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1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S1083" s="1" t="s">
        <v>268</v>
      </c>
      <c r="CT1083" s="1">
        <v>1</v>
      </c>
      <c r="CU1083" s="1">
        <v>750</v>
      </c>
      <c r="CV1083" s="1">
        <v>13</v>
      </c>
      <c r="CW1083" s="1">
        <v>0</v>
      </c>
      <c r="CX1083" s="1">
        <v>150013</v>
      </c>
      <c r="CY1083" s="1" t="s">
        <v>268</v>
      </c>
    </row>
    <row r="1084" spans="1:103" x14ac:dyDescent="0.2">
      <c r="A1084" s="1">
        <v>300021</v>
      </c>
      <c r="B1084" s="1">
        <v>1</v>
      </c>
      <c r="C1084" s="1">
        <v>182001</v>
      </c>
      <c r="D1084" s="1">
        <v>282001</v>
      </c>
      <c r="E1084" s="1" t="s">
        <v>1245</v>
      </c>
      <c r="F1084" s="1" t="s">
        <v>2051</v>
      </c>
      <c r="G1084" s="1">
        <v>0</v>
      </c>
      <c r="H1084" s="1">
        <v>20</v>
      </c>
      <c r="I1084" s="1">
        <v>0</v>
      </c>
      <c r="J1084" s="1">
        <v>0</v>
      </c>
      <c r="K1084" s="1">
        <v>0</v>
      </c>
      <c r="L1084" s="1">
        <v>0</v>
      </c>
      <c r="M1084" s="1">
        <v>512</v>
      </c>
      <c r="N1084" s="1">
        <v>0</v>
      </c>
      <c r="O1084" s="1">
        <v>1</v>
      </c>
      <c r="P1084" s="1">
        <v>1</v>
      </c>
      <c r="Q1084" s="1">
        <v>1</v>
      </c>
      <c r="R1084" s="1">
        <v>1</v>
      </c>
      <c r="S1084" s="1">
        <v>1</v>
      </c>
      <c r="T1084" s="1">
        <v>10</v>
      </c>
      <c r="U1084" s="1">
        <v>11</v>
      </c>
      <c r="V1084" s="1">
        <v>10</v>
      </c>
      <c r="W1084" s="1">
        <v>11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 t="s">
        <v>1247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S1084" s="1" t="s">
        <v>268</v>
      </c>
      <c r="CT1084" s="1">
        <v>1</v>
      </c>
      <c r="CU1084" s="1">
        <v>-1</v>
      </c>
      <c r="CV1084" s="1">
        <v>13</v>
      </c>
      <c r="CW1084" s="1">
        <v>0</v>
      </c>
      <c r="CX1084" s="1">
        <v>150013</v>
      </c>
      <c r="CY1084" s="1" t="s">
        <v>268</v>
      </c>
    </row>
    <row r="1085" spans="1:103" x14ac:dyDescent="0.2">
      <c r="A1085" s="1">
        <v>300022</v>
      </c>
      <c r="B1085" s="1">
        <v>1</v>
      </c>
      <c r="C1085" s="1">
        <v>182001</v>
      </c>
      <c r="D1085" s="1">
        <v>282001</v>
      </c>
      <c r="E1085" s="1" t="s">
        <v>1245</v>
      </c>
      <c r="F1085" s="1" t="s">
        <v>2051</v>
      </c>
      <c r="G1085" s="1">
        <v>0</v>
      </c>
      <c r="H1085" s="1">
        <v>20</v>
      </c>
      <c r="I1085" s="1">
        <v>0</v>
      </c>
      <c r="J1085" s="1">
        <v>0</v>
      </c>
      <c r="K1085" s="1">
        <v>0</v>
      </c>
      <c r="L1085" s="1">
        <v>0</v>
      </c>
      <c r="M1085" s="1">
        <v>512</v>
      </c>
      <c r="N1085" s="1">
        <v>0</v>
      </c>
      <c r="O1085" s="1">
        <v>2</v>
      </c>
      <c r="P1085" s="1">
        <v>2</v>
      </c>
      <c r="Q1085" s="1">
        <v>3</v>
      </c>
      <c r="R1085" s="1">
        <v>2</v>
      </c>
      <c r="S1085" s="1">
        <v>3</v>
      </c>
      <c r="T1085" s="1">
        <v>18</v>
      </c>
      <c r="U1085" s="1">
        <v>22</v>
      </c>
      <c r="V1085" s="1">
        <v>18</v>
      </c>
      <c r="W1085" s="1">
        <v>22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 t="s">
        <v>1247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S1085" s="1" t="s">
        <v>268</v>
      </c>
      <c r="CT1085" s="1">
        <v>1</v>
      </c>
      <c r="CU1085" s="1">
        <v>-1</v>
      </c>
      <c r="CV1085" s="1">
        <v>13</v>
      </c>
      <c r="CW1085" s="1">
        <v>0</v>
      </c>
      <c r="CX1085" s="1">
        <v>150013</v>
      </c>
      <c r="CY1085" s="1" t="s">
        <v>268</v>
      </c>
    </row>
    <row r="1086" spans="1:103" x14ac:dyDescent="0.2">
      <c r="A1086" s="1">
        <v>300023</v>
      </c>
      <c r="B1086" s="1">
        <v>1</v>
      </c>
      <c r="C1086" s="1">
        <v>182001</v>
      </c>
      <c r="D1086" s="1">
        <v>282001</v>
      </c>
      <c r="E1086" s="1" t="s">
        <v>1245</v>
      </c>
      <c r="F1086" s="1" t="s">
        <v>2051</v>
      </c>
      <c r="G1086" s="1">
        <v>0</v>
      </c>
      <c r="H1086" s="1">
        <v>20</v>
      </c>
      <c r="I1086" s="1">
        <v>0</v>
      </c>
      <c r="J1086" s="1">
        <v>0</v>
      </c>
      <c r="K1086" s="1">
        <v>0</v>
      </c>
      <c r="L1086" s="1">
        <v>0</v>
      </c>
      <c r="M1086" s="1">
        <v>512</v>
      </c>
      <c r="N1086" s="1">
        <v>0</v>
      </c>
      <c r="O1086" s="1">
        <v>3</v>
      </c>
      <c r="P1086" s="1">
        <v>9</v>
      </c>
      <c r="Q1086" s="1">
        <v>12</v>
      </c>
      <c r="R1086" s="1">
        <v>9</v>
      </c>
      <c r="S1086" s="1">
        <v>12</v>
      </c>
      <c r="T1086" s="1">
        <v>26</v>
      </c>
      <c r="U1086" s="1">
        <v>35</v>
      </c>
      <c r="V1086" s="1">
        <v>26</v>
      </c>
      <c r="W1086" s="1">
        <v>35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 t="s">
        <v>1247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1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S1086" s="1" t="s">
        <v>292</v>
      </c>
      <c r="CT1086" s="1">
        <v>1</v>
      </c>
      <c r="CU1086" s="1">
        <v>650</v>
      </c>
      <c r="CV1086" s="1">
        <v>1</v>
      </c>
      <c r="CW1086" s="1">
        <v>0</v>
      </c>
      <c r="CX1086" s="1">
        <v>150001</v>
      </c>
      <c r="CY1086" s="1" t="s">
        <v>292</v>
      </c>
    </row>
    <row r="1087" spans="1:103" x14ac:dyDescent="0.2">
      <c r="A1087" s="1">
        <v>300024</v>
      </c>
      <c r="B1087" s="1">
        <v>1</v>
      </c>
      <c r="C1087" s="1">
        <v>182001</v>
      </c>
      <c r="D1087" s="1">
        <v>282001</v>
      </c>
      <c r="E1087" s="1" t="s">
        <v>1245</v>
      </c>
      <c r="F1087" s="1" t="s">
        <v>2051</v>
      </c>
      <c r="G1087" s="1">
        <v>0</v>
      </c>
      <c r="H1087" s="1">
        <v>20</v>
      </c>
      <c r="I1087" s="1">
        <v>0</v>
      </c>
      <c r="J1087" s="1">
        <v>0</v>
      </c>
      <c r="K1087" s="1">
        <v>0</v>
      </c>
      <c r="L1087" s="1">
        <v>0</v>
      </c>
      <c r="M1087" s="1">
        <v>512</v>
      </c>
      <c r="N1087" s="1">
        <v>0</v>
      </c>
      <c r="O1087" s="1">
        <v>4</v>
      </c>
      <c r="P1087" s="1">
        <v>20</v>
      </c>
      <c r="Q1087" s="1">
        <v>30</v>
      </c>
      <c r="R1087" s="1">
        <v>20</v>
      </c>
      <c r="S1087" s="1">
        <v>30</v>
      </c>
      <c r="T1087" s="1">
        <v>32</v>
      </c>
      <c r="U1087" s="1">
        <v>48</v>
      </c>
      <c r="V1087" s="1">
        <v>32</v>
      </c>
      <c r="W1087" s="1">
        <v>48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 t="s">
        <v>1247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1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S1087" s="1" t="s">
        <v>292</v>
      </c>
      <c r="CT1087" s="1">
        <v>1</v>
      </c>
      <c r="CU1087" s="1">
        <v>650</v>
      </c>
      <c r="CV1087" s="1">
        <v>1</v>
      </c>
      <c r="CW1087" s="1">
        <v>0</v>
      </c>
      <c r="CX1087" s="1">
        <v>150001</v>
      </c>
      <c r="CY1087" s="1" t="s">
        <v>292</v>
      </c>
    </row>
    <row r="1088" spans="1:103" x14ac:dyDescent="0.2">
      <c r="A1088" s="1">
        <v>300025</v>
      </c>
      <c r="B1088" s="1">
        <v>1</v>
      </c>
      <c r="C1088" s="1">
        <v>182001</v>
      </c>
      <c r="D1088" s="1">
        <v>282001</v>
      </c>
      <c r="E1088" s="1" t="s">
        <v>1245</v>
      </c>
      <c r="F1088" s="1" t="s">
        <v>2051</v>
      </c>
      <c r="G1088" s="1">
        <v>0</v>
      </c>
      <c r="H1088" s="1">
        <v>20</v>
      </c>
      <c r="I1088" s="1">
        <v>0</v>
      </c>
      <c r="J1088" s="1">
        <v>0</v>
      </c>
      <c r="K1088" s="1">
        <v>0</v>
      </c>
      <c r="L1088" s="1">
        <v>0</v>
      </c>
      <c r="M1088" s="1">
        <v>512</v>
      </c>
      <c r="N1088" s="1">
        <v>0</v>
      </c>
      <c r="O1088" s="1">
        <v>5</v>
      </c>
      <c r="P1088" s="1">
        <v>38</v>
      </c>
      <c r="Q1088" s="1">
        <v>63</v>
      </c>
      <c r="R1088" s="1">
        <v>38</v>
      </c>
      <c r="S1088" s="1">
        <v>63</v>
      </c>
      <c r="T1088" s="1">
        <v>75</v>
      </c>
      <c r="U1088" s="1">
        <v>125</v>
      </c>
      <c r="V1088" s="1">
        <v>75</v>
      </c>
      <c r="W1088" s="1">
        <v>125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 t="s">
        <v>1247</v>
      </c>
      <c r="AL1088" s="1">
        <v>1</v>
      </c>
      <c r="AM1088" s="1">
        <v>0</v>
      </c>
      <c r="AN1088" s="1">
        <v>0</v>
      </c>
      <c r="AO1088" s="1">
        <v>0</v>
      </c>
      <c r="AP1088" s="1">
        <v>0</v>
      </c>
      <c r="AQ1088" s="1">
        <v>1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S1088" s="1" t="s">
        <v>292</v>
      </c>
      <c r="CT1088" s="1">
        <v>1</v>
      </c>
      <c r="CU1088" s="1">
        <v>650</v>
      </c>
      <c r="CV1088" s="1">
        <v>1</v>
      </c>
      <c r="CW1088" s="1">
        <v>0</v>
      </c>
      <c r="CX1088" s="1">
        <v>150001</v>
      </c>
      <c r="CY1088" s="1" t="s">
        <v>292</v>
      </c>
    </row>
    <row r="1089" spans="1:103" x14ac:dyDescent="0.2">
      <c r="A1089" s="1">
        <v>300026</v>
      </c>
      <c r="B1089" s="1">
        <v>1</v>
      </c>
      <c r="C1089" s="1">
        <v>182501</v>
      </c>
      <c r="D1089" s="1">
        <v>282501</v>
      </c>
      <c r="E1089" s="1" t="s">
        <v>1295</v>
      </c>
      <c r="F1089" s="1" t="s">
        <v>2052</v>
      </c>
      <c r="G1089" s="1">
        <v>0</v>
      </c>
      <c r="H1089" s="1">
        <v>20</v>
      </c>
      <c r="I1089" s="1">
        <v>0</v>
      </c>
      <c r="J1089" s="1">
        <v>0</v>
      </c>
      <c r="K1089" s="1">
        <v>0</v>
      </c>
      <c r="L1089" s="1">
        <v>0</v>
      </c>
      <c r="M1089" s="1">
        <v>1024</v>
      </c>
      <c r="N1089" s="1">
        <v>0</v>
      </c>
      <c r="O1089" s="1">
        <v>1</v>
      </c>
      <c r="P1089" s="1">
        <v>1</v>
      </c>
      <c r="Q1089" s="1">
        <v>4</v>
      </c>
      <c r="R1089" s="1">
        <v>1</v>
      </c>
      <c r="S1089" s="1">
        <v>4</v>
      </c>
      <c r="T1089" s="1">
        <v>14</v>
      </c>
      <c r="U1089" s="1">
        <v>16</v>
      </c>
      <c r="V1089" s="1">
        <v>14</v>
      </c>
      <c r="W1089" s="1">
        <v>16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 t="s">
        <v>1297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1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S1089" s="1" t="s">
        <v>292</v>
      </c>
      <c r="CT1089" s="1">
        <v>1</v>
      </c>
      <c r="CU1089" s="1">
        <v>650</v>
      </c>
      <c r="CV1089" s="1">
        <v>1</v>
      </c>
      <c r="CW1089" s="1">
        <v>0</v>
      </c>
      <c r="CX1089" s="1">
        <v>150001</v>
      </c>
      <c r="CY1089" s="1" t="s">
        <v>292</v>
      </c>
    </row>
    <row r="1090" spans="1:103" x14ac:dyDescent="0.2">
      <c r="A1090" s="1">
        <v>300027</v>
      </c>
      <c r="B1090" s="1">
        <v>1</v>
      </c>
      <c r="C1090" s="1">
        <v>182501</v>
      </c>
      <c r="D1090" s="1">
        <v>282501</v>
      </c>
      <c r="E1090" s="1" t="s">
        <v>1295</v>
      </c>
      <c r="F1090" s="1" t="s">
        <v>2052</v>
      </c>
      <c r="G1090" s="1">
        <v>0</v>
      </c>
      <c r="H1090" s="1">
        <v>20</v>
      </c>
      <c r="I1090" s="1">
        <v>0</v>
      </c>
      <c r="J1090" s="1">
        <v>0</v>
      </c>
      <c r="K1090" s="1">
        <v>0</v>
      </c>
      <c r="L1090" s="1">
        <v>0</v>
      </c>
      <c r="M1090" s="1">
        <v>1024</v>
      </c>
      <c r="N1090" s="1">
        <v>0</v>
      </c>
      <c r="O1090" s="1">
        <v>2</v>
      </c>
      <c r="P1090" s="1">
        <v>1</v>
      </c>
      <c r="Q1090" s="1">
        <v>4</v>
      </c>
      <c r="R1090" s="1">
        <v>1</v>
      </c>
      <c r="S1090" s="1">
        <v>4</v>
      </c>
      <c r="T1090" s="1">
        <v>27</v>
      </c>
      <c r="U1090" s="1">
        <v>33</v>
      </c>
      <c r="V1090" s="1">
        <v>27</v>
      </c>
      <c r="W1090" s="1">
        <v>33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 t="s">
        <v>1297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1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S1090" s="1" t="s">
        <v>292</v>
      </c>
      <c r="CT1090" s="1">
        <v>1</v>
      </c>
      <c r="CU1090" s="1">
        <v>650</v>
      </c>
      <c r="CV1090" s="1">
        <v>1</v>
      </c>
      <c r="CW1090" s="1">
        <v>0</v>
      </c>
      <c r="CX1090" s="1">
        <v>150001</v>
      </c>
      <c r="CY1090" s="1" t="s">
        <v>292</v>
      </c>
    </row>
    <row r="1091" spans="1:103" x14ac:dyDescent="0.2">
      <c r="A1091" s="1">
        <v>300028</v>
      </c>
      <c r="B1091" s="1">
        <v>1</v>
      </c>
      <c r="C1091" s="1">
        <v>182501</v>
      </c>
      <c r="D1091" s="1">
        <v>282501</v>
      </c>
      <c r="E1091" s="1" t="s">
        <v>1295</v>
      </c>
      <c r="F1091" s="1" t="s">
        <v>2052</v>
      </c>
      <c r="G1091" s="1">
        <v>0</v>
      </c>
      <c r="H1091" s="1">
        <v>20</v>
      </c>
      <c r="I1091" s="1">
        <v>0</v>
      </c>
      <c r="J1091" s="1">
        <v>0</v>
      </c>
      <c r="K1091" s="1">
        <v>0</v>
      </c>
      <c r="L1091" s="1">
        <v>0</v>
      </c>
      <c r="M1091" s="1">
        <v>1024</v>
      </c>
      <c r="N1091" s="1">
        <v>0</v>
      </c>
      <c r="O1091" s="1">
        <v>3</v>
      </c>
      <c r="P1091" s="1">
        <v>4</v>
      </c>
      <c r="Q1091" s="1">
        <v>6</v>
      </c>
      <c r="R1091" s="1">
        <v>4</v>
      </c>
      <c r="S1091" s="1">
        <v>6</v>
      </c>
      <c r="T1091" s="1">
        <v>38</v>
      </c>
      <c r="U1091" s="1">
        <v>52</v>
      </c>
      <c r="V1091" s="1">
        <v>38</v>
      </c>
      <c r="W1091" s="1">
        <v>52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 t="s">
        <v>1297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1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S1091" s="1" t="s">
        <v>292</v>
      </c>
      <c r="CT1091" s="1">
        <v>1</v>
      </c>
      <c r="CU1091" s="1">
        <v>650</v>
      </c>
      <c r="CV1091" s="1">
        <v>1</v>
      </c>
      <c r="CW1091" s="1">
        <v>0</v>
      </c>
      <c r="CX1091" s="1">
        <v>150001</v>
      </c>
      <c r="CY1091" s="1" t="s">
        <v>292</v>
      </c>
    </row>
    <row r="1092" spans="1:103" x14ac:dyDescent="0.2">
      <c r="A1092" s="1">
        <v>300029</v>
      </c>
      <c r="B1092" s="1">
        <v>1</v>
      </c>
      <c r="C1092" s="1">
        <v>182501</v>
      </c>
      <c r="D1092" s="1">
        <v>282501</v>
      </c>
      <c r="E1092" s="1" t="s">
        <v>1295</v>
      </c>
      <c r="F1092" s="1" t="s">
        <v>2052</v>
      </c>
      <c r="G1092" s="1">
        <v>0</v>
      </c>
      <c r="H1092" s="1">
        <v>20</v>
      </c>
      <c r="I1092" s="1">
        <v>0</v>
      </c>
      <c r="J1092" s="1">
        <v>0</v>
      </c>
      <c r="K1092" s="1">
        <v>0</v>
      </c>
      <c r="L1092" s="1">
        <v>0</v>
      </c>
      <c r="M1092" s="1">
        <v>1024</v>
      </c>
      <c r="N1092" s="1">
        <v>0</v>
      </c>
      <c r="O1092" s="1">
        <v>4</v>
      </c>
      <c r="P1092" s="1">
        <v>10</v>
      </c>
      <c r="Q1092" s="1">
        <v>15</v>
      </c>
      <c r="R1092" s="1">
        <v>10</v>
      </c>
      <c r="S1092" s="1">
        <v>15</v>
      </c>
      <c r="T1092" s="1">
        <v>48</v>
      </c>
      <c r="U1092" s="1">
        <v>72</v>
      </c>
      <c r="V1092" s="1">
        <v>48</v>
      </c>
      <c r="W1092" s="1">
        <v>72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 t="s">
        <v>1297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1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S1092" s="1" t="s">
        <v>292</v>
      </c>
      <c r="CT1092" s="1">
        <v>1</v>
      </c>
      <c r="CU1092" s="1">
        <v>650</v>
      </c>
      <c r="CV1092" s="1">
        <v>1</v>
      </c>
      <c r="CW1092" s="1">
        <v>0</v>
      </c>
      <c r="CX1092" s="1">
        <v>150001</v>
      </c>
      <c r="CY1092" s="1" t="s">
        <v>292</v>
      </c>
    </row>
    <row r="1093" spans="1:103" x14ac:dyDescent="0.2">
      <c r="A1093" s="1">
        <v>300030</v>
      </c>
      <c r="B1093" s="1">
        <v>1</v>
      </c>
      <c r="C1093" s="1">
        <v>182501</v>
      </c>
      <c r="D1093" s="1">
        <v>282501</v>
      </c>
      <c r="E1093" s="1" t="s">
        <v>1295</v>
      </c>
      <c r="F1093" s="1" t="s">
        <v>2052</v>
      </c>
      <c r="G1093" s="1">
        <v>0</v>
      </c>
      <c r="H1093" s="1">
        <v>20</v>
      </c>
      <c r="I1093" s="1">
        <v>0</v>
      </c>
      <c r="J1093" s="1">
        <v>0</v>
      </c>
      <c r="K1093" s="1">
        <v>0</v>
      </c>
      <c r="L1093" s="1">
        <v>0</v>
      </c>
      <c r="M1093" s="1">
        <v>1024</v>
      </c>
      <c r="N1093" s="1">
        <v>0</v>
      </c>
      <c r="O1093" s="1">
        <v>5</v>
      </c>
      <c r="P1093" s="1">
        <v>19</v>
      </c>
      <c r="Q1093" s="1">
        <v>31</v>
      </c>
      <c r="R1093" s="1">
        <v>19</v>
      </c>
      <c r="S1093" s="1">
        <v>31</v>
      </c>
      <c r="T1093" s="1">
        <v>113</v>
      </c>
      <c r="U1093" s="1">
        <v>188</v>
      </c>
      <c r="V1093" s="1">
        <v>113</v>
      </c>
      <c r="W1093" s="1">
        <v>188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 t="s">
        <v>1297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1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S1093" s="1" t="s">
        <v>292</v>
      </c>
      <c r="CT1093" s="1">
        <v>1</v>
      </c>
      <c r="CU1093" s="1">
        <v>650</v>
      </c>
      <c r="CV1093" s="1">
        <v>1</v>
      </c>
      <c r="CW1093" s="1">
        <v>0</v>
      </c>
      <c r="CX1093" s="1">
        <v>150001</v>
      </c>
      <c r="CY1093" s="1" t="s">
        <v>292</v>
      </c>
    </row>
    <row r="1094" spans="1:103" x14ac:dyDescent="0.2">
      <c r="A1094" s="1">
        <v>300031</v>
      </c>
      <c r="B1094" s="1">
        <v>1</v>
      </c>
      <c r="C1094" s="1">
        <v>180006</v>
      </c>
      <c r="D1094" s="1">
        <v>280006</v>
      </c>
      <c r="E1094" s="1" t="s">
        <v>560</v>
      </c>
      <c r="F1094" s="1" t="s">
        <v>2047</v>
      </c>
      <c r="G1094" s="1">
        <v>0</v>
      </c>
      <c r="H1094" s="1">
        <v>20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0</v>
      </c>
      <c r="O1094" s="1">
        <v>1</v>
      </c>
      <c r="P1094" s="1">
        <v>8</v>
      </c>
      <c r="Q1094" s="1">
        <v>14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108</v>
      </c>
      <c r="Z1094" s="1">
        <v>100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 t="s">
        <v>673</v>
      </c>
      <c r="AL1094" s="1">
        <v>1</v>
      </c>
      <c r="AM1094" s="1" t="s">
        <v>674</v>
      </c>
      <c r="AN1094" s="1">
        <v>0</v>
      </c>
      <c r="AO1094" s="1">
        <v>0</v>
      </c>
      <c r="AP1094" s="1">
        <v>0</v>
      </c>
      <c r="AQ1094" s="1">
        <v>1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S1094" s="1" t="s">
        <v>292</v>
      </c>
      <c r="CT1094" s="1">
        <v>1</v>
      </c>
      <c r="CU1094" s="1">
        <v>650</v>
      </c>
      <c r="CV1094" s="1">
        <v>1</v>
      </c>
      <c r="CW1094" s="1">
        <v>0</v>
      </c>
      <c r="CX1094" s="1">
        <v>150001</v>
      </c>
      <c r="CY1094" s="1" t="s">
        <v>292</v>
      </c>
    </row>
    <row r="1095" spans="1:103" x14ac:dyDescent="0.2">
      <c r="A1095" s="1">
        <v>300032</v>
      </c>
      <c r="B1095" s="1">
        <v>1</v>
      </c>
      <c r="C1095" s="1">
        <v>180026</v>
      </c>
      <c r="D1095" s="1">
        <v>280026</v>
      </c>
      <c r="E1095" s="1" t="s">
        <v>2053</v>
      </c>
      <c r="F1095" s="1" t="s">
        <v>2047</v>
      </c>
      <c r="G1095" s="1">
        <v>0</v>
      </c>
      <c r="H1095" s="1">
        <v>20</v>
      </c>
      <c r="I1095" s="1">
        <v>0</v>
      </c>
      <c r="J1095" s="1">
        <v>0</v>
      </c>
      <c r="K1095" s="1">
        <v>0</v>
      </c>
      <c r="L1095" s="1">
        <v>0</v>
      </c>
      <c r="M1095" s="1">
        <v>2</v>
      </c>
      <c r="N1095" s="1">
        <v>0</v>
      </c>
      <c r="O1095" s="1">
        <v>1</v>
      </c>
      <c r="P1095" s="1">
        <v>4</v>
      </c>
      <c r="Q1095" s="1">
        <v>8</v>
      </c>
      <c r="R1095" s="1">
        <v>6</v>
      </c>
      <c r="S1095" s="1">
        <v>12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108</v>
      </c>
      <c r="Z1095" s="1">
        <v>100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 t="s">
        <v>723</v>
      </c>
      <c r="AL1095" s="1">
        <v>1</v>
      </c>
      <c r="AM1095" s="1" t="s">
        <v>724</v>
      </c>
      <c r="AN1095" s="1">
        <v>0</v>
      </c>
      <c r="AO1095" s="1">
        <v>0</v>
      </c>
      <c r="AP1095" s="1">
        <v>0</v>
      </c>
      <c r="AQ1095" s="1">
        <v>1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S1095" s="1" t="s">
        <v>292</v>
      </c>
      <c r="CT1095" s="1">
        <v>1</v>
      </c>
      <c r="CU1095" s="1">
        <v>650</v>
      </c>
      <c r="CV1095" s="1">
        <v>1</v>
      </c>
      <c r="CW1095" s="1">
        <v>0</v>
      </c>
      <c r="CX1095" s="1">
        <v>150001</v>
      </c>
      <c r="CY1095" s="1" t="s">
        <v>292</v>
      </c>
    </row>
    <row r="1096" spans="1:103" x14ac:dyDescent="0.2">
      <c r="A1096" s="1">
        <v>300033</v>
      </c>
      <c r="B1096" s="1">
        <v>1</v>
      </c>
      <c r="C1096" s="1">
        <v>180046</v>
      </c>
      <c r="D1096" s="1">
        <v>280046</v>
      </c>
      <c r="E1096" s="1" t="s">
        <v>389</v>
      </c>
      <c r="F1096" s="1" t="s">
        <v>2047</v>
      </c>
      <c r="G1096" s="1">
        <v>0</v>
      </c>
      <c r="H1096" s="1">
        <v>20</v>
      </c>
      <c r="I1096" s="1">
        <v>0</v>
      </c>
      <c r="J1096" s="1">
        <v>0</v>
      </c>
      <c r="K1096" s="1">
        <v>0</v>
      </c>
      <c r="L1096" s="1">
        <v>0</v>
      </c>
      <c r="M1096" s="1">
        <v>4</v>
      </c>
      <c r="N1096" s="1">
        <v>0</v>
      </c>
      <c r="O1096" s="1">
        <v>1</v>
      </c>
      <c r="P1096" s="1">
        <v>6</v>
      </c>
      <c r="Q1096" s="1">
        <v>12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108</v>
      </c>
      <c r="Z1096" s="1">
        <v>100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 t="s">
        <v>789</v>
      </c>
      <c r="AL1096" s="1">
        <v>1</v>
      </c>
      <c r="AM1096" s="1" t="s">
        <v>790</v>
      </c>
      <c r="AN1096" s="1">
        <v>0</v>
      </c>
      <c r="AO1096" s="1">
        <v>0</v>
      </c>
      <c r="AP1096" s="1">
        <v>0</v>
      </c>
      <c r="AQ1096" s="1">
        <v>1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S1096" s="1" t="s">
        <v>292</v>
      </c>
      <c r="CT1096" s="1">
        <v>1</v>
      </c>
      <c r="CU1096" s="1">
        <v>650</v>
      </c>
      <c r="CV1096" s="1">
        <v>1</v>
      </c>
      <c r="CW1096" s="1">
        <v>0</v>
      </c>
      <c r="CX1096" s="1">
        <v>150001</v>
      </c>
      <c r="CY1096" s="1" t="s">
        <v>292</v>
      </c>
    </row>
    <row r="1097" spans="1:103" x14ac:dyDescent="0.2">
      <c r="A1097" s="1">
        <v>300034</v>
      </c>
      <c r="B1097" s="1">
        <v>1</v>
      </c>
      <c r="C1097" s="1">
        <v>180064</v>
      </c>
      <c r="D1097" s="1">
        <v>280064</v>
      </c>
      <c r="E1097" s="1" t="s">
        <v>391</v>
      </c>
      <c r="F1097" s="1" t="s">
        <v>2047</v>
      </c>
      <c r="G1097" s="1">
        <v>0</v>
      </c>
      <c r="H1097" s="1">
        <v>20</v>
      </c>
      <c r="I1097" s="1">
        <v>0</v>
      </c>
      <c r="J1097" s="1">
        <v>0</v>
      </c>
      <c r="K1097" s="1">
        <v>0</v>
      </c>
      <c r="L1097" s="1">
        <v>0</v>
      </c>
      <c r="M1097" s="1">
        <v>8</v>
      </c>
      <c r="N1097" s="1">
        <v>0</v>
      </c>
      <c r="O1097" s="1">
        <v>1</v>
      </c>
      <c r="P1097" s="1">
        <v>6</v>
      </c>
      <c r="Q1097" s="1">
        <v>12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108</v>
      </c>
      <c r="Z1097" s="1">
        <v>100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 t="s">
        <v>847</v>
      </c>
      <c r="AL1097" s="1">
        <v>1</v>
      </c>
      <c r="AM1097" s="1" t="s">
        <v>848</v>
      </c>
      <c r="AN1097" s="1">
        <v>0</v>
      </c>
      <c r="AO1097" s="1">
        <v>0</v>
      </c>
      <c r="AP1097" s="1">
        <v>0</v>
      </c>
      <c r="AQ1097" s="1">
        <v>1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S1097" s="1" t="s">
        <v>292</v>
      </c>
      <c r="CT1097" s="1">
        <v>1</v>
      </c>
      <c r="CU1097" s="1">
        <v>650</v>
      </c>
      <c r="CV1097" s="1">
        <v>1</v>
      </c>
      <c r="CW1097" s="1">
        <v>0</v>
      </c>
      <c r="CX1097" s="1">
        <v>150001</v>
      </c>
      <c r="CY1097" s="1" t="s">
        <v>292</v>
      </c>
    </row>
    <row r="1098" spans="1:103" x14ac:dyDescent="0.2">
      <c r="A1098" s="1">
        <v>320001</v>
      </c>
      <c r="B1098" s="1">
        <v>1</v>
      </c>
      <c r="C1098" s="1">
        <v>180002</v>
      </c>
      <c r="D1098" s="1">
        <v>280002</v>
      </c>
      <c r="E1098" s="1" t="s">
        <v>2060</v>
      </c>
      <c r="F1098" s="1" t="s">
        <v>2061</v>
      </c>
      <c r="G1098" s="1">
        <v>0</v>
      </c>
      <c r="H1098" s="1">
        <v>20</v>
      </c>
      <c r="I1098" s="1">
        <v>0</v>
      </c>
      <c r="J1098" s="1">
        <v>0</v>
      </c>
      <c r="K1098" s="1">
        <v>0</v>
      </c>
      <c r="L1098" s="1">
        <v>0</v>
      </c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107</v>
      </c>
      <c r="Z1098" s="1">
        <v>0</v>
      </c>
      <c r="AA1098" s="1">
        <v>180</v>
      </c>
      <c r="AB1098" s="1">
        <v>109</v>
      </c>
      <c r="AC1098" s="1">
        <v>0</v>
      </c>
      <c r="AD1098" s="1">
        <v>500</v>
      </c>
      <c r="AE1098" s="1">
        <v>110</v>
      </c>
      <c r="AF1098" s="1">
        <v>0</v>
      </c>
      <c r="AG1098" s="1">
        <v>500</v>
      </c>
      <c r="AH1098" s="1">
        <v>123</v>
      </c>
      <c r="AI1098" s="1">
        <v>30</v>
      </c>
      <c r="AJ1098" s="1">
        <v>0</v>
      </c>
      <c r="AK1098" s="1" t="s">
        <v>655</v>
      </c>
      <c r="AL1098" s="1">
        <v>1</v>
      </c>
      <c r="AM1098" s="1" t="s">
        <v>650</v>
      </c>
      <c r="AN1098" s="1">
        <v>0</v>
      </c>
      <c r="AO1098" s="1">
        <v>0</v>
      </c>
      <c r="AP1098" s="1">
        <v>0</v>
      </c>
      <c r="AQ1098" s="1">
        <v>1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S1098" s="1" t="s">
        <v>292</v>
      </c>
      <c r="CT1098" s="1">
        <v>1</v>
      </c>
      <c r="CU1098" s="1">
        <v>650</v>
      </c>
      <c r="CV1098" s="1">
        <v>1</v>
      </c>
      <c r="CW1098" s="1">
        <v>0</v>
      </c>
      <c r="CX1098" s="1">
        <v>150001</v>
      </c>
      <c r="CY1098" s="1" t="s">
        <v>292</v>
      </c>
    </row>
    <row r="1099" spans="1:103" x14ac:dyDescent="0.2">
      <c r="A1099" s="1">
        <v>320002</v>
      </c>
      <c r="B1099" s="1">
        <v>1</v>
      </c>
      <c r="C1099" s="1">
        <v>180002</v>
      </c>
      <c r="D1099" s="1">
        <v>280002</v>
      </c>
      <c r="E1099" s="1" t="s">
        <v>2060</v>
      </c>
      <c r="F1099" s="1" t="s">
        <v>2061</v>
      </c>
      <c r="G1099" s="1">
        <v>0</v>
      </c>
      <c r="H1099" s="1">
        <v>20</v>
      </c>
      <c r="I1099" s="1">
        <v>0</v>
      </c>
      <c r="J1099" s="1">
        <v>0</v>
      </c>
      <c r="K1099" s="1">
        <v>0</v>
      </c>
      <c r="L1099" s="1">
        <v>0</v>
      </c>
      <c r="M1099" s="1">
        <v>1</v>
      </c>
      <c r="N1099" s="1">
        <v>1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107</v>
      </c>
      <c r="Z1099" s="1">
        <v>0</v>
      </c>
      <c r="AA1099" s="1">
        <v>180</v>
      </c>
      <c r="AB1099" s="1">
        <v>109</v>
      </c>
      <c r="AC1099" s="1">
        <v>0</v>
      </c>
      <c r="AD1099" s="1">
        <v>500</v>
      </c>
      <c r="AE1099" s="1">
        <v>110</v>
      </c>
      <c r="AF1099" s="1">
        <v>0</v>
      </c>
      <c r="AG1099" s="1">
        <v>500</v>
      </c>
      <c r="AH1099" s="1">
        <v>123</v>
      </c>
      <c r="AI1099" s="1">
        <v>30</v>
      </c>
      <c r="AJ1099" s="1">
        <v>0</v>
      </c>
      <c r="AK1099" s="1" t="s">
        <v>655</v>
      </c>
      <c r="AL1099" s="1">
        <v>1</v>
      </c>
      <c r="AM1099" s="1" t="s">
        <v>650</v>
      </c>
      <c r="AN1099" s="1">
        <v>0</v>
      </c>
      <c r="AO1099" s="1">
        <v>0</v>
      </c>
      <c r="AP1099" s="1">
        <v>0</v>
      </c>
      <c r="AQ1099" s="1">
        <v>1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S1099" s="1" t="s">
        <v>292</v>
      </c>
      <c r="CT1099" s="1">
        <v>1</v>
      </c>
      <c r="CU1099" s="1">
        <v>650</v>
      </c>
      <c r="CV1099" s="1">
        <v>1</v>
      </c>
      <c r="CW1099" s="1">
        <v>0</v>
      </c>
      <c r="CX1099" s="1">
        <v>150001</v>
      </c>
      <c r="CY1099" s="1" t="s">
        <v>292</v>
      </c>
    </row>
    <row r="1100" spans="1:103" x14ac:dyDescent="0.2">
      <c r="A1100" s="1">
        <v>320003</v>
      </c>
      <c r="B1100" s="1">
        <v>1</v>
      </c>
      <c r="C1100" s="1">
        <v>180002</v>
      </c>
      <c r="D1100" s="1">
        <v>280002</v>
      </c>
      <c r="E1100" s="1" t="s">
        <v>2060</v>
      </c>
      <c r="F1100" s="1" t="s">
        <v>2061</v>
      </c>
      <c r="G1100" s="1">
        <v>0</v>
      </c>
      <c r="H1100" s="1">
        <v>20</v>
      </c>
      <c r="I1100" s="1">
        <v>0</v>
      </c>
      <c r="J1100" s="1">
        <v>0</v>
      </c>
      <c r="K1100" s="1">
        <v>0</v>
      </c>
      <c r="L1100" s="1">
        <v>0</v>
      </c>
      <c r="M1100" s="1">
        <v>2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107</v>
      </c>
      <c r="Z1100" s="1">
        <v>0</v>
      </c>
      <c r="AA1100" s="1">
        <v>180</v>
      </c>
      <c r="AB1100" s="1">
        <v>109</v>
      </c>
      <c r="AC1100" s="1">
        <v>0</v>
      </c>
      <c r="AD1100" s="1">
        <v>500</v>
      </c>
      <c r="AE1100" s="1">
        <v>110</v>
      </c>
      <c r="AF1100" s="1">
        <v>0</v>
      </c>
      <c r="AG1100" s="1">
        <v>500</v>
      </c>
      <c r="AH1100" s="1">
        <v>123</v>
      </c>
      <c r="AI1100" s="1">
        <v>30</v>
      </c>
      <c r="AJ1100" s="1">
        <v>0</v>
      </c>
      <c r="AK1100" s="1" t="s">
        <v>713</v>
      </c>
      <c r="AL1100" s="1">
        <v>1</v>
      </c>
      <c r="AM1100" s="1" t="s">
        <v>711</v>
      </c>
      <c r="AN1100" s="1">
        <v>0</v>
      </c>
      <c r="AO1100" s="1">
        <v>0</v>
      </c>
      <c r="AP1100" s="1">
        <v>0</v>
      </c>
      <c r="AQ1100" s="1">
        <v>1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S1100" s="1" t="s">
        <v>292</v>
      </c>
      <c r="CT1100" s="1">
        <v>1</v>
      </c>
      <c r="CU1100" s="1">
        <v>650</v>
      </c>
      <c r="CV1100" s="1">
        <v>1</v>
      </c>
      <c r="CW1100" s="1">
        <v>0</v>
      </c>
      <c r="CX1100" s="1">
        <v>150001</v>
      </c>
      <c r="CY1100" s="1" t="s">
        <v>292</v>
      </c>
    </row>
    <row r="1101" spans="1:103" x14ac:dyDescent="0.2">
      <c r="A1101" s="1">
        <v>320004</v>
      </c>
      <c r="B1101" s="1">
        <v>1</v>
      </c>
      <c r="C1101" s="1">
        <v>180002</v>
      </c>
      <c r="D1101" s="1">
        <v>280002</v>
      </c>
      <c r="E1101" s="1" t="s">
        <v>2060</v>
      </c>
      <c r="F1101" s="1" t="s">
        <v>2061</v>
      </c>
      <c r="G1101" s="1">
        <v>0</v>
      </c>
      <c r="H1101" s="1">
        <v>20</v>
      </c>
      <c r="I1101" s="1">
        <v>0</v>
      </c>
      <c r="J1101" s="1">
        <v>0</v>
      </c>
      <c r="K1101" s="1">
        <v>0</v>
      </c>
      <c r="L1101" s="1">
        <v>0</v>
      </c>
      <c r="M1101" s="1">
        <v>2</v>
      </c>
      <c r="N1101" s="1">
        <v>1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107</v>
      </c>
      <c r="Z1101" s="1">
        <v>0</v>
      </c>
      <c r="AA1101" s="1">
        <v>180</v>
      </c>
      <c r="AB1101" s="1">
        <v>109</v>
      </c>
      <c r="AC1101" s="1">
        <v>0</v>
      </c>
      <c r="AD1101" s="1">
        <v>500</v>
      </c>
      <c r="AE1101" s="1">
        <v>110</v>
      </c>
      <c r="AF1101" s="1">
        <v>0</v>
      </c>
      <c r="AG1101" s="1">
        <v>500</v>
      </c>
      <c r="AH1101" s="1">
        <v>123</v>
      </c>
      <c r="AI1101" s="1">
        <v>30</v>
      </c>
      <c r="AJ1101" s="1">
        <v>0</v>
      </c>
      <c r="AK1101" s="1" t="s">
        <v>713</v>
      </c>
      <c r="AL1101" s="1">
        <v>1</v>
      </c>
      <c r="AM1101" s="1" t="s">
        <v>711</v>
      </c>
      <c r="AN1101" s="1">
        <v>0</v>
      </c>
      <c r="AO1101" s="1">
        <v>0</v>
      </c>
      <c r="AP1101" s="1">
        <v>0</v>
      </c>
      <c r="AQ1101" s="1">
        <v>1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S1101" s="1" t="s">
        <v>292</v>
      </c>
      <c r="CT1101" s="1">
        <v>1</v>
      </c>
      <c r="CU1101" s="1">
        <v>650</v>
      </c>
      <c r="CV1101" s="1">
        <v>1</v>
      </c>
      <c r="CW1101" s="1">
        <v>0</v>
      </c>
      <c r="CX1101" s="1">
        <v>150001</v>
      </c>
      <c r="CY1101" s="1" t="s">
        <v>292</v>
      </c>
    </row>
    <row r="1102" spans="1:103" x14ac:dyDescent="0.2">
      <c r="A1102" s="1">
        <v>320005</v>
      </c>
      <c r="B1102" s="1">
        <v>1</v>
      </c>
      <c r="C1102" s="1">
        <v>180002</v>
      </c>
      <c r="D1102" s="1">
        <v>280002</v>
      </c>
      <c r="E1102" s="1" t="s">
        <v>2060</v>
      </c>
      <c r="F1102" s="1" t="s">
        <v>2061</v>
      </c>
      <c r="G1102" s="1">
        <v>0</v>
      </c>
      <c r="H1102" s="1">
        <v>20</v>
      </c>
      <c r="I1102" s="1">
        <v>0</v>
      </c>
      <c r="J1102" s="1">
        <v>0</v>
      </c>
      <c r="K1102" s="1">
        <v>0</v>
      </c>
      <c r="L1102" s="1">
        <v>0</v>
      </c>
      <c r="M1102" s="1">
        <v>4</v>
      </c>
      <c r="N1102" s="1">
        <v>1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107</v>
      </c>
      <c r="Z1102" s="1">
        <v>0</v>
      </c>
      <c r="AA1102" s="1">
        <v>180</v>
      </c>
      <c r="AB1102" s="1">
        <v>109</v>
      </c>
      <c r="AC1102" s="1">
        <v>0</v>
      </c>
      <c r="AD1102" s="1">
        <v>500</v>
      </c>
      <c r="AE1102" s="1">
        <v>110</v>
      </c>
      <c r="AF1102" s="1">
        <v>0</v>
      </c>
      <c r="AG1102" s="1">
        <v>500</v>
      </c>
      <c r="AH1102" s="1">
        <v>123</v>
      </c>
      <c r="AI1102" s="1">
        <v>30</v>
      </c>
      <c r="AJ1102" s="1">
        <v>0</v>
      </c>
      <c r="AK1102" s="1" t="s">
        <v>779</v>
      </c>
      <c r="AL1102" s="1">
        <v>1</v>
      </c>
      <c r="AM1102" s="1" t="s">
        <v>777</v>
      </c>
      <c r="AN1102" s="1">
        <v>0</v>
      </c>
      <c r="AO1102" s="1">
        <v>0</v>
      </c>
      <c r="AP1102" s="1">
        <v>0</v>
      </c>
      <c r="AQ1102" s="1">
        <v>1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S1102" s="1" t="s">
        <v>292</v>
      </c>
      <c r="CT1102" s="1">
        <v>1</v>
      </c>
      <c r="CU1102" s="1">
        <v>650</v>
      </c>
      <c r="CV1102" s="1">
        <v>1</v>
      </c>
      <c r="CW1102" s="1">
        <v>0</v>
      </c>
      <c r="CX1102" s="1">
        <v>150001</v>
      </c>
      <c r="CY1102" s="1" t="s">
        <v>292</v>
      </c>
    </row>
    <row r="1103" spans="1:103" x14ac:dyDescent="0.2">
      <c r="A1103" s="1">
        <v>320006</v>
      </c>
      <c r="B1103" s="1">
        <v>1</v>
      </c>
      <c r="C1103" s="1">
        <v>180002</v>
      </c>
      <c r="D1103" s="1">
        <v>280002</v>
      </c>
      <c r="E1103" s="1" t="s">
        <v>2060</v>
      </c>
      <c r="F1103" s="1" t="s">
        <v>2061</v>
      </c>
      <c r="G1103" s="1">
        <v>0</v>
      </c>
      <c r="H1103" s="1">
        <v>20</v>
      </c>
      <c r="I1103" s="1">
        <v>0</v>
      </c>
      <c r="J1103" s="1">
        <v>0</v>
      </c>
      <c r="K1103" s="1">
        <v>0</v>
      </c>
      <c r="L1103" s="1">
        <v>0</v>
      </c>
      <c r="M1103" s="1">
        <v>4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107</v>
      </c>
      <c r="Z1103" s="1">
        <v>0</v>
      </c>
      <c r="AA1103" s="1">
        <v>180</v>
      </c>
      <c r="AB1103" s="1">
        <v>109</v>
      </c>
      <c r="AC1103" s="1">
        <v>0</v>
      </c>
      <c r="AD1103" s="1">
        <v>500</v>
      </c>
      <c r="AE1103" s="1">
        <v>110</v>
      </c>
      <c r="AF1103" s="1">
        <v>0</v>
      </c>
      <c r="AG1103" s="1">
        <v>500</v>
      </c>
      <c r="AH1103" s="1">
        <v>123</v>
      </c>
      <c r="AI1103" s="1">
        <v>30</v>
      </c>
      <c r="AJ1103" s="1">
        <v>0</v>
      </c>
      <c r="AK1103" s="1" t="s">
        <v>779</v>
      </c>
      <c r="AL1103" s="1">
        <v>1</v>
      </c>
      <c r="AM1103" s="1" t="s">
        <v>777</v>
      </c>
      <c r="AN1103" s="1">
        <v>0</v>
      </c>
      <c r="AO1103" s="1">
        <v>0</v>
      </c>
      <c r="AP1103" s="1">
        <v>0</v>
      </c>
      <c r="AQ1103" s="1">
        <v>1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S1103" s="1" t="s">
        <v>292</v>
      </c>
      <c r="CT1103" s="1">
        <v>1</v>
      </c>
      <c r="CU1103" s="1">
        <v>650</v>
      </c>
      <c r="CV1103" s="1">
        <v>1</v>
      </c>
      <c r="CW1103" s="1">
        <v>0</v>
      </c>
      <c r="CX1103" s="1">
        <v>150001</v>
      </c>
      <c r="CY1103" s="1" t="s">
        <v>292</v>
      </c>
    </row>
    <row r="1104" spans="1:103" x14ac:dyDescent="0.2">
      <c r="A1104" s="1">
        <v>320007</v>
      </c>
      <c r="B1104" s="1">
        <v>1</v>
      </c>
      <c r="C1104" s="1">
        <v>180002</v>
      </c>
      <c r="D1104" s="1">
        <v>280002</v>
      </c>
      <c r="E1104" s="1" t="s">
        <v>2060</v>
      </c>
      <c r="F1104" s="1" t="s">
        <v>2061</v>
      </c>
      <c r="G1104" s="1">
        <v>0</v>
      </c>
      <c r="H1104" s="1">
        <v>20</v>
      </c>
      <c r="I1104" s="1">
        <v>0</v>
      </c>
      <c r="J1104" s="1">
        <v>0</v>
      </c>
      <c r="K1104" s="1">
        <v>0</v>
      </c>
      <c r="L1104" s="1">
        <v>0</v>
      </c>
      <c r="M1104" s="1">
        <v>8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107</v>
      </c>
      <c r="Z1104" s="1">
        <v>0</v>
      </c>
      <c r="AA1104" s="1">
        <v>180</v>
      </c>
      <c r="AB1104" s="1">
        <v>109</v>
      </c>
      <c r="AC1104" s="1">
        <v>0</v>
      </c>
      <c r="AD1104" s="1">
        <v>500</v>
      </c>
      <c r="AE1104" s="1">
        <v>110</v>
      </c>
      <c r="AF1104" s="1">
        <v>0</v>
      </c>
      <c r="AG1104" s="1">
        <v>500</v>
      </c>
      <c r="AH1104" s="1">
        <v>123</v>
      </c>
      <c r="AI1104" s="1">
        <v>30</v>
      </c>
      <c r="AJ1104" s="1">
        <v>0</v>
      </c>
      <c r="AK1104" s="1" t="s">
        <v>843</v>
      </c>
      <c r="AL1104" s="1">
        <v>1</v>
      </c>
      <c r="AM1104" s="1" t="s">
        <v>841</v>
      </c>
      <c r="AN1104" s="1">
        <v>0</v>
      </c>
      <c r="AO1104" s="1">
        <v>0</v>
      </c>
      <c r="AP1104" s="1">
        <v>0</v>
      </c>
      <c r="AQ1104" s="1">
        <v>1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S1104" s="1" t="s">
        <v>292</v>
      </c>
      <c r="CT1104" s="1">
        <v>1</v>
      </c>
      <c r="CU1104" s="1">
        <v>650</v>
      </c>
      <c r="CV1104" s="1">
        <v>1</v>
      </c>
      <c r="CW1104" s="1">
        <v>0</v>
      </c>
      <c r="CX1104" s="1">
        <v>150001</v>
      </c>
      <c r="CY1104" s="1" t="s">
        <v>292</v>
      </c>
    </row>
    <row r="1105" spans="1:103" x14ac:dyDescent="0.2">
      <c r="A1105" s="1">
        <v>320008</v>
      </c>
      <c r="B1105" s="1">
        <v>1</v>
      </c>
      <c r="C1105" s="1">
        <v>180002</v>
      </c>
      <c r="D1105" s="1">
        <v>280002</v>
      </c>
      <c r="E1105" s="1" t="s">
        <v>2060</v>
      </c>
      <c r="F1105" s="1" t="s">
        <v>2061</v>
      </c>
      <c r="G1105" s="1">
        <v>0</v>
      </c>
      <c r="H1105" s="1">
        <v>20</v>
      </c>
      <c r="I1105" s="1">
        <v>0</v>
      </c>
      <c r="J1105" s="1">
        <v>0</v>
      </c>
      <c r="K1105" s="1">
        <v>0</v>
      </c>
      <c r="L1105" s="1">
        <v>0</v>
      </c>
      <c r="M1105" s="1">
        <v>8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107</v>
      </c>
      <c r="Z1105" s="1">
        <v>0</v>
      </c>
      <c r="AA1105" s="1">
        <v>180</v>
      </c>
      <c r="AB1105" s="1">
        <v>109</v>
      </c>
      <c r="AC1105" s="1">
        <v>0</v>
      </c>
      <c r="AD1105" s="1">
        <v>500</v>
      </c>
      <c r="AE1105" s="1">
        <v>110</v>
      </c>
      <c r="AF1105" s="1">
        <v>0</v>
      </c>
      <c r="AG1105" s="1">
        <v>500</v>
      </c>
      <c r="AH1105" s="1">
        <v>123</v>
      </c>
      <c r="AI1105" s="1">
        <v>30</v>
      </c>
      <c r="AJ1105" s="1">
        <v>0</v>
      </c>
      <c r="AK1105" s="1" t="s">
        <v>843</v>
      </c>
      <c r="AL1105" s="1">
        <v>1</v>
      </c>
      <c r="AM1105" s="1" t="s">
        <v>841</v>
      </c>
      <c r="AN1105" s="1">
        <v>0</v>
      </c>
      <c r="AO1105" s="1">
        <v>0</v>
      </c>
      <c r="AP1105" s="1">
        <v>0</v>
      </c>
      <c r="AQ1105" s="1">
        <v>1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S1105" s="1" t="s">
        <v>292</v>
      </c>
      <c r="CT1105" s="1">
        <v>1</v>
      </c>
      <c r="CU1105" s="1">
        <v>650</v>
      </c>
      <c r="CV1105" s="1">
        <v>1</v>
      </c>
      <c r="CW1105" s="1">
        <v>0</v>
      </c>
      <c r="CX1105" s="1">
        <v>150001</v>
      </c>
      <c r="CY1105" s="1" t="s">
        <v>292</v>
      </c>
    </row>
    <row r="1106" spans="1:103" x14ac:dyDescent="0.2">
      <c r="A1106" s="1">
        <v>320009</v>
      </c>
      <c r="B1106" s="1">
        <v>1</v>
      </c>
      <c r="C1106" s="1">
        <v>180002</v>
      </c>
      <c r="D1106" s="1">
        <v>280002</v>
      </c>
      <c r="E1106" s="1" t="s">
        <v>2060</v>
      </c>
      <c r="F1106" s="1" t="s">
        <v>2061</v>
      </c>
      <c r="G1106" s="1">
        <v>0</v>
      </c>
      <c r="H1106" s="1">
        <v>20</v>
      </c>
      <c r="I1106" s="1">
        <v>0</v>
      </c>
      <c r="J1106" s="1">
        <v>0</v>
      </c>
      <c r="K1106" s="1">
        <v>0</v>
      </c>
      <c r="L1106" s="1">
        <v>0</v>
      </c>
      <c r="M1106" s="1">
        <v>16</v>
      </c>
      <c r="N1106" s="1">
        <v>1</v>
      </c>
      <c r="O1106" s="1">
        <v>2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107</v>
      </c>
      <c r="Z1106" s="1">
        <v>0</v>
      </c>
      <c r="AA1106" s="1">
        <v>190</v>
      </c>
      <c r="AB1106" s="1">
        <v>109</v>
      </c>
      <c r="AC1106" s="1">
        <v>0</v>
      </c>
      <c r="AD1106" s="1">
        <v>500</v>
      </c>
      <c r="AE1106" s="1">
        <v>110</v>
      </c>
      <c r="AF1106" s="1">
        <v>0</v>
      </c>
      <c r="AG1106" s="1">
        <v>500</v>
      </c>
      <c r="AH1106" s="1">
        <v>123</v>
      </c>
      <c r="AI1106" s="1">
        <v>30</v>
      </c>
      <c r="AJ1106" s="1">
        <v>0</v>
      </c>
      <c r="AK1106" s="1" t="s">
        <v>904</v>
      </c>
      <c r="AL1106" s="1">
        <v>1</v>
      </c>
      <c r="AM1106" s="1" t="s">
        <v>905</v>
      </c>
      <c r="AN1106" s="1">
        <v>0</v>
      </c>
      <c r="AO1106" s="1">
        <v>0</v>
      </c>
      <c r="AP1106" s="1">
        <v>0</v>
      </c>
      <c r="AQ1106" s="1">
        <v>1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S1106" s="1" t="s">
        <v>292</v>
      </c>
      <c r="CT1106" s="1">
        <v>1</v>
      </c>
      <c r="CU1106" s="1">
        <v>650</v>
      </c>
      <c r="CV1106" s="1">
        <v>1</v>
      </c>
      <c r="CW1106" s="1">
        <v>0</v>
      </c>
      <c r="CX1106" s="1">
        <v>150001</v>
      </c>
      <c r="CY1106" s="1" t="s">
        <v>292</v>
      </c>
    </row>
    <row r="1107" spans="1:103" x14ac:dyDescent="0.2">
      <c r="A1107" s="1">
        <v>320010</v>
      </c>
      <c r="B1107" s="1">
        <v>1</v>
      </c>
      <c r="C1107" s="1">
        <v>180002</v>
      </c>
      <c r="D1107" s="1">
        <v>280002</v>
      </c>
      <c r="E1107" s="1" t="s">
        <v>2060</v>
      </c>
      <c r="F1107" s="1" t="s">
        <v>2061</v>
      </c>
      <c r="G1107" s="1">
        <v>0</v>
      </c>
      <c r="H1107" s="1">
        <v>20</v>
      </c>
      <c r="I1107" s="1">
        <v>0</v>
      </c>
      <c r="J1107" s="1">
        <v>0</v>
      </c>
      <c r="K1107" s="1">
        <v>0</v>
      </c>
      <c r="L1107" s="1">
        <v>0</v>
      </c>
      <c r="M1107" s="1">
        <v>16</v>
      </c>
      <c r="N1107" s="1">
        <v>1</v>
      </c>
      <c r="O1107" s="1">
        <v>2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107</v>
      </c>
      <c r="Z1107" s="1">
        <v>0</v>
      </c>
      <c r="AA1107" s="1">
        <v>190</v>
      </c>
      <c r="AB1107" s="1">
        <v>109</v>
      </c>
      <c r="AC1107" s="1">
        <v>0</v>
      </c>
      <c r="AD1107" s="1">
        <v>500</v>
      </c>
      <c r="AE1107" s="1">
        <v>110</v>
      </c>
      <c r="AF1107" s="1">
        <v>0</v>
      </c>
      <c r="AG1107" s="1">
        <v>500</v>
      </c>
      <c r="AH1107" s="1">
        <v>123</v>
      </c>
      <c r="AI1107" s="1">
        <v>30</v>
      </c>
      <c r="AJ1107" s="1">
        <v>0</v>
      </c>
      <c r="AK1107" s="1" t="s">
        <v>904</v>
      </c>
      <c r="AL1107" s="1">
        <v>1</v>
      </c>
      <c r="AM1107" s="1" t="s">
        <v>905</v>
      </c>
      <c r="AN1107" s="1">
        <v>0</v>
      </c>
      <c r="AO1107" s="1">
        <v>0</v>
      </c>
      <c r="AP1107" s="1">
        <v>0</v>
      </c>
      <c r="AQ1107" s="1">
        <v>1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S1107" s="1" t="s">
        <v>292</v>
      </c>
      <c r="CT1107" s="1">
        <v>1</v>
      </c>
      <c r="CU1107" s="1">
        <v>650</v>
      </c>
      <c r="CV1107" s="1">
        <v>1</v>
      </c>
      <c r="CW1107" s="1">
        <v>0</v>
      </c>
      <c r="CX1107" s="1">
        <v>150001</v>
      </c>
      <c r="CY1107" s="1" t="s">
        <v>292</v>
      </c>
    </row>
    <row r="1108" spans="1:103" x14ac:dyDescent="0.2">
      <c r="A1108" s="1">
        <v>320011</v>
      </c>
      <c r="B1108" s="1">
        <v>1</v>
      </c>
      <c r="C1108" s="1">
        <v>180002</v>
      </c>
      <c r="D1108" s="1">
        <v>280002</v>
      </c>
      <c r="E1108" s="1" t="s">
        <v>2060</v>
      </c>
      <c r="F1108" s="1" t="s">
        <v>2061</v>
      </c>
      <c r="G1108" s="1">
        <v>0</v>
      </c>
      <c r="H1108" s="1">
        <v>20</v>
      </c>
      <c r="I1108" s="1">
        <v>0</v>
      </c>
      <c r="J1108" s="1">
        <v>0</v>
      </c>
      <c r="K1108" s="1">
        <v>0</v>
      </c>
      <c r="L1108" s="1">
        <v>0</v>
      </c>
      <c r="M1108" s="1">
        <v>32</v>
      </c>
      <c r="N1108" s="1">
        <v>1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107</v>
      </c>
      <c r="Z1108" s="1">
        <v>0</v>
      </c>
      <c r="AA1108" s="1">
        <v>190</v>
      </c>
      <c r="AB1108" s="1">
        <v>109</v>
      </c>
      <c r="AC1108" s="1">
        <v>0</v>
      </c>
      <c r="AD1108" s="1">
        <v>500</v>
      </c>
      <c r="AE1108" s="1">
        <v>110</v>
      </c>
      <c r="AF1108" s="1">
        <v>0</v>
      </c>
      <c r="AG1108" s="1">
        <v>500</v>
      </c>
      <c r="AH1108" s="1">
        <v>123</v>
      </c>
      <c r="AI1108" s="1">
        <v>30</v>
      </c>
      <c r="AJ1108" s="1">
        <v>0</v>
      </c>
      <c r="AK1108" s="1" t="s">
        <v>946</v>
      </c>
      <c r="AL1108" s="1">
        <v>1</v>
      </c>
      <c r="AM1108" s="1" t="s">
        <v>2062</v>
      </c>
      <c r="AN1108" s="1">
        <v>0</v>
      </c>
      <c r="AO1108" s="1">
        <v>0</v>
      </c>
      <c r="AP1108" s="1">
        <v>0</v>
      </c>
      <c r="AQ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S1108" s="1" t="s">
        <v>292</v>
      </c>
      <c r="CT1108" s="1">
        <v>1</v>
      </c>
      <c r="CU1108" s="1">
        <v>650</v>
      </c>
      <c r="CV1108" s="1">
        <v>1</v>
      </c>
      <c r="CW1108" s="1">
        <v>0</v>
      </c>
      <c r="CX1108" s="1">
        <v>150001</v>
      </c>
      <c r="CY1108" s="1" t="s">
        <v>292</v>
      </c>
    </row>
    <row r="1109" spans="1:103" x14ac:dyDescent="0.2">
      <c r="A1109" s="1">
        <v>320012</v>
      </c>
      <c r="B1109" s="1">
        <v>1</v>
      </c>
      <c r="C1109" s="1">
        <v>180002</v>
      </c>
      <c r="D1109" s="1">
        <v>280002</v>
      </c>
      <c r="E1109" s="1" t="s">
        <v>2060</v>
      </c>
      <c r="F1109" s="1" t="s">
        <v>2061</v>
      </c>
      <c r="G1109" s="1">
        <v>0</v>
      </c>
      <c r="H1109" s="1">
        <v>20</v>
      </c>
      <c r="I1109" s="1">
        <v>0</v>
      </c>
      <c r="J1109" s="1">
        <v>0</v>
      </c>
      <c r="K1109" s="1">
        <v>0</v>
      </c>
      <c r="L1109" s="1">
        <v>0</v>
      </c>
      <c r="M1109" s="1">
        <v>32</v>
      </c>
      <c r="N1109" s="1">
        <v>1</v>
      </c>
      <c r="O1109" s="1">
        <v>2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107</v>
      </c>
      <c r="Z1109" s="1">
        <v>0</v>
      </c>
      <c r="AA1109" s="1">
        <v>190</v>
      </c>
      <c r="AB1109" s="1">
        <v>109</v>
      </c>
      <c r="AC1109" s="1">
        <v>0</v>
      </c>
      <c r="AD1109" s="1">
        <v>500</v>
      </c>
      <c r="AE1109" s="1">
        <v>110</v>
      </c>
      <c r="AF1109" s="1">
        <v>0</v>
      </c>
      <c r="AG1109" s="1">
        <v>500</v>
      </c>
      <c r="AH1109" s="1">
        <v>123</v>
      </c>
      <c r="AI1109" s="1">
        <v>30</v>
      </c>
      <c r="AJ1109" s="1">
        <v>0</v>
      </c>
      <c r="AK1109" s="1" t="s">
        <v>946</v>
      </c>
      <c r="AL1109" s="1">
        <v>1</v>
      </c>
      <c r="AM1109" s="1" t="s">
        <v>2062</v>
      </c>
      <c r="AN1109" s="1">
        <v>0</v>
      </c>
      <c r="AO1109" s="1">
        <v>0</v>
      </c>
      <c r="AP1109" s="1">
        <v>0</v>
      </c>
      <c r="AQ1109" s="1">
        <v>1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S1109" s="1" t="s">
        <v>292</v>
      </c>
      <c r="CT1109" s="1">
        <v>1</v>
      </c>
      <c r="CU1109" s="1">
        <v>650</v>
      </c>
      <c r="CV1109" s="1">
        <v>1</v>
      </c>
      <c r="CW1109" s="1">
        <v>0</v>
      </c>
      <c r="CX1109" s="1">
        <v>150001</v>
      </c>
      <c r="CY1109" s="1" t="s">
        <v>292</v>
      </c>
    </row>
    <row r="1110" spans="1:103" x14ac:dyDescent="0.2">
      <c r="A1110" s="1">
        <v>320013</v>
      </c>
      <c r="B1110" s="1">
        <v>1</v>
      </c>
      <c r="C1110" s="1">
        <v>180002</v>
      </c>
      <c r="D1110" s="1">
        <v>280002</v>
      </c>
      <c r="E1110" s="1" t="s">
        <v>2060</v>
      </c>
      <c r="F1110" s="1" t="s">
        <v>2061</v>
      </c>
      <c r="G1110" s="1">
        <v>0</v>
      </c>
      <c r="H1110" s="1">
        <v>20</v>
      </c>
      <c r="I1110" s="1">
        <v>0</v>
      </c>
      <c r="J1110" s="1">
        <v>0</v>
      </c>
      <c r="K1110" s="1">
        <v>0</v>
      </c>
      <c r="L1110" s="1">
        <v>0</v>
      </c>
      <c r="M1110" s="1">
        <v>2</v>
      </c>
      <c r="N1110" s="1">
        <v>1</v>
      </c>
      <c r="O1110" s="1">
        <v>2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107</v>
      </c>
      <c r="Z1110" s="1">
        <v>0</v>
      </c>
      <c r="AA1110" s="1">
        <v>190</v>
      </c>
      <c r="AB1110" s="1">
        <v>109</v>
      </c>
      <c r="AC1110" s="1">
        <v>0</v>
      </c>
      <c r="AD1110" s="1">
        <v>500</v>
      </c>
      <c r="AE1110" s="1">
        <v>110</v>
      </c>
      <c r="AF1110" s="1">
        <v>0</v>
      </c>
      <c r="AG1110" s="1">
        <v>500</v>
      </c>
      <c r="AH1110" s="1">
        <v>123</v>
      </c>
      <c r="AI1110" s="1">
        <v>30</v>
      </c>
      <c r="AJ1110" s="1">
        <v>0</v>
      </c>
      <c r="AK1110" s="1" t="s">
        <v>713</v>
      </c>
      <c r="AL1110" s="1">
        <v>1</v>
      </c>
      <c r="AM1110" s="1" t="s">
        <v>711</v>
      </c>
      <c r="AN1110" s="1">
        <v>0</v>
      </c>
      <c r="AO1110" s="1">
        <v>0</v>
      </c>
      <c r="AP1110" s="1">
        <v>0</v>
      </c>
      <c r="AQ1110" s="1">
        <v>1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S1110" s="1" t="s">
        <v>292</v>
      </c>
      <c r="CT1110" s="1">
        <v>1</v>
      </c>
      <c r="CU1110" s="1">
        <v>650</v>
      </c>
      <c r="CV1110" s="1">
        <v>1</v>
      </c>
      <c r="CW1110" s="1">
        <v>0</v>
      </c>
      <c r="CX1110" s="1">
        <v>150001</v>
      </c>
      <c r="CY1110" s="1" t="s">
        <v>292</v>
      </c>
    </row>
    <row r="1111" spans="1:103" x14ac:dyDescent="0.2">
      <c r="A1111" s="1">
        <v>320014</v>
      </c>
      <c r="B1111" s="1">
        <v>1</v>
      </c>
      <c r="C1111" s="1">
        <v>180002</v>
      </c>
      <c r="D1111" s="1">
        <v>280002</v>
      </c>
      <c r="E1111" s="1" t="s">
        <v>2060</v>
      </c>
      <c r="F1111" s="1" t="s">
        <v>2061</v>
      </c>
      <c r="G1111" s="1">
        <v>0</v>
      </c>
      <c r="H1111" s="1">
        <v>20</v>
      </c>
      <c r="I1111" s="1">
        <v>0</v>
      </c>
      <c r="J1111" s="1">
        <v>0</v>
      </c>
      <c r="K1111" s="1">
        <v>0</v>
      </c>
      <c r="L1111" s="1">
        <v>0</v>
      </c>
      <c r="M1111" s="1">
        <v>2</v>
      </c>
      <c r="N1111" s="1">
        <v>1</v>
      </c>
      <c r="O1111" s="1">
        <v>2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107</v>
      </c>
      <c r="Z1111" s="1">
        <v>0</v>
      </c>
      <c r="AA1111" s="1">
        <v>190</v>
      </c>
      <c r="AB1111" s="1">
        <v>109</v>
      </c>
      <c r="AC1111" s="1">
        <v>0</v>
      </c>
      <c r="AD1111" s="1">
        <v>500</v>
      </c>
      <c r="AE1111" s="1">
        <v>110</v>
      </c>
      <c r="AF1111" s="1">
        <v>0</v>
      </c>
      <c r="AG1111" s="1">
        <v>500</v>
      </c>
      <c r="AH1111" s="1">
        <v>123</v>
      </c>
      <c r="AI1111" s="1">
        <v>30</v>
      </c>
      <c r="AJ1111" s="1">
        <v>0</v>
      </c>
      <c r="AK1111" s="1" t="s">
        <v>713</v>
      </c>
      <c r="AL1111" s="1">
        <v>1</v>
      </c>
      <c r="AM1111" s="1" t="s">
        <v>711</v>
      </c>
      <c r="AN1111" s="1">
        <v>0</v>
      </c>
      <c r="AO1111" s="1">
        <v>0</v>
      </c>
      <c r="AP1111" s="1">
        <v>0</v>
      </c>
      <c r="AQ1111" s="1">
        <v>1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 t="b">
        <v>1</v>
      </c>
      <c r="BR1111" s="1">
        <v>1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33554432</v>
      </c>
      <c r="CS1111" s="1" t="s">
        <v>292</v>
      </c>
      <c r="CT1111" s="1">
        <v>1</v>
      </c>
      <c r="CU1111" s="1">
        <v>650</v>
      </c>
      <c r="CV1111" s="1">
        <v>1</v>
      </c>
      <c r="CW1111" s="1">
        <v>0</v>
      </c>
      <c r="CX1111" s="1">
        <v>150001</v>
      </c>
      <c r="CY1111" s="1" t="s">
        <v>292</v>
      </c>
    </row>
    <row r="1112" spans="1:103" x14ac:dyDescent="0.2">
      <c r="A1112" s="1">
        <v>320015</v>
      </c>
      <c r="B1112" s="1">
        <v>1</v>
      </c>
      <c r="C1112" s="1">
        <v>180002</v>
      </c>
      <c r="D1112" s="1">
        <v>280002</v>
      </c>
      <c r="E1112" s="1" t="s">
        <v>2060</v>
      </c>
      <c r="F1112" s="1" t="s">
        <v>2061</v>
      </c>
      <c r="G1112" s="1">
        <v>0</v>
      </c>
      <c r="H1112" s="1">
        <v>20</v>
      </c>
      <c r="I1112" s="1">
        <v>0</v>
      </c>
      <c r="J1112" s="1">
        <v>0</v>
      </c>
      <c r="K1112" s="1">
        <v>0</v>
      </c>
      <c r="L1112" s="1">
        <v>0</v>
      </c>
      <c r="M1112" s="1">
        <v>2</v>
      </c>
      <c r="N1112" s="1">
        <v>1</v>
      </c>
      <c r="O1112" s="1">
        <v>2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107</v>
      </c>
      <c r="Z1112" s="1">
        <v>0</v>
      </c>
      <c r="AA1112" s="1">
        <v>190</v>
      </c>
      <c r="AB1112" s="1">
        <v>109</v>
      </c>
      <c r="AC1112" s="1">
        <v>0</v>
      </c>
      <c r="AD1112" s="1">
        <v>500</v>
      </c>
      <c r="AE1112" s="1">
        <v>110</v>
      </c>
      <c r="AF1112" s="1">
        <v>0</v>
      </c>
      <c r="AG1112" s="1">
        <v>500</v>
      </c>
      <c r="AH1112" s="1">
        <v>123</v>
      </c>
      <c r="AI1112" s="1">
        <v>30</v>
      </c>
      <c r="AJ1112" s="1">
        <v>0</v>
      </c>
      <c r="AK1112" s="1" t="s">
        <v>713</v>
      </c>
      <c r="AL1112" s="1">
        <v>1</v>
      </c>
      <c r="AM1112" s="1" t="s">
        <v>711</v>
      </c>
      <c r="AN1112" s="1">
        <v>0</v>
      </c>
      <c r="AO1112" s="1">
        <v>0</v>
      </c>
      <c r="AP1112" s="1">
        <v>0</v>
      </c>
      <c r="AQ1112" s="1">
        <v>1</v>
      </c>
      <c r="AS1112" s="1">
        <v>0</v>
      </c>
      <c r="AT1112" s="1">
        <v>0</v>
      </c>
      <c r="CS1112" s="1" t="s">
        <v>292</v>
      </c>
      <c r="CT1112" s="1">
        <v>1</v>
      </c>
      <c r="CU1112" s="1">
        <v>650</v>
      </c>
      <c r="CV1112" s="1">
        <v>1</v>
      </c>
      <c r="CW1112" s="1">
        <v>0</v>
      </c>
      <c r="CX1112" s="1">
        <v>150001</v>
      </c>
      <c r="CY1112" s="1" t="s">
        <v>292</v>
      </c>
    </row>
    <row r="1113" spans="1:103" x14ac:dyDescent="0.2">
      <c r="A1113" s="1">
        <v>320016</v>
      </c>
      <c r="B1113" s="1">
        <v>1</v>
      </c>
      <c r="C1113" s="1">
        <v>180002</v>
      </c>
      <c r="D1113" s="1">
        <v>280002</v>
      </c>
      <c r="E1113" s="1" t="s">
        <v>2060</v>
      </c>
      <c r="F1113" s="1" t="s">
        <v>2061</v>
      </c>
      <c r="G1113" s="1">
        <v>0</v>
      </c>
      <c r="H1113" s="1">
        <v>20</v>
      </c>
      <c r="I1113" s="1">
        <v>0</v>
      </c>
      <c r="J1113" s="1">
        <v>0</v>
      </c>
      <c r="K1113" s="1">
        <v>0</v>
      </c>
      <c r="L1113" s="1">
        <v>0</v>
      </c>
      <c r="M1113" s="1">
        <v>2</v>
      </c>
      <c r="N1113" s="1">
        <v>1</v>
      </c>
      <c r="O1113" s="1">
        <v>2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107</v>
      </c>
      <c r="Z1113" s="1">
        <v>0</v>
      </c>
      <c r="AA1113" s="1">
        <v>190</v>
      </c>
      <c r="AB1113" s="1">
        <v>109</v>
      </c>
      <c r="AC1113" s="1">
        <v>0</v>
      </c>
      <c r="AD1113" s="1">
        <v>500</v>
      </c>
      <c r="AE1113" s="1">
        <v>110</v>
      </c>
      <c r="AF1113" s="1">
        <v>0</v>
      </c>
      <c r="AG1113" s="1">
        <v>500</v>
      </c>
      <c r="AH1113" s="1">
        <v>123</v>
      </c>
      <c r="AI1113" s="1">
        <v>30</v>
      </c>
      <c r="AJ1113" s="1">
        <v>0</v>
      </c>
      <c r="AK1113" s="1" t="s">
        <v>713</v>
      </c>
      <c r="AL1113" s="1">
        <v>1</v>
      </c>
      <c r="AM1113" s="1" t="s">
        <v>711</v>
      </c>
      <c r="AN1113" s="1">
        <v>0</v>
      </c>
      <c r="AO1113" s="1">
        <v>0</v>
      </c>
      <c r="AP1113" s="1">
        <v>0</v>
      </c>
      <c r="AQ1113" s="1">
        <v>1</v>
      </c>
      <c r="AS1113" s="1">
        <v>0</v>
      </c>
      <c r="AT1113" s="1">
        <v>0</v>
      </c>
      <c r="CS1113" s="1" t="s">
        <v>292</v>
      </c>
      <c r="CT1113" s="1">
        <v>1</v>
      </c>
      <c r="CU1113" s="1">
        <v>650</v>
      </c>
      <c r="CV1113" s="1">
        <v>1</v>
      </c>
      <c r="CW1113" s="1">
        <v>0</v>
      </c>
      <c r="CX1113" s="1">
        <v>150001</v>
      </c>
      <c r="CY1113" s="1" t="s">
        <v>292</v>
      </c>
    </row>
    <row r="1114" spans="1:103" x14ac:dyDescent="0.2">
      <c r="A1114" s="1">
        <v>320017</v>
      </c>
      <c r="B1114" s="1">
        <v>1</v>
      </c>
      <c r="C1114" s="1">
        <v>180002</v>
      </c>
      <c r="D1114" s="1">
        <v>280002</v>
      </c>
      <c r="E1114" s="1" t="s">
        <v>2060</v>
      </c>
      <c r="F1114" s="1" t="s">
        <v>2061</v>
      </c>
      <c r="G1114" s="1">
        <v>0</v>
      </c>
      <c r="H1114" s="1">
        <v>20</v>
      </c>
      <c r="I1114" s="1">
        <v>0</v>
      </c>
      <c r="J1114" s="1">
        <v>0</v>
      </c>
      <c r="K1114" s="1">
        <v>0</v>
      </c>
      <c r="L1114" s="1">
        <v>0</v>
      </c>
      <c r="M1114" s="1">
        <v>4</v>
      </c>
      <c r="N1114" s="1">
        <v>1</v>
      </c>
      <c r="O1114" s="1">
        <v>2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107</v>
      </c>
      <c r="Z1114" s="1">
        <v>0</v>
      </c>
      <c r="AA1114" s="1">
        <v>190</v>
      </c>
      <c r="AB1114" s="1">
        <v>109</v>
      </c>
      <c r="AC1114" s="1">
        <v>0</v>
      </c>
      <c r="AD1114" s="1">
        <v>500</v>
      </c>
      <c r="AE1114" s="1">
        <v>110</v>
      </c>
      <c r="AF1114" s="1">
        <v>0</v>
      </c>
      <c r="AG1114" s="1">
        <v>500</v>
      </c>
      <c r="AH1114" s="1">
        <v>123</v>
      </c>
      <c r="AI1114" s="1">
        <v>30</v>
      </c>
      <c r="AJ1114" s="1">
        <v>0</v>
      </c>
      <c r="AK1114" s="1" t="s">
        <v>779</v>
      </c>
      <c r="AL1114" s="1">
        <v>1</v>
      </c>
      <c r="AM1114" s="1" t="s">
        <v>777</v>
      </c>
      <c r="AN1114" s="1">
        <v>0</v>
      </c>
      <c r="AO1114" s="1">
        <v>0</v>
      </c>
      <c r="AP1114" s="1">
        <v>0</v>
      </c>
      <c r="AQ1114" s="1">
        <v>1</v>
      </c>
      <c r="AS1114" s="1">
        <v>0</v>
      </c>
      <c r="AT1114" s="1">
        <v>0</v>
      </c>
      <c r="CS1114" s="1" t="s">
        <v>292</v>
      </c>
      <c r="CT1114" s="1">
        <v>1</v>
      </c>
      <c r="CU1114" s="1">
        <v>650</v>
      </c>
      <c r="CV1114" s="1">
        <v>1</v>
      </c>
      <c r="CW1114" s="1">
        <v>0</v>
      </c>
      <c r="CX1114" s="1">
        <v>150001</v>
      </c>
      <c r="CY1114" s="1" t="s">
        <v>292</v>
      </c>
    </row>
    <row r="1115" spans="1:103" x14ac:dyDescent="0.2">
      <c r="A1115" s="1">
        <v>320018</v>
      </c>
      <c r="B1115" s="1">
        <v>1</v>
      </c>
      <c r="C1115" s="1">
        <v>180002</v>
      </c>
      <c r="D1115" s="1">
        <v>280002</v>
      </c>
      <c r="E1115" s="1" t="s">
        <v>2060</v>
      </c>
      <c r="F1115" s="1" t="s">
        <v>2061</v>
      </c>
      <c r="G1115" s="1">
        <v>0</v>
      </c>
      <c r="H1115" s="1">
        <v>20</v>
      </c>
      <c r="I1115" s="1">
        <v>0</v>
      </c>
      <c r="J1115" s="1">
        <v>0</v>
      </c>
      <c r="K1115" s="1">
        <v>0</v>
      </c>
      <c r="L1115" s="1">
        <v>0</v>
      </c>
      <c r="M1115" s="1">
        <v>4</v>
      </c>
      <c r="N1115" s="1">
        <v>1</v>
      </c>
      <c r="O1115" s="1">
        <v>2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107</v>
      </c>
      <c r="Z1115" s="1">
        <v>0</v>
      </c>
      <c r="AA1115" s="1">
        <v>190</v>
      </c>
      <c r="AB1115" s="1">
        <v>109</v>
      </c>
      <c r="AC1115" s="1">
        <v>0</v>
      </c>
      <c r="AD1115" s="1">
        <v>500</v>
      </c>
      <c r="AE1115" s="1">
        <v>110</v>
      </c>
      <c r="AF1115" s="1">
        <v>0</v>
      </c>
      <c r="AG1115" s="1">
        <v>500</v>
      </c>
      <c r="AH1115" s="1">
        <v>123</v>
      </c>
      <c r="AI1115" s="1">
        <v>30</v>
      </c>
      <c r="AJ1115" s="1">
        <v>0</v>
      </c>
      <c r="AK1115" s="1" t="s">
        <v>779</v>
      </c>
      <c r="AL1115" s="1">
        <v>1</v>
      </c>
      <c r="AM1115" s="1" t="s">
        <v>777</v>
      </c>
      <c r="AN1115" s="1">
        <v>0</v>
      </c>
      <c r="AO1115" s="1">
        <v>0</v>
      </c>
      <c r="AP1115" s="1">
        <v>0</v>
      </c>
      <c r="AQ1115" s="1">
        <v>1</v>
      </c>
      <c r="AS1115" s="1">
        <v>0</v>
      </c>
      <c r="AT1115" s="1">
        <v>0</v>
      </c>
      <c r="CS1115" s="1" t="s">
        <v>292</v>
      </c>
      <c r="CT1115" s="1">
        <v>1</v>
      </c>
      <c r="CU1115" s="1">
        <v>650</v>
      </c>
      <c r="CV1115" s="1">
        <v>1</v>
      </c>
      <c r="CW1115" s="1">
        <v>0</v>
      </c>
      <c r="CX1115" s="1">
        <v>150001</v>
      </c>
      <c r="CY1115" s="1" t="s">
        <v>292</v>
      </c>
    </row>
    <row r="1116" spans="1:103" x14ac:dyDescent="0.2">
      <c r="A1116" s="1">
        <v>320019</v>
      </c>
      <c r="B1116" s="1">
        <v>1</v>
      </c>
      <c r="C1116" s="1">
        <v>180002</v>
      </c>
      <c r="D1116" s="1">
        <v>280002</v>
      </c>
      <c r="E1116" s="1" t="s">
        <v>2060</v>
      </c>
      <c r="F1116" s="1" t="s">
        <v>2061</v>
      </c>
      <c r="G1116" s="1">
        <v>0</v>
      </c>
      <c r="H1116" s="1">
        <v>20</v>
      </c>
      <c r="I1116" s="1">
        <v>0</v>
      </c>
      <c r="J1116" s="1">
        <v>0</v>
      </c>
      <c r="K1116" s="1">
        <v>0</v>
      </c>
      <c r="L1116" s="1">
        <v>0</v>
      </c>
      <c r="M1116" s="1">
        <v>8</v>
      </c>
      <c r="N1116" s="1">
        <v>1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107</v>
      </c>
      <c r="Z1116" s="1">
        <v>0</v>
      </c>
      <c r="AA1116" s="1">
        <v>190</v>
      </c>
      <c r="AB1116" s="1">
        <v>109</v>
      </c>
      <c r="AC1116" s="1">
        <v>0</v>
      </c>
      <c r="AD1116" s="1">
        <v>500</v>
      </c>
      <c r="AE1116" s="1">
        <v>110</v>
      </c>
      <c r="AF1116" s="1">
        <v>0</v>
      </c>
      <c r="AG1116" s="1">
        <v>500</v>
      </c>
      <c r="AH1116" s="1">
        <v>123</v>
      </c>
      <c r="AI1116" s="1">
        <v>30</v>
      </c>
      <c r="AJ1116" s="1">
        <v>0</v>
      </c>
      <c r="AK1116" s="1" t="s">
        <v>843</v>
      </c>
      <c r="AL1116" s="1">
        <v>1</v>
      </c>
      <c r="AM1116" s="1" t="s">
        <v>841</v>
      </c>
      <c r="AN1116" s="1">
        <v>0</v>
      </c>
      <c r="AO1116" s="1">
        <v>0</v>
      </c>
      <c r="AP1116" s="1">
        <v>0</v>
      </c>
      <c r="AQ1116" s="1">
        <v>1</v>
      </c>
      <c r="AS1116" s="1">
        <v>0</v>
      </c>
      <c r="AT1116" s="1">
        <v>0</v>
      </c>
      <c r="CS1116" s="1" t="s">
        <v>292</v>
      </c>
      <c r="CT1116" s="1">
        <v>1</v>
      </c>
      <c r="CU1116" s="1">
        <v>650</v>
      </c>
      <c r="CV1116" s="1">
        <v>1</v>
      </c>
      <c r="CW1116" s="1">
        <v>0</v>
      </c>
      <c r="CX1116" s="1">
        <v>150001</v>
      </c>
      <c r="CY1116" s="1" t="s">
        <v>292</v>
      </c>
    </row>
    <row r="1117" spans="1:103" x14ac:dyDescent="0.2">
      <c r="A1117" s="1">
        <v>320020</v>
      </c>
      <c r="B1117" s="1">
        <v>1</v>
      </c>
      <c r="C1117" s="1">
        <v>180002</v>
      </c>
      <c r="D1117" s="1">
        <v>280002</v>
      </c>
      <c r="E1117" s="1" t="s">
        <v>2060</v>
      </c>
      <c r="F1117" s="1" t="s">
        <v>2061</v>
      </c>
      <c r="G1117" s="1">
        <v>0</v>
      </c>
      <c r="H1117" s="1">
        <v>20</v>
      </c>
      <c r="I1117" s="1">
        <v>0</v>
      </c>
      <c r="J1117" s="1">
        <v>0</v>
      </c>
      <c r="K1117" s="1">
        <v>0</v>
      </c>
      <c r="L1117" s="1">
        <v>0</v>
      </c>
      <c r="M1117" s="1">
        <v>4</v>
      </c>
      <c r="N1117" s="1">
        <v>1</v>
      </c>
      <c r="O1117" s="1">
        <v>2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107</v>
      </c>
      <c r="Z1117" s="1">
        <v>0</v>
      </c>
      <c r="AA1117" s="1">
        <v>190</v>
      </c>
      <c r="AB1117" s="1">
        <v>109</v>
      </c>
      <c r="AC1117" s="1">
        <v>0</v>
      </c>
      <c r="AD1117" s="1">
        <v>500</v>
      </c>
      <c r="AE1117" s="1">
        <v>110</v>
      </c>
      <c r="AF1117" s="1">
        <v>0</v>
      </c>
      <c r="AG1117" s="1">
        <v>500</v>
      </c>
      <c r="AH1117" s="1">
        <v>123</v>
      </c>
      <c r="AI1117" s="1">
        <v>30</v>
      </c>
      <c r="AJ1117" s="1">
        <v>0</v>
      </c>
      <c r="AK1117" s="1" t="s">
        <v>779</v>
      </c>
      <c r="AL1117" s="1">
        <v>1</v>
      </c>
      <c r="AM1117" s="1" t="s">
        <v>777</v>
      </c>
      <c r="AN1117" s="1">
        <v>0</v>
      </c>
      <c r="AO1117" s="1">
        <v>0</v>
      </c>
      <c r="AP1117" s="1">
        <v>0</v>
      </c>
      <c r="AQ1117" s="1">
        <v>1</v>
      </c>
      <c r="AS1117" s="1">
        <v>0</v>
      </c>
      <c r="AT1117" s="1">
        <v>0</v>
      </c>
      <c r="CS1117" s="1" t="s">
        <v>292</v>
      </c>
      <c r="CT1117" s="1">
        <v>1</v>
      </c>
      <c r="CU1117" s="1">
        <v>650</v>
      </c>
      <c r="CV1117" s="1">
        <v>1</v>
      </c>
      <c r="CW1117" s="1">
        <v>0</v>
      </c>
      <c r="CX1117" s="1">
        <v>150001</v>
      </c>
      <c r="CY1117" s="1" t="s">
        <v>292</v>
      </c>
    </row>
    <row r="1118" spans="1:103" x14ac:dyDescent="0.2">
      <c r="A1118" s="1">
        <v>320021</v>
      </c>
      <c r="B1118" s="1">
        <v>1</v>
      </c>
      <c r="C1118" s="1">
        <v>180002</v>
      </c>
      <c r="D1118" s="1">
        <v>280002</v>
      </c>
      <c r="E1118" s="1" t="s">
        <v>2060</v>
      </c>
      <c r="F1118" s="1" t="s">
        <v>2061</v>
      </c>
      <c r="G1118" s="1">
        <v>0</v>
      </c>
      <c r="H1118" s="1">
        <v>20</v>
      </c>
      <c r="I1118" s="1">
        <v>0</v>
      </c>
      <c r="J1118" s="1">
        <v>0</v>
      </c>
      <c r="K1118" s="1">
        <v>0</v>
      </c>
      <c r="L1118" s="1">
        <v>0</v>
      </c>
      <c r="M1118" s="1">
        <v>8</v>
      </c>
      <c r="N1118" s="1">
        <v>1</v>
      </c>
      <c r="O1118" s="1">
        <v>2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107</v>
      </c>
      <c r="Z1118" s="1">
        <v>0</v>
      </c>
      <c r="AA1118" s="1">
        <v>190</v>
      </c>
      <c r="AB1118" s="1">
        <v>109</v>
      </c>
      <c r="AC1118" s="1">
        <v>0</v>
      </c>
      <c r="AD1118" s="1">
        <v>500</v>
      </c>
      <c r="AE1118" s="1">
        <v>110</v>
      </c>
      <c r="AF1118" s="1">
        <v>0</v>
      </c>
      <c r="AG1118" s="1">
        <v>500</v>
      </c>
      <c r="AH1118" s="1">
        <v>123</v>
      </c>
      <c r="AI1118" s="1">
        <v>30</v>
      </c>
      <c r="AJ1118" s="1">
        <v>0</v>
      </c>
      <c r="AK1118" s="1" t="s">
        <v>843</v>
      </c>
      <c r="AL1118" s="1">
        <v>1</v>
      </c>
      <c r="AM1118" s="1" t="s">
        <v>841</v>
      </c>
      <c r="AN1118" s="1">
        <v>0</v>
      </c>
      <c r="AO1118" s="1">
        <v>0</v>
      </c>
      <c r="AP1118" s="1">
        <v>0</v>
      </c>
      <c r="AQ1118" s="1">
        <v>1</v>
      </c>
      <c r="AS1118" s="1">
        <v>0</v>
      </c>
      <c r="AT1118" s="1">
        <v>0</v>
      </c>
      <c r="CS1118" s="1" t="s">
        <v>292</v>
      </c>
      <c r="CT1118" s="1">
        <v>1</v>
      </c>
      <c r="CU1118" s="1">
        <v>650</v>
      </c>
      <c r="CV1118" s="1">
        <v>1</v>
      </c>
      <c r="CW1118" s="1">
        <v>0</v>
      </c>
      <c r="CX1118" s="1">
        <v>150001</v>
      </c>
      <c r="CY1118" s="1" t="s">
        <v>292</v>
      </c>
    </row>
    <row r="1119" spans="1:103" x14ac:dyDescent="0.2">
      <c r="A1119" s="1">
        <v>320022</v>
      </c>
      <c r="B1119" s="1">
        <v>1</v>
      </c>
      <c r="C1119" s="1">
        <v>180002</v>
      </c>
      <c r="D1119" s="1">
        <v>280002</v>
      </c>
      <c r="E1119" s="1" t="s">
        <v>2060</v>
      </c>
      <c r="F1119" s="1" t="s">
        <v>2061</v>
      </c>
      <c r="G1119" s="1">
        <v>0</v>
      </c>
      <c r="H1119" s="1">
        <v>20</v>
      </c>
      <c r="I1119" s="1">
        <v>0</v>
      </c>
      <c r="J1119" s="1">
        <v>0</v>
      </c>
      <c r="K1119" s="1">
        <v>0</v>
      </c>
      <c r="L1119" s="1">
        <v>0</v>
      </c>
      <c r="M1119" s="1">
        <v>8</v>
      </c>
      <c r="N1119" s="1">
        <v>1</v>
      </c>
      <c r="O1119" s="1">
        <v>2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107</v>
      </c>
      <c r="Z1119" s="1">
        <v>0</v>
      </c>
      <c r="AA1119" s="1">
        <v>190</v>
      </c>
      <c r="AB1119" s="1">
        <v>109</v>
      </c>
      <c r="AC1119" s="1">
        <v>0</v>
      </c>
      <c r="AD1119" s="1">
        <v>500</v>
      </c>
      <c r="AE1119" s="1">
        <v>110</v>
      </c>
      <c r="AF1119" s="1">
        <v>0</v>
      </c>
      <c r="AG1119" s="1">
        <v>500</v>
      </c>
      <c r="AH1119" s="1">
        <v>123</v>
      </c>
      <c r="AI1119" s="1">
        <v>30</v>
      </c>
      <c r="AJ1119" s="1">
        <v>0</v>
      </c>
      <c r="AK1119" s="1" t="s">
        <v>843</v>
      </c>
      <c r="AL1119" s="1">
        <v>1</v>
      </c>
      <c r="AM1119" s="1" t="s">
        <v>841</v>
      </c>
      <c r="AN1119" s="1">
        <v>0</v>
      </c>
      <c r="AO1119" s="1">
        <v>0</v>
      </c>
      <c r="AP1119" s="1">
        <v>0</v>
      </c>
      <c r="AQ1119" s="1">
        <v>1</v>
      </c>
      <c r="AS1119" s="1">
        <v>0</v>
      </c>
      <c r="AT1119" s="1">
        <v>0</v>
      </c>
      <c r="CS1119" s="1" t="s">
        <v>292</v>
      </c>
      <c r="CT1119" s="1">
        <v>1</v>
      </c>
      <c r="CU1119" s="1">
        <v>650</v>
      </c>
      <c r="CV1119" s="1">
        <v>1</v>
      </c>
      <c r="CW1119" s="1">
        <v>0</v>
      </c>
      <c r="CX1119" s="1">
        <v>150001</v>
      </c>
      <c r="CY1119" s="1" t="s">
        <v>292</v>
      </c>
    </row>
    <row r="1120" spans="1:103" x14ac:dyDescent="0.2">
      <c r="A1120" s="1">
        <v>320023</v>
      </c>
      <c r="B1120" s="1">
        <v>1</v>
      </c>
      <c r="C1120" s="1">
        <v>180002</v>
      </c>
      <c r="D1120" s="1">
        <v>280002</v>
      </c>
      <c r="E1120" s="1" t="s">
        <v>2060</v>
      </c>
      <c r="F1120" s="1" t="s">
        <v>2061</v>
      </c>
      <c r="G1120" s="1">
        <v>0</v>
      </c>
      <c r="H1120" s="1">
        <v>20</v>
      </c>
      <c r="I1120" s="1">
        <v>0</v>
      </c>
      <c r="J1120" s="1">
        <v>0</v>
      </c>
      <c r="K1120" s="1">
        <v>0</v>
      </c>
      <c r="L1120" s="1">
        <v>0</v>
      </c>
      <c r="M1120" s="1">
        <v>8</v>
      </c>
      <c r="N1120" s="1">
        <v>1</v>
      </c>
      <c r="O1120" s="1">
        <v>2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107</v>
      </c>
      <c r="Z1120" s="1">
        <v>0</v>
      </c>
      <c r="AA1120" s="1">
        <v>190</v>
      </c>
      <c r="AB1120" s="1">
        <v>109</v>
      </c>
      <c r="AC1120" s="1">
        <v>0</v>
      </c>
      <c r="AD1120" s="1">
        <v>500</v>
      </c>
      <c r="AE1120" s="1">
        <v>110</v>
      </c>
      <c r="AF1120" s="1">
        <v>0</v>
      </c>
      <c r="AG1120" s="1">
        <v>500</v>
      </c>
      <c r="AH1120" s="1">
        <v>123</v>
      </c>
      <c r="AI1120" s="1">
        <v>30</v>
      </c>
      <c r="AJ1120" s="1">
        <v>0</v>
      </c>
      <c r="AK1120" s="1" t="s">
        <v>843</v>
      </c>
      <c r="AL1120" s="1">
        <v>1</v>
      </c>
      <c r="AM1120" s="1" t="s">
        <v>841</v>
      </c>
      <c r="AN1120" s="1">
        <v>0</v>
      </c>
      <c r="AO1120" s="1">
        <v>0</v>
      </c>
      <c r="AP1120" s="1">
        <v>0</v>
      </c>
      <c r="AQ1120" s="1">
        <v>1</v>
      </c>
      <c r="AS1120" s="1">
        <v>0</v>
      </c>
      <c r="AT1120" s="1">
        <v>0</v>
      </c>
      <c r="CS1120" s="1" t="s">
        <v>292</v>
      </c>
      <c r="CT1120" s="1">
        <v>1</v>
      </c>
      <c r="CU1120" s="1">
        <v>650</v>
      </c>
      <c r="CV1120" s="1">
        <v>1</v>
      </c>
      <c r="CW1120" s="1">
        <v>0</v>
      </c>
      <c r="CX1120" s="1">
        <v>150001</v>
      </c>
      <c r="CY1120" s="1" t="s">
        <v>292</v>
      </c>
    </row>
    <row r="1121" spans="1:103" x14ac:dyDescent="0.2">
      <c r="A1121" s="1">
        <v>320024</v>
      </c>
      <c r="B1121" s="1">
        <v>1</v>
      </c>
      <c r="C1121" s="1">
        <v>180002</v>
      </c>
      <c r="D1121" s="1">
        <v>280002</v>
      </c>
      <c r="E1121" s="1" t="s">
        <v>2060</v>
      </c>
      <c r="F1121" s="1" t="s">
        <v>2061</v>
      </c>
      <c r="G1121" s="1">
        <v>0</v>
      </c>
      <c r="H1121" s="1">
        <v>20</v>
      </c>
      <c r="I1121" s="1">
        <v>0</v>
      </c>
      <c r="J1121" s="1">
        <v>0</v>
      </c>
      <c r="K1121" s="1">
        <v>0</v>
      </c>
      <c r="L1121" s="1">
        <v>0</v>
      </c>
      <c r="M1121" s="1">
        <v>8</v>
      </c>
      <c r="N1121" s="1">
        <v>1</v>
      </c>
      <c r="O1121" s="1">
        <v>2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107</v>
      </c>
      <c r="Z1121" s="1">
        <v>0</v>
      </c>
      <c r="AA1121" s="1">
        <v>190</v>
      </c>
      <c r="AB1121" s="1">
        <v>109</v>
      </c>
      <c r="AC1121" s="1">
        <v>0</v>
      </c>
      <c r="AD1121" s="1">
        <v>500</v>
      </c>
      <c r="AE1121" s="1">
        <v>110</v>
      </c>
      <c r="AF1121" s="1">
        <v>0</v>
      </c>
      <c r="AG1121" s="1">
        <v>500</v>
      </c>
      <c r="AH1121" s="1">
        <v>123</v>
      </c>
      <c r="AI1121" s="1">
        <v>30</v>
      </c>
      <c r="AJ1121" s="1">
        <v>0</v>
      </c>
      <c r="AK1121" s="1" t="s">
        <v>843</v>
      </c>
      <c r="AL1121" s="1">
        <v>1</v>
      </c>
      <c r="AM1121" s="1" t="s">
        <v>841</v>
      </c>
      <c r="AN1121" s="1">
        <v>0</v>
      </c>
      <c r="AO1121" s="1">
        <v>0</v>
      </c>
      <c r="AP1121" s="1">
        <v>0</v>
      </c>
      <c r="AQ1121" s="1">
        <v>1</v>
      </c>
      <c r="AS1121" s="1">
        <v>0</v>
      </c>
      <c r="AT1121" s="1">
        <v>0</v>
      </c>
      <c r="CS1121" s="1" t="s">
        <v>292</v>
      </c>
      <c r="CT1121" s="1">
        <v>1</v>
      </c>
      <c r="CU1121" s="1">
        <v>650</v>
      </c>
      <c r="CV1121" s="1">
        <v>1</v>
      </c>
      <c r="CW1121" s="1">
        <v>0</v>
      </c>
      <c r="CX1121" s="1">
        <v>150001</v>
      </c>
      <c r="CY1121" s="1" t="s">
        <v>292</v>
      </c>
    </row>
    <row r="1122" spans="1:103" x14ac:dyDescent="0.2">
      <c r="A1122" s="1">
        <v>320025</v>
      </c>
      <c r="B1122" s="1">
        <v>1</v>
      </c>
      <c r="C1122" s="1">
        <v>180002</v>
      </c>
      <c r="D1122" s="1">
        <v>280002</v>
      </c>
      <c r="E1122" s="1" t="s">
        <v>2060</v>
      </c>
      <c r="F1122" s="1" t="s">
        <v>2061</v>
      </c>
      <c r="G1122" s="1">
        <v>0</v>
      </c>
      <c r="H1122" s="1">
        <v>20</v>
      </c>
      <c r="I1122" s="1">
        <v>0</v>
      </c>
      <c r="J1122" s="1">
        <v>0</v>
      </c>
      <c r="K1122" s="1">
        <v>0</v>
      </c>
      <c r="L1122" s="1">
        <v>0</v>
      </c>
      <c r="M1122" s="1">
        <v>16</v>
      </c>
      <c r="N1122" s="1">
        <v>1</v>
      </c>
      <c r="O1122" s="1">
        <v>3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107</v>
      </c>
      <c r="Z1122" s="1">
        <v>0</v>
      </c>
      <c r="AA1122" s="1">
        <v>200</v>
      </c>
      <c r="AB1122" s="1">
        <v>109</v>
      </c>
      <c r="AC1122" s="1">
        <v>0</v>
      </c>
      <c r="AD1122" s="1">
        <v>750</v>
      </c>
      <c r="AE1122" s="1">
        <v>110</v>
      </c>
      <c r="AF1122" s="1">
        <v>0</v>
      </c>
      <c r="AG1122" s="1">
        <v>750</v>
      </c>
      <c r="AH1122" s="1">
        <v>123</v>
      </c>
      <c r="AI1122" s="1">
        <v>30</v>
      </c>
      <c r="AJ1122" s="1">
        <v>0</v>
      </c>
      <c r="AK1122" s="1" t="s">
        <v>909</v>
      </c>
      <c r="AL1122" s="1">
        <v>1</v>
      </c>
      <c r="AM1122" s="1" t="s">
        <v>910</v>
      </c>
      <c r="AN1122" s="1">
        <v>0</v>
      </c>
      <c r="AO1122" s="1">
        <v>0</v>
      </c>
      <c r="AP1122" s="1">
        <v>0</v>
      </c>
      <c r="AQ1122" s="1">
        <v>1</v>
      </c>
      <c r="AS1122" s="1">
        <v>0</v>
      </c>
      <c r="AT1122" s="1">
        <v>0</v>
      </c>
      <c r="CS1122" s="1" t="s">
        <v>282</v>
      </c>
      <c r="CT1122" s="1">
        <v>1</v>
      </c>
      <c r="CU1122" s="1">
        <v>650</v>
      </c>
      <c r="CV1122" s="1">
        <v>2</v>
      </c>
      <c r="CW1122" s="1">
        <v>0</v>
      </c>
      <c r="CX1122" s="1">
        <v>150002</v>
      </c>
      <c r="CY1122" s="1" t="s">
        <v>282</v>
      </c>
    </row>
    <row r="1123" spans="1:103" x14ac:dyDescent="0.2">
      <c r="A1123" s="1">
        <v>320026</v>
      </c>
      <c r="B1123" s="1">
        <v>1</v>
      </c>
      <c r="C1123" s="1">
        <v>180002</v>
      </c>
      <c r="D1123" s="1">
        <v>280002</v>
      </c>
      <c r="E1123" s="1" t="s">
        <v>2060</v>
      </c>
      <c r="F1123" s="1" t="s">
        <v>2061</v>
      </c>
      <c r="G1123" s="1">
        <v>0</v>
      </c>
      <c r="H1123" s="1">
        <v>20</v>
      </c>
      <c r="I1123" s="1">
        <v>0</v>
      </c>
      <c r="J1123" s="1">
        <v>0</v>
      </c>
      <c r="K1123" s="1">
        <v>0</v>
      </c>
      <c r="L1123" s="1">
        <v>0</v>
      </c>
      <c r="M1123" s="1">
        <v>16</v>
      </c>
      <c r="N1123" s="1">
        <v>1</v>
      </c>
      <c r="O1123" s="1">
        <v>3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107</v>
      </c>
      <c r="Z1123" s="1">
        <v>0</v>
      </c>
      <c r="AA1123" s="1">
        <v>200</v>
      </c>
      <c r="AB1123" s="1">
        <v>109</v>
      </c>
      <c r="AC1123" s="1">
        <v>0</v>
      </c>
      <c r="AD1123" s="1">
        <v>750</v>
      </c>
      <c r="AE1123" s="1">
        <v>110</v>
      </c>
      <c r="AF1123" s="1">
        <v>0</v>
      </c>
      <c r="AG1123" s="1">
        <v>750</v>
      </c>
      <c r="AH1123" s="1">
        <v>123</v>
      </c>
      <c r="AI1123" s="1">
        <v>30</v>
      </c>
      <c r="AJ1123" s="1">
        <v>0</v>
      </c>
      <c r="AK1123" s="1" t="s">
        <v>912</v>
      </c>
      <c r="AL1123" s="1">
        <v>1</v>
      </c>
      <c r="AM1123" s="1" t="s">
        <v>913</v>
      </c>
      <c r="AN1123" s="1">
        <v>0</v>
      </c>
      <c r="AO1123" s="1">
        <v>0</v>
      </c>
      <c r="AP1123" s="1">
        <v>0</v>
      </c>
      <c r="AQ1123" s="1">
        <v>1</v>
      </c>
      <c r="AS1123" s="1">
        <v>0</v>
      </c>
      <c r="AT1123" s="1">
        <v>0</v>
      </c>
      <c r="CS1123" s="1" t="s">
        <v>282</v>
      </c>
      <c r="CT1123" s="1">
        <v>1</v>
      </c>
      <c r="CU1123" s="1">
        <v>650</v>
      </c>
      <c r="CV1123" s="1">
        <v>2</v>
      </c>
      <c r="CW1123" s="1">
        <v>0</v>
      </c>
      <c r="CX1123" s="1">
        <v>150002</v>
      </c>
      <c r="CY1123" s="1" t="s">
        <v>282</v>
      </c>
    </row>
    <row r="1124" spans="1:103" x14ac:dyDescent="0.2">
      <c r="A1124" s="1">
        <v>320027</v>
      </c>
      <c r="B1124" s="1">
        <v>1</v>
      </c>
      <c r="C1124" s="1">
        <v>180002</v>
      </c>
      <c r="D1124" s="1">
        <v>280002</v>
      </c>
      <c r="E1124" s="1" t="s">
        <v>2060</v>
      </c>
      <c r="F1124" s="1" t="s">
        <v>2061</v>
      </c>
      <c r="G1124" s="1">
        <v>0</v>
      </c>
      <c r="H1124" s="1">
        <v>20</v>
      </c>
      <c r="I1124" s="1">
        <v>0</v>
      </c>
      <c r="J1124" s="1">
        <v>0</v>
      </c>
      <c r="K1124" s="1">
        <v>0</v>
      </c>
      <c r="L1124" s="1">
        <v>0</v>
      </c>
      <c r="M1124" s="1">
        <v>32</v>
      </c>
      <c r="N1124" s="1">
        <v>1</v>
      </c>
      <c r="O1124" s="1">
        <v>3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107</v>
      </c>
      <c r="Z1124" s="1">
        <v>0</v>
      </c>
      <c r="AA1124" s="1">
        <v>200</v>
      </c>
      <c r="AB1124" s="1">
        <v>109</v>
      </c>
      <c r="AC1124" s="1">
        <v>0</v>
      </c>
      <c r="AD1124" s="1">
        <v>750</v>
      </c>
      <c r="AE1124" s="1">
        <v>110</v>
      </c>
      <c r="AF1124" s="1">
        <v>0</v>
      </c>
      <c r="AG1124" s="1">
        <v>750</v>
      </c>
      <c r="AH1124" s="1">
        <v>123</v>
      </c>
      <c r="AI1124" s="1">
        <v>30</v>
      </c>
      <c r="AJ1124" s="1">
        <v>0</v>
      </c>
      <c r="AK1124" s="1" t="s">
        <v>948</v>
      </c>
      <c r="AL1124" s="1">
        <v>1</v>
      </c>
      <c r="AM1124" s="1" t="s">
        <v>949</v>
      </c>
      <c r="AN1124" s="1">
        <v>0</v>
      </c>
      <c r="AO1124" s="1">
        <v>0</v>
      </c>
      <c r="AP1124" s="1">
        <v>0</v>
      </c>
      <c r="AQ1124" s="1">
        <v>1</v>
      </c>
      <c r="AS1124" s="1">
        <v>0</v>
      </c>
      <c r="AT1124" s="1">
        <v>0</v>
      </c>
      <c r="CS1124" s="1" t="s">
        <v>282</v>
      </c>
      <c r="CT1124" s="1">
        <v>1</v>
      </c>
      <c r="CU1124" s="1">
        <v>650</v>
      </c>
      <c r="CV1124" s="1">
        <v>2</v>
      </c>
      <c r="CW1124" s="1">
        <v>0</v>
      </c>
      <c r="CX1124" s="1">
        <v>150002</v>
      </c>
      <c r="CY1124" s="1" t="s">
        <v>282</v>
      </c>
    </row>
    <row r="1125" spans="1:103" x14ac:dyDescent="0.2">
      <c r="A1125" s="1">
        <v>320028</v>
      </c>
      <c r="B1125" s="1">
        <v>1</v>
      </c>
      <c r="C1125" s="1">
        <v>180002</v>
      </c>
      <c r="D1125" s="1">
        <v>280002</v>
      </c>
      <c r="E1125" s="1" t="s">
        <v>2060</v>
      </c>
      <c r="F1125" s="1" t="s">
        <v>2061</v>
      </c>
      <c r="G1125" s="1">
        <v>0</v>
      </c>
      <c r="H1125" s="1">
        <v>20</v>
      </c>
      <c r="I1125" s="1">
        <v>0</v>
      </c>
      <c r="J1125" s="1">
        <v>0</v>
      </c>
      <c r="K1125" s="1">
        <v>0</v>
      </c>
      <c r="L1125" s="1">
        <v>0</v>
      </c>
      <c r="M1125" s="1">
        <v>32</v>
      </c>
      <c r="N1125" s="1">
        <v>1</v>
      </c>
      <c r="O1125" s="1">
        <v>3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107</v>
      </c>
      <c r="Z1125" s="1">
        <v>0</v>
      </c>
      <c r="AA1125" s="1">
        <v>200</v>
      </c>
      <c r="AB1125" s="1">
        <v>109</v>
      </c>
      <c r="AC1125" s="1">
        <v>0</v>
      </c>
      <c r="AD1125" s="1">
        <v>750</v>
      </c>
      <c r="AE1125" s="1">
        <v>110</v>
      </c>
      <c r="AF1125" s="1">
        <v>0</v>
      </c>
      <c r="AG1125" s="1">
        <v>750</v>
      </c>
      <c r="AH1125" s="1">
        <v>123</v>
      </c>
      <c r="AI1125" s="1">
        <v>30</v>
      </c>
      <c r="AJ1125" s="1">
        <v>0</v>
      </c>
      <c r="AK1125" s="1" t="s">
        <v>951</v>
      </c>
      <c r="AL1125" s="1">
        <v>1</v>
      </c>
      <c r="AM1125" s="1" t="s">
        <v>952</v>
      </c>
      <c r="AN1125" s="1">
        <v>0</v>
      </c>
      <c r="AO1125" s="1">
        <v>0</v>
      </c>
      <c r="AP1125" s="1">
        <v>0</v>
      </c>
      <c r="AQ1125" s="1">
        <v>1</v>
      </c>
      <c r="AS1125" s="1">
        <v>0</v>
      </c>
      <c r="AT1125" s="1">
        <v>0</v>
      </c>
      <c r="CS1125" s="1" t="s">
        <v>282</v>
      </c>
      <c r="CT1125" s="1">
        <v>1</v>
      </c>
      <c r="CU1125" s="1">
        <v>650</v>
      </c>
      <c r="CV1125" s="1">
        <v>2</v>
      </c>
      <c r="CW1125" s="1">
        <v>0</v>
      </c>
      <c r="CX1125" s="1">
        <v>150002</v>
      </c>
      <c r="CY1125" s="1" t="s">
        <v>282</v>
      </c>
    </row>
    <row r="1126" spans="1:103" x14ac:dyDescent="0.2">
      <c r="A1126" s="1">
        <v>320029</v>
      </c>
      <c r="B1126" s="1">
        <v>1</v>
      </c>
      <c r="C1126" s="1">
        <v>180002</v>
      </c>
      <c r="D1126" s="1">
        <v>280002</v>
      </c>
      <c r="E1126" s="1" t="s">
        <v>2060</v>
      </c>
      <c r="F1126" s="1" t="s">
        <v>2061</v>
      </c>
      <c r="G1126" s="1">
        <v>0</v>
      </c>
      <c r="H1126" s="1">
        <v>20</v>
      </c>
      <c r="I1126" s="1">
        <v>0</v>
      </c>
      <c r="J1126" s="1">
        <v>0</v>
      </c>
      <c r="K1126" s="1">
        <v>0</v>
      </c>
      <c r="L1126" s="1">
        <v>0</v>
      </c>
      <c r="M1126" s="1">
        <v>2</v>
      </c>
      <c r="N1126" s="1">
        <v>1</v>
      </c>
      <c r="O1126" s="1">
        <v>3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107</v>
      </c>
      <c r="Z1126" s="1">
        <v>0</v>
      </c>
      <c r="AA1126" s="1">
        <v>200</v>
      </c>
      <c r="AB1126" s="1">
        <v>109</v>
      </c>
      <c r="AC1126" s="1">
        <v>0</v>
      </c>
      <c r="AD1126" s="1">
        <v>750</v>
      </c>
      <c r="AE1126" s="1">
        <v>110</v>
      </c>
      <c r="AF1126" s="1">
        <v>0</v>
      </c>
      <c r="AG1126" s="1">
        <v>750</v>
      </c>
      <c r="AH1126" s="1">
        <v>123</v>
      </c>
      <c r="AI1126" s="1">
        <v>30</v>
      </c>
      <c r="AJ1126" s="1">
        <v>0</v>
      </c>
      <c r="AK1126" s="1" t="s">
        <v>717</v>
      </c>
      <c r="AL1126" s="1">
        <v>1</v>
      </c>
      <c r="AM1126" s="1" t="s">
        <v>718</v>
      </c>
      <c r="AN1126" s="1">
        <v>0</v>
      </c>
      <c r="AO1126" s="1">
        <v>0</v>
      </c>
      <c r="AP1126" s="1">
        <v>0</v>
      </c>
      <c r="AQ1126" s="1">
        <v>1</v>
      </c>
      <c r="AS1126" s="1">
        <v>0</v>
      </c>
      <c r="AT1126" s="1">
        <v>0</v>
      </c>
      <c r="CS1126" s="1" t="s">
        <v>282</v>
      </c>
      <c r="CT1126" s="1">
        <v>1</v>
      </c>
      <c r="CU1126" s="1">
        <v>650</v>
      </c>
      <c r="CV1126" s="1">
        <v>2</v>
      </c>
      <c r="CW1126" s="1">
        <v>0</v>
      </c>
      <c r="CX1126" s="1">
        <v>150002</v>
      </c>
      <c r="CY1126" s="1" t="s">
        <v>282</v>
      </c>
    </row>
    <row r="1127" spans="1:103" x14ac:dyDescent="0.2">
      <c r="A1127" s="1">
        <v>320030</v>
      </c>
      <c r="B1127" s="1">
        <v>1</v>
      </c>
      <c r="C1127" s="1">
        <v>180002</v>
      </c>
      <c r="D1127" s="1">
        <v>280002</v>
      </c>
      <c r="E1127" s="1" t="s">
        <v>2060</v>
      </c>
      <c r="F1127" s="1" t="s">
        <v>2061</v>
      </c>
      <c r="G1127" s="1">
        <v>0</v>
      </c>
      <c r="H1127" s="1">
        <v>20</v>
      </c>
      <c r="I1127" s="1">
        <v>0</v>
      </c>
      <c r="J1127" s="1">
        <v>0</v>
      </c>
      <c r="K1127" s="1">
        <v>0</v>
      </c>
      <c r="L1127" s="1">
        <v>0</v>
      </c>
      <c r="M1127" s="1">
        <v>2</v>
      </c>
      <c r="N1127" s="1">
        <v>1</v>
      </c>
      <c r="O1127" s="1">
        <v>3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107</v>
      </c>
      <c r="Z1127" s="1">
        <v>0</v>
      </c>
      <c r="AA1127" s="1">
        <v>200</v>
      </c>
      <c r="AB1127" s="1">
        <v>109</v>
      </c>
      <c r="AC1127" s="1">
        <v>0</v>
      </c>
      <c r="AD1127" s="1">
        <v>750</v>
      </c>
      <c r="AE1127" s="1">
        <v>110</v>
      </c>
      <c r="AF1127" s="1">
        <v>0</v>
      </c>
      <c r="AG1127" s="1">
        <v>750</v>
      </c>
      <c r="AH1127" s="1">
        <v>123</v>
      </c>
      <c r="AI1127" s="1">
        <v>30</v>
      </c>
      <c r="AJ1127" s="1">
        <v>0</v>
      </c>
      <c r="AK1127" s="1" t="s">
        <v>720</v>
      </c>
      <c r="AL1127" s="1">
        <v>1</v>
      </c>
      <c r="AM1127" s="1" t="s">
        <v>721</v>
      </c>
      <c r="AN1127" s="1">
        <v>0</v>
      </c>
      <c r="AO1127" s="1">
        <v>0</v>
      </c>
      <c r="AP1127" s="1">
        <v>0</v>
      </c>
      <c r="AQ1127" s="1">
        <v>1</v>
      </c>
      <c r="AS1127" s="1">
        <v>0</v>
      </c>
      <c r="AT1127" s="1">
        <v>0</v>
      </c>
      <c r="CS1127" s="1" t="s">
        <v>282</v>
      </c>
      <c r="CT1127" s="1">
        <v>1</v>
      </c>
      <c r="CU1127" s="1">
        <v>650</v>
      </c>
      <c r="CV1127" s="1">
        <v>2</v>
      </c>
      <c r="CW1127" s="1">
        <v>0</v>
      </c>
      <c r="CX1127" s="1">
        <v>150002</v>
      </c>
      <c r="CY1127" s="1" t="s">
        <v>282</v>
      </c>
    </row>
    <row r="1128" spans="1:103" x14ac:dyDescent="0.2">
      <c r="A1128" s="1">
        <v>320031</v>
      </c>
      <c r="B1128" s="1">
        <v>1</v>
      </c>
      <c r="C1128" s="1">
        <v>180002</v>
      </c>
      <c r="D1128" s="1">
        <v>280002</v>
      </c>
      <c r="E1128" s="1" t="s">
        <v>2060</v>
      </c>
      <c r="F1128" s="1" t="s">
        <v>2061</v>
      </c>
      <c r="G1128" s="1">
        <v>0</v>
      </c>
      <c r="H1128" s="1">
        <v>20</v>
      </c>
      <c r="I1128" s="1">
        <v>0</v>
      </c>
      <c r="J1128" s="1">
        <v>0</v>
      </c>
      <c r="K1128" s="1">
        <v>0</v>
      </c>
      <c r="L1128" s="1">
        <v>0</v>
      </c>
      <c r="M1128" s="1">
        <v>2</v>
      </c>
      <c r="N1128" s="1">
        <v>1</v>
      </c>
      <c r="O1128" s="1">
        <v>3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107</v>
      </c>
      <c r="Z1128" s="1">
        <v>0</v>
      </c>
      <c r="AA1128" s="1">
        <v>200</v>
      </c>
      <c r="AB1128" s="1">
        <v>109</v>
      </c>
      <c r="AC1128" s="1">
        <v>0</v>
      </c>
      <c r="AD1128" s="1">
        <v>750</v>
      </c>
      <c r="AE1128" s="1">
        <v>110</v>
      </c>
      <c r="AF1128" s="1">
        <v>0</v>
      </c>
      <c r="AG1128" s="1">
        <v>750</v>
      </c>
      <c r="AH1128" s="1">
        <v>123</v>
      </c>
      <c r="AI1128" s="1">
        <v>30</v>
      </c>
      <c r="AJ1128" s="1">
        <v>0</v>
      </c>
      <c r="AK1128" s="1" t="s">
        <v>717</v>
      </c>
      <c r="AL1128" s="1">
        <v>1</v>
      </c>
      <c r="AM1128" s="1" t="s">
        <v>718</v>
      </c>
      <c r="AN1128" s="1">
        <v>0</v>
      </c>
      <c r="AO1128" s="1">
        <v>0</v>
      </c>
      <c r="AP1128" s="1">
        <v>0</v>
      </c>
      <c r="AQ1128" s="1">
        <v>1</v>
      </c>
      <c r="AS1128" s="1">
        <v>0</v>
      </c>
      <c r="AT1128" s="1">
        <v>0</v>
      </c>
      <c r="CS1128" s="1" t="s">
        <v>282</v>
      </c>
      <c r="CT1128" s="1">
        <v>1</v>
      </c>
      <c r="CU1128" s="1">
        <v>650</v>
      </c>
      <c r="CV1128" s="1">
        <v>2</v>
      </c>
      <c r="CW1128" s="1">
        <v>0</v>
      </c>
      <c r="CX1128" s="1">
        <v>150002</v>
      </c>
      <c r="CY1128" s="1" t="s">
        <v>282</v>
      </c>
    </row>
    <row r="1129" spans="1:103" x14ac:dyDescent="0.2">
      <c r="A1129" s="1">
        <v>320032</v>
      </c>
      <c r="B1129" s="1">
        <v>1</v>
      </c>
      <c r="C1129" s="1">
        <v>180002</v>
      </c>
      <c r="D1129" s="1">
        <v>280002</v>
      </c>
      <c r="E1129" s="1" t="s">
        <v>2060</v>
      </c>
      <c r="F1129" s="1" t="s">
        <v>2061</v>
      </c>
      <c r="G1129" s="1">
        <v>0</v>
      </c>
      <c r="H1129" s="1">
        <v>20</v>
      </c>
      <c r="I1129" s="1">
        <v>0</v>
      </c>
      <c r="J1129" s="1">
        <v>0</v>
      </c>
      <c r="K1129" s="1">
        <v>0</v>
      </c>
      <c r="L1129" s="1">
        <v>0</v>
      </c>
      <c r="M1129" s="1">
        <v>2</v>
      </c>
      <c r="N1129" s="1">
        <v>1</v>
      </c>
      <c r="O1129" s="1">
        <v>3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107</v>
      </c>
      <c r="Z1129" s="1">
        <v>0</v>
      </c>
      <c r="AA1129" s="1">
        <v>200</v>
      </c>
      <c r="AB1129" s="1">
        <v>109</v>
      </c>
      <c r="AC1129" s="1">
        <v>0</v>
      </c>
      <c r="AD1129" s="1">
        <v>750</v>
      </c>
      <c r="AE1129" s="1">
        <v>110</v>
      </c>
      <c r="AF1129" s="1">
        <v>0</v>
      </c>
      <c r="AG1129" s="1">
        <v>750</v>
      </c>
      <c r="AH1129" s="1">
        <v>123</v>
      </c>
      <c r="AI1129" s="1">
        <v>30</v>
      </c>
      <c r="AJ1129" s="1">
        <v>0</v>
      </c>
      <c r="AK1129" s="1" t="s">
        <v>720</v>
      </c>
      <c r="AL1129" s="1">
        <v>1</v>
      </c>
      <c r="AM1129" s="1" t="s">
        <v>721</v>
      </c>
      <c r="AN1129" s="1">
        <v>0</v>
      </c>
      <c r="AO1129" s="1">
        <v>0</v>
      </c>
      <c r="AP1129" s="1">
        <v>0</v>
      </c>
      <c r="AQ1129" s="1">
        <v>1</v>
      </c>
      <c r="AS1129" s="1">
        <v>0</v>
      </c>
      <c r="AT1129" s="1">
        <v>0</v>
      </c>
      <c r="CS1129" s="1" t="s">
        <v>282</v>
      </c>
      <c r="CT1129" s="1">
        <v>1</v>
      </c>
      <c r="CU1129" s="1">
        <v>650</v>
      </c>
      <c r="CV1129" s="1">
        <v>2</v>
      </c>
      <c r="CW1129" s="1">
        <v>0</v>
      </c>
      <c r="CX1129" s="1">
        <v>150002</v>
      </c>
      <c r="CY1129" s="1" t="s">
        <v>282</v>
      </c>
    </row>
    <row r="1130" spans="1:103" x14ac:dyDescent="0.2">
      <c r="A1130" s="1">
        <v>320033</v>
      </c>
      <c r="B1130" s="1">
        <v>1</v>
      </c>
      <c r="C1130" s="1">
        <v>180002</v>
      </c>
      <c r="D1130" s="1">
        <v>280002</v>
      </c>
      <c r="E1130" s="1" t="s">
        <v>2060</v>
      </c>
      <c r="F1130" s="1" t="s">
        <v>2061</v>
      </c>
      <c r="G1130" s="1">
        <v>0</v>
      </c>
      <c r="H1130" s="1">
        <v>20</v>
      </c>
      <c r="I1130" s="1">
        <v>0</v>
      </c>
      <c r="J1130" s="1">
        <v>0</v>
      </c>
      <c r="K1130" s="1">
        <v>0</v>
      </c>
      <c r="L1130" s="1">
        <v>0</v>
      </c>
      <c r="M1130" s="1">
        <v>4</v>
      </c>
      <c r="N1130" s="1">
        <v>1</v>
      </c>
      <c r="O1130" s="1">
        <v>3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107</v>
      </c>
      <c r="Z1130" s="1">
        <v>0</v>
      </c>
      <c r="AA1130" s="1">
        <v>200</v>
      </c>
      <c r="AB1130" s="1">
        <v>109</v>
      </c>
      <c r="AC1130" s="1">
        <v>0</v>
      </c>
      <c r="AD1130" s="1">
        <v>750</v>
      </c>
      <c r="AE1130" s="1">
        <v>110</v>
      </c>
      <c r="AF1130" s="1">
        <v>0</v>
      </c>
      <c r="AG1130" s="1">
        <v>750</v>
      </c>
      <c r="AH1130" s="1">
        <v>123</v>
      </c>
      <c r="AI1130" s="1">
        <v>30</v>
      </c>
      <c r="AJ1130" s="1">
        <v>0</v>
      </c>
      <c r="AK1130" s="1" t="s">
        <v>783</v>
      </c>
      <c r="AL1130" s="1">
        <v>1</v>
      </c>
      <c r="AM1130" s="1" t="s">
        <v>784</v>
      </c>
      <c r="AN1130" s="1">
        <v>0</v>
      </c>
      <c r="AO1130" s="1">
        <v>0</v>
      </c>
      <c r="AP1130" s="1">
        <v>0</v>
      </c>
      <c r="AQ1130" s="1">
        <v>1</v>
      </c>
      <c r="AS1130" s="1">
        <v>0</v>
      </c>
      <c r="AT1130" s="1">
        <v>0</v>
      </c>
      <c r="CS1130" s="1" t="s">
        <v>282</v>
      </c>
      <c r="CT1130" s="1">
        <v>1</v>
      </c>
      <c r="CU1130" s="1">
        <v>650</v>
      </c>
      <c r="CV1130" s="1">
        <v>2</v>
      </c>
      <c r="CW1130" s="1">
        <v>0</v>
      </c>
      <c r="CX1130" s="1">
        <v>150002</v>
      </c>
      <c r="CY1130" s="1" t="s">
        <v>282</v>
      </c>
    </row>
    <row r="1131" spans="1:103" x14ac:dyDescent="0.2">
      <c r="A1131" s="1">
        <v>320034</v>
      </c>
      <c r="B1131" s="1">
        <v>1</v>
      </c>
      <c r="C1131" s="1">
        <v>180002</v>
      </c>
      <c r="D1131" s="1">
        <v>280002</v>
      </c>
      <c r="E1131" s="1" t="s">
        <v>2060</v>
      </c>
      <c r="F1131" s="1" t="s">
        <v>2061</v>
      </c>
      <c r="G1131" s="1">
        <v>0</v>
      </c>
      <c r="H1131" s="1">
        <v>20</v>
      </c>
      <c r="I1131" s="1">
        <v>0</v>
      </c>
      <c r="J1131" s="1">
        <v>0</v>
      </c>
      <c r="K1131" s="1">
        <v>0</v>
      </c>
      <c r="L1131" s="1">
        <v>0</v>
      </c>
      <c r="M1131" s="1">
        <v>4</v>
      </c>
      <c r="N1131" s="1">
        <v>1</v>
      </c>
      <c r="O1131" s="1">
        <v>3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107</v>
      </c>
      <c r="Z1131" s="1">
        <v>0</v>
      </c>
      <c r="AA1131" s="1">
        <v>200</v>
      </c>
      <c r="AB1131" s="1">
        <v>109</v>
      </c>
      <c r="AC1131" s="1">
        <v>0</v>
      </c>
      <c r="AD1131" s="1">
        <v>750</v>
      </c>
      <c r="AE1131" s="1">
        <v>110</v>
      </c>
      <c r="AF1131" s="1">
        <v>0</v>
      </c>
      <c r="AG1131" s="1">
        <v>750</v>
      </c>
      <c r="AH1131" s="1">
        <v>123</v>
      </c>
      <c r="AI1131" s="1">
        <v>30</v>
      </c>
      <c r="AJ1131" s="1">
        <v>0</v>
      </c>
      <c r="AK1131" s="1" t="s">
        <v>792</v>
      </c>
      <c r="AL1131" s="1">
        <v>1</v>
      </c>
      <c r="AM1131" s="1" t="s">
        <v>784</v>
      </c>
      <c r="AN1131" s="1">
        <v>0</v>
      </c>
      <c r="AO1131" s="1">
        <v>0</v>
      </c>
      <c r="AP1131" s="1">
        <v>0</v>
      </c>
      <c r="AQ1131" s="1">
        <v>1</v>
      </c>
      <c r="AS1131" s="1">
        <v>0</v>
      </c>
      <c r="AT1131" s="1">
        <v>0</v>
      </c>
      <c r="CS1131" s="1" t="s">
        <v>282</v>
      </c>
      <c r="CT1131" s="1">
        <v>1</v>
      </c>
      <c r="CU1131" s="1">
        <v>650</v>
      </c>
      <c r="CV1131" s="1">
        <v>2</v>
      </c>
      <c r="CW1131" s="1">
        <v>0</v>
      </c>
      <c r="CX1131" s="1">
        <v>150002</v>
      </c>
      <c r="CY1131" s="1" t="s">
        <v>282</v>
      </c>
    </row>
    <row r="1132" spans="1:103" x14ac:dyDescent="0.2">
      <c r="A1132" s="1">
        <v>320035</v>
      </c>
      <c r="B1132" s="1">
        <v>1</v>
      </c>
      <c r="C1132" s="1">
        <v>180002</v>
      </c>
      <c r="D1132" s="1">
        <v>280002</v>
      </c>
      <c r="E1132" s="1" t="s">
        <v>2060</v>
      </c>
      <c r="F1132" s="1" t="s">
        <v>2061</v>
      </c>
      <c r="G1132" s="1">
        <v>0</v>
      </c>
      <c r="H1132" s="1">
        <v>20</v>
      </c>
      <c r="I1132" s="1">
        <v>0</v>
      </c>
      <c r="J1132" s="1">
        <v>0</v>
      </c>
      <c r="K1132" s="1">
        <v>0</v>
      </c>
      <c r="L1132" s="1">
        <v>0</v>
      </c>
      <c r="M1132" s="1">
        <v>8</v>
      </c>
      <c r="N1132" s="1">
        <v>1</v>
      </c>
      <c r="O1132" s="1">
        <v>3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107</v>
      </c>
      <c r="Z1132" s="1">
        <v>0</v>
      </c>
      <c r="AA1132" s="1">
        <v>200</v>
      </c>
      <c r="AB1132" s="1">
        <v>109</v>
      </c>
      <c r="AC1132" s="1">
        <v>0</v>
      </c>
      <c r="AD1132" s="1">
        <v>750</v>
      </c>
      <c r="AE1132" s="1">
        <v>110</v>
      </c>
      <c r="AF1132" s="1">
        <v>0</v>
      </c>
      <c r="AG1132" s="1">
        <v>750</v>
      </c>
      <c r="AH1132" s="1">
        <v>123</v>
      </c>
      <c r="AI1132" s="1">
        <v>30</v>
      </c>
      <c r="AJ1132" s="1">
        <v>0</v>
      </c>
      <c r="AK1132" s="1" t="s">
        <v>847</v>
      </c>
      <c r="AL1132" s="1">
        <v>1</v>
      </c>
      <c r="AM1132" s="1" t="s">
        <v>848</v>
      </c>
      <c r="AN1132" s="1">
        <v>0</v>
      </c>
      <c r="AO1132" s="1">
        <v>0</v>
      </c>
      <c r="AP1132" s="1">
        <v>0</v>
      </c>
      <c r="AQ1132" s="1">
        <v>1</v>
      </c>
      <c r="AS1132" s="1">
        <v>0</v>
      </c>
      <c r="AT1132" s="1">
        <v>0</v>
      </c>
      <c r="CS1132" s="1" t="s">
        <v>282</v>
      </c>
      <c r="CT1132" s="1">
        <v>1</v>
      </c>
      <c r="CU1132" s="1">
        <v>650</v>
      </c>
      <c r="CV1132" s="1">
        <v>2</v>
      </c>
      <c r="CW1132" s="1">
        <v>0</v>
      </c>
      <c r="CX1132" s="1">
        <v>150002</v>
      </c>
      <c r="CY1132" s="1" t="s">
        <v>282</v>
      </c>
    </row>
    <row r="1133" spans="1:103" x14ac:dyDescent="0.2">
      <c r="A1133" s="1">
        <v>320036</v>
      </c>
      <c r="B1133" s="1">
        <v>1</v>
      </c>
      <c r="C1133" s="1">
        <v>180002</v>
      </c>
      <c r="D1133" s="1">
        <v>280002</v>
      </c>
      <c r="E1133" s="1" t="s">
        <v>2060</v>
      </c>
      <c r="F1133" s="1" t="s">
        <v>2061</v>
      </c>
      <c r="G1133" s="1">
        <v>0</v>
      </c>
      <c r="H1133" s="1">
        <v>20</v>
      </c>
      <c r="I1133" s="1">
        <v>0</v>
      </c>
      <c r="J1133" s="1">
        <v>0</v>
      </c>
      <c r="K1133" s="1">
        <v>0</v>
      </c>
      <c r="L1133" s="1">
        <v>0</v>
      </c>
      <c r="M1133" s="1">
        <v>4</v>
      </c>
      <c r="N1133" s="1">
        <v>1</v>
      </c>
      <c r="O1133" s="1">
        <v>3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107</v>
      </c>
      <c r="Z1133" s="1">
        <v>0</v>
      </c>
      <c r="AA1133" s="1">
        <v>200</v>
      </c>
      <c r="AB1133" s="1">
        <v>109</v>
      </c>
      <c r="AC1133" s="1">
        <v>0</v>
      </c>
      <c r="AD1133" s="1">
        <v>750</v>
      </c>
      <c r="AE1133" s="1">
        <v>110</v>
      </c>
      <c r="AF1133" s="1">
        <v>0</v>
      </c>
      <c r="AG1133" s="1">
        <v>750</v>
      </c>
      <c r="AH1133" s="1">
        <v>123</v>
      </c>
      <c r="AI1133" s="1">
        <v>30</v>
      </c>
      <c r="AJ1133" s="1">
        <v>0</v>
      </c>
      <c r="AK1133" s="1" t="s">
        <v>792</v>
      </c>
      <c r="AL1133" s="1">
        <v>1</v>
      </c>
      <c r="AM1133" s="1" t="s">
        <v>784</v>
      </c>
      <c r="AN1133" s="1">
        <v>0</v>
      </c>
      <c r="AO1133" s="1">
        <v>0</v>
      </c>
      <c r="AP1133" s="1">
        <v>0</v>
      </c>
      <c r="AQ1133" s="1">
        <v>1</v>
      </c>
      <c r="AS1133" s="1">
        <v>0</v>
      </c>
      <c r="AT1133" s="1">
        <v>0</v>
      </c>
      <c r="CS1133" s="1" t="s">
        <v>282</v>
      </c>
      <c r="CT1133" s="1">
        <v>1</v>
      </c>
      <c r="CU1133" s="1">
        <v>650</v>
      </c>
      <c r="CV1133" s="1">
        <v>2</v>
      </c>
      <c r="CW1133" s="1">
        <v>0</v>
      </c>
      <c r="CX1133" s="1">
        <v>150002</v>
      </c>
      <c r="CY1133" s="1" t="s">
        <v>282</v>
      </c>
    </row>
    <row r="1134" spans="1:103" x14ac:dyDescent="0.2">
      <c r="A1134" s="1">
        <v>320037</v>
      </c>
      <c r="B1134" s="1">
        <v>1</v>
      </c>
      <c r="C1134" s="1">
        <v>180002</v>
      </c>
      <c r="D1134" s="1">
        <v>280002</v>
      </c>
      <c r="E1134" s="1" t="s">
        <v>2060</v>
      </c>
      <c r="F1134" s="1" t="s">
        <v>2061</v>
      </c>
      <c r="G1134" s="1">
        <v>0</v>
      </c>
      <c r="H1134" s="1">
        <v>20</v>
      </c>
      <c r="I1134" s="1">
        <v>0</v>
      </c>
      <c r="J1134" s="1">
        <v>0</v>
      </c>
      <c r="K1134" s="1">
        <v>0</v>
      </c>
      <c r="L1134" s="1">
        <v>0</v>
      </c>
      <c r="M1134" s="1">
        <v>8</v>
      </c>
      <c r="N1134" s="1">
        <v>1</v>
      </c>
      <c r="O1134" s="1">
        <v>3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107</v>
      </c>
      <c r="Z1134" s="1">
        <v>0</v>
      </c>
      <c r="AA1134" s="1">
        <v>200</v>
      </c>
      <c r="AB1134" s="1">
        <v>109</v>
      </c>
      <c r="AC1134" s="1">
        <v>0</v>
      </c>
      <c r="AD1134" s="1">
        <v>750</v>
      </c>
      <c r="AE1134" s="1">
        <v>110</v>
      </c>
      <c r="AF1134" s="1">
        <v>0</v>
      </c>
      <c r="AG1134" s="1">
        <v>750</v>
      </c>
      <c r="AH1134" s="1">
        <v>123</v>
      </c>
      <c r="AI1134" s="1">
        <v>30</v>
      </c>
      <c r="AJ1134" s="1">
        <v>0</v>
      </c>
      <c r="AK1134" s="1" t="s">
        <v>847</v>
      </c>
      <c r="AL1134" s="1">
        <v>1</v>
      </c>
      <c r="AM1134" s="1" t="s">
        <v>848</v>
      </c>
      <c r="AN1134" s="1">
        <v>0</v>
      </c>
      <c r="AO1134" s="1">
        <v>0</v>
      </c>
      <c r="AP1134" s="1">
        <v>0</v>
      </c>
      <c r="AQ1134" s="1">
        <v>1</v>
      </c>
      <c r="AS1134" s="1">
        <v>0</v>
      </c>
      <c r="AT1134" s="1">
        <v>0</v>
      </c>
      <c r="CS1134" s="1" t="s">
        <v>282</v>
      </c>
      <c r="CT1134" s="1">
        <v>1</v>
      </c>
      <c r="CU1134" s="1">
        <v>650</v>
      </c>
      <c r="CV1134" s="1">
        <v>2</v>
      </c>
      <c r="CW1134" s="1">
        <v>0</v>
      </c>
      <c r="CX1134" s="1">
        <v>150002</v>
      </c>
      <c r="CY1134" s="1" t="s">
        <v>282</v>
      </c>
    </row>
    <row r="1135" spans="1:103" x14ac:dyDescent="0.2">
      <c r="A1135" s="1">
        <v>320038</v>
      </c>
      <c r="B1135" s="1">
        <v>1</v>
      </c>
      <c r="C1135" s="1">
        <v>180002</v>
      </c>
      <c r="D1135" s="1">
        <v>280002</v>
      </c>
      <c r="E1135" s="1" t="s">
        <v>2060</v>
      </c>
      <c r="F1135" s="1" t="s">
        <v>2061</v>
      </c>
      <c r="G1135" s="1">
        <v>0</v>
      </c>
      <c r="H1135" s="1">
        <v>20</v>
      </c>
      <c r="I1135" s="1">
        <v>0</v>
      </c>
      <c r="J1135" s="1">
        <v>0</v>
      </c>
      <c r="K1135" s="1">
        <v>0</v>
      </c>
      <c r="L1135" s="1">
        <v>0</v>
      </c>
      <c r="M1135" s="1">
        <v>8</v>
      </c>
      <c r="N1135" s="1">
        <v>1</v>
      </c>
      <c r="O1135" s="1">
        <v>3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107</v>
      </c>
      <c r="Z1135" s="1">
        <v>0</v>
      </c>
      <c r="AA1135" s="1">
        <v>200</v>
      </c>
      <c r="AB1135" s="1">
        <v>109</v>
      </c>
      <c r="AC1135" s="1">
        <v>0</v>
      </c>
      <c r="AD1135" s="1">
        <v>750</v>
      </c>
      <c r="AE1135" s="1">
        <v>110</v>
      </c>
      <c r="AF1135" s="1">
        <v>0</v>
      </c>
      <c r="AG1135" s="1">
        <v>750</v>
      </c>
      <c r="AH1135" s="1">
        <v>123</v>
      </c>
      <c r="AI1135" s="1">
        <v>30</v>
      </c>
      <c r="AJ1135" s="1">
        <v>0</v>
      </c>
      <c r="AK1135" s="1" t="s">
        <v>850</v>
      </c>
      <c r="AL1135" s="1">
        <v>1</v>
      </c>
      <c r="AM1135" s="1" t="s">
        <v>851</v>
      </c>
      <c r="AN1135" s="1">
        <v>0</v>
      </c>
      <c r="AO1135" s="1">
        <v>0</v>
      </c>
      <c r="AP1135" s="1">
        <v>0</v>
      </c>
      <c r="AQ1135" s="1">
        <v>1</v>
      </c>
      <c r="AS1135" s="1">
        <v>0</v>
      </c>
      <c r="AT1135" s="1">
        <v>0</v>
      </c>
      <c r="CS1135" s="1" t="s">
        <v>282</v>
      </c>
      <c r="CT1135" s="1">
        <v>1</v>
      </c>
      <c r="CU1135" s="1">
        <v>650</v>
      </c>
      <c r="CV1135" s="1">
        <v>2</v>
      </c>
      <c r="CW1135" s="1">
        <v>0</v>
      </c>
      <c r="CX1135" s="1">
        <v>150002</v>
      </c>
      <c r="CY1135" s="1" t="s">
        <v>282</v>
      </c>
    </row>
    <row r="1136" spans="1:103" x14ac:dyDescent="0.2">
      <c r="A1136" s="1">
        <v>320039</v>
      </c>
      <c r="B1136" s="1">
        <v>1</v>
      </c>
      <c r="C1136" s="1">
        <v>180002</v>
      </c>
      <c r="D1136" s="1">
        <v>280002</v>
      </c>
      <c r="E1136" s="1" t="s">
        <v>2060</v>
      </c>
      <c r="F1136" s="1" t="s">
        <v>2061</v>
      </c>
      <c r="G1136" s="1">
        <v>0</v>
      </c>
      <c r="H1136" s="1">
        <v>20</v>
      </c>
      <c r="I1136" s="1">
        <v>0</v>
      </c>
      <c r="J1136" s="1">
        <v>0</v>
      </c>
      <c r="K1136" s="1">
        <v>0</v>
      </c>
      <c r="L1136" s="1">
        <v>0</v>
      </c>
      <c r="M1136" s="1">
        <v>8</v>
      </c>
      <c r="N1136" s="1">
        <v>1</v>
      </c>
      <c r="O1136" s="1">
        <v>3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107</v>
      </c>
      <c r="Z1136" s="1">
        <v>0</v>
      </c>
      <c r="AA1136" s="1">
        <v>200</v>
      </c>
      <c r="AB1136" s="1">
        <v>109</v>
      </c>
      <c r="AC1136" s="1">
        <v>0</v>
      </c>
      <c r="AD1136" s="1">
        <v>750</v>
      </c>
      <c r="AE1136" s="1">
        <v>110</v>
      </c>
      <c r="AF1136" s="1">
        <v>0</v>
      </c>
      <c r="AG1136" s="1">
        <v>750</v>
      </c>
      <c r="AH1136" s="1">
        <v>123</v>
      </c>
      <c r="AI1136" s="1">
        <v>30</v>
      </c>
      <c r="AJ1136" s="1">
        <v>0</v>
      </c>
      <c r="AK1136" s="1" t="s">
        <v>847</v>
      </c>
      <c r="AL1136" s="1">
        <v>1</v>
      </c>
      <c r="AM1136" s="1" t="s">
        <v>848</v>
      </c>
      <c r="AN1136" s="1">
        <v>0</v>
      </c>
      <c r="AO1136" s="1">
        <v>0</v>
      </c>
      <c r="AP1136" s="1">
        <v>0</v>
      </c>
      <c r="AQ1136" s="1">
        <v>1</v>
      </c>
      <c r="AS1136" s="1">
        <v>0</v>
      </c>
      <c r="AT1136" s="1">
        <v>0</v>
      </c>
      <c r="CS1136" s="1" t="s">
        <v>282</v>
      </c>
      <c r="CT1136" s="1">
        <v>1</v>
      </c>
      <c r="CU1136" s="1">
        <v>650</v>
      </c>
      <c r="CV1136" s="1">
        <v>2</v>
      </c>
      <c r="CW1136" s="1">
        <v>0</v>
      </c>
      <c r="CX1136" s="1">
        <v>150002</v>
      </c>
      <c r="CY1136" s="1" t="s">
        <v>282</v>
      </c>
    </row>
    <row r="1137" spans="1:103" x14ac:dyDescent="0.2">
      <c r="A1137" s="1">
        <v>320040</v>
      </c>
      <c r="B1137" s="1">
        <v>1</v>
      </c>
      <c r="C1137" s="1">
        <v>180002</v>
      </c>
      <c r="D1137" s="1">
        <v>280002</v>
      </c>
      <c r="E1137" s="1" t="s">
        <v>2060</v>
      </c>
      <c r="F1137" s="1" t="s">
        <v>2061</v>
      </c>
      <c r="G1137" s="1">
        <v>0</v>
      </c>
      <c r="H1137" s="1">
        <v>20</v>
      </c>
      <c r="I1137" s="1">
        <v>0</v>
      </c>
      <c r="J1137" s="1">
        <v>0</v>
      </c>
      <c r="K1137" s="1">
        <v>0</v>
      </c>
      <c r="L1137" s="1">
        <v>0</v>
      </c>
      <c r="M1137" s="1">
        <v>8</v>
      </c>
      <c r="N1137" s="1">
        <v>1</v>
      </c>
      <c r="O1137" s="1">
        <v>3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107</v>
      </c>
      <c r="Z1137" s="1">
        <v>0</v>
      </c>
      <c r="AA1137" s="1">
        <v>200</v>
      </c>
      <c r="AB1137" s="1">
        <v>109</v>
      </c>
      <c r="AC1137" s="1">
        <v>0</v>
      </c>
      <c r="AD1137" s="1">
        <v>750</v>
      </c>
      <c r="AE1137" s="1">
        <v>110</v>
      </c>
      <c r="AF1137" s="1">
        <v>0</v>
      </c>
      <c r="AG1137" s="1">
        <v>750</v>
      </c>
      <c r="AH1137" s="1">
        <v>123</v>
      </c>
      <c r="AI1137" s="1">
        <v>30</v>
      </c>
      <c r="AJ1137" s="1">
        <v>0</v>
      </c>
      <c r="AK1137" s="1" t="s">
        <v>850</v>
      </c>
      <c r="AL1137" s="1">
        <v>1</v>
      </c>
      <c r="AM1137" s="1" t="s">
        <v>851</v>
      </c>
      <c r="AN1137" s="1">
        <v>0</v>
      </c>
      <c r="AO1137" s="1">
        <v>0</v>
      </c>
      <c r="AP1137" s="1">
        <v>0</v>
      </c>
      <c r="AQ1137" s="1">
        <v>1</v>
      </c>
      <c r="AS1137" s="1">
        <v>0</v>
      </c>
      <c r="AT1137" s="1">
        <v>0</v>
      </c>
      <c r="CS1137" s="1" t="s">
        <v>282</v>
      </c>
      <c r="CT1137" s="1">
        <v>1</v>
      </c>
      <c r="CU1137" s="1">
        <v>650</v>
      </c>
      <c r="CV1137" s="1">
        <v>2</v>
      </c>
      <c r="CW1137" s="1">
        <v>0</v>
      </c>
      <c r="CX1137" s="1">
        <v>150002</v>
      </c>
      <c r="CY1137" s="1" t="s">
        <v>282</v>
      </c>
    </row>
    <row r="1138" spans="1:103" x14ac:dyDescent="0.2">
      <c r="A1138" s="1">
        <v>320041</v>
      </c>
      <c r="B1138" s="1">
        <v>1</v>
      </c>
      <c r="C1138" s="1">
        <v>180002</v>
      </c>
      <c r="D1138" s="1">
        <v>280002</v>
      </c>
      <c r="E1138" s="1" t="s">
        <v>2060</v>
      </c>
      <c r="F1138" s="1" t="s">
        <v>2061</v>
      </c>
      <c r="G1138" s="1">
        <v>0</v>
      </c>
      <c r="H1138" s="1">
        <v>20</v>
      </c>
      <c r="I1138" s="1">
        <v>0</v>
      </c>
      <c r="J1138" s="1">
        <v>0</v>
      </c>
      <c r="K1138" s="1">
        <v>0</v>
      </c>
      <c r="L1138" s="1">
        <v>0</v>
      </c>
      <c r="M1138" s="1">
        <v>16</v>
      </c>
      <c r="N1138" s="1">
        <v>1</v>
      </c>
      <c r="O1138" s="1">
        <v>4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107</v>
      </c>
      <c r="Z1138" s="1">
        <v>0</v>
      </c>
      <c r="AA1138" s="1">
        <v>210</v>
      </c>
      <c r="AB1138" s="1">
        <v>109</v>
      </c>
      <c r="AC1138" s="1">
        <v>0</v>
      </c>
      <c r="AD1138" s="1">
        <v>1250</v>
      </c>
      <c r="AE1138" s="1">
        <v>110</v>
      </c>
      <c r="AF1138" s="1">
        <v>0</v>
      </c>
      <c r="AG1138" s="1">
        <v>1250</v>
      </c>
      <c r="AH1138" s="1">
        <v>123</v>
      </c>
      <c r="AI1138" s="1">
        <v>30</v>
      </c>
      <c r="AJ1138" s="1">
        <v>0</v>
      </c>
      <c r="AK1138" s="1" t="s">
        <v>915</v>
      </c>
      <c r="AL1138" s="1">
        <v>1</v>
      </c>
      <c r="AM1138" s="1" t="s">
        <v>916</v>
      </c>
      <c r="AN1138" s="1">
        <v>0</v>
      </c>
      <c r="AO1138" s="1">
        <v>0</v>
      </c>
      <c r="AP1138" s="1">
        <v>0</v>
      </c>
      <c r="AQ1138" s="1">
        <v>1</v>
      </c>
      <c r="AS1138" s="1">
        <v>0</v>
      </c>
      <c r="AT1138" s="1">
        <v>0</v>
      </c>
      <c r="CS1138" s="1" t="s">
        <v>282</v>
      </c>
      <c r="CT1138" s="1">
        <v>1</v>
      </c>
      <c r="CU1138" s="1">
        <v>650</v>
      </c>
      <c r="CV1138" s="1">
        <v>2</v>
      </c>
      <c r="CW1138" s="1">
        <v>0</v>
      </c>
      <c r="CX1138" s="1">
        <v>150002</v>
      </c>
      <c r="CY1138" s="1" t="s">
        <v>282</v>
      </c>
    </row>
    <row r="1139" spans="1:103" x14ac:dyDescent="0.2">
      <c r="A1139" s="1">
        <v>320042</v>
      </c>
      <c r="B1139" s="1">
        <v>1</v>
      </c>
      <c r="C1139" s="1">
        <v>180002</v>
      </c>
      <c r="D1139" s="1">
        <v>280002</v>
      </c>
      <c r="E1139" s="1" t="s">
        <v>2060</v>
      </c>
      <c r="F1139" s="1" t="s">
        <v>2061</v>
      </c>
      <c r="G1139" s="1">
        <v>0</v>
      </c>
      <c r="H1139" s="1">
        <v>20</v>
      </c>
      <c r="I1139" s="1">
        <v>0</v>
      </c>
      <c r="J1139" s="1">
        <v>0</v>
      </c>
      <c r="K1139" s="1">
        <v>0</v>
      </c>
      <c r="L1139" s="1">
        <v>0</v>
      </c>
      <c r="M1139" s="1">
        <v>16</v>
      </c>
      <c r="N1139" s="1">
        <v>1</v>
      </c>
      <c r="O1139" s="1">
        <v>4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107</v>
      </c>
      <c r="Z1139" s="1">
        <v>0</v>
      </c>
      <c r="AA1139" s="1">
        <v>210</v>
      </c>
      <c r="AB1139" s="1">
        <v>109</v>
      </c>
      <c r="AC1139" s="1">
        <v>0</v>
      </c>
      <c r="AD1139" s="1">
        <v>1250</v>
      </c>
      <c r="AE1139" s="1">
        <v>110</v>
      </c>
      <c r="AF1139" s="1">
        <v>0</v>
      </c>
      <c r="AG1139" s="1">
        <v>1250</v>
      </c>
      <c r="AH1139" s="1">
        <v>123</v>
      </c>
      <c r="AI1139" s="1">
        <v>30</v>
      </c>
      <c r="AJ1139" s="1">
        <v>0</v>
      </c>
      <c r="AK1139" s="1" t="s">
        <v>918</v>
      </c>
      <c r="AL1139" s="1">
        <v>1</v>
      </c>
      <c r="AM1139" s="1" t="s">
        <v>919</v>
      </c>
      <c r="AN1139" s="1">
        <v>0</v>
      </c>
      <c r="AO1139" s="1">
        <v>0</v>
      </c>
      <c r="AP1139" s="1">
        <v>0</v>
      </c>
      <c r="AQ1139" s="1">
        <v>1</v>
      </c>
      <c r="AS1139" s="1">
        <v>0</v>
      </c>
      <c r="AT1139" s="1">
        <v>0</v>
      </c>
      <c r="CS1139" s="1" t="s">
        <v>282</v>
      </c>
      <c r="CT1139" s="1">
        <v>1</v>
      </c>
      <c r="CU1139" s="1">
        <v>650</v>
      </c>
      <c r="CV1139" s="1">
        <v>2</v>
      </c>
      <c r="CW1139" s="1">
        <v>0</v>
      </c>
      <c r="CX1139" s="1">
        <v>150002</v>
      </c>
      <c r="CY1139" s="1" t="s">
        <v>282</v>
      </c>
    </row>
    <row r="1140" spans="1:103" x14ac:dyDescent="0.2">
      <c r="A1140" s="1">
        <v>320043</v>
      </c>
      <c r="B1140" s="1">
        <v>1</v>
      </c>
      <c r="C1140" s="1">
        <v>180002</v>
      </c>
      <c r="D1140" s="1">
        <v>280002</v>
      </c>
      <c r="E1140" s="1" t="s">
        <v>2060</v>
      </c>
      <c r="F1140" s="1" t="s">
        <v>2061</v>
      </c>
      <c r="G1140" s="1">
        <v>0</v>
      </c>
      <c r="H1140" s="1">
        <v>20</v>
      </c>
      <c r="I1140" s="1">
        <v>0</v>
      </c>
      <c r="J1140" s="1">
        <v>0</v>
      </c>
      <c r="K1140" s="1">
        <v>0</v>
      </c>
      <c r="L1140" s="1">
        <v>0</v>
      </c>
      <c r="M1140" s="1">
        <v>32</v>
      </c>
      <c r="N1140" s="1">
        <v>1</v>
      </c>
      <c r="O1140" s="1">
        <v>4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107</v>
      </c>
      <c r="Z1140" s="1">
        <v>0</v>
      </c>
      <c r="AA1140" s="1">
        <v>210</v>
      </c>
      <c r="AB1140" s="1">
        <v>109</v>
      </c>
      <c r="AC1140" s="1">
        <v>0</v>
      </c>
      <c r="AD1140" s="1">
        <v>1250</v>
      </c>
      <c r="AE1140" s="1">
        <v>110</v>
      </c>
      <c r="AF1140" s="1">
        <v>0</v>
      </c>
      <c r="AG1140" s="1">
        <v>1250</v>
      </c>
      <c r="AH1140" s="1">
        <v>123</v>
      </c>
      <c r="AI1140" s="1">
        <v>30</v>
      </c>
      <c r="AJ1140" s="1">
        <v>0</v>
      </c>
      <c r="AK1140" s="1" t="s">
        <v>954</v>
      </c>
      <c r="AL1140" s="1">
        <v>1</v>
      </c>
      <c r="AM1140" s="1" t="s">
        <v>955</v>
      </c>
      <c r="AN1140" s="1">
        <v>0</v>
      </c>
      <c r="AO1140" s="1">
        <v>0</v>
      </c>
      <c r="AP1140" s="1">
        <v>0</v>
      </c>
      <c r="AQ1140" s="1">
        <v>1</v>
      </c>
      <c r="AS1140" s="1">
        <v>0</v>
      </c>
      <c r="AT1140" s="1">
        <v>0</v>
      </c>
      <c r="CS1140" s="1" t="s">
        <v>282</v>
      </c>
      <c r="CT1140" s="1">
        <v>1</v>
      </c>
      <c r="CU1140" s="1">
        <v>650</v>
      </c>
      <c r="CV1140" s="1">
        <v>2</v>
      </c>
      <c r="CW1140" s="1">
        <v>0</v>
      </c>
      <c r="CX1140" s="1">
        <v>150002</v>
      </c>
      <c r="CY1140" s="1" t="s">
        <v>282</v>
      </c>
    </row>
    <row r="1141" spans="1:103" x14ac:dyDescent="0.2">
      <c r="A1141" s="1">
        <v>320044</v>
      </c>
      <c r="B1141" s="1">
        <v>1</v>
      </c>
      <c r="C1141" s="1">
        <v>180002</v>
      </c>
      <c r="D1141" s="1">
        <v>280002</v>
      </c>
      <c r="E1141" s="1" t="s">
        <v>2060</v>
      </c>
      <c r="F1141" s="1" t="s">
        <v>2061</v>
      </c>
      <c r="G1141" s="1">
        <v>0</v>
      </c>
      <c r="H1141" s="1">
        <v>20</v>
      </c>
      <c r="I1141" s="1">
        <v>0</v>
      </c>
      <c r="J1141" s="1">
        <v>0</v>
      </c>
      <c r="K1141" s="1">
        <v>0</v>
      </c>
      <c r="L1141" s="1">
        <v>0</v>
      </c>
      <c r="M1141" s="1">
        <v>32</v>
      </c>
      <c r="N1141" s="1">
        <v>1</v>
      </c>
      <c r="O1141" s="1">
        <v>4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107</v>
      </c>
      <c r="Z1141" s="1">
        <v>0</v>
      </c>
      <c r="AA1141" s="1">
        <v>210</v>
      </c>
      <c r="AB1141" s="1">
        <v>109</v>
      </c>
      <c r="AC1141" s="1">
        <v>0</v>
      </c>
      <c r="AD1141" s="1">
        <v>1250</v>
      </c>
      <c r="AE1141" s="1">
        <v>110</v>
      </c>
      <c r="AF1141" s="1">
        <v>0</v>
      </c>
      <c r="AG1141" s="1">
        <v>1250</v>
      </c>
      <c r="AH1141" s="1">
        <v>123</v>
      </c>
      <c r="AI1141" s="1">
        <v>30</v>
      </c>
      <c r="AJ1141" s="1">
        <v>0</v>
      </c>
      <c r="AK1141" s="1" t="s">
        <v>957</v>
      </c>
      <c r="AL1141" s="1">
        <v>1</v>
      </c>
      <c r="AM1141" s="1" t="s">
        <v>958</v>
      </c>
      <c r="AN1141" s="1">
        <v>0</v>
      </c>
      <c r="AO1141" s="1">
        <v>0</v>
      </c>
      <c r="AP1141" s="1">
        <v>0</v>
      </c>
      <c r="AQ1141" s="1">
        <v>1</v>
      </c>
      <c r="AS1141" s="1">
        <v>0</v>
      </c>
      <c r="AT1141" s="1">
        <v>0</v>
      </c>
      <c r="CS1141" s="1" t="s">
        <v>282</v>
      </c>
      <c r="CT1141" s="1">
        <v>1</v>
      </c>
      <c r="CU1141" s="1">
        <v>650</v>
      </c>
      <c r="CV1141" s="1">
        <v>2</v>
      </c>
      <c r="CW1141" s="1">
        <v>0</v>
      </c>
      <c r="CX1141" s="1">
        <v>150002</v>
      </c>
      <c r="CY1141" s="1" t="s">
        <v>282</v>
      </c>
    </row>
    <row r="1142" spans="1:103" x14ac:dyDescent="0.2">
      <c r="A1142" s="1">
        <v>320045</v>
      </c>
      <c r="B1142" s="1">
        <v>1</v>
      </c>
      <c r="C1142" s="1">
        <v>180002</v>
      </c>
      <c r="D1142" s="1">
        <v>280002</v>
      </c>
      <c r="E1142" s="1" t="s">
        <v>2060</v>
      </c>
      <c r="F1142" s="1" t="s">
        <v>2061</v>
      </c>
      <c r="G1142" s="1">
        <v>0</v>
      </c>
      <c r="H1142" s="1">
        <v>20</v>
      </c>
      <c r="I1142" s="1">
        <v>0</v>
      </c>
      <c r="J1142" s="1">
        <v>0</v>
      </c>
      <c r="K1142" s="1">
        <v>0</v>
      </c>
      <c r="L1142" s="1">
        <v>0</v>
      </c>
      <c r="M1142" s="1">
        <v>2</v>
      </c>
      <c r="N1142" s="1">
        <v>1</v>
      </c>
      <c r="O1142" s="1">
        <v>4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107</v>
      </c>
      <c r="Z1142" s="1">
        <v>0</v>
      </c>
      <c r="AA1142" s="1">
        <v>210</v>
      </c>
      <c r="AB1142" s="1">
        <v>109</v>
      </c>
      <c r="AC1142" s="1">
        <v>0</v>
      </c>
      <c r="AD1142" s="1">
        <v>1250</v>
      </c>
      <c r="AE1142" s="1">
        <v>110</v>
      </c>
      <c r="AF1142" s="1">
        <v>0</v>
      </c>
      <c r="AG1142" s="1">
        <v>1250</v>
      </c>
      <c r="AH1142" s="1">
        <v>123</v>
      </c>
      <c r="AI1142" s="1">
        <v>30</v>
      </c>
      <c r="AJ1142" s="1">
        <v>0</v>
      </c>
      <c r="AK1142" s="1" t="s">
        <v>723</v>
      </c>
      <c r="AL1142" s="1">
        <v>1</v>
      </c>
      <c r="AM1142" s="1" t="s">
        <v>724</v>
      </c>
      <c r="AN1142" s="1">
        <v>0</v>
      </c>
      <c r="AO1142" s="1">
        <v>0</v>
      </c>
      <c r="AP1142" s="1">
        <v>0</v>
      </c>
      <c r="AQ1142" s="1">
        <v>1</v>
      </c>
      <c r="AS1142" s="1">
        <v>0</v>
      </c>
      <c r="AT1142" s="1">
        <v>0</v>
      </c>
      <c r="CS1142" s="1" t="s">
        <v>282</v>
      </c>
      <c r="CT1142" s="1">
        <v>1</v>
      </c>
      <c r="CU1142" s="1">
        <v>650</v>
      </c>
      <c r="CV1142" s="1">
        <v>2</v>
      </c>
      <c r="CW1142" s="1">
        <v>0</v>
      </c>
      <c r="CX1142" s="1">
        <v>150002</v>
      </c>
      <c r="CY1142" s="1" t="s">
        <v>282</v>
      </c>
    </row>
    <row r="1143" spans="1:103" x14ac:dyDescent="0.2">
      <c r="A1143" s="1">
        <v>320046</v>
      </c>
      <c r="B1143" s="1">
        <v>1</v>
      </c>
      <c r="C1143" s="1">
        <v>180002</v>
      </c>
      <c r="D1143" s="1">
        <v>280002</v>
      </c>
      <c r="E1143" s="1" t="s">
        <v>2060</v>
      </c>
      <c r="F1143" s="1" t="s">
        <v>2061</v>
      </c>
      <c r="G1143" s="1">
        <v>0</v>
      </c>
      <c r="H1143" s="1">
        <v>20</v>
      </c>
      <c r="I1143" s="1">
        <v>0</v>
      </c>
      <c r="J1143" s="1">
        <v>0</v>
      </c>
      <c r="K1143" s="1">
        <v>0</v>
      </c>
      <c r="L1143" s="1">
        <v>0</v>
      </c>
      <c r="M1143" s="1">
        <v>2</v>
      </c>
      <c r="N1143" s="1">
        <v>1</v>
      </c>
      <c r="O1143" s="1">
        <v>4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107</v>
      </c>
      <c r="Z1143" s="1">
        <v>0</v>
      </c>
      <c r="AA1143" s="1">
        <v>210</v>
      </c>
      <c r="AB1143" s="1">
        <v>109</v>
      </c>
      <c r="AC1143" s="1">
        <v>0</v>
      </c>
      <c r="AD1143" s="1">
        <v>1250</v>
      </c>
      <c r="AE1143" s="1">
        <v>110</v>
      </c>
      <c r="AF1143" s="1">
        <v>0</v>
      </c>
      <c r="AG1143" s="1">
        <v>1250</v>
      </c>
      <c r="AH1143" s="1">
        <v>123</v>
      </c>
      <c r="AI1143" s="1">
        <v>30</v>
      </c>
      <c r="AJ1143" s="1">
        <v>0</v>
      </c>
      <c r="AK1143" s="1" t="s">
        <v>726</v>
      </c>
      <c r="AL1143" s="1">
        <v>1</v>
      </c>
      <c r="AM1143" s="1" t="s">
        <v>727</v>
      </c>
      <c r="AN1143" s="1">
        <v>0</v>
      </c>
      <c r="AO1143" s="1">
        <v>0</v>
      </c>
      <c r="AP1143" s="1">
        <v>0</v>
      </c>
      <c r="AQ1143" s="1">
        <v>1</v>
      </c>
      <c r="AS1143" s="1">
        <v>0</v>
      </c>
      <c r="AT1143" s="1">
        <v>0</v>
      </c>
      <c r="CS1143" s="1" t="s">
        <v>282</v>
      </c>
      <c r="CT1143" s="1">
        <v>1</v>
      </c>
      <c r="CU1143" s="1">
        <v>650</v>
      </c>
      <c r="CV1143" s="1">
        <v>2</v>
      </c>
      <c r="CW1143" s="1">
        <v>0</v>
      </c>
      <c r="CX1143" s="1">
        <v>150002</v>
      </c>
      <c r="CY1143" s="1" t="s">
        <v>282</v>
      </c>
    </row>
    <row r="1144" spans="1:103" x14ac:dyDescent="0.2">
      <c r="A1144" s="1">
        <v>320047</v>
      </c>
      <c r="B1144" s="1">
        <v>1</v>
      </c>
      <c r="C1144" s="1">
        <v>180002</v>
      </c>
      <c r="D1144" s="1">
        <v>280002</v>
      </c>
      <c r="E1144" s="1" t="s">
        <v>2060</v>
      </c>
      <c r="F1144" s="1" t="s">
        <v>2061</v>
      </c>
      <c r="G1144" s="1">
        <v>0</v>
      </c>
      <c r="H1144" s="1">
        <v>20</v>
      </c>
      <c r="I1144" s="1">
        <v>0</v>
      </c>
      <c r="J1144" s="1">
        <v>0</v>
      </c>
      <c r="K1144" s="1">
        <v>0</v>
      </c>
      <c r="L1144" s="1">
        <v>0</v>
      </c>
      <c r="M1144" s="1">
        <v>2</v>
      </c>
      <c r="N1144" s="1">
        <v>1</v>
      </c>
      <c r="O1144" s="1">
        <v>4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107</v>
      </c>
      <c r="Z1144" s="1">
        <v>0</v>
      </c>
      <c r="AA1144" s="1">
        <v>210</v>
      </c>
      <c r="AB1144" s="1">
        <v>109</v>
      </c>
      <c r="AC1144" s="1">
        <v>0</v>
      </c>
      <c r="AD1144" s="1">
        <v>1250</v>
      </c>
      <c r="AE1144" s="1">
        <v>110</v>
      </c>
      <c r="AF1144" s="1">
        <v>0</v>
      </c>
      <c r="AG1144" s="1">
        <v>1250</v>
      </c>
      <c r="AH1144" s="1">
        <v>123</v>
      </c>
      <c r="AI1144" s="1">
        <v>30</v>
      </c>
      <c r="AJ1144" s="1">
        <v>0</v>
      </c>
      <c r="AK1144" s="1" t="s">
        <v>723</v>
      </c>
      <c r="AL1144" s="1">
        <v>1</v>
      </c>
      <c r="AM1144" s="1" t="s">
        <v>724</v>
      </c>
      <c r="AN1144" s="1">
        <v>0</v>
      </c>
      <c r="AO1144" s="1">
        <v>0</v>
      </c>
      <c r="AP1144" s="1">
        <v>0</v>
      </c>
      <c r="AQ1144" s="1">
        <v>1</v>
      </c>
      <c r="AS1144" s="1">
        <v>0</v>
      </c>
      <c r="AT1144" s="1">
        <v>0</v>
      </c>
      <c r="CS1144" s="1" t="s">
        <v>282</v>
      </c>
      <c r="CT1144" s="1">
        <v>1</v>
      </c>
      <c r="CU1144" s="1">
        <v>650</v>
      </c>
      <c r="CV1144" s="1">
        <v>2</v>
      </c>
      <c r="CW1144" s="1">
        <v>0</v>
      </c>
      <c r="CX1144" s="1">
        <v>150002</v>
      </c>
      <c r="CY1144" s="1" t="s">
        <v>282</v>
      </c>
    </row>
    <row r="1145" spans="1:103" x14ac:dyDescent="0.2">
      <c r="A1145" s="1">
        <v>320048</v>
      </c>
      <c r="B1145" s="1">
        <v>1</v>
      </c>
      <c r="C1145" s="1">
        <v>180002</v>
      </c>
      <c r="D1145" s="1">
        <v>280002</v>
      </c>
      <c r="E1145" s="1" t="s">
        <v>2060</v>
      </c>
      <c r="F1145" s="1" t="s">
        <v>2061</v>
      </c>
      <c r="G1145" s="1">
        <v>0</v>
      </c>
      <c r="H1145" s="1">
        <v>20</v>
      </c>
      <c r="I1145" s="1">
        <v>0</v>
      </c>
      <c r="J1145" s="1">
        <v>0</v>
      </c>
      <c r="K1145" s="1">
        <v>0</v>
      </c>
      <c r="L1145" s="1">
        <v>0</v>
      </c>
      <c r="M1145" s="1">
        <v>2</v>
      </c>
      <c r="N1145" s="1">
        <v>1</v>
      </c>
      <c r="O1145" s="1">
        <v>4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107</v>
      </c>
      <c r="Z1145" s="1">
        <v>0</v>
      </c>
      <c r="AA1145" s="1">
        <v>210</v>
      </c>
      <c r="AB1145" s="1">
        <v>109</v>
      </c>
      <c r="AC1145" s="1">
        <v>0</v>
      </c>
      <c r="AD1145" s="1">
        <v>1250</v>
      </c>
      <c r="AE1145" s="1">
        <v>110</v>
      </c>
      <c r="AF1145" s="1">
        <v>0</v>
      </c>
      <c r="AG1145" s="1">
        <v>1250</v>
      </c>
      <c r="AH1145" s="1">
        <v>123</v>
      </c>
      <c r="AI1145" s="1">
        <v>30</v>
      </c>
      <c r="AJ1145" s="1">
        <v>0</v>
      </c>
      <c r="AK1145" s="1" t="s">
        <v>726</v>
      </c>
      <c r="AL1145" s="1">
        <v>1</v>
      </c>
      <c r="AM1145" s="1" t="s">
        <v>727</v>
      </c>
      <c r="AN1145" s="1">
        <v>0</v>
      </c>
      <c r="AO1145" s="1">
        <v>0</v>
      </c>
      <c r="AP1145" s="1">
        <v>0</v>
      </c>
      <c r="AQ1145" s="1">
        <v>1</v>
      </c>
      <c r="AS1145" s="1">
        <v>0</v>
      </c>
      <c r="AT1145" s="1">
        <v>0</v>
      </c>
      <c r="CS1145" s="1" t="s">
        <v>282</v>
      </c>
      <c r="CT1145" s="1">
        <v>1</v>
      </c>
      <c r="CU1145" s="1">
        <v>650</v>
      </c>
      <c r="CV1145" s="1">
        <v>2</v>
      </c>
      <c r="CW1145" s="1">
        <v>0</v>
      </c>
      <c r="CX1145" s="1">
        <v>150002</v>
      </c>
      <c r="CY1145" s="1" t="s">
        <v>282</v>
      </c>
    </row>
    <row r="1146" spans="1:103" x14ac:dyDescent="0.2">
      <c r="A1146" s="1">
        <v>320049</v>
      </c>
      <c r="B1146" s="1">
        <v>1</v>
      </c>
      <c r="C1146" s="1">
        <v>180002</v>
      </c>
      <c r="D1146" s="1">
        <v>280002</v>
      </c>
      <c r="E1146" s="1" t="s">
        <v>2060</v>
      </c>
      <c r="F1146" s="1" t="s">
        <v>2061</v>
      </c>
      <c r="G1146" s="1">
        <v>0</v>
      </c>
      <c r="H1146" s="1">
        <v>20</v>
      </c>
      <c r="I1146" s="1">
        <v>0</v>
      </c>
      <c r="J1146" s="1">
        <v>0</v>
      </c>
      <c r="K1146" s="1">
        <v>0</v>
      </c>
      <c r="L1146" s="1">
        <v>0</v>
      </c>
      <c r="M1146" s="1">
        <v>4</v>
      </c>
      <c r="N1146" s="1">
        <v>1</v>
      </c>
      <c r="O1146" s="1">
        <v>4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107</v>
      </c>
      <c r="Z1146" s="1">
        <v>0</v>
      </c>
      <c r="AA1146" s="1">
        <v>210</v>
      </c>
      <c r="AB1146" s="1">
        <v>109</v>
      </c>
      <c r="AC1146" s="1">
        <v>0</v>
      </c>
      <c r="AD1146" s="1">
        <v>1250</v>
      </c>
      <c r="AE1146" s="1">
        <v>110</v>
      </c>
      <c r="AF1146" s="1">
        <v>0</v>
      </c>
      <c r="AG1146" s="1">
        <v>1250</v>
      </c>
      <c r="AH1146" s="1">
        <v>123</v>
      </c>
      <c r="AI1146" s="1">
        <v>30</v>
      </c>
      <c r="AJ1146" s="1">
        <v>0</v>
      </c>
      <c r="AK1146" s="1" t="s">
        <v>786</v>
      </c>
      <c r="AL1146" s="1">
        <v>1</v>
      </c>
      <c r="AM1146" s="1" t="s">
        <v>787</v>
      </c>
      <c r="AN1146" s="1">
        <v>0</v>
      </c>
      <c r="AO1146" s="1">
        <v>0</v>
      </c>
      <c r="AP1146" s="1">
        <v>0</v>
      </c>
      <c r="AQ1146" s="1">
        <v>1</v>
      </c>
      <c r="AS1146" s="1">
        <v>0</v>
      </c>
      <c r="AT1146" s="1">
        <v>0</v>
      </c>
      <c r="CS1146" s="1" t="s">
        <v>282</v>
      </c>
      <c r="CT1146" s="1">
        <v>1</v>
      </c>
      <c r="CU1146" s="1">
        <v>650</v>
      </c>
      <c r="CV1146" s="1">
        <v>2</v>
      </c>
      <c r="CW1146" s="1">
        <v>0</v>
      </c>
      <c r="CX1146" s="1">
        <v>150002</v>
      </c>
      <c r="CY1146" s="1" t="s">
        <v>282</v>
      </c>
    </row>
    <row r="1147" spans="1:103" x14ac:dyDescent="0.2">
      <c r="A1147" s="1">
        <v>320050</v>
      </c>
      <c r="B1147" s="1">
        <v>1</v>
      </c>
      <c r="C1147" s="1">
        <v>180002</v>
      </c>
      <c r="D1147" s="1">
        <v>280002</v>
      </c>
      <c r="E1147" s="1" t="s">
        <v>2060</v>
      </c>
      <c r="F1147" s="1" t="s">
        <v>2061</v>
      </c>
      <c r="G1147" s="1">
        <v>0</v>
      </c>
      <c r="H1147" s="1">
        <v>20</v>
      </c>
      <c r="I1147" s="1">
        <v>0</v>
      </c>
      <c r="J1147" s="1">
        <v>0</v>
      </c>
      <c r="K1147" s="1">
        <v>0</v>
      </c>
      <c r="L1147" s="1">
        <v>0</v>
      </c>
      <c r="M1147" s="1">
        <v>4</v>
      </c>
      <c r="N1147" s="1">
        <v>1</v>
      </c>
      <c r="O1147" s="1">
        <v>4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107</v>
      </c>
      <c r="Z1147" s="1">
        <v>0</v>
      </c>
      <c r="AA1147" s="1">
        <v>210</v>
      </c>
      <c r="AB1147" s="1">
        <v>109</v>
      </c>
      <c r="AC1147" s="1">
        <v>0</v>
      </c>
      <c r="AD1147" s="1">
        <v>1250</v>
      </c>
      <c r="AE1147" s="1">
        <v>110</v>
      </c>
      <c r="AF1147" s="1">
        <v>0</v>
      </c>
      <c r="AG1147" s="1">
        <v>1250</v>
      </c>
      <c r="AH1147" s="1">
        <v>123</v>
      </c>
      <c r="AI1147" s="1">
        <v>30</v>
      </c>
      <c r="AJ1147" s="1">
        <v>0</v>
      </c>
      <c r="AK1147" s="1" t="s">
        <v>789</v>
      </c>
      <c r="AL1147" s="1">
        <v>1</v>
      </c>
      <c r="AM1147" s="1" t="s">
        <v>790</v>
      </c>
      <c r="AN1147" s="1">
        <v>0</v>
      </c>
      <c r="AO1147" s="1">
        <v>0</v>
      </c>
      <c r="AP1147" s="1">
        <v>0</v>
      </c>
      <c r="AQ1147" s="1">
        <v>1</v>
      </c>
      <c r="AS1147" s="1">
        <v>0</v>
      </c>
      <c r="AT1147" s="1">
        <v>0</v>
      </c>
      <c r="CS1147" s="1" t="s">
        <v>282</v>
      </c>
      <c r="CT1147" s="1">
        <v>1</v>
      </c>
      <c r="CU1147" s="1">
        <v>650</v>
      </c>
      <c r="CV1147" s="1">
        <v>2</v>
      </c>
      <c r="CW1147" s="1">
        <v>0</v>
      </c>
      <c r="CX1147" s="1">
        <v>150002</v>
      </c>
      <c r="CY1147" s="1" t="s">
        <v>282</v>
      </c>
    </row>
    <row r="1148" spans="1:103" x14ac:dyDescent="0.2">
      <c r="A1148" s="1">
        <v>320051</v>
      </c>
      <c r="B1148" s="1">
        <v>1</v>
      </c>
      <c r="C1148" s="1">
        <v>180002</v>
      </c>
      <c r="D1148" s="1">
        <v>280002</v>
      </c>
      <c r="E1148" s="1" t="s">
        <v>2060</v>
      </c>
      <c r="F1148" s="1" t="s">
        <v>2061</v>
      </c>
      <c r="G1148" s="1">
        <v>0</v>
      </c>
      <c r="H1148" s="1">
        <v>20</v>
      </c>
      <c r="I1148" s="1">
        <v>0</v>
      </c>
      <c r="J1148" s="1">
        <v>0</v>
      </c>
      <c r="K1148" s="1">
        <v>0</v>
      </c>
      <c r="L1148" s="1">
        <v>0</v>
      </c>
      <c r="M1148" s="1">
        <v>8</v>
      </c>
      <c r="N1148" s="1">
        <v>1</v>
      </c>
      <c r="O1148" s="1">
        <v>4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107</v>
      </c>
      <c r="Z1148" s="1">
        <v>0</v>
      </c>
      <c r="AA1148" s="1">
        <v>210</v>
      </c>
      <c r="AB1148" s="1">
        <v>109</v>
      </c>
      <c r="AC1148" s="1">
        <v>0</v>
      </c>
      <c r="AD1148" s="1">
        <v>1250</v>
      </c>
      <c r="AE1148" s="1">
        <v>110</v>
      </c>
      <c r="AF1148" s="1">
        <v>0</v>
      </c>
      <c r="AG1148" s="1">
        <v>1250</v>
      </c>
      <c r="AH1148" s="1">
        <v>123</v>
      </c>
      <c r="AI1148" s="1">
        <v>30</v>
      </c>
      <c r="AJ1148" s="1">
        <v>0</v>
      </c>
      <c r="AK1148" s="1" t="s">
        <v>853</v>
      </c>
      <c r="AL1148" s="1">
        <v>1</v>
      </c>
      <c r="AM1148" s="1" t="s">
        <v>854</v>
      </c>
      <c r="AN1148" s="1">
        <v>0</v>
      </c>
      <c r="AO1148" s="1">
        <v>0</v>
      </c>
      <c r="AP1148" s="1">
        <v>0</v>
      </c>
      <c r="AQ1148" s="1">
        <v>1</v>
      </c>
      <c r="AS1148" s="1">
        <v>0</v>
      </c>
      <c r="AT1148" s="1">
        <v>0</v>
      </c>
      <c r="CS1148" s="1" t="s">
        <v>282</v>
      </c>
      <c r="CT1148" s="1">
        <v>1</v>
      </c>
      <c r="CU1148" s="1">
        <v>650</v>
      </c>
      <c r="CV1148" s="1">
        <v>2</v>
      </c>
      <c r="CW1148" s="1">
        <v>0</v>
      </c>
      <c r="CX1148" s="1">
        <v>150002</v>
      </c>
      <c r="CY1148" s="1" t="s">
        <v>282</v>
      </c>
    </row>
    <row r="1149" spans="1:103" x14ac:dyDescent="0.2">
      <c r="A1149" s="1">
        <v>320052</v>
      </c>
      <c r="B1149" s="1">
        <v>1</v>
      </c>
      <c r="C1149" s="1">
        <v>180002</v>
      </c>
      <c r="D1149" s="1">
        <v>280002</v>
      </c>
      <c r="E1149" s="1" t="s">
        <v>2060</v>
      </c>
      <c r="F1149" s="1" t="s">
        <v>2061</v>
      </c>
      <c r="G1149" s="1">
        <v>0</v>
      </c>
      <c r="H1149" s="1">
        <v>20</v>
      </c>
      <c r="I1149" s="1">
        <v>0</v>
      </c>
      <c r="J1149" s="1">
        <v>0</v>
      </c>
      <c r="K1149" s="1">
        <v>0</v>
      </c>
      <c r="L1149" s="1">
        <v>0</v>
      </c>
      <c r="M1149" s="1">
        <v>4</v>
      </c>
      <c r="N1149" s="1">
        <v>1</v>
      </c>
      <c r="O1149" s="1">
        <v>4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107</v>
      </c>
      <c r="Z1149" s="1">
        <v>0</v>
      </c>
      <c r="AA1149" s="1">
        <v>210</v>
      </c>
      <c r="AB1149" s="1">
        <v>109</v>
      </c>
      <c r="AC1149" s="1">
        <v>0</v>
      </c>
      <c r="AD1149" s="1">
        <v>1250</v>
      </c>
      <c r="AE1149" s="1">
        <v>110</v>
      </c>
      <c r="AF1149" s="1">
        <v>0</v>
      </c>
      <c r="AG1149" s="1">
        <v>1250</v>
      </c>
      <c r="AH1149" s="1">
        <v>123</v>
      </c>
      <c r="AI1149" s="1">
        <v>30</v>
      </c>
      <c r="AJ1149" s="1">
        <v>0</v>
      </c>
      <c r="AK1149" s="1" t="s">
        <v>789</v>
      </c>
      <c r="AL1149" s="1">
        <v>1</v>
      </c>
      <c r="AM1149" s="1" t="s">
        <v>790</v>
      </c>
      <c r="AN1149" s="1">
        <v>0</v>
      </c>
      <c r="AO1149" s="1">
        <v>0</v>
      </c>
      <c r="AP1149" s="1">
        <v>0</v>
      </c>
      <c r="AQ1149" s="1">
        <v>1</v>
      </c>
      <c r="AS1149" s="1">
        <v>0</v>
      </c>
      <c r="AT1149" s="1">
        <v>0</v>
      </c>
      <c r="CS1149" s="1" t="s">
        <v>282</v>
      </c>
      <c r="CT1149" s="1">
        <v>1</v>
      </c>
      <c r="CU1149" s="1">
        <v>650</v>
      </c>
      <c r="CV1149" s="1">
        <v>2</v>
      </c>
      <c r="CW1149" s="1">
        <v>0</v>
      </c>
      <c r="CX1149" s="1">
        <v>150002</v>
      </c>
      <c r="CY1149" s="1" t="s">
        <v>282</v>
      </c>
    </row>
    <row r="1150" spans="1:103" x14ac:dyDescent="0.2">
      <c r="A1150" s="1">
        <v>320053</v>
      </c>
      <c r="B1150" s="1">
        <v>1</v>
      </c>
      <c r="C1150" s="1">
        <v>180002</v>
      </c>
      <c r="D1150" s="1">
        <v>280002</v>
      </c>
      <c r="E1150" s="1" t="s">
        <v>2060</v>
      </c>
      <c r="F1150" s="1" t="s">
        <v>2061</v>
      </c>
      <c r="G1150" s="1">
        <v>0</v>
      </c>
      <c r="H1150" s="1">
        <v>20</v>
      </c>
      <c r="I1150" s="1">
        <v>0</v>
      </c>
      <c r="J1150" s="1">
        <v>0</v>
      </c>
      <c r="K1150" s="1">
        <v>0</v>
      </c>
      <c r="L1150" s="1">
        <v>0</v>
      </c>
      <c r="M1150" s="1">
        <v>8</v>
      </c>
      <c r="N1150" s="1">
        <v>1</v>
      </c>
      <c r="O1150" s="1">
        <v>4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107</v>
      </c>
      <c r="Z1150" s="1">
        <v>0</v>
      </c>
      <c r="AA1150" s="1">
        <v>210</v>
      </c>
      <c r="AB1150" s="1">
        <v>109</v>
      </c>
      <c r="AC1150" s="1">
        <v>0</v>
      </c>
      <c r="AD1150" s="1">
        <v>1250</v>
      </c>
      <c r="AE1150" s="1">
        <v>110</v>
      </c>
      <c r="AF1150" s="1">
        <v>0</v>
      </c>
      <c r="AG1150" s="1">
        <v>1250</v>
      </c>
      <c r="AH1150" s="1">
        <v>123</v>
      </c>
      <c r="AI1150" s="1">
        <v>30</v>
      </c>
      <c r="AJ1150" s="1">
        <v>0</v>
      </c>
      <c r="AK1150" s="1" t="s">
        <v>853</v>
      </c>
      <c r="AL1150" s="1">
        <v>1</v>
      </c>
      <c r="AM1150" s="1" t="s">
        <v>854</v>
      </c>
      <c r="AN1150" s="1">
        <v>0</v>
      </c>
      <c r="AO1150" s="1">
        <v>0</v>
      </c>
      <c r="AP1150" s="1">
        <v>0</v>
      </c>
      <c r="AQ1150" s="1">
        <v>1</v>
      </c>
      <c r="AS1150" s="1">
        <v>0</v>
      </c>
      <c r="AT1150" s="1">
        <v>0</v>
      </c>
      <c r="CS1150" s="1" t="s">
        <v>282</v>
      </c>
      <c r="CT1150" s="1">
        <v>1</v>
      </c>
      <c r="CU1150" s="1">
        <v>650</v>
      </c>
      <c r="CV1150" s="1">
        <v>2</v>
      </c>
      <c r="CW1150" s="1">
        <v>0</v>
      </c>
      <c r="CX1150" s="1">
        <v>150002</v>
      </c>
      <c r="CY1150" s="1" t="s">
        <v>282</v>
      </c>
    </row>
    <row r="1151" spans="1:103" x14ac:dyDescent="0.2">
      <c r="A1151" s="1">
        <v>320054</v>
      </c>
      <c r="B1151" s="1">
        <v>1</v>
      </c>
      <c r="C1151" s="1">
        <v>180002</v>
      </c>
      <c r="D1151" s="1">
        <v>280002</v>
      </c>
      <c r="E1151" s="1" t="s">
        <v>2060</v>
      </c>
      <c r="F1151" s="1" t="s">
        <v>2061</v>
      </c>
      <c r="G1151" s="1">
        <v>0</v>
      </c>
      <c r="H1151" s="1">
        <v>20</v>
      </c>
      <c r="I1151" s="1">
        <v>0</v>
      </c>
      <c r="J1151" s="1">
        <v>0</v>
      </c>
      <c r="K1151" s="1">
        <v>0</v>
      </c>
      <c r="L1151" s="1">
        <v>0</v>
      </c>
      <c r="M1151" s="1">
        <v>8</v>
      </c>
      <c r="N1151" s="1">
        <v>1</v>
      </c>
      <c r="O1151" s="1">
        <v>4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107</v>
      </c>
      <c r="Z1151" s="1">
        <v>0</v>
      </c>
      <c r="AA1151" s="1">
        <v>210</v>
      </c>
      <c r="AB1151" s="1">
        <v>109</v>
      </c>
      <c r="AC1151" s="1">
        <v>0</v>
      </c>
      <c r="AD1151" s="1">
        <v>1250</v>
      </c>
      <c r="AE1151" s="1">
        <v>110</v>
      </c>
      <c r="AF1151" s="1">
        <v>0</v>
      </c>
      <c r="AG1151" s="1">
        <v>1250</v>
      </c>
      <c r="AH1151" s="1">
        <v>123</v>
      </c>
      <c r="AI1151" s="1">
        <v>30</v>
      </c>
      <c r="AJ1151" s="1">
        <v>0</v>
      </c>
      <c r="AK1151" s="1" t="s">
        <v>856</v>
      </c>
      <c r="AL1151" s="1">
        <v>1</v>
      </c>
      <c r="AM1151" s="1" t="s">
        <v>857</v>
      </c>
      <c r="AN1151" s="1">
        <v>0</v>
      </c>
      <c r="AO1151" s="1">
        <v>0</v>
      </c>
      <c r="AP1151" s="1">
        <v>0</v>
      </c>
      <c r="AQ1151" s="1">
        <v>1</v>
      </c>
      <c r="AS1151" s="1">
        <v>0</v>
      </c>
      <c r="AT1151" s="1">
        <v>0</v>
      </c>
      <c r="CS1151" s="1" t="s">
        <v>282</v>
      </c>
      <c r="CT1151" s="1">
        <v>1</v>
      </c>
      <c r="CU1151" s="1">
        <v>650</v>
      </c>
      <c r="CV1151" s="1">
        <v>2</v>
      </c>
      <c r="CW1151" s="1">
        <v>0</v>
      </c>
      <c r="CX1151" s="1">
        <v>150002</v>
      </c>
      <c r="CY1151" s="1" t="s">
        <v>282</v>
      </c>
    </row>
    <row r="1152" spans="1:103" x14ac:dyDescent="0.2">
      <c r="A1152" s="1">
        <v>320055</v>
      </c>
      <c r="B1152" s="1">
        <v>1</v>
      </c>
      <c r="C1152" s="1">
        <v>180002</v>
      </c>
      <c r="D1152" s="1">
        <v>280002</v>
      </c>
      <c r="E1152" s="1" t="s">
        <v>2060</v>
      </c>
      <c r="F1152" s="1" t="s">
        <v>2061</v>
      </c>
      <c r="G1152" s="1">
        <v>0</v>
      </c>
      <c r="H1152" s="1">
        <v>20</v>
      </c>
      <c r="I1152" s="1">
        <v>0</v>
      </c>
      <c r="J1152" s="1">
        <v>0</v>
      </c>
      <c r="K1152" s="1">
        <v>0</v>
      </c>
      <c r="L1152" s="1">
        <v>0</v>
      </c>
      <c r="M1152" s="1">
        <v>8</v>
      </c>
      <c r="N1152" s="1">
        <v>1</v>
      </c>
      <c r="O1152" s="1">
        <v>4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107</v>
      </c>
      <c r="Z1152" s="1">
        <v>0</v>
      </c>
      <c r="AA1152" s="1">
        <v>210</v>
      </c>
      <c r="AB1152" s="1">
        <v>109</v>
      </c>
      <c r="AC1152" s="1">
        <v>0</v>
      </c>
      <c r="AD1152" s="1">
        <v>1250</v>
      </c>
      <c r="AE1152" s="1">
        <v>110</v>
      </c>
      <c r="AF1152" s="1">
        <v>0</v>
      </c>
      <c r="AG1152" s="1">
        <v>1250</v>
      </c>
      <c r="AH1152" s="1">
        <v>123</v>
      </c>
      <c r="AI1152" s="1">
        <v>30</v>
      </c>
      <c r="AJ1152" s="1">
        <v>0</v>
      </c>
      <c r="AK1152" s="1" t="s">
        <v>853</v>
      </c>
      <c r="AL1152" s="1">
        <v>1</v>
      </c>
      <c r="AM1152" s="1" t="s">
        <v>854</v>
      </c>
      <c r="AN1152" s="1">
        <v>0</v>
      </c>
      <c r="AO1152" s="1">
        <v>0</v>
      </c>
      <c r="AP1152" s="1">
        <v>0</v>
      </c>
      <c r="AQ1152" s="1">
        <v>1</v>
      </c>
      <c r="AS1152" s="1">
        <v>0</v>
      </c>
      <c r="AT1152" s="1">
        <v>0</v>
      </c>
      <c r="CS1152" s="1" t="s">
        <v>282</v>
      </c>
      <c r="CT1152" s="1">
        <v>1</v>
      </c>
      <c r="CU1152" s="1">
        <v>650</v>
      </c>
      <c r="CV1152" s="1">
        <v>2</v>
      </c>
      <c r="CW1152" s="1">
        <v>0</v>
      </c>
      <c r="CX1152" s="1">
        <v>150002</v>
      </c>
      <c r="CY1152" s="1" t="s">
        <v>282</v>
      </c>
    </row>
    <row r="1153" spans="1:103" x14ac:dyDescent="0.2">
      <c r="A1153" s="1">
        <v>320056</v>
      </c>
      <c r="B1153" s="1">
        <v>1</v>
      </c>
      <c r="C1153" s="1">
        <v>180002</v>
      </c>
      <c r="D1153" s="1">
        <v>280002</v>
      </c>
      <c r="E1153" s="1" t="s">
        <v>2060</v>
      </c>
      <c r="F1153" s="1" t="s">
        <v>2061</v>
      </c>
      <c r="G1153" s="1">
        <v>0</v>
      </c>
      <c r="H1153" s="1">
        <v>20</v>
      </c>
      <c r="I1153" s="1">
        <v>0</v>
      </c>
      <c r="J1153" s="1">
        <v>0</v>
      </c>
      <c r="K1153" s="1">
        <v>0</v>
      </c>
      <c r="L1153" s="1">
        <v>0</v>
      </c>
      <c r="M1153" s="1">
        <v>8</v>
      </c>
      <c r="N1153" s="1">
        <v>1</v>
      </c>
      <c r="O1153" s="1">
        <v>4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107</v>
      </c>
      <c r="Z1153" s="1">
        <v>0</v>
      </c>
      <c r="AA1153" s="1">
        <v>210</v>
      </c>
      <c r="AB1153" s="1">
        <v>109</v>
      </c>
      <c r="AC1153" s="1">
        <v>0</v>
      </c>
      <c r="AD1153" s="1">
        <v>1250</v>
      </c>
      <c r="AE1153" s="1">
        <v>110</v>
      </c>
      <c r="AF1153" s="1">
        <v>0</v>
      </c>
      <c r="AG1153" s="1">
        <v>1250</v>
      </c>
      <c r="AH1153" s="1">
        <v>123</v>
      </c>
      <c r="AI1153" s="1">
        <v>30</v>
      </c>
      <c r="AJ1153" s="1">
        <v>0</v>
      </c>
      <c r="AK1153" s="1" t="s">
        <v>856</v>
      </c>
      <c r="AL1153" s="1">
        <v>1</v>
      </c>
      <c r="AM1153" s="1" t="s">
        <v>857</v>
      </c>
      <c r="AN1153" s="1">
        <v>0</v>
      </c>
      <c r="AO1153" s="1">
        <v>0</v>
      </c>
      <c r="AP1153" s="1">
        <v>0</v>
      </c>
      <c r="AQ1153" s="1">
        <v>1</v>
      </c>
      <c r="AS1153" s="1">
        <v>0</v>
      </c>
      <c r="AT1153" s="1">
        <v>0</v>
      </c>
      <c r="CS1153" s="1" t="s">
        <v>282</v>
      </c>
      <c r="CT1153" s="1">
        <v>1</v>
      </c>
      <c r="CU1153" s="1">
        <v>650</v>
      </c>
      <c r="CV1153" s="1">
        <v>2</v>
      </c>
      <c r="CW1153" s="1">
        <v>0</v>
      </c>
      <c r="CX1153" s="1">
        <v>150002</v>
      </c>
      <c r="CY1153" s="1" t="s">
        <v>282</v>
      </c>
    </row>
    <row r="1154" spans="1:103" x14ac:dyDescent="0.2">
      <c r="A1154" s="1">
        <v>320057</v>
      </c>
      <c r="B1154" s="1">
        <v>1</v>
      </c>
      <c r="C1154" s="1">
        <v>180002</v>
      </c>
      <c r="D1154" s="1">
        <v>280002</v>
      </c>
      <c r="E1154" s="1" t="s">
        <v>2060</v>
      </c>
      <c r="F1154" s="1" t="s">
        <v>2061</v>
      </c>
      <c r="G1154" s="1">
        <v>0</v>
      </c>
      <c r="H1154" s="1">
        <v>20</v>
      </c>
      <c r="I1154" s="1">
        <v>0</v>
      </c>
      <c r="J1154" s="1">
        <v>0</v>
      </c>
      <c r="K1154" s="1">
        <v>0</v>
      </c>
      <c r="L1154" s="1">
        <v>0</v>
      </c>
      <c r="M1154" s="1">
        <v>16</v>
      </c>
      <c r="N1154" s="1">
        <v>1</v>
      </c>
      <c r="O1154" s="1">
        <v>5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107</v>
      </c>
      <c r="Z1154" s="1">
        <v>0</v>
      </c>
      <c r="AA1154" s="1">
        <v>220</v>
      </c>
      <c r="AB1154" s="1">
        <v>109</v>
      </c>
      <c r="AC1154" s="1">
        <v>0</v>
      </c>
      <c r="AD1154" s="1">
        <v>2500</v>
      </c>
      <c r="AE1154" s="1">
        <v>110</v>
      </c>
      <c r="AF1154" s="1">
        <v>0</v>
      </c>
      <c r="AG1154" s="1">
        <v>2500</v>
      </c>
      <c r="AH1154" s="1">
        <v>123</v>
      </c>
      <c r="AI1154" s="1">
        <v>30</v>
      </c>
      <c r="AJ1154" s="1">
        <v>0</v>
      </c>
      <c r="AK1154" s="1" t="s">
        <v>1023</v>
      </c>
      <c r="AL1154" s="1">
        <v>1</v>
      </c>
      <c r="AM1154" s="1" t="s">
        <v>1024</v>
      </c>
      <c r="AN1154" s="1">
        <v>0</v>
      </c>
      <c r="AO1154" s="1">
        <v>0</v>
      </c>
      <c r="AP1154" s="1">
        <v>0</v>
      </c>
      <c r="AQ1154" s="1">
        <v>1</v>
      </c>
      <c r="AS1154" s="1">
        <v>0</v>
      </c>
      <c r="AT1154" s="1">
        <v>0</v>
      </c>
      <c r="CS1154" s="1" t="s">
        <v>282</v>
      </c>
      <c r="CT1154" s="1">
        <v>1</v>
      </c>
      <c r="CU1154" s="1">
        <v>650</v>
      </c>
      <c r="CV1154" s="1">
        <v>2</v>
      </c>
      <c r="CW1154" s="1">
        <v>0</v>
      </c>
      <c r="CX1154" s="1">
        <v>150002</v>
      </c>
      <c r="CY1154" s="1" t="s">
        <v>282</v>
      </c>
    </row>
    <row r="1155" spans="1:103" x14ac:dyDescent="0.2">
      <c r="A1155" s="1">
        <v>320058</v>
      </c>
      <c r="B1155" s="1">
        <v>1</v>
      </c>
      <c r="C1155" s="1">
        <v>180002</v>
      </c>
      <c r="D1155" s="1">
        <v>280002</v>
      </c>
      <c r="E1155" s="1" t="s">
        <v>2060</v>
      </c>
      <c r="F1155" s="1" t="s">
        <v>2061</v>
      </c>
      <c r="G1155" s="1">
        <v>0</v>
      </c>
      <c r="H1155" s="1">
        <v>20</v>
      </c>
      <c r="I1155" s="1">
        <v>0</v>
      </c>
      <c r="J1155" s="1">
        <v>0</v>
      </c>
      <c r="K1155" s="1">
        <v>0</v>
      </c>
      <c r="L1155" s="1">
        <v>0</v>
      </c>
      <c r="M1155" s="1">
        <v>16</v>
      </c>
      <c r="N1155" s="1">
        <v>1</v>
      </c>
      <c r="O1155" s="1">
        <v>5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107</v>
      </c>
      <c r="Z1155" s="1">
        <v>0</v>
      </c>
      <c r="AA1155" s="1">
        <v>220</v>
      </c>
      <c r="AB1155" s="1">
        <v>109</v>
      </c>
      <c r="AC1155" s="1">
        <v>0</v>
      </c>
      <c r="AD1155" s="1">
        <v>2500</v>
      </c>
      <c r="AE1155" s="1">
        <v>110</v>
      </c>
      <c r="AF1155" s="1">
        <v>0</v>
      </c>
      <c r="AG1155" s="1">
        <v>2500</v>
      </c>
      <c r="AH1155" s="1">
        <v>123</v>
      </c>
      <c r="AI1155" s="1">
        <v>30</v>
      </c>
      <c r="AJ1155" s="1">
        <v>0</v>
      </c>
      <c r="AK1155" s="1" t="s">
        <v>999</v>
      </c>
      <c r="AL1155" s="1">
        <v>1</v>
      </c>
      <c r="AM1155" s="1" t="s">
        <v>1000</v>
      </c>
      <c r="AN1155" s="1">
        <v>0</v>
      </c>
      <c r="AO1155" s="1">
        <v>0</v>
      </c>
      <c r="AP1155" s="1">
        <v>0</v>
      </c>
      <c r="AQ1155" s="1">
        <v>1</v>
      </c>
      <c r="AS1155" s="1">
        <v>0</v>
      </c>
      <c r="AT1155" s="1">
        <v>0</v>
      </c>
      <c r="CS1155" s="1" t="s">
        <v>282</v>
      </c>
      <c r="CT1155" s="1">
        <v>1</v>
      </c>
      <c r="CU1155" s="1">
        <v>650</v>
      </c>
      <c r="CV1155" s="1">
        <v>2</v>
      </c>
      <c r="CW1155" s="1">
        <v>0</v>
      </c>
      <c r="CX1155" s="1">
        <v>150002</v>
      </c>
      <c r="CY1155" s="1" t="s">
        <v>282</v>
      </c>
    </row>
    <row r="1156" spans="1:103" x14ac:dyDescent="0.2">
      <c r="A1156" s="1">
        <v>320059</v>
      </c>
      <c r="B1156" s="1">
        <v>1</v>
      </c>
      <c r="C1156" s="1">
        <v>180002</v>
      </c>
      <c r="D1156" s="1">
        <v>280002</v>
      </c>
      <c r="E1156" s="1" t="s">
        <v>2060</v>
      </c>
      <c r="F1156" s="1" t="s">
        <v>2061</v>
      </c>
      <c r="G1156" s="1">
        <v>0</v>
      </c>
      <c r="H1156" s="1">
        <v>20</v>
      </c>
      <c r="I1156" s="1">
        <v>0</v>
      </c>
      <c r="J1156" s="1">
        <v>0</v>
      </c>
      <c r="K1156" s="1">
        <v>0</v>
      </c>
      <c r="L1156" s="1">
        <v>0</v>
      </c>
      <c r="M1156" s="1">
        <v>32</v>
      </c>
      <c r="N1156" s="1">
        <v>1</v>
      </c>
      <c r="O1156" s="1">
        <v>5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</v>
      </c>
      <c r="Z1156" s="1">
        <v>0</v>
      </c>
      <c r="AA1156" s="1">
        <v>220</v>
      </c>
      <c r="AB1156" s="1">
        <v>109</v>
      </c>
      <c r="AC1156" s="1">
        <v>0</v>
      </c>
      <c r="AD1156" s="1">
        <v>2500</v>
      </c>
      <c r="AE1156" s="1">
        <v>110</v>
      </c>
      <c r="AF1156" s="1">
        <v>0</v>
      </c>
      <c r="AG1156" s="1">
        <v>2500</v>
      </c>
      <c r="AH1156" s="1">
        <v>123</v>
      </c>
      <c r="AI1156" s="1">
        <v>30</v>
      </c>
      <c r="AJ1156" s="1">
        <v>0</v>
      </c>
      <c r="AK1156" s="1" t="s">
        <v>1027</v>
      </c>
      <c r="AL1156" s="1">
        <v>1</v>
      </c>
      <c r="AM1156" s="1" t="s">
        <v>1028</v>
      </c>
      <c r="AN1156" s="1">
        <v>0</v>
      </c>
      <c r="AO1156" s="1">
        <v>0</v>
      </c>
      <c r="AP1156" s="1">
        <v>0</v>
      </c>
      <c r="AQ1156" s="1">
        <v>1</v>
      </c>
      <c r="AS1156" s="1">
        <v>0</v>
      </c>
      <c r="AT1156" s="1">
        <v>0</v>
      </c>
      <c r="CS1156" s="1" t="s">
        <v>282</v>
      </c>
      <c r="CT1156" s="1">
        <v>1</v>
      </c>
      <c r="CU1156" s="1">
        <v>650</v>
      </c>
      <c r="CV1156" s="1">
        <v>2</v>
      </c>
      <c r="CW1156" s="1">
        <v>0</v>
      </c>
      <c r="CX1156" s="1">
        <v>150002</v>
      </c>
      <c r="CY1156" s="1" t="s">
        <v>282</v>
      </c>
    </row>
    <row r="1157" spans="1:103" x14ac:dyDescent="0.2">
      <c r="A1157" s="1">
        <v>320060</v>
      </c>
      <c r="B1157" s="1">
        <v>1</v>
      </c>
      <c r="C1157" s="1">
        <v>180002</v>
      </c>
      <c r="D1157" s="1">
        <v>280002</v>
      </c>
      <c r="E1157" s="1" t="s">
        <v>2060</v>
      </c>
      <c r="F1157" s="1" t="s">
        <v>2061</v>
      </c>
      <c r="G1157" s="1">
        <v>0</v>
      </c>
      <c r="H1157" s="1">
        <v>20</v>
      </c>
      <c r="I1157" s="1">
        <v>0</v>
      </c>
      <c r="J1157" s="1">
        <v>0</v>
      </c>
      <c r="K1157" s="1">
        <v>0</v>
      </c>
      <c r="L1157" s="1">
        <v>0</v>
      </c>
      <c r="M1157" s="1">
        <v>32</v>
      </c>
      <c r="N1157" s="1">
        <v>1</v>
      </c>
      <c r="O1157" s="1">
        <v>5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107</v>
      </c>
      <c r="Z1157" s="1">
        <v>0</v>
      </c>
      <c r="AA1157" s="1">
        <v>220</v>
      </c>
      <c r="AB1157" s="1">
        <v>109</v>
      </c>
      <c r="AC1157" s="1">
        <v>0</v>
      </c>
      <c r="AD1157" s="1">
        <v>2500</v>
      </c>
      <c r="AE1157" s="1">
        <v>110</v>
      </c>
      <c r="AF1157" s="1">
        <v>0</v>
      </c>
      <c r="AG1157" s="1">
        <v>2500</v>
      </c>
      <c r="AH1157" s="1">
        <v>123</v>
      </c>
      <c r="AI1157" s="1">
        <v>30</v>
      </c>
      <c r="AJ1157" s="1">
        <v>0</v>
      </c>
      <c r="AK1157" s="1" t="s">
        <v>1003</v>
      </c>
      <c r="AL1157" s="1">
        <v>1</v>
      </c>
      <c r="AM1157" s="1" t="s">
        <v>1004</v>
      </c>
      <c r="AN1157" s="1">
        <v>0</v>
      </c>
      <c r="AO1157" s="1">
        <v>0</v>
      </c>
      <c r="AP1157" s="1">
        <v>0</v>
      </c>
      <c r="AQ1157" s="1">
        <v>1</v>
      </c>
      <c r="AS1157" s="1">
        <v>0</v>
      </c>
      <c r="AT1157" s="1">
        <v>0</v>
      </c>
      <c r="CS1157" s="1" t="s">
        <v>282</v>
      </c>
      <c r="CT1157" s="1">
        <v>1</v>
      </c>
      <c r="CU1157" s="1">
        <v>650</v>
      </c>
      <c r="CV1157" s="1">
        <v>2</v>
      </c>
      <c r="CW1157" s="1">
        <v>0</v>
      </c>
      <c r="CX1157" s="1">
        <v>150002</v>
      </c>
      <c r="CY1157" s="1" t="s">
        <v>282</v>
      </c>
    </row>
    <row r="1158" spans="1:103" x14ac:dyDescent="0.2">
      <c r="A1158" s="1">
        <v>320061</v>
      </c>
      <c r="B1158" s="1">
        <v>1</v>
      </c>
      <c r="C1158" s="1">
        <v>180002</v>
      </c>
      <c r="D1158" s="1">
        <v>280002</v>
      </c>
      <c r="E1158" s="1" t="s">
        <v>2060</v>
      </c>
      <c r="F1158" s="1" t="s">
        <v>2061</v>
      </c>
      <c r="G1158" s="1">
        <v>0</v>
      </c>
      <c r="H1158" s="1">
        <v>20</v>
      </c>
      <c r="I1158" s="1">
        <v>0</v>
      </c>
      <c r="J1158" s="1">
        <v>0</v>
      </c>
      <c r="K1158" s="1">
        <v>0</v>
      </c>
      <c r="L1158" s="1">
        <v>0</v>
      </c>
      <c r="M1158" s="1">
        <v>2</v>
      </c>
      <c r="N1158" s="1">
        <v>1</v>
      </c>
      <c r="O1158" s="1">
        <v>5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107</v>
      </c>
      <c r="Z1158" s="1">
        <v>0</v>
      </c>
      <c r="AA1158" s="1">
        <v>220</v>
      </c>
      <c r="AB1158" s="1">
        <v>109</v>
      </c>
      <c r="AC1158" s="1">
        <v>0</v>
      </c>
      <c r="AD1158" s="1">
        <v>2500</v>
      </c>
      <c r="AE1158" s="1">
        <v>110</v>
      </c>
      <c r="AF1158" s="1">
        <v>0</v>
      </c>
      <c r="AG1158" s="1">
        <v>2500</v>
      </c>
      <c r="AH1158" s="1">
        <v>123</v>
      </c>
      <c r="AI1158" s="1">
        <v>30</v>
      </c>
      <c r="AJ1158" s="1">
        <v>0</v>
      </c>
      <c r="AK1158" s="1" t="s">
        <v>1011</v>
      </c>
      <c r="AL1158" s="1">
        <v>1</v>
      </c>
      <c r="AM1158" s="1" t="s">
        <v>1012</v>
      </c>
      <c r="AN1158" s="1">
        <v>0</v>
      </c>
      <c r="AO1158" s="1">
        <v>0</v>
      </c>
      <c r="AP1158" s="1">
        <v>0</v>
      </c>
      <c r="AQ1158" s="1">
        <v>1</v>
      </c>
      <c r="AS1158" s="1">
        <v>0</v>
      </c>
      <c r="AT1158" s="1">
        <v>0</v>
      </c>
      <c r="CS1158" s="1" t="s">
        <v>284</v>
      </c>
      <c r="CT1158" s="1">
        <v>1</v>
      </c>
      <c r="CU1158" s="1">
        <v>650</v>
      </c>
      <c r="CV1158" s="1">
        <v>3</v>
      </c>
      <c r="CW1158" s="1">
        <v>0</v>
      </c>
      <c r="CX1158" s="1">
        <v>150003</v>
      </c>
      <c r="CY1158" s="1" t="s">
        <v>284</v>
      </c>
    </row>
    <row r="1159" spans="1:103" x14ac:dyDescent="0.2">
      <c r="A1159" s="1">
        <v>320062</v>
      </c>
      <c r="B1159" s="1">
        <v>1</v>
      </c>
      <c r="C1159" s="1">
        <v>180002</v>
      </c>
      <c r="D1159" s="1">
        <v>280002</v>
      </c>
      <c r="E1159" s="1" t="s">
        <v>2060</v>
      </c>
      <c r="F1159" s="1" t="s">
        <v>2061</v>
      </c>
      <c r="G1159" s="1">
        <v>0</v>
      </c>
      <c r="H1159" s="1">
        <v>20</v>
      </c>
      <c r="I1159" s="1">
        <v>0</v>
      </c>
      <c r="J1159" s="1">
        <v>0</v>
      </c>
      <c r="K1159" s="1">
        <v>0</v>
      </c>
      <c r="L1159" s="1">
        <v>0</v>
      </c>
      <c r="M1159" s="1">
        <v>2</v>
      </c>
      <c r="N1159" s="1">
        <v>1</v>
      </c>
      <c r="O1159" s="1">
        <v>5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107</v>
      </c>
      <c r="Z1159" s="1">
        <v>0</v>
      </c>
      <c r="AA1159" s="1">
        <v>220</v>
      </c>
      <c r="AB1159" s="1">
        <v>109</v>
      </c>
      <c r="AC1159" s="1">
        <v>0</v>
      </c>
      <c r="AD1159" s="1">
        <v>2500</v>
      </c>
      <c r="AE1159" s="1">
        <v>110</v>
      </c>
      <c r="AF1159" s="1">
        <v>0</v>
      </c>
      <c r="AG1159" s="1">
        <v>2500</v>
      </c>
      <c r="AH1159" s="1">
        <v>123</v>
      </c>
      <c r="AI1159" s="1">
        <v>30</v>
      </c>
      <c r="AJ1159" s="1">
        <v>0</v>
      </c>
      <c r="AK1159" s="1" t="s">
        <v>987</v>
      </c>
      <c r="AL1159" s="1">
        <v>1</v>
      </c>
      <c r="AM1159" s="1" t="s">
        <v>988</v>
      </c>
      <c r="AN1159" s="1">
        <v>0</v>
      </c>
      <c r="AO1159" s="1">
        <v>0</v>
      </c>
      <c r="AP1159" s="1">
        <v>0</v>
      </c>
      <c r="AQ1159" s="1">
        <v>1</v>
      </c>
      <c r="AS1159" s="1">
        <v>0</v>
      </c>
      <c r="AT1159" s="1">
        <v>0</v>
      </c>
      <c r="CS1159" s="1" t="s">
        <v>284</v>
      </c>
      <c r="CT1159" s="1">
        <v>1</v>
      </c>
      <c r="CU1159" s="1">
        <v>650</v>
      </c>
      <c r="CV1159" s="1">
        <v>3</v>
      </c>
      <c r="CW1159" s="1">
        <v>0</v>
      </c>
      <c r="CX1159" s="1">
        <v>150003</v>
      </c>
      <c r="CY1159" s="1" t="s">
        <v>284</v>
      </c>
    </row>
    <row r="1160" spans="1:103" x14ac:dyDescent="0.2">
      <c r="A1160" s="1">
        <v>320063</v>
      </c>
      <c r="B1160" s="1">
        <v>1</v>
      </c>
      <c r="C1160" s="1">
        <v>180002</v>
      </c>
      <c r="D1160" s="1">
        <v>280002</v>
      </c>
      <c r="E1160" s="1" t="s">
        <v>2060</v>
      </c>
      <c r="F1160" s="1" t="s">
        <v>2061</v>
      </c>
      <c r="G1160" s="1">
        <v>0</v>
      </c>
      <c r="H1160" s="1">
        <v>20</v>
      </c>
      <c r="I1160" s="1">
        <v>0</v>
      </c>
      <c r="J1160" s="1">
        <v>0</v>
      </c>
      <c r="K1160" s="1">
        <v>0</v>
      </c>
      <c r="L1160" s="1">
        <v>0</v>
      </c>
      <c r="M1160" s="1">
        <v>2</v>
      </c>
      <c r="N1160" s="1">
        <v>1</v>
      </c>
      <c r="O1160" s="1">
        <v>5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107</v>
      </c>
      <c r="Z1160" s="1">
        <v>0</v>
      </c>
      <c r="AA1160" s="1">
        <v>220</v>
      </c>
      <c r="AB1160" s="1">
        <v>109</v>
      </c>
      <c r="AC1160" s="1">
        <v>0</v>
      </c>
      <c r="AD1160" s="1">
        <v>2500</v>
      </c>
      <c r="AE1160" s="1">
        <v>110</v>
      </c>
      <c r="AF1160" s="1">
        <v>0</v>
      </c>
      <c r="AG1160" s="1">
        <v>2500</v>
      </c>
      <c r="AH1160" s="1">
        <v>123</v>
      </c>
      <c r="AI1160" s="1">
        <v>30</v>
      </c>
      <c r="AJ1160" s="1">
        <v>0</v>
      </c>
      <c r="AK1160" s="1" t="s">
        <v>1011</v>
      </c>
      <c r="AL1160" s="1">
        <v>1</v>
      </c>
      <c r="AM1160" s="1" t="s">
        <v>1012</v>
      </c>
      <c r="AN1160" s="1">
        <v>0</v>
      </c>
      <c r="AO1160" s="1">
        <v>0</v>
      </c>
      <c r="AP1160" s="1">
        <v>0</v>
      </c>
      <c r="AQ1160" s="1">
        <v>1</v>
      </c>
      <c r="AS1160" s="1">
        <v>0</v>
      </c>
      <c r="AT1160" s="1">
        <v>0</v>
      </c>
      <c r="CS1160" s="1" t="s">
        <v>284</v>
      </c>
      <c r="CT1160" s="1">
        <v>1</v>
      </c>
      <c r="CU1160" s="1">
        <v>650</v>
      </c>
      <c r="CV1160" s="1">
        <v>3</v>
      </c>
      <c r="CW1160" s="1">
        <v>0</v>
      </c>
      <c r="CX1160" s="1">
        <v>150003</v>
      </c>
      <c r="CY1160" s="1" t="s">
        <v>284</v>
      </c>
    </row>
    <row r="1161" spans="1:103" x14ac:dyDescent="0.2">
      <c r="A1161" s="1">
        <v>320064</v>
      </c>
      <c r="B1161" s="1">
        <v>1</v>
      </c>
      <c r="C1161" s="1">
        <v>180002</v>
      </c>
      <c r="D1161" s="1">
        <v>280002</v>
      </c>
      <c r="E1161" s="1" t="s">
        <v>2060</v>
      </c>
      <c r="F1161" s="1" t="s">
        <v>2061</v>
      </c>
      <c r="G1161" s="1">
        <v>0</v>
      </c>
      <c r="H1161" s="1">
        <v>20</v>
      </c>
      <c r="I1161" s="1">
        <v>0</v>
      </c>
      <c r="J1161" s="1">
        <v>0</v>
      </c>
      <c r="K1161" s="1">
        <v>0</v>
      </c>
      <c r="L1161" s="1">
        <v>0</v>
      </c>
      <c r="M1161" s="1">
        <v>2</v>
      </c>
      <c r="N1161" s="1">
        <v>1</v>
      </c>
      <c r="O1161" s="1">
        <v>5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107</v>
      </c>
      <c r="Z1161" s="1">
        <v>0</v>
      </c>
      <c r="AA1161" s="1">
        <v>220</v>
      </c>
      <c r="AB1161" s="1">
        <v>109</v>
      </c>
      <c r="AC1161" s="1">
        <v>0</v>
      </c>
      <c r="AD1161" s="1">
        <v>2500</v>
      </c>
      <c r="AE1161" s="1">
        <v>110</v>
      </c>
      <c r="AF1161" s="1">
        <v>0</v>
      </c>
      <c r="AG1161" s="1">
        <v>2500</v>
      </c>
      <c r="AH1161" s="1">
        <v>123</v>
      </c>
      <c r="AI1161" s="1">
        <v>30</v>
      </c>
      <c r="AJ1161" s="1">
        <v>0</v>
      </c>
      <c r="AK1161" s="1" t="s">
        <v>987</v>
      </c>
      <c r="AL1161" s="1">
        <v>1</v>
      </c>
      <c r="AM1161" s="1" t="s">
        <v>988</v>
      </c>
      <c r="AN1161" s="1">
        <v>0</v>
      </c>
      <c r="AO1161" s="1">
        <v>0</v>
      </c>
      <c r="AP1161" s="1">
        <v>0</v>
      </c>
      <c r="AQ1161" s="1">
        <v>1</v>
      </c>
      <c r="AS1161" s="1">
        <v>0</v>
      </c>
      <c r="AT1161" s="1">
        <v>0</v>
      </c>
      <c r="CS1161" s="1" t="s">
        <v>284</v>
      </c>
      <c r="CT1161" s="1">
        <v>1</v>
      </c>
      <c r="CU1161" s="1">
        <v>650</v>
      </c>
      <c r="CV1161" s="1">
        <v>3</v>
      </c>
      <c r="CW1161" s="1">
        <v>0</v>
      </c>
      <c r="CX1161" s="1">
        <v>150003</v>
      </c>
      <c r="CY1161" s="1" t="s">
        <v>284</v>
      </c>
    </row>
    <row r="1162" spans="1:103" x14ac:dyDescent="0.2">
      <c r="A1162" s="1">
        <v>320065</v>
      </c>
      <c r="B1162" s="1">
        <v>1</v>
      </c>
      <c r="C1162" s="1">
        <v>180002</v>
      </c>
      <c r="D1162" s="1">
        <v>280002</v>
      </c>
      <c r="E1162" s="1" t="s">
        <v>2060</v>
      </c>
      <c r="F1162" s="1" t="s">
        <v>2061</v>
      </c>
      <c r="G1162" s="1">
        <v>0</v>
      </c>
      <c r="H1162" s="1">
        <v>20</v>
      </c>
      <c r="I1162" s="1">
        <v>0</v>
      </c>
      <c r="J1162" s="1">
        <v>0</v>
      </c>
      <c r="K1162" s="1">
        <v>0</v>
      </c>
      <c r="L1162" s="1">
        <v>0</v>
      </c>
      <c r="M1162" s="1">
        <v>4</v>
      </c>
      <c r="N1162" s="1">
        <v>1</v>
      </c>
      <c r="O1162" s="1">
        <v>5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107</v>
      </c>
      <c r="Z1162" s="1">
        <v>0</v>
      </c>
      <c r="AA1162" s="1">
        <v>220</v>
      </c>
      <c r="AB1162" s="1">
        <v>109</v>
      </c>
      <c r="AC1162" s="1">
        <v>0</v>
      </c>
      <c r="AD1162" s="1">
        <v>2500</v>
      </c>
      <c r="AE1162" s="1">
        <v>110</v>
      </c>
      <c r="AF1162" s="1">
        <v>0</v>
      </c>
      <c r="AG1162" s="1">
        <v>2500</v>
      </c>
      <c r="AH1162" s="1">
        <v>123</v>
      </c>
      <c r="AI1162" s="1">
        <v>30</v>
      </c>
      <c r="AJ1162" s="1">
        <v>0</v>
      </c>
      <c r="AK1162" s="1" t="s">
        <v>1015</v>
      </c>
      <c r="AL1162" s="1">
        <v>1</v>
      </c>
      <c r="AM1162" s="1" t="s">
        <v>1016</v>
      </c>
      <c r="AN1162" s="1">
        <v>0</v>
      </c>
      <c r="AO1162" s="1">
        <v>0</v>
      </c>
      <c r="AP1162" s="1">
        <v>0</v>
      </c>
      <c r="AQ1162" s="1">
        <v>1</v>
      </c>
      <c r="AS1162" s="1">
        <v>0</v>
      </c>
      <c r="AT1162" s="1">
        <v>0</v>
      </c>
      <c r="CS1162" s="1" t="s">
        <v>284</v>
      </c>
      <c r="CT1162" s="1">
        <v>1</v>
      </c>
      <c r="CU1162" s="1">
        <v>650</v>
      </c>
      <c r="CV1162" s="1">
        <v>3</v>
      </c>
      <c r="CW1162" s="1">
        <v>0</v>
      </c>
      <c r="CX1162" s="1">
        <v>150003</v>
      </c>
      <c r="CY1162" s="1" t="s">
        <v>284</v>
      </c>
    </row>
    <row r="1163" spans="1:103" x14ac:dyDescent="0.2">
      <c r="A1163" s="1">
        <v>320066</v>
      </c>
      <c r="B1163" s="1">
        <v>1</v>
      </c>
      <c r="C1163" s="1">
        <v>180002</v>
      </c>
      <c r="D1163" s="1">
        <v>280002</v>
      </c>
      <c r="E1163" s="1" t="s">
        <v>2060</v>
      </c>
      <c r="F1163" s="1" t="s">
        <v>2061</v>
      </c>
      <c r="G1163" s="1">
        <v>0</v>
      </c>
      <c r="H1163" s="1">
        <v>20</v>
      </c>
      <c r="I1163" s="1">
        <v>0</v>
      </c>
      <c r="J1163" s="1">
        <v>0</v>
      </c>
      <c r="K1163" s="1">
        <v>0</v>
      </c>
      <c r="L1163" s="1">
        <v>0</v>
      </c>
      <c r="M1163" s="1">
        <v>4</v>
      </c>
      <c r="N1163" s="1">
        <v>1</v>
      </c>
      <c r="O1163" s="1">
        <v>5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107</v>
      </c>
      <c r="Z1163" s="1">
        <v>0</v>
      </c>
      <c r="AA1163" s="1">
        <v>220</v>
      </c>
      <c r="AB1163" s="1">
        <v>109</v>
      </c>
      <c r="AC1163" s="1">
        <v>0</v>
      </c>
      <c r="AD1163" s="1">
        <v>2500</v>
      </c>
      <c r="AE1163" s="1">
        <v>110</v>
      </c>
      <c r="AF1163" s="1">
        <v>0</v>
      </c>
      <c r="AG1163" s="1">
        <v>2500</v>
      </c>
      <c r="AH1163" s="1">
        <v>123</v>
      </c>
      <c r="AI1163" s="1">
        <v>30</v>
      </c>
      <c r="AJ1163" s="1">
        <v>0</v>
      </c>
      <c r="AK1163" s="1" t="s">
        <v>991</v>
      </c>
      <c r="AL1163" s="1">
        <v>1</v>
      </c>
      <c r="AM1163" s="1" t="s">
        <v>992</v>
      </c>
      <c r="AN1163" s="1">
        <v>0</v>
      </c>
      <c r="AO1163" s="1">
        <v>0</v>
      </c>
      <c r="AP1163" s="1">
        <v>0</v>
      </c>
      <c r="AQ1163" s="1">
        <v>1</v>
      </c>
      <c r="AS1163" s="1">
        <v>0</v>
      </c>
      <c r="AT1163" s="1">
        <v>0</v>
      </c>
      <c r="CS1163" s="1" t="s">
        <v>284</v>
      </c>
      <c r="CT1163" s="1">
        <v>1</v>
      </c>
      <c r="CU1163" s="1">
        <v>650</v>
      </c>
      <c r="CV1163" s="1">
        <v>3</v>
      </c>
      <c r="CW1163" s="1">
        <v>0</v>
      </c>
      <c r="CX1163" s="1">
        <v>150003</v>
      </c>
      <c r="CY1163" s="1" t="s">
        <v>284</v>
      </c>
    </row>
    <row r="1164" spans="1:103" x14ac:dyDescent="0.2">
      <c r="A1164" s="1">
        <v>320067</v>
      </c>
      <c r="B1164" s="1">
        <v>1</v>
      </c>
      <c r="C1164" s="1">
        <v>180002</v>
      </c>
      <c r="D1164" s="1">
        <v>280002</v>
      </c>
      <c r="E1164" s="1" t="s">
        <v>2060</v>
      </c>
      <c r="F1164" s="1" t="s">
        <v>2061</v>
      </c>
      <c r="G1164" s="1">
        <v>0</v>
      </c>
      <c r="H1164" s="1">
        <v>20</v>
      </c>
      <c r="I1164" s="1">
        <v>0</v>
      </c>
      <c r="J1164" s="1">
        <v>0</v>
      </c>
      <c r="K1164" s="1">
        <v>0</v>
      </c>
      <c r="L1164" s="1">
        <v>0</v>
      </c>
      <c r="M1164" s="1">
        <v>8</v>
      </c>
      <c r="N1164" s="1">
        <v>1</v>
      </c>
      <c r="O1164" s="1">
        <v>5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107</v>
      </c>
      <c r="Z1164" s="1">
        <v>0</v>
      </c>
      <c r="AA1164" s="1">
        <v>220</v>
      </c>
      <c r="AB1164" s="1">
        <v>109</v>
      </c>
      <c r="AC1164" s="1">
        <v>0</v>
      </c>
      <c r="AD1164" s="1">
        <v>2500</v>
      </c>
      <c r="AE1164" s="1">
        <v>110</v>
      </c>
      <c r="AF1164" s="1">
        <v>0</v>
      </c>
      <c r="AG1164" s="1">
        <v>2500</v>
      </c>
      <c r="AH1164" s="1">
        <v>123</v>
      </c>
      <c r="AI1164" s="1">
        <v>30</v>
      </c>
      <c r="AJ1164" s="1">
        <v>0</v>
      </c>
      <c r="AK1164" s="1" t="s">
        <v>1019</v>
      </c>
      <c r="AL1164" s="1">
        <v>1</v>
      </c>
      <c r="AM1164" s="1" t="s">
        <v>1020</v>
      </c>
      <c r="AN1164" s="1">
        <v>0</v>
      </c>
      <c r="AO1164" s="1">
        <v>0</v>
      </c>
      <c r="AP1164" s="1">
        <v>0</v>
      </c>
      <c r="AQ1164" s="1">
        <v>1</v>
      </c>
      <c r="AS1164" s="1">
        <v>0</v>
      </c>
      <c r="AT1164" s="1">
        <v>0</v>
      </c>
      <c r="CS1164" s="1" t="s">
        <v>284</v>
      </c>
      <c r="CT1164" s="1">
        <v>1</v>
      </c>
      <c r="CU1164" s="1">
        <v>650</v>
      </c>
      <c r="CV1164" s="1">
        <v>3</v>
      </c>
      <c r="CW1164" s="1">
        <v>0</v>
      </c>
      <c r="CX1164" s="1">
        <v>150003</v>
      </c>
      <c r="CY1164" s="1" t="s">
        <v>284</v>
      </c>
    </row>
    <row r="1165" spans="1:103" x14ac:dyDescent="0.2">
      <c r="A1165" s="1">
        <v>320068</v>
      </c>
      <c r="B1165" s="1">
        <v>1</v>
      </c>
      <c r="C1165" s="1">
        <v>180002</v>
      </c>
      <c r="D1165" s="1">
        <v>280002</v>
      </c>
      <c r="E1165" s="1" t="s">
        <v>2060</v>
      </c>
      <c r="F1165" s="1" t="s">
        <v>2061</v>
      </c>
      <c r="G1165" s="1">
        <v>0</v>
      </c>
      <c r="H1165" s="1">
        <v>20</v>
      </c>
      <c r="I1165" s="1">
        <v>0</v>
      </c>
      <c r="J1165" s="1">
        <v>0</v>
      </c>
      <c r="K1165" s="1">
        <v>0</v>
      </c>
      <c r="L1165" s="1">
        <v>0</v>
      </c>
      <c r="M1165" s="1">
        <v>4</v>
      </c>
      <c r="N1165" s="1">
        <v>1</v>
      </c>
      <c r="O1165" s="1">
        <v>5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107</v>
      </c>
      <c r="Z1165" s="1">
        <v>0</v>
      </c>
      <c r="AA1165" s="1">
        <v>220</v>
      </c>
      <c r="AB1165" s="1">
        <v>109</v>
      </c>
      <c r="AC1165" s="1">
        <v>0</v>
      </c>
      <c r="AD1165" s="1">
        <v>2500</v>
      </c>
      <c r="AE1165" s="1">
        <v>110</v>
      </c>
      <c r="AF1165" s="1">
        <v>0</v>
      </c>
      <c r="AG1165" s="1">
        <v>2500</v>
      </c>
      <c r="AH1165" s="1">
        <v>123</v>
      </c>
      <c r="AI1165" s="1">
        <v>30</v>
      </c>
      <c r="AJ1165" s="1">
        <v>0</v>
      </c>
      <c r="AK1165" s="1" t="s">
        <v>991</v>
      </c>
      <c r="AL1165" s="1">
        <v>1</v>
      </c>
      <c r="AM1165" s="1" t="s">
        <v>992</v>
      </c>
      <c r="AN1165" s="1">
        <v>0</v>
      </c>
      <c r="AO1165" s="1">
        <v>0</v>
      </c>
      <c r="AP1165" s="1">
        <v>0</v>
      </c>
      <c r="AQ1165" s="1">
        <v>1</v>
      </c>
      <c r="AS1165" s="1">
        <v>0</v>
      </c>
      <c r="AT1165" s="1">
        <v>0</v>
      </c>
      <c r="CS1165" s="1" t="s">
        <v>284</v>
      </c>
      <c r="CT1165" s="1">
        <v>1</v>
      </c>
      <c r="CU1165" s="1">
        <v>650</v>
      </c>
      <c r="CV1165" s="1">
        <v>3</v>
      </c>
      <c r="CW1165" s="1">
        <v>0</v>
      </c>
      <c r="CX1165" s="1">
        <v>150003</v>
      </c>
      <c r="CY1165" s="1" t="s">
        <v>284</v>
      </c>
    </row>
    <row r="1166" spans="1:103" x14ac:dyDescent="0.2">
      <c r="A1166" s="1">
        <v>320069</v>
      </c>
      <c r="B1166" s="1">
        <v>1</v>
      </c>
      <c r="C1166" s="1">
        <v>180002</v>
      </c>
      <c r="D1166" s="1">
        <v>280002</v>
      </c>
      <c r="E1166" s="1" t="s">
        <v>2060</v>
      </c>
      <c r="F1166" s="1" t="s">
        <v>2061</v>
      </c>
      <c r="G1166" s="1">
        <v>0</v>
      </c>
      <c r="H1166" s="1">
        <v>20</v>
      </c>
      <c r="I1166" s="1">
        <v>0</v>
      </c>
      <c r="J1166" s="1">
        <v>0</v>
      </c>
      <c r="K1166" s="1">
        <v>0</v>
      </c>
      <c r="L1166" s="1">
        <v>0</v>
      </c>
      <c r="M1166" s="1">
        <v>8</v>
      </c>
      <c r="N1166" s="1">
        <v>1</v>
      </c>
      <c r="O1166" s="1">
        <v>5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107</v>
      </c>
      <c r="Z1166" s="1">
        <v>0</v>
      </c>
      <c r="AA1166" s="1">
        <v>220</v>
      </c>
      <c r="AB1166" s="1">
        <v>109</v>
      </c>
      <c r="AC1166" s="1">
        <v>0</v>
      </c>
      <c r="AD1166" s="1">
        <v>2500</v>
      </c>
      <c r="AE1166" s="1">
        <v>110</v>
      </c>
      <c r="AF1166" s="1">
        <v>0</v>
      </c>
      <c r="AG1166" s="1">
        <v>2500</v>
      </c>
      <c r="AH1166" s="1">
        <v>123</v>
      </c>
      <c r="AI1166" s="1">
        <v>30</v>
      </c>
      <c r="AJ1166" s="1">
        <v>0</v>
      </c>
      <c r="AK1166" s="1" t="s">
        <v>1019</v>
      </c>
      <c r="AL1166" s="1">
        <v>1</v>
      </c>
      <c r="AM1166" s="1" t="s">
        <v>1020</v>
      </c>
      <c r="AN1166" s="1">
        <v>0</v>
      </c>
      <c r="AO1166" s="1">
        <v>0</v>
      </c>
      <c r="AP1166" s="1">
        <v>0</v>
      </c>
      <c r="AQ1166" s="1">
        <v>1</v>
      </c>
      <c r="AS1166" s="1">
        <v>0</v>
      </c>
      <c r="AT1166" s="1">
        <v>0</v>
      </c>
      <c r="CS1166" s="1" t="s">
        <v>284</v>
      </c>
      <c r="CT1166" s="1">
        <v>1</v>
      </c>
      <c r="CU1166" s="1">
        <v>650</v>
      </c>
      <c r="CV1166" s="1">
        <v>3</v>
      </c>
      <c r="CW1166" s="1">
        <v>0</v>
      </c>
      <c r="CX1166" s="1">
        <v>150003</v>
      </c>
      <c r="CY1166" s="1" t="s">
        <v>284</v>
      </c>
    </row>
    <row r="1167" spans="1:103" x14ac:dyDescent="0.2">
      <c r="A1167" s="1">
        <v>320070</v>
      </c>
      <c r="B1167" s="1">
        <v>1</v>
      </c>
      <c r="C1167" s="1">
        <v>180002</v>
      </c>
      <c r="D1167" s="1">
        <v>280002</v>
      </c>
      <c r="E1167" s="1" t="s">
        <v>2060</v>
      </c>
      <c r="F1167" s="1" t="s">
        <v>2061</v>
      </c>
      <c r="G1167" s="1">
        <v>0</v>
      </c>
      <c r="H1167" s="1">
        <v>20</v>
      </c>
      <c r="I1167" s="1">
        <v>0</v>
      </c>
      <c r="J1167" s="1">
        <v>0</v>
      </c>
      <c r="K1167" s="1">
        <v>0</v>
      </c>
      <c r="L1167" s="1">
        <v>0</v>
      </c>
      <c r="M1167" s="1">
        <v>8</v>
      </c>
      <c r="N1167" s="1">
        <v>1</v>
      </c>
      <c r="O1167" s="1">
        <v>5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107</v>
      </c>
      <c r="Z1167" s="1">
        <v>0</v>
      </c>
      <c r="AA1167" s="1">
        <v>220</v>
      </c>
      <c r="AB1167" s="1">
        <v>109</v>
      </c>
      <c r="AC1167" s="1">
        <v>0</v>
      </c>
      <c r="AD1167" s="1">
        <v>2500</v>
      </c>
      <c r="AE1167" s="1">
        <v>110</v>
      </c>
      <c r="AF1167" s="1">
        <v>0</v>
      </c>
      <c r="AG1167" s="1">
        <v>2500</v>
      </c>
      <c r="AH1167" s="1">
        <v>123</v>
      </c>
      <c r="AI1167" s="1">
        <v>30</v>
      </c>
      <c r="AJ1167" s="1">
        <v>0</v>
      </c>
      <c r="AK1167" s="1" t="s">
        <v>995</v>
      </c>
      <c r="AL1167" s="1">
        <v>1</v>
      </c>
      <c r="AM1167" s="1" t="s">
        <v>996</v>
      </c>
      <c r="AN1167" s="1">
        <v>0</v>
      </c>
      <c r="AO1167" s="1">
        <v>0</v>
      </c>
      <c r="AP1167" s="1">
        <v>0</v>
      </c>
      <c r="AQ1167" s="1">
        <v>1</v>
      </c>
      <c r="AS1167" s="1">
        <v>0</v>
      </c>
      <c r="AT1167" s="1">
        <v>0</v>
      </c>
      <c r="CS1167" s="1" t="s">
        <v>284</v>
      </c>
      <c r="CT1167" s="1">
        <v>1</v>
      </c>
      <c r="CU1167" s="1">
        <v>650</v>
      </c>
      <c r="CV1167" s="1">
        <v>3</v>
      </c>
      <c r="CW1167" s="1">
        <v>0</v>
      </c>
      <c r="CX1167" s="1">
        <v>150003</v>
      </c>
      <c r="CY1167" s="1" t="s">
        <v>284</v>
      </c>
    </row>
    <row r="1168" spans="1:103" x14ac:dyDescent="0.2">
      <c r="A1168" s="1">
        <v>320071</v>
      </c>
      <c r="B1168" s="1">
        <v>1</v>
      </c>
      <c r="C1168" s="1">
        <v>180002</v>
      </c>
      <c r="D1168" s="1">
        <v>280002</v>
      </c>
      <c r="E1168" s="1" t="s">
        <v>2060</v>
      </c>
      <c r="F1168" s="1" t="s">
        <v>2061</v>
      </c>
      <c r="G1168" s="1">
        <v>0</v>
      </c>
      <c r="H1168" s="1">
        <v>20</v>
      </c>
      <c r="I1168" s="1">
        <v>0</v>
      </c>
      <c r="J1168" s="1">
        <v>0</v>
      </c>
      <c r="K1168" s="1">
        <v>0</v>
      </c>
      <c r="L1168" s="1">
        <v>0</v>
      </c>
      <c r="M1168" s="1">
        <v>8</v>
      </c>
      <c r="N1168" s="1">
        <v>1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107</v>
      </c>
      <c r="Z1168" s="1">
        <v>0</v>
      </c>
      <c r="AA1168" s="1">
        <v>220</v>
      </c>
      <c r="AB1168" s="1">
        <v>109</v>
      </c>
      <c r="AC1168" s="1">
        <v>0</v>
      </c>
      <c r="AD1168" s="1">
        <v>2500</v>
      </c>
      <c r="AE1168" s="1">
        <v>110</v>
      </c>
      <c r="AF1168" s="1">
        <v>0</v>
      </c>
      <c r="AG1168" s="1">
        <v>2500</v>
      </c>
      <c r="AH1168" s="1">
        <v>123</v>
      </c>
      <c r="AI1168" s="1">
        <v>30</v>
      </c>
      <c r="AJ1168" s="1">
        <v>0</v>
      </c>
      <c r="AK1168" s="1" t="s">
        <v>1019</v>
      </c>
      <c r="AL1168" s="1">
        <v>1</v>
      </c>
      <c r="AM1168" s="1" t="s">
        <v>1020</v>
      </c>
      <c r="AN1168" s="1">
        <v>0</v>
      </c>
      <c r="AO1168" s="1">
        <v>0</v>
      </c>
      <c r="AP1168" s="1">
        <v>0</v>
      </c>
      <c r="AQ1168" s="1">
        <v>1</v>
      </c>
      <c r="AS1168" s="1">
        <v>0</v>
      </c>
      <c r="AT1168" s="1">
        <v>0</v>
      </c>
      <c r="CS1168" s="1" t="s">
        <v>284</v>
      </c>
      <c r="CT1168" s="1">
        <v>1</v>
      </c>
      <c r="CU1168" s="1">
        <v>650</v>
      </c>
      <c r="CV1168" s="1">
        <v>3</v>
      </c>
      <c r="CW1168" s="1">
        <v>0</v>
      </c>
      <c r="CX1168" s="1">
        <v>150003</v>
      </c>
      <c r="CY1168" s="1" t="s">
        <v>284</v>
      </c>
    </row>
    <row r="1169" spans="1:103" x14ac:dyDescent="0.2">
      <c r="A1169" s="1">
        <v>320072</v>
      </c>
      <c r="B1169" s="1">
        <v>1</v>
      </c>
      <c r="C1169" s="1">
        <v>180002</v>
      </c>
      <c r="D1169" s="1">
        <v>280002</v>
      </c>
      <c r="E1169" s="1" t="s">
        <v>2060</v>
      </c>
      <c r="F1169" s="1" t="s">
        <v>2061</v>
      </c>
      <c r="G1169" s="1">
        <v>0</v>
      </c>
      <c r="H1169" s="1">
        <v>20</v>
      </c>
      <c r="I1169" s="1">
        <v>0</v>
      </c>
      <c r="J1169" s="1">
        <v>0</v>
      </c>
      <c r="K1169" s="1">
        <v>0</v>
      </c>
      <c r="L1169" s="1">
        <v>0</v>
      </c>
      <c r="M1169" s="1">
        <v>8</v>
      </c>
      <c r="N1169" s="1">
        <v>1</v>
      </c>
      <c r="O1169" s="1">
        <v>5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107</v>
      </c>
      <c r="Z1169" s="1">
        <v>0</v>
      </c>
      <c r="AA1169" s="1">
        <v>220</v>
      </c>
      <c r="AB1169" s="1">
        <v>109</v>
      </c>
      <c r="AC1169" s="1">
        <v>0</v>
      </c>
      <c r="AD1169" s="1">
        <v>2500</v>
      </c>
      <c r="AE1169" s="1">
        <v>110</v>
      </c>
      <c r="AF1169" s="1">
        <v>0</v>
      </c>
      <c r="AG1169" s="1">
        <v>2500</v>
      </c>
      <c r="AH1169" s="1">
        <v>123</v>
      </c>
      <c r="AI1169" s="1">
        <v>30</v>
      </c>
      <c r="AJ1169" s="1">
        <v>0</v>
      </c>
      <c r="AK1169" s="1" t="s">
        <v>995</v>
      </c>
      <c r="AL1169" s="1">
        <v>1</v>
      </c>
      <c r="AM1169" s="1" t="s">
        <v>996</v>
      </c>
      <c r="AN1169" s="1">
        <v>0</v>
      </c>
      <c r="AO1169" s="1">
        <v>0</v>
      </c>
      <c r="AP1169" s="1">
        <v>0</v>
      </c>
      <c r="AQ1169" s="1">
        <v>1</v>
      </c>
      <c r="AS1169" s="1">
        <v>0</v>
      </c>
      <c r="AT1169" s="1">
        <v>0</v>
      </c>
      <c r="CS1169" s="1" t="s">
        <v>284</v>
      </c>
      <c r="CT1169" s="1">
        <v>1</v>
      </c>
      <c r="CU1169" s="1">
        <v>650</v>
      </c>
      <c r="CV1169" s="1">
        <v>3</v>
      </c>
      <c r="CW1169" s="1">
        <v>0</v>
      </c>
      <c r="CX1169" s="1">
        <v>150003</v>
      </c>
      <c r="CY1169" s="1" t="s">
        <v>284</v>
      </c>
    </row>
    <row r="1170" spans="1:103" x14ac:dyDescent="0.2">
      <c r="A1170" s="1">
        <v>330001</v>
      </c>
      <c r="B1170" s="1">
        <v>1</v>
      </c>
      <c r="C1170" s="1">
        <v>180002</v>
      </c>
      <c r="D1170" s="1">
        <v>280002</v>
      </c>
      <c r="E1170" s="1" t="s">
        <v>2278</v>
      </c>
      <c r="F1170" s="1" t="s">
        <v>2279</v>
      </c>
      <c r="G1170" s="1">
        <v>0</v>
      </c>
      <c r="H1170" s="1">
        <v>20</v>
      </c>
      <c r="I1170" s="1">
        <v>0</v>
      </c>
      <c r="J1170" s="1">
        <v>0</v>
      </c>
      <c r="K1170" s="1">
        <v>0</v>
      </c>
      <c r="L1170" s="1">
        <v>0</v>
      </c>
      <c r="M1170" s="1">
        <v>1</v>
      </c>
      <c r="N1170" s="1">
        <v>1</v>
      </c>
      <c r="O1170" s="1">
        <v>1</v>
      </c>
      <c r="P1170" s="1">
        <v>20</v>
      </c>
      <c r="Q1170" s="1">
        <v>0</v>
      </c>
      <c r="R1170" s="1">
        <v>3</v>
      </c>
      <c r="S1170" s="1">
        <v>0</v>
      </c>
      <c r="T1170" s="1">
        <v>100</v>
      </c>
      <c r="U1170" s="1">
        <v>0</v>
      </c>
      <c r="V1170" s="1">
        <v>100</v>
      </c>
      <c r="W1170" s="1">
        <v>0</v>
      </c>
      <c r="X1170" s="1">
        <v>0</v>
      </c>
      <c r="Y1170" s="1">
        <v>107</v>
      </c>
      <c r="Z1170" s="1">
        <v>166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 t="s">
        <v>655</v>
      </c>
      <c r="AL1170" s="1">
        <v>1</v>
      </c>
      <c r="AM1170" s="1" t="s">
        <v>650</v>
      </c>
      <c r="AN1170" s="1">
        <v>0</v>
      </c>
      <c r="AO1170" s="1">
        <v>0</v>
      </c>
      <c r="AP1170" s="1">
        <v>0</v>
      </c>
      <c r="AQ1170" s="1">
        <v>1</v>
      </c>
      <c r="AS1170" s="1">
        <v>0</v>
      </c>
      <c r="AT1170" s="1">
        <v>0</v>
      </c>
      <c r="CS1170" s="1" t="s">
        <v>284</v>
      </c>
      <c r="CT1170" s="1">
        <v>1</v>
      </c>
      <c r="CU1170" s="1">
        <v>650</v>
      </c>
      <c r="CV1170" s="1">
        <v>3</v>
      </c>
      <c r="CW1170" s="1">
        <v>0</v>
      </c>
      <c r="CX1170" s="1">
        <v>150003</v>
      </c>
      <c r="CY1170" s="1" t="s">
        <v>284</v>
      </c>
    </row>
    <row r="1171" spans="1:103" x14ac:dyDescent="0.2">
      <c r="A1171" s="1">
        <v>330002</v>
      </c>
      <c r="B1171" s="1">
        <v>1</v>
      </c>
      <c r="C1171" s="1">
        <v>180002</v>
      </c>
      <c r="D1171" s="1">
        <v>280002</v>
      </c>
      <c r="E1171" s="1" t="s">
        <v>2278</v>
      </c>
      <c r="F1171" s="1" t="s">
        <v>2279</v>
      </c>
      <c r="G1171" s="1">
        <v>0</v>
      </c>
      <c r="H1171" s="1">
        <v>20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1</v>
      </c>
      <c r="O1171" s="1">
        <v>1</v>
      </c>
      <c r="P1171" s="1">
        <v>19</v>
      </c>
      <c r="Q1171" s="1">
        <v>0</v>
      </c>
      <c r="R1171" s="1">
        <v>3</v>
      </c>
      <c r="S1171" s="1">
        <v>0</v>
      </c>
      <c r="T1171" s="1">
        <v>90</v>
      </c>
      <c r="U1171" s="1">
        <v>0</v>
      </c>
      <c r="V1171" s="1">
        <v>90</v>
      </c>
      <c r="W1171" s="1">
        <v>0</v>
      </c>
      <c r="X1171" s="1">
        <v>0</v>
      </c>
      <c r="Y1171" s="1">
        <v>107</v>
      </c>
      <c r="Z1171" s="1">
        <v>156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 t="s">
        <v>655</v>
      </c>
      <c r="AL1171" s="1">
        <v>1</v>
      </c>
      <c r="AM1171" s="1" t="s">
        <v>650</v>
      </c>
      <c r="AN1171" s="1">
        <v>0</v>
      </c>
      <c r="AO1171" s="1">
        <v>0</v>
      </c>
      <c r="AP1171" s="1">
        <v>0</v>
      </c>
      <c r="AQ1171" s="1">
        <v>1</v>
      </c>
      <c r="AS1171" s="1">
        <v>0</v>
      </c>
      <c r="AT1171" s="1">
        <v>0</v>
      </c>
      <c r="CS1171" s="1" t="s">
        <v>284</v>
      </c>
      <c r="CT1171" s="1">
        <v>1</v>
      </c>
      <c r="CU1171" s="1">
        <v>650</v>
      </c>
      <c r="CV1171" s="1">
        <v>3</v>
      </c>
      <c r="CW1171" s="1">
        <v>0</v>
      </c>
      <c r="CX1171" s="1">
        <v>150003</v>
      </c>
      <c r="CY1171" s="1" t="s">
        <v>284</v>
      </c>
    </row>
    <row r="1172" spans="1:103" x14ac:dyDescent="0.2">
      <c r="A1172" s="1">
        <v>330003</v>
      </c>
      <c r="B1172" s="1">
        <v>1</v>
      </c>
      <c r="C1172" s="1">
        <v>180002</v>
      </c>
      <c r="D1172" s="1">
        <v>280002</v>
      </c>
      <c r="E1172" s="1" t="s">
        <v>2278</v>
      </c>
      <c r="F1172" s="1" t="s">
        <v>2279</v>
      </c>
      <c r="G1172" s="1">
        <v>0</v>
      </c>
      <c r="H1172" s="1">
        <v>20</v>
      </c>
      <c r="I1172" s="1">
        <v>0</v>
      </c>
      <c r="J1172" s="1">
        <v>0</v>
      </c>
      <c r="K1172" s="1">
        <v>0</v>
      </c>
      <c r="L1172" s="1">
        <v>0</v>
      </c>
      <c r="M1172" s="1">
        <v>2</v>
      </c>
      <c r="N1172" s="1">
        <v>1</v>
      </c>
      <c r="O1172" s="1">
        <v>1</v>
      </c>
      <c r="P1172" s="1">
        <v>18</v>
      </c>
      <c r="Q1172" s="1">
        <v>0</v>
      </c>
      <c r="R1172" s="1">
        <v>91</v>
      </c>
      <c r="S1172" s="1">
        <v>0</v>
      </c>
      <c r="T1172" s="1">
        <v>193</v>
      </c>
      <c r="U1172" s="1">
        <v>0</v>
      </c>
      <c r="V1172" s="1">
        <v>193</v>
      </c>
      <c r="W1172" s="1">
        <v>0</v>
      </c>
      <c r="X1172" s="1">
        <v>0</v>
      </c>
      <c r="Y1172" s="1">
        <v>107</v>
      </c>
      <c r="Z1172" s="1">
        <v>250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 t="s">
        <v>713</v>
      </c>
      <c r="AL1172" s="1">
        <v>1</v>
      </c>
      <c r="AM1172" s="1" t="s">
        <v>711</v>
      </c>
      <c r="AN1172" s="1">
        <v>0</v>
      </c>
      <c r="AO1172" s="1">
        <v>0</v>
      </c>
      <c r="AP1172" s="1">
        <v>0</v>
      </c>
      <c r="AQ1172" s="1">
        <v>1</v>
      </c>
      <c r="AS1172" s="1">
        <v>0</v>
      </c>
      <c r="AT1172" s="1">
        <v>0</v>
      </c>
      <c r="CS1172" s="1" t="s">
        <v>284</v>
      </c>
      <c r="CT1172" s="1">
        <v>1</v>
      </c>
      <c r="CU1172" s="1">
        <v>650</v>
      </c>
      <c r="CV1172" s="1">
        <v>3</v>
      </c>
      <c r="CW1172" s="1">
        <v>0</v>
      </c>
      <c r="CX1172" s="1">
        <v>150003</v>
      </c>
      <c r="CY1172" s="1" t="s">
        <v>284</v>
      </c>
    </row>
    <row r="1173" spans="1:103" x14ac:dyDescent="0.2">
      <c r="A1173" s="1">
        <v>330004</v>
      </c>
      <c r="B1173" s="1">
        <v>1</v>
      </c>
      <c r="C1173" s="1">
        <v>180002</v>
      </c>
      <c r="D1173" s="1">
        <v>280002</v>
      </c>
      <c r="E1173" s="1" t="s">
        <v>2278</v>
      </c>
      <c r="F1173" s="1" t="s">
        <v>2279</v>
      </c>
      <c r="G1173" s="1">
        <v>0</v>
      </c>
      <c r="H1173" s="1">
        <v>20</v>
      </c>
      <c r="I1173" s="1">
        <v>0</v>
      </c>
      <c r="J1173" s="1">
        <v>0</v>
      </c>
      <c r="K1173" s="1">
        <v>0</v>
      </c>
      <c r="L1173" s="1">
        <v>0</v>
      </c>
      <c r="M1173" s="1">
        <v>2</v>
      </c>
      <c r="N1173" s="1">
        <v>1</v>
      </c>
      <c r="O1173" s="1">
        <v>1</v>
      </c>
      <c r="P1173" s="1">
        <v>10</v>
      </c>
      <c r="Q1173" s="1">
        <v>0</v>
      </c>
      <c r="R1173" s="1">
        <v>41</v>
      </c>
      <c r="S1173" s="1">
        <v>0</v>
      </c>
      <c r="T1173" s="1">
        <v>79</v>
      </c>
      <c r="U1173" s="1">
        <v>0</v>
      </c>
      <c r="V1173" s="1">
        <v>79</v>
      </c>
      <c r="W1173" s="1">
        <v>0</v>
      </c>
      <c r="X1173" s="1">
        <v>0</v>
      </c>
      <c r="Y1173" s="1">
        <v>107</v>
      </c>
      <c r="Z1173" s="1">
        <v>145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 t="s">
        <v>713</v>
      </c>
      <c r="AL1173" s="1">
        <v>1</v>
      </c>
      <c r="AM1173" s="1" t="s">
        <v>711</v>
      </c>
      <c r="AN1173" s="1">
        <v>0</v>
      </c>
      <c r="AO1173" s="1">
        <v>0</v>
      </c>
      <c r="AP1173" s="1">
        <v>0</v>
      </c>
      <c r="AQ1173" s="1">
        <v>1</v>
      </c>
      <c r="AS1173" s="1">
        <v>0</v>
      </c>
      <c r="AT1173" s="1">
        <v>0</v>
      </c>
      <c r="CS1173" s="1" t="s">
        <v>284</v>
      </c>
      <c r="CT1173" s="1">
        <v>1</v>
      </c>
      <c r="CU1173" s="1">
        <v>650</v>
      </c>
      <c r="CV1173" s="1">
        <v>3</v>
      </c>
      <c r="CW1173" s="1">
        <v>0</v>
      </c>
      <c r="CX1173" s="1">
        <v>150003</v>
      </c>
      <c r="CY1173" s="1" t="s">
        <v>284</v>
      </c>
    </row>
    <row r="1174" spans="1:103" x14ac:dyDescent="0.2">
      <c r="A1174" s="1">
        <v>330005</v>
      </c>
      <c r="B1174" s="1">
        <v>1</v>
      </c>
      <c r="C1174" s="1">
        <v>180002</v>
      </c>
      <c r="D1174" s="1">
        <v>280002</v>
      </c>
      <c r="E1174" s="1" t="s">
        <v>2278</v>
      </c>
      <c r="F1174" s="1" t="s">
        <v>2279</v>
      </c>
      <c r="G1174" s="1">
        <v>0</v>
      </c>
      <c r="H1174" s="1">
        <v>20</v>
      </c>
      <c r="I1174" s="1">
        <v>0</v>
      </c>
      <c r="J1174" s="1">
        <v>0</v>
      </c>
      <c r="K1174" s="1">
        <v>0</v>
      </c>
      <c r="L1174" s="1">
        <v>0</v>
      </c>
      <c r="M1174" s="1">
        <v>8</v>
      </c>
      <c r="N1174" s="1">
        <v>1</v>
      </c>
      <c r="O1174" s="1">
        <v>1</v>
      </c>
      <c r="P1174" s="1">
        <v>16</v>
      </c>
      <c r="Q1174" s="1">
        <v>0</v>
      </c>
      <c r="R1174" s="1">
        <v>17</v>
      </c>
      <c r="S1174" s="1">
        <v>0</v>
      </c>
      <c r="T1174" s="1">
        <v>143</v>
      </c>
      <c r="U1174" s="1">
        <v>0</v>
      </c>
      <c r="V1174" s="1">
        <v>143</v>
      </c>
      <c r="W1174" s="1">
        <v>0</v>
      </c>
      <c r="X1174" s="1">
        <v>0</v>
      </c>
      <c r="Y1174" s="1">
        <v>107</v>
      </c>
      <c r="Z1174" s="1">
        <v>200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 t="s">
        <v>843</v>
      </c>
      <c r="AL1174" s="1">
        <v>1</v>
      </c>
      <c r="AM1174" s="1" t="s">
        <v>841</v>
      </c>
      <c r="AN1174" s="1">
        <v>0</v>
      </c>
      <c r="AO1174" s="1">
        <v>0</v>
      </c>
      <c r="AP1174" s="1">
        <v>0</v>
      </c>
      <c r="AQ1174" s="1">
        <v>1</v>
      </c>
      <c r="AS1174" s="1">
        <v>0</v>
      </c>
      <c r="AT1174" s="1">
        <v>0</v>
      </c>
      <c r="CS1174" s="1" t="s">
        <v>284</v>
      </c>
      <c r="CT1174" s="1">
        <v>1</v>
      </c>
      <c r="CU1174" s="1">
        <v>650</v>
      </c>
      <c r="CV1174" s="1">
        <v>3</v>
      </c>
      <c r="CW1174" s="1">
        <v>0</v>
      </c>
      <c r="CX1174" s="1">
        <v>150003</v>
      </c>
      <c r="CY1174" s="1" t="s">
        <v>284</v>
      </c>
    </row>
    <row r="1175" spans="1:103" x14ac:dyDescent="0.2">
      <c r="A1175" s="1">
        <v>330006</v>
      </c>
      <c r="B1175" s="1">
        <v>1</v>
      </c>
      <c r="C1175" s="1">
        <v>180002</v>
      </c>
      <c r="D1175" s="1">
        <v>280002</v>
      </c>
      <c r="E1175" s="1" t="s">
        <v>2278</v>
      </c>
      <c r="F1175" s="1" t="s">
        <v>2279</v>
      </c>
      <c r="G1175" s="1">
        <v>0</v>
      </c>
      <c r="H1175" s="1">
        <v>20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1</v>
      </c>
      <c r="O1175" s="1">
        <v>1</v>
      </c>
      <c r="P1175" s="1">
        <v>34</v>
      </c>
      <c r="Q1175" s="1">
        <v>0</v>
      </c>
      <c r="R1175" s="1">
        <v>6</v>
      </c>
      <c r="S1175" s="1">
        <v>0</v>
      </c>
      <c r="T1175" s="1">
        <v>181</v>
      </c>
      <c r="U1175" s="1">
        <v>0</v>
      </c>
      <c r="V1175" s="1">
        <v>181</v>
      </c>
      <c r="W1175" s="1">
        <v>0</v>
      </c>
      <c r="X1175" s="1">
        <v>0</v>
      </c>
      <c r="Y1175" s="1">
        <v>107</v>
      </c>
      <c r="Z1175" s="1">
        <v>330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 t="s">
        <v>655</v>
      </c>
      <c r="AL1175" s="1">
        <v>1</v>
      </c>
      <c r="AM1175" s="1" t="s">
        <v>650</v>
      </c>
      <c r="AN1175" s="1">
        <v>0</v>
      </c>
      <c r="AO1175" s="1">
        <v>0</v>
      </c>
      <c r="AP1175" s="1">
        <v>0</v>
      </c>
      <c r="AQ1175" s="1">
        <v>1</v>
      </c>
      <c r="AS1175" s="1">
        <v>0</v>
      </c>
      <c r="AT1175" s="1">
        <v>0</v>
      </c>
      <c r="CS1175" s="1" t="s">
        <v>284</v>
      </c>
      <c r="CT1175" s="1">
        <v>1</v>
      </c>
      <c r="CU1175" s="1">
        <v>650</v>
      </c>
      <c r="CV1175" s="1">
        <v>3</v>
      </c>
      <c r="CW1175" s="1">
        <v>0</v>
      </c>
      <c r="CX1175" s="1">
        <v>150003</v>
      </c>
      <c r="CY1175" s="1" t="s">
        <v>284</v>
      </c>
    </row>
    <row r="1176" spans="1:103" x14ac:dyDescent="0.2">
      <c r="A1176" s="1">
        <v>330007</v>
      </c>
      <c r="B1176" s="1">
        <v>1</v>
      </c>
      <c r="C1176" s="1">
        <v>180002</v>
      </c>
      <c r="D1176" s="1">
        <v>280002</v>
      </c>
      <c r="E1176" s="1" t="s">
        <v>2278</v>
      </c>
      <c r="F1176" s="1" t="s">
        <v>2279</v>
      </c>
      <c r="G1176" s="1">
        <v>0</v>
      </c>
      <c r="H1176" s="1">
        <v>20</v>
      </c>
      <c r="I1176" s="1">
        <v>0</v>
      </c>
      <c r="J1176" s="1">
        <v>0</v>
      </c>
      <c r="K1176" s="1">
        <v>0</v>
      </c>
      <c r="L1176" s="1">
        <v>0</v>
      </c>
      <c r="M1176" s="1">
        <v>2</v>
      </c>
      <c r="N1176" s="1">
        <v>1</v>
      </c>
      <c r="O1176" s="1">
        <v>1</v>
      </c>
      <c r="P1176" s="1">
        <v>22</v>
      </c>
      <c r="Q1176" s="1">
        <v>0</v>
      </c>
      <c r="R1176" s="1">
        <v>114</v>
      </c>
      <c r="S1176" s="1">
        <v>0</v>
      </c>
      <c r="T1176" s="1">
        <v>193</v>
      </c>
      <c r="U1176" s="1">
        <v>0</v>
      </c>
      <c r="V1176" s="1">
        <v>193</v>
      </c>
      <c r="W1176" s="1">
        <v>0</v>
      </c>
      <c r="X1176" s="1">
        <v>0</v>
      </c>
      <c r="Y1176" s="1">
        <v>107</v>
      </c>
      <c r="Z1176" s="1">
        <v>341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 t="s">
        <v>713</v>
      </c>
      <c r="AL1176" s="1">
        <v>1</v>
      </c>
      <c r="AM1176" s="1" t="s">
        <v>711</v>
      </c>
      <c r="AN1176" s="1">
        <v>0</v>
      </c>
      <c r="AO1176" s="1">
        <v>0</v>
      </c>
      <c r="AP1176" s="1">
        <v>0</v>
      </c>
      <c r="AQ1176" s="1">
        <v>1</v>
      </c>
      <c r="AS1176" s="1">
        <v>0</v>
      </c>
      <c r="AT1176" s="1">
        <v>0</v>
      </c>
      <c r="CS1176" s="1" t="s">
        <v>284</v>
      </c>
      <c r="CT1176" s="1">
        <v>1</v>
      </c>
      <c r="CU1176" s="1">
        <v>650</v>
      </c>
      <c r="CV1176" s="1">
        <v>3</v>
      </c>
      <c r="CW1176" s="1">
        <v>0</v>
      </c>
      <c r="CX1176" s="1">
        <v>150003</v>
      </c>
      <c r="CY1176" s="1" t="s">
        <v>284</v>
      </c>
    </row>
    <row r="1177" spans="1:103" x14ac:dyDescent="0.2">
      <c r="A1177" s="1">
        <v>330008</v>
      </c>
      <c r="B1177" s="1">
        <v>1</v>
      </c>
      <c r="C1177" s="1">
        <v>180002</v>
      </c>
      <c r="D1177" s="1">
        <v>280002</v>
      </c>
      <c r="E1177" s="1" t="s">
        <v>2278</v>
      </c>
      <c r="F1177" s="1" t="s">
        <v>2279</v>
      </c>
      <c r="G1177" s="1">
        <v>0</v>
      </c>
      <c r="H1177" s="1">
        <v>20</v>
      </c>
      <c r="I1177" s="1">
        <v>0</v>
      </c>
      <c r="J1177" s="1">
        <v>0</v>
      </c>
      <c r="K1177" s="1">
        <v>0</v>
      </c>
      <c r="L1177" s="1">
        <v>0</v>
      </c>
      <c r="M1177" s="1">
        <v>2</v>
      </c>
      <c r="N1177" s="1">
        <v>1</v>
      </c>
      <c r="O1177" s="1">
        <v>1</v>
      </c>
      <c r="P1177" s="1">
        <v>10</v>
      </c>
      <c r="Q1177" s="1">
        <v>0</v>
      </c>
      <c r="R1177" s="1">
        <v>41</v>
      </c>
      <c r="S1177" s="1">
        <v>0</v>
      </c>
      <c r="T1177" s="1">
        <v>79</v>
      </c>
      <c r="U1177" s="1">
        <v>0</v>
      </c>
      <c r="V1177" s="1">
        <v>79</v>
      </c>
      <c r="W1177" s="1">
        <v>0</v>
      </c>
      <c r="X1177" s="1">
        <v>0</v>
      </c>
      <c r="Y1177" s="1">
        <v>107</v>
      </c>
      <c r="Z1177" s="1">
        <v>145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 t="s">
        <v>713</v>
      </c>
      <c r="AL1177" s="1">
        <v>1</v>
      </c>
      <c r="AM1177" s="1" t="s">
        <v>711</v>
      </c>
      <c r="AN1177" s="1">
        <v>0</v>
      </c>
      <c r="AO1177" s="1">
        <v>0</v>
      </c>
      <c r="AP1177" s="1">
        <v>0</v>
      </c>
      <c r="AQ1177" s="1">
        <v>1</v>
      </c>
      <c r="AS1177" s="1">
        <v>0</v>
      </c>
      <c r="AT1177" s="1">
        <v>0</v>
      </c>
      <c r="CS1177" s="1" t="s">
        <v>284</v>
      </c>
      <c r="CT1177" s="1">
        <v>1</v>
      </c>
      <c r="CU1177" s="1">
        <v>650</v>
      </c>
      <c r="CV1177" s="1">
        <v>3</v>
      </c>
      <c r="CW1177" s="1">
        <v>0</v>
      </c>
      <c r="CX1177" s="1">
        <v>150003</v>
      </c>
      <c r="CY1177" s="1" t="s">
        <v>284</v>
      </c>
    </row>
    <row r="1178" spans="1:103" x14ac:dyDescent="0.2">
      <c r="A1178" s="1">
        <v>330009</v>
      </c>
      <c r="B1178" s="1">
        <v>1</v>
      </c>
      <c r="C1178" s="1">
        <v>180002</v>
      </c>
      <c r="D1178" s="1">
        <v>280002</v>
      </c>
      <c r="E1178" s="1" t="s">
        <v>2278</v>
      </c>
      <c r="F1178" s="1" t="s">
        <v>2279</v>
      </c>
      <c r="G1178" s="1">
        <v>0</v>
      </c>
      <c r="H1178" s="1">
        <v>20</v>
      </c>
      <c r="I1178" s="1">
        <v>0</v>
      </c>
      <c r="J1178" s="1">
        <v>0</v>
      </c>
      <c r="K1178" s="1">
        <v>0</v>
      </c>
      <c r="L1178" s="1">
        <v>0</v>
      </c>
      <c r="M1178" s="1">
        <v>4</v>
      </c>
      <c r="N1178" s="1">
        <v>1</v>
      </c>
      <c r="O1178" s="1">
        <v>1</v>
      </c>
      <c r="P1178" s="1">
        <v>26</v>
      </c>
      <c r="Q1178" s="1">
        <v>0</v>
      </c>
      <c r="R1178" s="1">
        <v>0</v>
      </c>
      <c r="S1178" s="1">
        <v>0</v>
      </c>
      <c r="T1178" s="1">
        <v>176</v>
      </c>
      <c r="U1178" s="1">
        <v>0</v>
      </c>
      <c r="V1178" s="1">
        <v>176</v>
      </c>
      <c r="W1178" s="1">
        <v>0</v>
      </c>
      <c r="X1178" s="1">
        <v>0</v>
      </c>
      <c r="Y1178" s="1">
        <v>107</v>
      </c>
      <c r="Z1178" s="1">
        <v>232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 t="s">
        <v>779</v>
      </c>
      <c r="AL1178" s="1">
        <v>1</v>
      </c>
      <c r="AM1178" s="1" t="s">
        <v>777</v>
      </c>
      <c r="AN1178" s="1">
        <v>0</v>
      </c>
      <c r="AO1178" s="1">
        <v>0</v>
      </c>
      <c r="AP1178" s="1">
        <v>0</v>
      </c>
      <c r="AQ1178" s="1">
        <v>1</v>
      </c>
      <c r="AS1178" s="1">
        <v>0</v>
      </c>
      <c r="AT1178" s="1">
        <v>0</v>
      </c>
      <c r="CS1178" s="1" t="s">
        <v>284</v>
      </c>
      <c r="CT1178" s="1">
        <v>1</v>
      </c>
      <c r="CU1178" s="1">
        <v>650</v>
      </c>
      <c r="CV1178" s="1">
        <v>3</v>
      </c>
      <c r="CW1178" s="1">
        <v>0</v>
      </c>
      <c r="CX1178" s="1">
        <v>150003</v>
      </c>
      <c r="CY1178" s="1" t="s">
        <v>284</v>
      </c>
    </row>
    <row r="1179" spans="1:103" x14ac:dyDescent="0.2">
      <c r="A1179" s="1">
        <v>330010</v>
      </c>
      <c r="B1179" s="1">
        <v>1</v>
      </c>
      <c r="C1179" s="1">
        <v>180002</v>
      </c>
      <c r="D1179" s="1">
        <v>280002</v>
      </c>
      <c r="E1179" s="1" t="s">
        <v>2278</v>
      </c>
      <c r="F1179" s="1" t="s">
        <v>2279</v>
      </c>
      <c r="G1179" s="1">
        <v>0</v>
      </c>
      <c r="H1179" s="1">
        <v>20</v>
      </c>
      <c r="I1179" s="1">
        <v>0</v>
      </c>
      <c r="J1179" s="1">
        <v>0</v>
      </c>
      <c r="K1179" s="1">
        <v>0</v>
      </c>
      <c r="L1179" s="1">
        <v>0</v>
      </c>
      <c r="M1179" s="1">
        <v>4</v>
      </c>
      <c r="N1179" s="1">
        <v>1</v>
      </c>
      <c r="O1179" s="1">
        <v>1</v>
      </c>
      <c r="P1179" s="1">
        <v>14</v>
      </c>
      <c r="Q1179" s="1">
        <v>0</v>
      </c>
      <c r="R1179" s="1">
        <v>0</v>
      </c>
      <c r="S1179" s="1">
        <v>0</v>
      </c>
      <c r="T1179" s="1">
        <v>68</v>
      </c>
      <c r="U1179" s="1">
        <v>0</v>
      </c>
      <c r="V1179" s="1">
        <v>68</v>
      </c>
      <c r="W1179" s="1">
        <v>0</v>
      </c>
      <c r="X1179" s="1">
        <v>0</v>
      </c>
      <c r="Y1179" s="1">
        <v>107</v>
      </c>
      <c r="Z1179" s="1">
        <v>134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 t="s">
        <v>779</v>
      </c>
      <c r="AL1179" s="1">
        <v>1</v>
      </c>
      <c r="AM1179" s="1" t="s">
        <v>777</v>
      </c>
      <c r="AN1179" s="1">
        <v>0</v>
      </c>
      <c r="AO1179" s="1">
        <v>0</v>
      </c>
      <c r="AP1179" s="1">
        <v>0</v>
      </c>
      <c r="AQ1179" s="1">
        <v>1</v>
      </c>
      <c r="AS1179" s="1">
        <v>0</v>
      </c>
      <c r="AT1179" s="1">
        <v>0</v>
      </c>
      <c r="CS1179" s="1" t="s">
        <v>284</v>
      </c>
      <c r="CT1179" s="1">
        <v>1</v>
      </c>
      <c r="CU1179" s="1">
        <v>650</v>
      </c>
      <c r="CV1179" s="1">
        <v>3</v>
      </c>
      <c r="CW1179" s="1">
        <v>0</v>
      </c>
      <c r="CX1179" s="1">
        <v>150003</v>
      </c>
      <c r="CY1179" s="1" t="s">
        <v>284</v>
      </c>
    </row>
    <row r="1180" spans="1:103" x14ac:dyDescent="0.2">
      <c r="A1180" s="1">
        <v>330011</v>
      </c>
      <c r="B1180" s="1">
        <v>1</v>
      </c>
      <c r="C1180" s="1">
        <v>180002</v>
      </c>
      <c r="D1180" s="1">
        <v>280002</v>
      </c>
      <c r="E1180" s="1" t="s">
        <v>2278</v>
      </c>
      <c r="F1180" s="1" t="s">
        <v>2279</v>
      </c>
      <c r="G1180" s="1">
        <v>0</v>
      </c>
      <c r="H1180" s="1">
        <v>20</v>
      </c>
      <c r="I1180" s="1">
        <v>0</v>
      </c>
      <c r="J1180" s="1">
        <v>0</v>
      </c>
      <c r="K1180" s="1">
        <v>0</v>
      </c>
      <c r="L1180" s="1">
        <v>0</v>
      </c>
      <c r="M1180" s="1">
        <v>8</v>
      </c>
      <c r="N1180" s="1">
        <v>1</v>
      </c>
      <c r="O1180" s="1">
        <v>1</v>
      </c>
      <c r="P1180" s="1">
        <v>22</v>
      </c>
      <c r="Q1180" s="1">
        <v>0</v>
      </c>
      <c r="R1180" s="1">
        <v>25</v>
      </c>
      <c r="S1180" s="1">
        <v>0</v>
      </c>
      <c r="T1180" s="1">
        <v>193</v>
      </c>
      <c r="U1180" s="1">
        <v>0</v>
      </c>
      <c r="V1180" s="1">
        <v>193</v>
      </c>
      <c r="W1180" s="1">
        <v>0</v>
      </c>
      <c r="X1180" s="1">
        <v>0</v>
      </c>
      <c r="Y1180" s="1">
        <v>107</v>
      </c>
      <c r="Z1180" s="1">
        <v>250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 t="s">
        <v>843</v>
      </c>
      <c r="AL1180" s="1">
        <v>1</v>
      </c>
      <c r="AM1180" s="1" t="s">
        <v>841</v>
      </c>
      <c r="AN1180" s="1">
        <v>0</v>
      </c>
      <c r="AO1180" s="1">
        <v>0</v>
      </c>
      <c r="AP1180" s="1">
        <v>0</v>
      </c>
      <c r="AQ1180" s="1">
        <v>1</v>
      </c>
      <c r="AS1180" s="1">
        <v>0</v>
      </c>
      <c r="AT1180" s="1">
        <v>0</v>
      </c>
      <c r="CS1180" s="1" t="s">
        <v>284</v>
      </c>
      <c r="CT1180" s="1">
        <v>1</v>
      </c>
      <c r="CU1180" s="1">
        <v>650</v>
      </c>
      <c r="CV1180" s="1">
        <v>3</v>
      </c>
      <c r="CW1180" s="1">
        <v>0</v>
      </c>
      <c r="CX1180" s="1">
        <v>150003</v>
      </c>
      <c r="CY1180" s="1" t="s">
        <v>284</v>
      </c>
    </row>
    <row r="1181" spans="1:103" x14ac:dyDescent="0.2">
      <c r="A1181" s="1">
        <v>330012</v>
      </c>
      <c r="B1181" s="1">
        <v>1</v>
      </c>
      <c r="C1181" s="1">
        <v>180002</v>
      </c>
      <c r="D1181" s="1">
        <v>280002</v>
      </c>
      <c r="E1181" s="1" t="s">
        <v>2278</v>
      </c>
      <c r="F1181" s="1" t="s">
        <v>2279</v>
      </c>
      <c r="G1181" s="1">
        <v>0</v>
      </c>
      <c r="H1181" s="1">
        <v>20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1</v>
      </c>
      <c r="O1181" s="1">
        <v>1</v>
      </c>
      <c r="P1181" s="1">
        <v>33</v>
      </c>
      <c r="Q1181" s="1">
        <v>0</v>
      </c>
      <c r="R1181" s="1">
        <v>6</v>
      </c>
      <c r="S1181" s="1">
        <v>0</v>
      </c>
      <c r="T1181" s="1">
        <v>171</v>
      </c>
      <c r="U1181" s="1">
        <v>0</v>
      </c>
      <c r="V1181" s="1">
        <v>171</v>
      </c>
      <c r="W1181" s="1">
        <v>0</v>
      </c>
      <c r="X1181" s="1">
        <v>0</v>
      </c>
      <c r="Y1181" s="1">
        <v>107</v>
      </c>
      <c r="Z1181" s="1">
        <v>319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 t="s">
        <v>655</v>
      </c>
      <c r="AL1181" s="1">
        <v>1</v>
      </c>
      <c r="AM1181" s="1" t="s">
        <v>650</v>
      </c>
      <c r="AN1181" s="1">
        <v>0</v>
      </c>
      <c r="AO1181" s="1">
        <v>0</v>
      </c>
      <c r="AP1181" s="1">
        <v>0</v>
      </c>
      <c r="AQ1181" s="1">
        <v>1</v>
      </c>
      <c r="AS1181" s="1">
        <v>0</v>
      </c>
      <c r="AT1181" s="1">
        <v>0</v>
      </c>
      <c r="CS1181" s="1" t="s">
        <v>284</v>
      </c>
      <c r="CT1181" s="1">
        <v>1</v>
      </c>
      <c r="CU1181" s="1">
        <v>650</v>
      </c>
      <c r="CV1181" s="1">
        <v>3</v>
      </c>
      <c r="CW1181" s="1">
        <v>0</v>
      </c>
      <c r="CX1181" s="1">
        <v>150003</v>
      </c>
      <c r="CY1181" s="1" t="s">
        <v>284</v>
      </c>
    </row>
    <row r="1182" spans="1:103" x14ac:dyDescent="0.2">
      <c r="A1182" s="1">
        <v>330013</v>
      </c>
      <c r="B1182" s="1">
        <v>1</v>
      </c>
      <c r="C1182" s="1">
        <v>180002</v>
      </c>
      <c r="D1182" s="1">
        <v>280002</v>
      </c>
      <c r="E1182" s="1" t="s">
        <v>2278</v>
      </c>
      <c r="F1182" s="1" t="s">
        <v>2279</v>
      </c>
      <c r="G1182" s="1">
        <v>0</v>
      </c>
      <c r="H1182" s="1">
        <v>20</v>
      </c>
      <c r="I1182" s="1">
        <v>0</v>
      </c>
      <c r="J1182" s="1">
        <v>0</v>
      </c>
      <c r="K1182" s="1">
        <v>0</v>
      </c>
      <c r="L1182" s="1">
        <v>0</v>
      </c>
      <c r="M1182" s="1">
        <v>2</v>
      </c>
      <c r="N1182" s="1">
        <v>1</v>
      </c>
      <c r="O1182" s="1">
        <v>1</v>
      </c>
      <c r="P1182" s="1">
        <v>20</v>
      </c>
      <c r="Q1182" s="1">
        <v>0</v>
      </c>
      <c r="R1182" s="1">
        <v>100</v>
      </c>
      <c r="S1182" s="1">
        <v>0</v>
      </c>
      <c r="T1182" s="1">
        <v>171</v>
      </c>
      <c r="U1182" s="1">
        <v>0</v>
      </c>
      <c r="V1182" s="1">
        <v>171</v>
      </c>
      <c r="W1182" s="1">
        <v>0</v>
      </c>
      <c r="X1182" s="1">
        <v>0</v>
      </c>
      <c r="Y1182" s="1">
        <v>107</v>
      </c>
      <c r="Z1182" s="1">
        <v>319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 t="s">
        <v>713</v>
      </c>
      <c r="AL1182" s="1">
        <v>1</v>
      </c>
      <c r="AM1182" s="1" t="s">
        <v>711</v>
      </c>
      <c r="AN1182" s="1">
        <v>0</v>
      </c>
      <c r="AO1182" s="1">
        <v>0</v>
      </c>
      <c r="AP1182" s="1">
        <v>0</v>
      </c>
      <c r="AQ1182" s="1">
        <v>1</v>
      </c>
      <c r="AS1182" s="1">
        <v>0</v>
      </c>
      <c r="AT1182" s="1">
        <v>0</v>
      </c>
      <c r="CS1182" s="1" t="s">
        <v>284</v>
      </c>
      <c r="CT1182" s="1">
        <v>1</v>
      </c>
      <c r="CU1182" s="1">
        <v>650</v>
      </c>
      <c r="CV1182" s="1">
        <v>3</v>
      </c>
      <c r="CW1182" s="1">
        <v>0</v>
      </c>
      <c r="CX1182" s="1">
        <v>150003</v>
      </c>
      <c r="CY1182" s="1" t="s">
        <v>284</v>
      </c>
    </row>
    <row r="1183" spans="1:103" x14ac:dyDescent="0.2">
      <c r="A1183" s="1">
        <v>330014</v>
      </c>
      <c r="B1183" s="1">
        <v>1</v>
      </c>
      <c r="C1183" s="1">
        <v>180002</v>
      </c>
      <c r="D1183" s="1">
        <v>280002</v>
      </c>
      <c r="E1183" s="1" t="s">
        <v>2278</v>
      </c>
      <c r="F1183" s="1" t="s">
        <v>2279</v>
      </c>
      <c r="G1183" s="1">
        <v>0</v>
      </c>
      <c r="H1183" s="1">
        <v>20</v>
      </c>
      <c r="I1183" s="1">
        <v>0</v>
      </c>
      <c r="J1183" s="1">
        <v>0</v>
      </c>
      <c r="K1183" s="1">
        <v>0</v>
      </c>
      <c r="L1183" s="1">
        <v>0</v>
      </c>
      <c r="M1183" s="1">
        <v>2</v>
      </c>
      <c r="N1183" s="1">
        <v>1</v>
      </c>
      <c r="O1183" s="1">
        <v>1</v>
      </c>
      <c r="P1183" s="1">
        <v>20</v>
      </c>
      <c r="Q1183" s="1">
        <v>0</v>
      </c>
      <c r="R1183" s="1">
        <v>100</v>
      </c>
      <c r="S1183" s="1">
        <v>0</v>
      </c>
      <c r="T1183" s="1">
        <v>171</v>
      </c>
      <c r="U1183" s="1">
        <v>0</v>
      </c>
      <c r="V1183" s="1">
        <v>171</v>
      </c>
      <c r="W1183" s="1">
        <v>0</v>
      </c>
      <c r="X1183" s="1">
        <v>0</v>
      </c>
      <c r="Y1183" s="1">
        <v>107</v>
      </c>
      <c r="Z1183" s="1">
        <v>319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 t="s">
        <v>713</v>
      </c>
      <c r="AL1183" s="1">
        <v>1</v>
      </c>
      <c r="AM1183" s="1" t="s">
        <v>711</v>
      </c>
      <c r="AN1183" s="1">
        <v>0</v>
      </c>
      <c r="AO1183" s="1">
        <v>0</v>
      </c>
      <c r="AP1183" s="1">
        <v>0</v>
      </c>
      <c r="AQ1183" s="1">
        <v>1</v>
      </c>
      <c r="AS1183" s="1">
        <v>0</v>
      </c>
      <c r="AT1183" s="1">
        <v>0</v>
      </c>
      <c r="CS1183" s="1" t="s">
        <v>284</v>
      </c>
      <c r="CT1183" s="1">
        <v>1</v>
      </c>
      <c r="CU1183" s="1">
        <v>650</v>
      </c>
      <c r="CV1183" s="1">
        <v>3</v>
      </c>
      <c r="CW1183" s="1">
        <v>0</v>
      </c>
      <c r="CX1183" s="1">
        <v>150003</v>
      </c>
      <c r="CY1183" s="1" t="s">
        <v>284</v>
      </c>
    </row>
    <row r="1184" spans="1:103" x14ac:dyDescent="0.2">
      <c r="A1184" s="1">
        <v>330015</v>
      </c>
      <c r="B1184" s="1">
        <v>1</v>
      </c>
      <c r="C1184" s="1">
        <v>180002</v>
      </c>
      <c r="D1184" s="1">
        <v>280002</v>
      </c>
      <c r="E1184" s="1" t="s">
        <v>2278</v>
      </c>
      <c r="F1184" s="1" t="s">
        <v>2279</v>
      </c>
      <c r="G1184" s="1">
        <v>0</v>
      </c>
      <c r="H1184" s="1">
        <v>20</v>
      </c>
      <c r="I1184" s="1">
        <v>0</v>
      </c>
      <c r="J1184" s="1">
        <v>0</v>
      </c>
      <c r="K1184" s="1">
        <v>0</v>
      </c>
      <c r="L1184" s="1">
        <v>0</v>
      </c>
      <c r="M1184" s="1">
        <v>4</v>
      </c>
      <c r="N1184" s="1">
        <v>1</v>
      </c>
      <c r="O1184" s="1">
        <v>1</v>
      </c>
      <c r="P1184" s="1">
        <v>20</v>
      </c>
      <c r="Q1184" s="1">
        <v>0</v>
      </c>
      <c r="R1184" s="1">
        <v>0</v>
      </c>
      <c r="S1184" s="1">
        <v>0</v>
      </c>
      <c r="T1184" s="1">
        <v>100</v>
      </c>
      <c r="U1184" s="1">
        <v>0</v>
      </c>
      <c r="V1184" s="1">
        <v>100</v>
      </c>
      <c r="W1184" s="1">
        <v>0</v>
      </c>
      <c r="X1184" s="1">
        <v>0</v>
      </c>
      <c r="Y1184" s="1">
        <v>107</v>
      </c>
      <c r="Z1184" s="1">
        <v>166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 t="s">
        <v>779</v>
      </c>
      <c r="AL1184" s="1">
        <v>1</v>
      </c>
      <c r="AM1184" s="1" t="s">
        <v>777</v>
      </c>
      <c r="AN1184" s="1">
        <v>0</v>
      </c>
      <c r="AO1184" s="1">
        <v>0</v>
      </c>
      <c r="AP1184" s="1">
        <v>0</v>
      </c>
      <c r="AQ1184" s="1">
        <v>1</v>
      </c>
      <c r="AS1184" s="1">
        <v>0</v>
      </c>
      <c r="AT1184" s="1">
        <v>0</v>
      </c>
      <c r="CS1184" s="1" t="s">
        <v>284</v>
      </c>
      <c r="CT1184" s="1">
        <v>1</v>
      </c>
      <c r="CU1184" s="1">
        <v>650</v>
      </c>
      <c r="CV1184" s="1">
        <v>3</v>
      </c>
      <c r="CW1184" s="1">
        <v>0</v>
      </c>
      <c r="CX1184" s="1">
        <v>150003</v>
      </c>
      <c r="CY1184" s="1" t="s">
        <v>284</v>
      </c>
    </row>
    <row r="1185" spans="1:103" x14ac:dyDescent="0.2">
      <c r="A1185" s="1">
        <v>330016</v>
      </c>
      <c r="B1185" s="1">
        <v>1</v>
      </c>
      <c r="C1185" s="1">
        <v>180002</v>
      </c>
      <c r="D1185" s="1">
        <v>280002</v>
      </c>
      <c r="E1185" s="1" t="s">
        <v>2278</v>
      </c>
      <c r="F1185" s="1" t="s">
        <v>2279</v>
      </c>
      <c r="G1185" s="1">
        <v>0</v>
      </c>
      <c r="H1185" s="1">
        <v>20</v>
      </c>
      <c r="I1185" s="1">
        <v>0</v>
      </c>
      <c r="J1185" s="1">
        <v>0</v>
      </c>
      <c r="K1185" s="1">
        <v>0</v>
      </c>
      <c r="L1185" s="1">
        <v>0</v>
      </c>
      <c r="M1185" s="1">
        <v>8</v>
      </c>
      <c r="N1185" s="1">
        <v>1</v>
      </c>
      <c r="O1185" s="1">
        <v>1</v>
      </c>
      <c r="P1185" s="1">
        <v>11</v>
      </c>
      <c r="Q1185" s="1">
        <v>0</v>
      </c>
      <c r="R1185" s="1">
        <v>10</v>
      </c>
      <c r="S1185" s="1">
        <v>0</v>
      </c>
      <c r="T1185" s="1">
        <v>68</v>
      </c>
      <c r="U1185" s="1">
        <v>0</v>
      </c>
      <c r="V1185" s="1">
        <v>68</v>
      </c>
      <c r="W1185" s="1">
        <v>0</v>
      </c>
      <c r="X1185" s="1">
        <v>0</v>
      </c>
      <c r="Y1185" s="1">
        <v>107</v>
      </c>
      <c r="Z1185" s="1">
        <v>134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 t="s">
        <v>843</v>
      </c>
      <c r="AL1185" s="1">
        <v>1</v>
      </c>
      <c r="AM1185" s="1" t="s">
        <v>841</v>
      </c>
      <c r="AN1185" s="1">
        <v>0</v>
      </c>
      <c r="AO1185" s="1">
        <v>0</v>
      </c>
      <c r="AP1185" s="1">
        <v>0</v>
      </c>
      <c r="AQ1185" s="1">
        <v>1</v>
      </c>
      <c r="AS1185" s="1">
        <v>0</v>
      </c>
      <c r="AT1185" s="1">
        <v>0</v>
      </c>
      <c r="CS1185" s="1" t="s">
        <v>284</v>
      </c>
      <c r="CT1185" s="1">
        <v>1</v>
      </c>
      <c r="CU1185" s="1">
        <v>650</v>
      </c>
      <c r="CV1185" s="1">
        <v>3</v>
      </c>
      <c r="CW1185" s="1">
        <v>0</v>
      </c>
      <c r="CX1185" s="1">
        <v>150003</v>
      </c>
      <c r="CY1185" s="1" t="s">
        <v>284</v>
      </c>
    </row>
    <row r="1186" spans="1:103" x14ac:dyDescent="0.2">
      <c r="A1186" s="1">
        <v>330017</v>
      </c>
      <c r="B1186" s="1">
        <v>1</v>
      </c>
      <c r="C1186" s="1">
        <v>180002</v>
      </c>
      <c r="D1186" s="1">
        <v>280002</v>
      </c>
      <c r="E1186" s="1" t="s">
        <v>2278</v>
      </c>
      <c r="F1186" s="1" t="s">
        <v>2279</v>
      </c>
      <c r="G1186" s="1">
        <v>0</v>
      </c>
      <c r="H1186" s="1">
        <v>20</v>
      </c>
      <c r="I1186" s="1">
        <v>0</v>
      </c>
      <c r="J1186" s="1">
        <v>0</v>
      </c>
      <c r="K1186" s="1">
        <v>0</v>
      </c>
      <c r="L1186" s="1">
        <v>0</v>
      </c>
      <c r="M1186" s="1">
        <v>1</v>
      </c>
      <c r="N1186" s="1">
        <v>1</v>
      </c>
      <c r="O1186" s="1">
        <v>1</v>
      </c>
      <c r="P1186" s="1">
        <v>187</v>
      </c>
      <c r="Q1186" s="1">
        <v>0</v>
      </c>
      <c r="R1186" s="1">
        <v>11</v>
      </c>
      <c r="S1186" s="1">
        <v>0</v>
      </c>
      <c r="T1186" s="1">
        <v>401</v>
      </c>
      <c r="U1186" s="1">
        <v>0</v>
      </c>
      <c r="V1186" s="1">
        <v>401</v>
      </c>
      <c r="W1186" s="1">
        <v>0</v>
      </c>
      <c r="X1186" s="1">
        <v>0</v>
      </c>
      <c r="Y1186" s="1">
        <v>107</v>
      </c>
      <c r="Z1186" s="1">
        <v>525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 t="s">
        <v>655</v>
      </c>
      <c r="AL1186" s="1">
        <v>1</v>
      </c>
      <c r="AM1186" s="1" t="s">
        <v>650</v>
      </c>
      <c r="AN1186" s="1">
        <v>0</v>
      </c>
      <c r="AO1186" s="1">
        <v>0</v>
      </c>
      <c r="AP1186" s="1">
        <v>0</v>
      </c>
      <c r="AQ1186" s="1">
        <v>1</v>
      </c>
      <c r="AS1186" s="1">
        <v>0</v>
      </c>
      <c r="AT1186" s="1">
        <v>0</v>
      </c>
      <c r="CS1186" s="1" t="s">
        <v>284</v>
      </c>
      <c r="CT1186" s="1">
        <v>1</v>
      </c>
      <c r="CU1186" s="1">
        <v>650</v>
      </c>
      <c r="CV1186" s="1">
        <v>3</v>
      </c>
      <c r="CW1186" s="1">
        <v>0</v>
      </c>
      <c r="CX1186" s="1">
        <v>150003</v>
      </c>
      <c r="CY1186" s="1" t="s">
        <v>284</v>
      </c>
    </row>
    <row r="1187" spans="1:103" x14ac:dyDescent="0.2">
      <c r="A1187" s="1">
        <v>330018</v>
      </c>
      <c r="B1187" s="1">
        <v>1</v>
      </c>
      <c r="C1187" s="1">
        <v>180002</v>
      </c>
      <c r="D1187" s="1">
        <v>280002</v>
      </c>
      <c r="E1187" s="1" t="s">
        <v>2278</v>
      </c>
      <c r="F1187" s="1" t="s">
        <v>2279</v>
      </c>
      <c r="G1187" s="1">
        <v>0</v>
      </c>
      <c r="H1187" s="1">
        <v>20</v>
      </c>
      <c r="I1187" s="1">
        <v>0</v>
      </c>
      <c r="J1187" s="1">
        <v>0</v>
      </c>
      <c r="K1187" s="1">
        <v>0</v>
      </c>
      <c r="L1187" s="1">
        <v>0</v>
      </c>
      <c r="M1187" s="1">
        <v>2</v>
      </c>
      <c r="N1187" s="1">
        <v>1</v>
      </c>
      <c r="O1187" s="1">
        <v>1</v>
      </c>
      <c r="P1187" s="1">
        <v>115</v>
      </c>
      <c r="Q1187" s="1">
        <v>0</v>
      </c>
      <c r="R1187" s="1">
        <v>228</v>
      </c>
      <c r="S1187" s="1">
        <v>0</v>
      </c>
      <c r="T1187" s="1">
        <v>222</v>
      </c>
      <c r="U1187" s="1">
        <v>0</v>
      </c>
      <c r="V1187" s="1">
        <v>222</v>
      </c>
      <c r="W1187" s="1">
        <v>0</v>
      </c>
      <c r="X1187" s="1">
        <v>0</v>
      </c>
      <c r="Y1187" s="1">
        <v>107</v>
      </c>
      <c r="Z1187" s="1">
        <v>598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 t="s">
        <v>713</v>
      </c>
      <c r="AL1187" s="1">
        <v>1</v>
      </c>
      <c r="AM1187" s="1" t="s">
        <v>711</v>
      </c>
      <c r="AN1187" s="1">
        <v>0</v>
      </c>
      <c r="AO1187" s="1">
        <v>0</v>
      </c>
      <c r="AP1187" s="1">
        <v>0</v>
      </c>
      <c r="AQ1187" s="1">
        <v>1</v>
      </c>
      <c r="AS1187" s="1">
        <v>0</v>
      </c>
      <c r="AT1187" s="1">
        <v>0</v>
      </c>
      <c r="CS1187" s="1" t="s">
        <v>284</v>
      </c>
      <c r="CT1187" s="1">
        <v>1</v>
      </c>
      <c r="CU1187" s="1">
        <v>650</v>
      </c>
      <c r="CV1187" s="1">
        <v>3</v>
      </c>
      <c r="CW1187" s="1">
        <v>0</v>
      </c>
      <c r="CX1187" s="1">
        <v>150003</v>
      </c>
      <c r="CY1187" s="1" t="s">
        <v>284</v>
      </c>
    </row>
    <row r="1188" spans="1:103" x14ac:dyDescent="0.2">
      <c r="A1188" s="1">
        <v>330019</v>
      </c>
      <c r="B1188" s="1">
        <v>1</v>
      </c>
      <c r="C1188" s="1">
        <v>180002</v>
      </c>
      <c r="D1188" s="1">
        <v>280002</v>
      </c>
      <c r="E1188" s="1" t="s">
        <v>2278</v>
      </c>
      <c r="F1188" s="1" t="s">
        <v>2279</v>
      </c>
      <c r="G1188" s="1">
        <v>0</v>
      </c>
      <c r="H1188" s="1">
        <v>20</v>
      </c>
      <c r="I1188" s="1">
        <v>0</v>
      </c>
      <c r="J1188" s="1">
        <v>0</v>
      </c>
      <c r="K1188" s="1">
        <v>0</v>
      </c>
      <c r="L1188" s="1">
        <v>0</v>
      </c>
      <c r="M1188" s="1">
        <v>2</v>
      </c>
      <c r="N1188" s="1">
        <v>1</v>
      </c>
      <c r="O1188" s="1">
        <v>1</v>
      </c>
      <c r="P1188" s="1">
        <v>136</v>
      </c>
      <c r="Q1188" s="1">
        <v>0</v>
      </c>
      <c r="R1188" s="1">
        <v>269</v>
      </c>
      <c r="S1188" s="1">
        <v>0</v>
      </c>
      <c r="T1188" s="1">
        <v>290</v>
      </c>
      <c r="U1188" s="1">
        <v>0</v>
      </c>
      <c r="V1188" s="1">
        <v>290</v>
      </c>
      <c r="W1188" s="1">
        <v>0</v>
      </c>
      <c r="X1188" s="1">
        <v>0</v>
      </c>
      <c r="Y1188" s="1">
        <v>107</v>
      </c>
      <c r="Z1188" s="1">
        <v>665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 t="s">
        <v>713</v>
      </c>
      <c r="AL1188" s="1">
        <v>1</v>
      </c>
      <c r="AM1188" s="1" t="s">
        <v>711</v>
      </c>
      <c r="AN1188" s="1">
        <v>0</v>
      </c>
      <c r="AO1188" s="1">
        <v>0</v>
      </c>
      <c r="AP1188" s="1">
        <v>0</v>
      </c>
      <c r="AQ1188" s="1">
        <v>1</v>
      </c>
      <c r="AS1188" s="1">
        <v>0</v>
      </c>
      <c r="AT1188" s="1">
        <v>0</v>
      </c>
      <c r="CS1188" s="1" t="s">
        <v>284</v>
      </c>
      <c r="CT1188" s="1">
        <v>1</v>
      </c>
      <c r="CU1188" s="1">
        <v>650</v>
      </c>
      <c r="CV1188" s="1">
        <v>3</v>
      </c>
      <c r="CW1188" s="1">
        <v>0</v>
      </c>
      <c r="CX1188" s="1">
        <v>150003</v>
      </c>
      <c r="CY1188" s="1" t="s">
        <v>284</v>
      </c>
    </row>
    <row r="1189" spans="1:103" x14ac:dyDescent="0.2">
      <c r="A1189" s="1">
        <v>330020</v>
      </c>
      <c r="B1189" s="1">
        <v>1</v>
      </c>
      <c r="C1189" s="1">
        <v>180002</v>
      </c>
      <c r="D1189" s="1">
        <v>280002</v>
      </c>
      <c r="E1189" s="1" t="s">
        <v>2278</v>
      </c>
      <c r="F1189" s="1" t="s">
        <v>2279</v>
      </c>
      <c r="G1189" s="1">
        <v>0</v>
      </c>
      <c r="H1189" s="1">
        <v>20</v>
      </c>
      <c r="I1189" s="1">
        <v>0</v>
      </c>
      <c r="J1189" s="1">
        <v>0</v>
      </c>
      <c r="K1189" s="1">
        <v>0</v>
      </c>
      <c r="L1189" s="1">
        <v>0</v>
      </c>
      <c r="M1189" s="1">
        <v>4</v>
      </c>
      <c r="N1189" s="1">
        <v>1</v>
      </c>
      <c r="O1189" s="1">
        <v>1</v>
      </c>
      <c r="P1189" s="1">
        <v>158</v>
      </c>
      <c r="Q1189" s="1">
        <v>0</v>
      </c>
      <c r="R1189" s="1">
        <v>0</v>
      </c>
      <c r="S1189" s="1">
        <v>0</v>
      </c>
      <c r="T1189" s="1">
        <v>372</v>
      </c>
      <c r="U1189" s="1">
        <v>0</v>
      </c>
      <c r="V1189" s="1">
        <v>372</v>
      </c>
      <c r="W1189" s="1">
        <v>0</v>
      </c>
      <c r="X1189" s="1">
        <v>0</v>
      </c>
      <c r="Y1189" s="1">
        <v>107</v>
      </c>
      <c r="Z1189" s="1">
        <v>496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 t="s">
        <v>779</v>
      </c>
      <c r="AL1189" s="1">
        <v>1</v>
      </c>
      <c r="AM1189" s="1" t="s">
        <v>777</v>
      </c>
      <c r="AN1189" s="1">
        <v>0</v>
      </c>
      <c r="AO1189" s="1">
        <v>0</v>
      </c>
      <c r="AP1189" s="1">
        <v>0</v>
      </c>
      <c r="AQ1189" s="1">
        <v>1</v>
      </c>
      <c r="AS1189" s="1">
        <v>0</v>
      </c>
      <c r="AT1189" s="1">
        <v>0</v>
      </c>
      <c r="CS1189" s="1" t="s">
        <v>284</v>
      </c>
      <c r="CT1189" s="1">
        <v>1</v>
      </c>
      <c r="CU1189" s="1">
        <v>650</v>
      </c>
      <c r="CV1189" s="1">
        <v>3</v>
      </c>
      <c r="CW1189" s="1">
        <v>0</v>
      </c>
      <c r="CX1189" s="1">
        <v>150003</v>
      </c>
      <c r="CY1189" s="1" t="s">
        <v>284</v>
      </c>
    </row>
    <row r="1190" spans="1:103" x14ac:dyDescent="0.2">
      <c r="A1190" s="1">
        <v>330021</v>
      </c>
      <c r="B1190" s="1">
        <v>1</v>
      </c>
      <c r="C1190" s="1">
        <v>180002</v>
      </c>
      <c r="D1190" s="1">
        <v>280002</v>
      </c>
      <c r="E1190" s="1" t="s">
        <v>2278</v>
      </c>
      <c r="F1190" s="1" t="s">
        <v>2279</v>
      </c>
      <c r="G1190" s="1">
        <v>0</v>
      </c>
      <c r="H1190" s="1">
        <v>20</v>
      </c>
      <c r="I1190" s="1">
        <v>0</v>
      </c>
      <c r="J1190" s="1">
        <v>0</v>
      </c>
      <c r="K1190" s="1">
        <v>0</v>
      </c>
      <c r="L1190" s="1">
        <v>0</v>
      </c>
      <c r="M1190" s="1">
        <v>8</v>
      </c>
      <c r="N1190" s="1">
        <v>1</v>
      </c>
      <c r="O1190" s="1">
        <v>1</v>
      </c>
      <c r="P1190" s="1">
        <v>151</v>
      </c>
      <c r="Q1190" s="1">
        <v>0</v>
      </c>
      <c r="R1190" s="1">
        <v>64</v>
      </c>
      <c r="S1190" s="1">
        <v>0</v>
      </c>
      <c r="T1190" s="1">
        <v>222</v>
      </c>
      <c r="U1190" s="1">
        <v>0</v>
      </c>
      <c r="V1190" s="1">
        <v>222</v>
      </c>
      <c r="W1190" s="1">
        <v>0</v>
      </c>
      <c r="X1190" s="1">
        <v>0</v>
      </c>
      <c r="Y1190" s="1">
        <v>107</v>
      </c>
      <c r="Z1190" s="1">
        <v>598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 t="s">
        <v>843</v>
      </c>
      <c r="AL1190" s="1">
        <v>1</v>
      </c>
      <c r="AM1190" s="1" t="s">
        <v>841</v>
      </c>
      <c r="AN1190" s="1">
        <v>0</v>
      </c>
      <c r="AO1190" s="1">
        <v>0</v>
      </c>
      <c r="AP1190" s="1">
        <v>0</v>
      </c>
      <c r="AQ1190" s="1">
        <v>1</v>
      </c>
      <c r="AS1190" s="1">
        <v>0</v>
      </c>
      <c r="AT1190" s="1">
        <v>0</v>
      </c>
      <c r="CS1190" s="1" t="s">
        <v>284</v>
      </c>
      <c r="CT1190" s="1">
        <v>1</v>
      </c>
      <c r="CU1190" s="1">
        <v>650</v>
      </c>
      <c r="CV1190" s="1">
        <v>3</v>
      </c>
      <c r="CW1190" s="1">
        <v>0</v>
      </c>
      <c r="CX1190" s="1">
        <v>150003</v>
      </c>
      <c r="CY1190" s="1" t="s">
        <v>284</v>
      </c>
    </row>
    <row r="1191" spans="1:103" x14ac:dyDescent="0.2">
      <c r="A1191" s="1">
        <v>330022</v>
      </c>
      <c r="B1191" s="1">
        <v>1</v>
      </c>
      <c r="C1191" s="1">
        <v>180002</v>
      </c>
      <c r="D1191" s="1">
        <v>280002</v>
      </c>
      <c r="E1191" s="1" t="s">
        <v>2278</v>
      </c>
      <c r="F1191" s="1" t="s">
        <v>2279</v>
      </c>
      <c r="G1191" s="1">
        <v>0</v>
      </c>
      <c r="H1191" s="1">
        <v>20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1</v>
      </c>
      <c r="O1191" s="1">
        <v>1</v>
      </c>
      <c r="P1191" s="1">
        <v>204</v>
      </c>
      <c r="Q1191" s="1">
        <v>0</v>
      </c>
      <c r="R1191" s="1">
        <v>12</v>
      </c>
      <c r="S1191" s="1">
        <v>0</v>
      </c>
      <c r="T1191" s="1">
        <v>511</v>
      </c>
      <c r="U1191" s="1">
        <v>0</v>
      </c>
      <c r="V1191" s="1">
        <v>511</v>
      </c>
      <c r="W1191" s="1">
        <v>0</v>
      </c>
      <c r="X1191" s="1">
        <v>0</v>
      </c>
      <c r="Y1191" s="1">
        <v>107</v>
      </c>
      <c r="Z1191" s="1">
        <v>546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 t="s">
        <v>655</v>
      </c>
      <c r="AL1191" s="1">
        <v>1</v>
      </c>
      <c r="AM1191" s="1" t="s">
        <v>650</v>
      </c>
      <c r="AN1191" s="1">
        <v>0</v>
      </c>
      <c r="AO1191" s="1">
        <v>0</v>
      </c>
      <c r="AP1191" s="1">
        <v>0</v>
      </c>
      <c r="AQ1191" s="1">
        <v>1</v>
      </c>
      <c r="AS1191" s="1">
        <v>0</v>
      </c>
      <c r="AT1191" s="1">
        <v>0</v>
      </c>
      <c r="CS1191" s="1" t="s">
        <v>284</v>
      </c>
      <c r="CT1191" s="1">
        <v>1</v>
      </c>
      <c r="CU1191" s="1">
        <v>650</v>
      </c>
      <c r="CV1191" s="1">
        <v>3</v>
      </c>
      <c r="CW1191" s="1">
        <v>0</v>
      </c>
      <c r="CX1191" s="1">
        <v>150003</v>
      </c>
      <c r="CY1191" s="1" t="s">
        <v>284</v>
      </c>
    </row>
    <row r="1192" spans="1:103" x14ac:dyDescent="0.2">
      <c r="A1192" s="1">
        <v>330023</v>
      </c>
      <c r="B1192" s="1">
        <v>1</v>
      </c>
      <c r="C1192" s="1">
        <v>180002</v>
      </c>
      <c r="D1192" s="1">
        <v>280002</v>
      </c>
      <c r="E1192" s="1" t="s">
        <v>2278</v>
      </c>
      <c r="F1192" s="1" t="s">
        <v>2279</v>
      </c>
      <c r="G1192" s="1">
        <v>0</v>
      </c>
      <c r="H1192" s="1">
        <v>20</v>
      </c>
      <c r="I1192" s="1">
        <v>0</v>
      </c>
      <c r="J1192" s="1">
        <v>0</v>
      </c>
      <c r="K1192" s="1">
        <v>0</v>
      </c>
      <c r="L1192" s="1">
        <v>0</v>
      </c>
      <c r="M1192" s="1">
        <v>2</v>
      </c>
      <c r="N1192" s="1">
        <v>1</v>
      </c>
      <c r="O1192" s="1">
        <v>1</v>
      </c>
      <c r="P1192" s="1">
        <v>136</v>
      </c>
      <c r="Q1192" s="1">
        <v>0</v>
      </c>
      <c r="R1192" s="1">
        <v>269</v>
      </c>
      <c r="S1192" s="1">
        <v>0</v>
      </c>
      <c r="T1192" s="1">
        <v>290</v>
      </c>
      <c r="U1192" s="1">
        <v>0</v>
      </c>
      <c r="V1192" s="1">
        <v>290</v>
      </c>
      <c r="W1192" s="1">
        <v>0</v>
      </c>
      <c r="X1192" s="1">
        <v>0</v>
      </c>
      <c r="Y1192" s="1">
        <v>107</v>
      </c>
      <c r="Z1192" s="1">
        <v>665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 t="s">
        <v>713</v>
      </c>
      <c r="AL1192" s="1">
        <v>1</v>
      </c>
      <c r="AM1192" s="1" t="s">
        <v>711</v>
      </c>
      <c r="AN1192" s="1">
        <v>0</v>
      </c>
      <c r="AO1192" s="1">
        <v>0</v>
      </c>
      <c r="AP1192" s="1">
        <v>0</v>
      </c>
      <c r="AQ1192" s="1">
        <v>1</v>
      </c>
      <c r="AS1192" s="1">
        <v>0</v>
      </c>
      <c r="AT1192" s="1">
        <v>0</v>
      </c>
      <c r="CS1192" s="1" t="s">
        <v>284</v>
      </c>
      <c r="CT1192" s="1">
        <v>1</v>
      </c>
      <c r="CU1192" s="1">
        <v>650</v>
      </c>
      <c r="CV1192" s="1">
        <v>3</v>
      </c>
      <c r="CW1192" s="1">
        <v>0</v>
      </c>
      <c r="CX1192" s="1">
        <v>150003</v>
      </c>
      <c r="CY1192" s="1" t="s">
        <v>284</v>
      </c>
    </row>
    <row r="1193" spans="1:103" x14ac:dyDescent="0.2">
      <c r="A1193" s="1">
        <v>330024</v>
      </c>
      <c r="B1193" s="1">
        <v>1</v>
      </c>
      <c r="C1193" s="1">
        <v>180002</v>
      </c>
      <c r="D1193" s="1">
        <v>280002</v>
      </c>
      <c r="E1193" s="1" t="s">
        <v>2278</v>
      </c>
      <c r="F1193" s="1" t="s">
        <v>2279</v>
      </c>
      <c r="G1193" s="1">
        <v>0</v>
      </c>
      <c r="H1193" s="1">
        <v>20</v>
      </c>
      <c r="I1193" s="1">
        <v>0</v>
      </c>
      <c r="J1193" s="1">
        <v>0</v>
      </c>
      <c r="K1193" s="1">
        <v>0</v>
      </c>
      <c r="L1193" s="1">
        <v>0</v>
      </c>
      <c r="M1193" s="1">
        <v>2</v>
      </c>
      <c r="N1193" s="1">
        <v>1</v>
      </c>
      <c r="O1193" s="1">
        <v>1</v>
      </c>
      <c r="P1193" s="1">
        <v>136</v>
      </c>
      <c r="Q1193" s="1">
        <v>0</v>
      </c>
      <c r="R1193" s="1">
        <v>269</v>
      </c>
      <c r="S1193" s="1">
        <v>0</v>
      </c>
      <c r="T1193" s="1">
        <v>290</v>
      </c>
      <c r="U1193" s="1">
        <v>0</v>
      </c>
      <c r="V1193" s="1">
        <v>290</v>
      </c>
      <c r="W1193" s="1">
        <v>0</v>
      </c>
      <c r="X1193" s="1">
        <v>0</v>
      </c>
      <c r="Y1193" s="1">
        <v>107</v>
      </c>
      <c r="Z1193" s="1">
        <v>665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 t="s">
        <v>713</v>
      </c>
      <c r="AL1193" s="1">
        <v>1</v>
      </c>
      <c r="AM1193" s="1" t="s">
        <v>711</v>
      </c>
      <c r="AN1193" s="1">
        <v>0</v>
      </c>
      <c r="AO1193" s="1">
        <v>0</v>
      </c>
      <c r="AP1193" s="1">
        <v>0</v>
      </c>
      <c r="AQ1193" s="1">
        <v>1</v>
      </c>
      <c r="AS1193" s="1">
        <v>0</v>
      </c>
      <c r="AT1193" s="1">
        <v>0</v>
      </c>
      <c r="CS1193" s="1" t="s">
        <v>284</v>
      </c>
      <c r="CT1193" s="1">
        <v>1</v>
      </c>
      <c r="CU1193" s="1">
        <v>650</v>
      </c>
      <c r="CV1193" s="1">
        <v>3</v>
      </c>
      <c r="CW1193" s="1">
        <v>0</v>
      </c>
      <c r="CX1193" s="1">
        <v>150003</v>
      </c>
      <c r="CY1193" s="1" t="s">
        <v>284</v>
      </c>
    </row>
    <row r="1194" spans="1:103" x14ac:dyDescent="0.2">
      <c r="A1194" s="1">
        <v>330025</v>
      </c>
      <c r="B1194" s="1">
        <v>1</v>
      </c>
      <c r="C1194" s="1">
        <v>180002</v>
      </c>
      <c r="D1194" s="1">
        <v>280002</v>
      </c>
      <c r="E1194" s="1" t="s">
        <v>2278</v>
      </c>
      <c r="F1194" s="1" t="s">
        <v>2279</v>
      </c>
      <c r="G1194" s="1">
        <v>0</v>
      </c>
      <c r="H1194" s="1">
        <v>20</v>
      </c>
      <c r="I1194" s="1">
        <v>0</v>
      </c>
      <c r="J1194" s="1">
        <v>0</v>
      </c>
      <c r="K1194" s="1">
        <v>0</v>
      </c>
      <c r="L1194" s="1">
        <v>0</v>
      </c>
      <c r="M1194" s="1">
        <v>4</v>
      </c>
      <c r="N1194" s="1">
        <v>1</v>
      </c>
      <c r="O1194" s="1">
        <v>1</v>
      </c>
      <c r="P1194" s="1">
        <v>253</v>
      </c>
      <c r="Q1194" s="1">
        <v>0</v>
      </c>
      <c r="R1194" s="1">
        <v>0</v>
      </c>
      <c r="S1194" s="1">
        <v>0</v>
      </c>
      <c r="T1194" s="1">
        <v>290</v>
      </c>
      <c r="U1194" s="1">
        <v>0</v>
      </c>
      <c r="V1194" s="1">
        <v>290</v>
      </c>
      <c r="W1194" s="1">
        <v>0</v>
      </c>
      <c r="X1194" s="1">
        <v>0</v>
      </c>
      <c r="Y1194" s="1">
        <v>107</v>
      </c>
      <c r="Z1194" s="1">
        <v>665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 t="s">
        <v>779</v>
      </c>
      <c r="AL1194" s="1">
        <v>1</v>
      </c>
      <c r="AM1194" s="1" t="s">
        <v>777</v>
      </c>
      <c r="AN1194" s="1">
        <v>0</v>
      </c>
      <c r="AO1194" s="1">
        <v>0</v>
      </c>
      <c r="AP1194" s="1">
        <v>0</v>
      </c>
      <c r="AQ1194" s="1">
        <v>1</v>
      </c>
      <c r="AS1194" s="1">
        <v>0</v>
      </c>
      <c r="AT1194" s="1">
        <v>0</v>
      </c>
      <c r="CS1194" s="1" t="s">
        <v>281</v>
      </c>
      <c r="CT1194" s="1">
        <v>1</v>
      </c>
      <c r="CU1194" s="1">
        <v>650</v>
      </c>
      <c r="CV1194" s="1">
        <v>4</v>
      </c>
      <c r="CW1194" s="1">
        <v>0</v>
      </c>
      <c r="CX1194" s="1">
        <v>150004</v>
      </c>
      <c r="CY1194" s="1" t="s">
        <v>281</v>
      </c>
    </row>
    <row r="1195" spans="1:103" x14ac:dyDescent="0.2">
      <c r="A1195" s="1">
        <v>330026</v>
      </c>
      <c r="B1195" s="1">
        <v>1</v>
      </c>
      <c r="C1195" s="1">
        <v>180002</v>
      </c>
      <c r="D1195" s="1">
        <v>280002</v>
      </c>
      <c r="E1195" s="1" t="s">
        <v>2278</v>
      </c>
      <c r="F1195" s="1" t="s">
        <v>2279</v>
      </c>
      <c r="G1195" s="1">
        <v>0</v>
      </c>
      <c r="H1195" s="1">
        <v>20</v>
      </c>
      <c r="I1195" s="1">
        <v>0</v>
      </c>
      <c r="J1195" s="1">
        <v>0</v>
      </c>
      <c r="K1195" s="1">
        <v>0</v>
      </c>
      <c r="L1195" s="1">
        <v>0</v>
      </c>
      <c r="M1195" s="1">
        <v>4</v>
      </c>
      <c r="N1195" s="1">
        <v>1</v>
      </c>
      <c r="O1195" s="1">
        <v>1</v>
      </c>
      <c r="P1195" s="1">
        <v>253</v>
      </c>
      <c r="Q1195" s="1">
        <v>0</v>
      </c>
      <c r="R1195" s="1">
        <v>0</v>
      </c>
      <c r="S1195" s="1">
        <v>0</v>
      </c>
      <c r="T1195" s="1">
        <v>290</v>
      </c>
      <c r="U1195" s="1">
        <v>0</v>
      </c>
      <c r="V1195" s="1">
        <v>290</v>
      </c>
      <c r="W1195" s="1">
        <v>0</v>
      </c>
      <c r="X1195" s="1">
        <v>0</v>
      </c>
      <c r="Y1195" s="1">
        <v>107</v>
      </c>
      <c r="Z1195" s="1">
        <v>665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 t="s">
        <v>779</v>
      </c>
      <c r="AL1195" s="1">
        <v>1</v>
      </c>
      <c r="AM1195" s="1" t="s">
        <v>777</v>
      </c>
      <c r="AN1195" s="1">
        <v>0</v>
      </c>
      <c r="AO1195" s="1">
        <v>0</v>
      </c>
      <c r="AP1195" s="1">
        <v>0</v>
      </c>
      <c r="AQ1195" s="1">
        <v>1</v>
      </c>
      <c r="AS1195" s="1">
        <v>0</v>
      </c>
      <c r="AT1195" s="1">
        <v>0</v>
      </c>
      <c r="CS1195" s="1" t="s">
        <v>281</v>
      </c>
      <c r="CT1195" s="1">
        <v>1</v>
      </c>
      <c r="CU1195" s="1">
        <v>650</v>
      </c>
      <c r="CV1195" s="1">
        <v>4</v>
      </c>
      <c r="CW1195" s="1">
        <v>0</v>
      </c>
      <c r="CX1195" s="1">
        <v>150004</v>
      </c>
      <c r="CY1195" s="1" t="s">
        <v>281</v>
      </c>
    </row>
    <row r="1196" spans="1:103" x14ac:dyDescent="0.2">
      <c r="A1196" s="1">
        <v>330027</v>
      </c>
      <c r="B1196" s="1">
        <v>1</v>
      </c>
      <c r="C1196" s="1">
        <v>180002</v>
      </c>
      <c r="D1196" s="1">
        <v>280002</v>
      </c>
      <c r="E1196" s="1" t="s">
        <v>2278</v>
      </c>
      <c r="F1196" s="1" t="s">
        <v>2279</v>
      </c>
      <c r="G1196" s="1">
        <v>0</v>
      </c>
      <c r="H1196" s="1">
        <v>20</v>
      </c>
      <c r="I1196" s="1">
        <v>0</v>
      </c>
      <c r="J1196" s="1">
        <v>0</v>
      </c>
      <c r="K1196" s="1">
        <v>0</v>
      </c>
      <c r="L1196" s="1">
        <v>0</v>
      </c>
      <c r="M1196" s="1">
        <v>8</v>
      </c>
      <c r="N1196" s="1">
        <v>1</v>
      </c>
      <c r="O1196" s="1">
        <v>1</v>
      </c>
      <c r="P1196" s="1">
        <v>134</v>
      </c>
      <c r="Q1196" s="1">
        <v>0</v>
      </c>
      <c r="R1196" s="1">
        <v>57</v>
      </c>
      <c r="S1196" s="1">
        <v>0</v>
      </c>
      <c r="T1196" s="1">
        <v>511</v>
      </c>
      <c r="U1196" s="1">
        <v>0</v>
      </c>
      <c r="V1196" s="1">
        <v>511</v>
      </c>
      <c r="W1196" s="1">
        <v>0</v>
      </c>
      <c r="X1196" s="1">
        <v>0</v>
      </c>
      <c r="Y1196" s="1">
        <v>107</v>
      </c>
      <c r="Z1196" s="1">
        <v>546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 t="s">
        <v>843</v>
      </c>
      <c r="AL1196" s="1">
        <v>1</v>
      </c>
      <c r="AM1196" s="1" t="s">
        <v>841</v>
      </c>
      <c r="AN1196" s="1">
        <v>0</v>
      </c>
      <c r="AO1196" s="1">
        <v>0</v>
      </c>
      <c r="AP1196" s="1">
        <v>0</v>
      </c>
      <c r="AQ1196" s="1">
        <v>1</v>
      </c>
      <c r="AS1196" s="1">
        <v>0</v>
      </c>
      <c r="AT1196" s="1">
        <v>0</v>
      </c>
      <c r="CS1196" s="1" t="s">
        <v>281</v>
      </c>
      <c r="CT1196" s="1">
        <v>1</v>
      </c>
      <c r="CU1196" s="1">
        <v>650</v>
      </c>
      <c r="CV1196" s="1">
        <v>4</v>
      </c>
      <c r="CW1196" s="1">
        <v>0</v>
      </c>
      <c r="CX1196" s="1">
        <v>150004</v>
      </c>
      <c r="CY1196" s="1" t="s">
        <v>281</v>
      </c>
    </row>
    <row r="1197" spans="1:103" x14ac:dyDescent="0.2">
      <c r="A1197" s="1">
        <v>330028</v>
      </c>
      <c r="B1197" s="1">
        <v>1</v>
      </c>
      <c r="C1197" s="1">
        <v>180002</v>
      </c>
      <c r="D1197" s="1">
        <v>280002</v>
      </c>
      <c r="E1197" s="1" t="s">
        <v>2278</v>
      </c>
      <c r="F1197" s="1" t="s">
        <v>2279</v>
      </c>
      <c r="G1197" s="1">
        <v>0</v>
      </c>
      <c r="H1197" s="1">
        <v>20</v>
      </c>
      <c r="I1197" s="1">
        <v>0</v>
      </c>
      <c r="J1197" s="1">
        <v>0</v>
      </c>
      <c r="K1197" s="1">
        <v>0</v>
      </c>
      <c r="L1197" s="1">
        <v>0</v>
      </c>
      <c r="M1197" s="1">
        <v>8</v>
      </c>
      <c r="N1197" s="1">
        <v>1</v>
      </c>
      <c r="O1197" s="1">
        <v>1</v>
      </c>
      <c r="P1197" s="1">
        <v>151</v>
      </c>
      <c r="Q1197" s="1">
        <v>0</v>
      </c>
      <c r="R1197" s="1">
        <v>64</v>
      </c>
      <c r="S1197" s="1">
        <v>0</v>
      </c>
      <c r="T1197" s="1">
        <v>222</v>
      </c>
      <c r="U1197" s="1">
        <v>0</v>
      </c>
      <c r="V1197" s="1">
        <v>222</v>
      </c>
      <c r="W1197" s="1">
        <v>0</v>
      </c>
      <c r="X1197" s="1">
        <v>0</v>
      </c>
      <c r="Y1197" s="1">
        <v>107</v>
      </c>
      <c r="Z1197" s="1">
        <v>598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 t="s">
        <v>843</v>
      </c>
      <c r="AL1197" s="1">
        <v>1</v>
      </c>
      <c r="AM1197" s="1" t="s">
        <v>841</v>
      </c>
      <c r="AN1197" s="1">
        <v>0</v>
      </c>
      <c r="AO1197" s="1">
        <v>0</v>
      </c>
      <c r="AP1197" s="1">
        <v>0</v>
      </c>
      <c r="AQ1197" s="1">
        <v>1</v>
      </c>
      <c r="AS1197" s="1">
        <v>0</v>
      </c>
      <c r="AT1197" s="1">
        <v>0</v>
      </c>
      <c r="CS1197" s="1" t="s">
        <v>281</v>
      </c>
      <c r="CT1197" s="1">
        <v>1</v>
      </c>
      <c r="CU1197" s="1">
        <v>650</v>
      </c>
      <c r="CV1197" s="1">
        <v>4</v>
      </c>
      <c r="CW1197" s="1">
        <v>0</v>
      </c>
      <c r="CX1197" s="1">
        <v>150004</v>
      </c>
      <c r="CY1197" s="1" t="s">
        <v>281</v>
      </c>
    </row>
    <row r="1198" spans="1:103" x14ac:dyDescent="0.2">
      <c r="A1198" s="1">
        <v>330029</v>
      </c>
      <c r="B1198" s="1">
        <v>1</v>
      </c>
      <c r="C1198" s="1">
        <v>180002</v>
      </c>
      <c r="D1198" s="1">
        <v>280002</v>
      </c>
      <c r="E1198" s="1" t="s">
        <v>2278</v>
      </c>
      <c r="F1198" s="1" t="s">
        <v>2279</v>
      </c>
      <c r="G1198" s="1">
        <v>0</v>
      </c>
      <c r="H1198" s="1">
        <v>20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1</v>
      </c>
      <c r="O1198" s="1">
        <v>1</v>
      </c>
      <c r="P1198" s="1">
        <v>231</v>
      </c>
      <c r="Q1198" s="1">
        <v>0</v>
      </c>
      <c r="R1198" s="1">
        <v>13</v>
      </c>
      <c r="S1198" s="1">
        <v>0</v>
      </c>
      <c r="T1198" s="1">
        <v>222</v>
      </c>
      <c r="U1198" s="1">
        <v>0</v>
      </c>
      <c r="V1198" s="1">
        <v>222</v>
      </c>
      <c r="W1198" s="1">
        <v>0</v>
      </c>
      <c r="X1198" s="1">
        <v>0</v>
      </c>
      <c r="Y1198" s="1">
        <v>107</v>
      </c>
      <c r="Z1198" s="1">
        <v>598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 t="s">
        <v>655</v>
      </c>
      <c r="AL1198" s="1">
        <v>1</v>
      </c>
      <c r="AM1198" s="1" t="s">
        <v>650</v>
      </c>
      <c r="AN1198" s="1">
        <v>0</v>
      </c>
      <c r="AO1198" s="1">
        <v>0</v>
      </c>
      <c r="AP1198" s="1">
        <v>0</v>
      </c>
      <c r="AQ1198" s="1">
        <v>1</v>
      </c>
      <c r="AS1198" s="1">
        <v>0</v>
      </c>
      <c r="AT1198" s="1">
        <v>0</v>
      </c>
      <c r="CS1198" s="1" t="s">
        <v>281</v>
      </c>
      <c r="CT1198" s="1">
        <v>1</v>
      </c>
      <c r="CU1198" s="1">
        <v>650</v>
      </c>
      <c r="CV1198" s="1">
        <v>4</v>
      </c>
      <c r="CW1198" s="1">
        <v>0</v>
      </c>
      <c r="CX1198" s="1">
        <v>150004</v>
      </c>
      <c r="CY1198" s="1" t="s">
        <v>281</v>
      </c>
    </row>
    <row r="1199" spans="1:103" x14ac:dyDescent="0.2">
      <c r="A1199" s="1">
        <v>330030</v>
      </c>
      <c r="B1199" s="1">
        <v>1</v>
      </c>
      <c r="C1199" s="1">
        <v>180002</v>
      </c>
      <c r="D1199" s="1">
        <v>280002</v>
      </c>
      <c r="E1199" s="1" t="s">
        <v>2278</v>
      </c>
      <c r="F1199" s="1" t="s">
        <v>2279</v>
      </c>
      <c r="G1199" s="1">
        <v>0</v>
      </c>
      <c r="H1199" s="1">
        <v>20</v>
      </c>
      <c r="I1199" s="1">
        <v>0</v>
      </c>
      <c r="J1199" s="1">
        <v>0</v>
      </c>
      <c r="K1199" s="1">
        <v>0</v>
      </c>
      <c r="L1199" s="1">
        <v>0</v>
      </c>
      <c r="M1199" s="1">
        <v>1</v>
      </c>
      <c r="N1199" s="1">
        <v>1</v>
      </c>
      <c r="O1199" s="1">
        <v>1</v>
      </c>
      <c r="P1199" s="1">
        <v>169</v>
      </c>
      <c r="Q1199" s="1">
        <v>0</v>
      </c>
      <c r="R1199" s="1">
        <v>10</v>
      </c>
      <c r="S1199" s="1">
        <v>0</v>
      </c>
      <c r="T1199" s="1">
        <v>372</v>
      </c>
      <c r="U1199" s="1">
        <v>0</v>
      </c>
      <c r="V1199" s="1">
        <v>372</v>
      </c>
      <c r="W1199" s="1">
        <v>0</v>
      </c>
      <c r="X1199" s="1">
        <v>0</v>
      </c>
      <c r="Y1199" s="1">
        <v>107</v>
      </c>
      <c r="Z1199" s="1">
        <v>496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 t="s">
        <v>655</v>
      </c>
      <c r="AL1199" s="1">
        <v>1</v>
      </c>
      <c r="AM1199" s="1" t="s">
        <v>650</v>
      </c>
      <c r="AN1199" s="1">
        <v>0</v>
      </c>
      <c r="AO1199" s="1">
        <v>0</v>
      </c>
      <c r="AP1199" s="1">
        <v>0</v>
      </c>
      <c r="AQ1199" s="1">
        <v>1</v>
      </c>
      <c r="AS1199" s="1">
        <v>0</v>
      </c>
      <c r="AT1199" s="1">
        <v>0</v>
      </c>
      <c r="CS1199" s="1" t="s">
        <v>281</v>
      </c>
      <c r="CT1199" s="1">
        <v>1</v>
      </c>
      <c r="CU1199" s="1">
        <v>650</v>
      </c>
      <c r="CV1199" s="1">
        <v>4</v>
      </c>
      <c r="CW1199" s="1">
        <v>0</v>
      </c>
      <c r="CX1199" s="1">
        <v>150004</v>
      </c>
      <c r="CY1199" s="1" t="s">
        <v>281</v>
      </c>
    </row>
    <row r="1200" spans="1:103" x14ac:dyDescent="0.2">
      <c r="A1200" s="1">
        <v>330031</v>
      </c>
      <c r="B1200" s="1">
        <v>1</v>
      </c>
      <c r="C1200" s="1">
        <v>180002</v>
      </c>
      <c r="D1200" s="1">
        <v>280002</v>
      </c>
      <c r="E1200" s="1" t="s">
        <v>2278</v>
      </c>
      <c r="F1200" s="1" t="s">
        <v>2279</v>
      </c>
      <c r="G1200" s="1">
        <v>0</v>
      </c>
      <c r="H1200" s="1">
        <v>20</v>
      </c>
      <c r="I1200" s="1">
        <v>0</v>
      </c>
      <c r="J1200" s="1">
        <v>0</v>
      </c>
      <c r="K1200" s="1">
        <v>0</v>
      </c>
      <c r="L1200" s="1">
        <v>0</v>
      </c>
      <c r="M1200" s="1">
        <v>2</v>
      </c>
      <c r="N1200" s="1">
        <v>1</v>
      </c>
      <c r="O1200" s="1">
        <v>1</v>
      </c>
      <c r="P1200" s="1">
        <v>115</v>
      </c>
      <c r="Q1200" s="1">
        <v>0</v>
      </c>
      <c r="R1200" s="1">
        <v>228</v>
      </c>
      <c r="S1200" s="1">
        <v>0</v>
      </c>
      <c r="T1200" s="1">
        <v>222</v>
      </c>
      <c r="U1200" s="1">
        <v>0</v>
      </c>
      <c r="V1200" s="1">
        <v>222</v>
      </c>
      <c r="W1200" s="1">
        <v>0</v>
      </c>
      <c r="X1200" s="1">
        <v>0</v>
      </c>
      <c r="Y1200" s="1">
        <v>107</v>
      </c>
      <c r="Z1200" s="1">
        <v>598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 t="s">
        <v>713</v>
      </c>
      <c r="AL1200" s="1">
        <v>1</v>
      </c>
      <c r="AM1200" s="1" t="s">
        <v>711</v>
      </c>
      <c r="AN1200" s="1">
        <v>0</v>
      </c>
      <c r="AO1200" s="1">
        <v>0</v>
      </c>
      <c r="AP1200" s="1">
        <v>0</v>
      </c>
      <c r="AQ1200" s="1">
        <v>1</v>
      </c>
      <c r="AS1200" s="1">
        <v>0</v>
      </c>
      <c r="AT1200" s="1">
        <v>0</v>
      </c>
      <c r="CS1200" s="1" t="s">
        <v>281</v>
      </c>
      <c r="CT1200" s="1">
        <v>1</v>
      </c>
      <c r="CU1200" s="1">
        <v>650</v>
      </c>
      <c r="CV1200" s="1">
        <v>4</v>
      </c>
      <c r="CW1200" s="1">
        <v>0</v>
      </c>
      <c r="CX1200" s="1">
        <v>150004</v>
      </c>
      <c r="CY1200" s="1" t="s">
        <v>281</v>
      </c>
    </row>
    <row r="1201" spans="1:103" x14ac:dyDescent="0.2">
      <c r="A1201" s="1">
        <v>330032</v>
      </c>
      <c r="B1201" s="1">
        <v>1</v>
      </c>
      <c r="C1201" s="1">
        <v>180002</v>
      </c>
      <c r="D1201" s="1">
        <v>280002</v>
      </c>
      <c r="E1201" s="1" t="s">
        <v>2278</v>
      </c>
      <c r="F1201" s="1" t="s">
        <v>2279</v>
      </c>
      <c r="G1201" s="1">
        <v>0</v>
      </c>
      <c r="H1201" s="1">
        <v>20</v>
      </c>
      <c r="I1201" s="1">
        <v>0</v>
      </c>
      <c r="J1201" s="1">
        <v>0</v>
      </c>
      <c r="K1201" s="1">
        <v>0</v>
      </c>
      <c r="L1201" s="1">
        <v>0</v>
      </c>
      <c r="M1201" s="1">
        <v>2</v>
      </c>
      <c r="N1201" s="1">
        <v>1</v>
      </c>
      <c r="O1201" s="1">
        <v>1</v>
      </c>
      <c r="P1201" s="1">
        <v>109</v>
      </c>
      <c r="Q1201" s="1">
        <v>0</v>
      </c>
      <c r="R1201" s="1">
        <v>215</v>
      </c>
      <c r="S1201" s="1">
        <v>0</v>
      </c>
      <c r="T1201" s="1">
        <v>532</v>
      </c>
      <c r="U1201" s="1">
        <v>0</v>
      </c>
      <c r="V1201" s="1">
        <v>532</v>
      </c>
      <c r="W1201" s="1">
        <v>0</v>
      </c>
      <c r="X1201" s="1">
        <v>0</v>
      </c>
      <c r="Y1201" s="1">
        <v>107</v>
      </c>
      <c r="Z1201" s="1">
        <v>568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 t="s">
        <v>713</v>
      </c>
      <c r="AL1201" s="1">
        <v>1</v>
      </c>
      <c r="AM1201" s="1" t="s">
        <v>711</v>
      </c>
      <c r="AN1201" s="1">
        <v>0</v>
      </c>
      <c r="AO1201" s="1">
        <v>0</v>
      </c>
      <c r="AP1201" s="1">
        <v>0</v>
      </c>
      <c r="AQ1201" s="1">
        <v>1</v>
      </c>
      <c r="AS1201" s="1">
        <v>0</v>
      </c>
      <c r="AT1201" s="1">
        <v>0</v>
      </c>
      <c r="CS1201" s="1" t="s">
        <v>281</v>
      </c>
      <c r="CT1201" s="1">
        <v>1</v>
      </c>
      <c r="CU1201" s="1">
        <v>650</v>
      </c>
      <c r="CV1201" s="1">
        <v>4</v>
      </c>
      <c r="CW1201" s="1">
        <v>0</v>
      </c>
      <c r="CX1201" s="1">
        <v>150004</v>
      </c>
      <c r="CY1201" s="1" t="s">
        <v>281</v>
      </c>
    </row>
    <row r="1202" spans="1:103" x14ac:dyDescent="0.2">
      <c r="A1202" s="1">
        <v>330033</v>
      </c>
      <c r="B1202" s="1">
        <v>1</v>
      </c>
      <c r="C1202" s="1">
        <v>180002</v>
      </c>
      <c r="D1202" s="1">
        <v>280002</v>
      </c>
      <c r="E1202" s="1" t="s">
        <v>2278</v>
      </c>
      <c r="F1202" s="1" t="s">
        <v>2279</v>
      </c>
      <c r="G1202" s="1">
        <v>0</v>
      </c>
      <c r="H1202" s="1">
        <v>20</v>
      </c>
      <c r="I1202" s="1">
        <v>0</v>
      </c>
      <c r="J1202" s="1">
        <v>0</v>
      </c>
      <c r="K1202" s="1">
        <v>0</v>
      </c>
      <c r="L1202" s="1">
        <v>0</v>
      </c>
      <c r="M1202" s="1">
        <v>4</v>
      </c>
      <c r="N1202" s="1">
        <v>1</v>
      </c>
      <c r="O1202" s="1">
        <v>1</v>
      </c>
      <c r="P1202" s="1">
        <v>215</v>
      </c>
      <c r="Q1202" s="1">
        <v>0</v>
      </c>
      <c r="R1202" s="1">
        <v>0</v>
      </c>
      <c r="S1202" s="1">
        <v>0</v>
      </c>
      <c r="T1202" s="1">
        <v>222</v>
      </c>
      <c r="U1202" s="1">
        <v>0</v>
      </c>
      <c r="V1202" s="1">
        <v>222</v>
      </c>
      <c r="W1202" s="1">
        <v>0</v>
      </c>
      <c r="X1202" s="1">
        <v>0</v>
      </c>
      <c r="Y1202" s="1">
        <v>107</v>
      </c>
      <c r="Z1202" s="1">
        <v>598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 t="s">
        <v>779</v>
      </c>
      <c r="AL1202" s="1">
        <v>1</v>
      </c>
      <c r="AM1202" s="1" t="s">
        <v>777</v>
      </c>
      <c r="AN1202" s="1">
        <v>0</v>
      </c>
      <c r="AO1202" s="1">
        <v>0</v>
      </c>
      <c r="AP1202" s="1">
        <v>0</v>
      </c>
      <c r="AQ1202" s="1">
        <v>1</v>
      </c>
      <c r="AS1202" s="1">
        <v>0</v>
      </c>
      <c r="AT1202" s="1">
        <v>0</v>
      </c>
      <c r="CS1202" s="1" t="s">
        <v>281</v>
      </c>
      <c r="CT1202" s="1">
        <v>1</v>
      </c>
      <c r="CU1202" s="1">
        <v>650</v>
      </c>
      <c r="CV1202" s="1">
        <v>4</v>
      </c>
      <c r="CW1202" s="1">
        <v>0</v>
      </c>
      <c r="CX1202" s="1">
        <v>150004</v>
      </c>
      <c r="CY1202" s="1" t="s">
        <v>281</v>
      </c>
    </row>
    <row r="1203" spans="1:103" x14ac:dyDescent="0.2">
      <c r="A1203" s="1">
        <v>330034</v>
      </c>
      <c r="B1203" s="1">
        <v>1</v>
      </c>
      <c r="C1203" s="1">
        <v>180002</v>
      </c>
      <c r="D1203" s="1">
        <v>280002</v>
      </c>
      <c r="E1203" s="1" t="s">
        <v>2278</v>
      </c>
      <c r="F1203" s="1" t="s">
        <v>2279</v>
      </c>
      <c r="G1203" s="1">
        <v>0</v>
      </c>
      <c r="H1203" s="1">
        <v>20</v>
      </c>
      <c r="I1203" s="1">
        <v>0</v>
      </c>
      <c r="J1203" s="1">
        <v>0</v>
      </c>
      <c r="K1203" s="1">
        <v>0</v>
      </c>
      <c r="L1203" s="1">
        <v>0</v>
      </c>
      <c r="M1203" s="1">
        <v>8</v>
      </c>
      <c r="N1203" s="1">
        <v>1</v>
      </c>
      <c r="O1203" s="1">
        <v>1</v>
      </c>
      <c r="P1203" s="1">
        <v>122</v>
      </c>
      <c r="Q1203" s="1">
        <v>0</v>
      </c>
      <c r="R1203" s="1">
        <v>52</v>
      </c>
      <c r="S1203" s="1">
        <v>0</v>
      </c>
      <c r="T1203" s="1">
        <v>401</v>
      </c>
      <c r="U1203" s="1">
        <v>0</v>
      </c>
      <c r="V1203" s="1">
        <v>401</v>
      </c>
      <c r="W1203" s="1">
        <v>0</v>
      </c>
      <c r="X1203" s="1">
        <v>0</v>
      </c>
      <c r="Y1203" s="1">
        <v>107</v>
      </c>
      <c r="Z1203" s="1">
        <v>525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 t="s">
        <v>843</v>
      </c>
      <c r="AL1203" s="1">
        <v>1</v>
      </c>
      <c r="AM1203" s="1" t="s">
        <v>841</v>
      </c>
      <c r="AN1203" s="1">
        <v>0</v>
      </c>
      <c r="AO1203" s="1">
        <v>0</v>
      </c>
      <c r="AP1203" s="1">
        <v>0</v>
      </c>
      <c r="AQ1203" s="1">
        <v>1</v>
      </c>
      <c r="AS1203" s="1">
        <v>0</v>
      </c>
      <c r="AT1203" s="1">
        <v>0</v>
      </c>
      <c r="CS1203" s="1" t="s">
        <v>281</v>
      </c>
      <c r="CT1203" s="1">
        <v>1</v>
      </c>
      <c r="CU1203" s="1">
        <v>650</v>
      </c>
      <c r="CV1203" s="1">
        <v>4</v>
      </c>
      <c r="CW1203" s="1">
        <v>0</v>
      </c>
      <c r="CX1203" s="1">
        <v>150004</v>
      </c>
      <c r="CY1203" s="1" t="s">
        <v>281</v>
      </c>
    </row>
    <row r="1204" spans="1:103" x14ac:dyDescent="0.2">
      <c r="A1204" s="1">
        <v>330035</v>
      </c>
      <c r="B1204" s="1">
        <v>1</v>
      </c>
      <c r="C1204" s="1">
        <v>180002</v>
      </c>
      <c r="D1204" s="1">
        <v>280002</v>
      </c>
      <c r="E1204" s="1" t="s">
        <v>2278</v>
      </c>
      <c r="F1204" s="1" t="s">
        <v>2279</v>
      </c>
      <c r="G1204" s="1">
        <v>0</v>
      </c>
      <c r="H1204" s="1">
        <v>20</v>
      </c>
      <c r="I1204" s="1">
        <v>0</v>
      </c>
      <c r="J1204" s="1">
        <v>0</v>
      </c>
      <c r="K1204" s="1">
        <v>0</v>
      </c>
      <c r="L1204" s="1">
        <v>0</v>
      </c>
      <c r="M1204" s="1">
        <v>32</v>
      </c>
      <c r="N1204" s="1">
        <v>1</v>
      </c>
      <c r="O1204" s="1">
        <v>2</v>
      </c>
      <c r="P1204" s="1">
        <v>513</v>
      </c>
      <c r="Q1204" s="1">
        <v>0</v>
      </c>
      <c r="R1204" s="1">
        <v>0</v>
      </c>
      <c r="S1204" s="1">
        <v>0</v>
      </c>
      <c r="T1204" s="1">
        <v>634</v>
      </c>
      <c r="U1204" s="1">
        <v>0</v>
      </c>
      <c r="V1204" s="1">
        <v>634</v>
      </c>
      <c r="W1204" s="1">
        <v>0</v>
      </c>
      <c r="X1204" s="1">
        <v>0</v>
      </c>
      <c r="Y1204" s="1">
        <v>107</v>
      </c>
      <c r="Z1204" s="1">
        <v>1060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 t="s">
        <v>946</v>
      </c>
      <c r="AL1204" s="1">
        <v>1</v>
      </c>
      <c r="AM1204" s="1" t="s">
        <v>2062</v>
      </c>
      <c r="AN1204" s="1">
        <v>0</v>
      </c>
      <c r="AO1204" s="1">
        <v>0</v>
      </c>
      <c r="AP1204" s="1">
        <v>0</v>
      </c>
      <c r="AQ1204" s="1">
        <v>1</v>
      </c>
      <c r="AS1204" s="1">
        <v>0</v>
      </c>
      <c r="AT1204" s="1">
        <v>0</v>
      </c>
      <c r="CS1204" s="1" t="s">
        <v>281</v>
      </c>
      <c r="CT1204" s="1">
        <v>1</v>
      </c>
      <c r="CU1204" s="1">
        <v>650</v>
      </c>
      <c r="CV1204" s="1">
        <v>4</v>
      </c>
      <c r="CW1204" s="1">
        <v>0</v>
      </c>
      <c r="CX1204" s="1">
        <v>150004</v>
      </c>
      <c r="CY1204" s="1" t="s">
        <v>281</v>
      </c>
    </row>
    <row r="1205" spans="1:103" x14ac:dyDescent="0.2">
      <c r="A1205" s="1">
        <v>330036</v>
      </c>
      <c r="B1205" s="1">
        <v>1</v>
      </c>
      <c r="C1205" s="1">
        <v>180002</v>
      </c>
      <c r="D1205" s="1">
        <v>280002</v>
      </c>
      <c r="E1205" s="1" t="s">
        <v>2278</v>
      </c>
      <c r="F1205" s="1" t="s">
        <v>2279</v>
      </c>
      <c r="G1205" s="1">
        <v>0</v>
      </c>
      <c r="H1205" s="1">
        <v>20</v>
      </c>
      <c r="I1205" s="1">
        <v>0</v>
      </c>
      <c r="J1205" s="1">
        <v>0</v>
      </c>
      <c r="K1205" s="1">
        <v>0</v>
      </c>
      <c r="L1205" s="1">
        <v>0</v>
      </c>
      <c r="M1205" s="1">
        <v>2</v>
      </c>
      <c r="N1205" s="1">
        <v>1</v>
      </c>
      <c r="O1205" s="1">
        <v>2</v>
      </c>
      <c r="P1205" s="1">
        <v>269</v>
      </c>
      <c r="Q1205" s="1">
        <v>0</v>
      </c>
      <c r="R1205" s="1">
        <v>533</v>
      </c>
      <c r="S1205" s="1">
        <v>0</v>
      </c>
      <c r="T1205" s="1">
        <v>634</v>
      </c>
      <c r="U1205" s="1">
        <v>0</v>
      </c>
      <c r="V1205" s="1">
        <v>634</v>
      </c>
      <c r="W1205" s="1">
        <v>0</v>
      </c>
      <c r="X1205" s="1">
        <v>0</v>
      </c>
      <c r="Y1205" s="1">
        <v>107</v>
      </c>
      <c r="Z1205" s="1">
        <v>1060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 t="s">
        <v>713</v>
      </c>
      <c r="AL1205" s="1">
        <v>1</v>
      </c>
      <c r="AM1205" s="1" t="s">
        <v>711</v>
      </c>
      <c r="AN1205" s="1">
        <v>0</v>
      </c>
      <c r="AO1205" s="1">
        <v>0</v>
      </c>
      <c r="AP1205" s="1">
        <v>0</v>
      </c>
      <c r="AQ1205" s="1">
        <v>1</v>
      </c>
      <c r="AS1205" s="1">
        <v>0</v>
      </c>
      <c r="AT1205" s="1">
        <v>0</v>
      </c>
      <c r="CS1205" s="1" t="s">
        <v>281</v>
      </c>
      <c r="CT1205" s="1">
        <v>1</v>
      </c>
      <c r="CU1205" s="1">
        <v>650</v>
      </c>
      <c r="CV1205" s="1">
        <v>4</v>
      </c>
      <c r="CW1205" s="1">
        <v>0</v>
      </c>
      <c r="CX1205" s="1">
        <v>150004</v>
      </c>
      <c r="CY1205" s="1" t="s">
        <v>281</v>
      </c>
    </row>
    <row r="1206" spans="1:103" x14ac:dyDescent="0.2">
      <c r="A1206" s="1">
        <v>330037</v>
      </c>
      <c r="B1206" s="1">
        <v>1</v>
      </c>
      <c r="C1206" s="1">
        <v>180002</v>
      </c>
      <c r="D1206" s="1">
        <v>280002</v>
      </c>
      <c r="E1206" s="1" t="s">
        <v>2278</v>
      </c>
      <c r="F1206" s="1" t="s">
        <v>2279</v>
      </c>
      <c r="G1206" s="1">
        <v>0</v>
      </c>
      <c r="H1206" s="1">
        <v>20</v>
      </c>
      <c r="I1206" s="1">
        <v>0</v>
      </c>
      <c r="J1206" s="1">
        <v>0</v>
      </c>
      <c r="K1206" s="1">
        <v>0</v>
      </c>
      <c r="L1206" s="1">
        <v>0</v>
      </c>
      <c r="M1206" s="1">
        <v>2</v>
      </c>
      <c r="N1206" s="1">
        <v>1</v>
      </c>
      <c r="O1206" s="1">
        <v>2</v>
      </c>
      <c r="P1206" s="1">
        <v>217</v>
      </c>
      <c r="Q1206" s="1">
        <v>0</v>
      </c>
      <c r="R1206" s="1">
        <v>430</v>
      </c>
      <c r="S1206" s="1">
        <v>0</v>
      </c>
      <c r="T1206" s="1">
        <v>475</v>
      </c>
      <c r="U1206" s="1">
        <v>0</v>
      </c>
      <c r="V1206" s="1">
        <v>475</v>
      </c>
      <c r="W1206" s="1">
        <v>0</v>
      </c>
      <c r="X1206" s="1">
        <v>0</v>
      </c>
      <c r="Y1206" s="1">
        <v>107</v>
      </c>
      <c r="Z1206" s="1">
        <v>930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 t="s">
        <v>713</v>
      </c>
      <c r="AL1206" s="1">
        <v>1</v>
      </c>
      <c r="AM1206" s="1" t="s">
        <v>711</v>
      </c>
      <c r="AN1206" s="1">
        <v>0</v>
      </c>
      <c r="AO1206" s="1">
        <v>0</v>
      </c>
      <c r="AP1206" s="1">
        <v>0</v>
      </c>
      <c r="AQ1206" s="1">
        <v>1</v>
      </c>
      <c r="AS1206" s="1">
        <v>0</v>
      </c>
      <c r="AT1206" s="1">
        <v>0</v>
      </c>
      <c r="CS1206" s="1" t="s">
        <v>281</v>
      </c>
      <c r="CT1206" s="1">
        <v>1</v>
      </c>
      <c r="CU1206" s="1">
        <v>650</v>
      </c>
      <c r="CV1206" s="1">
        <v>4</v>
      </c>
      <c r="CW1206" s="1">
        <v>0</v>
      </c>
      <c r="CX1206" s="1">
        <v>150004</v>
      </c>
      <c r="CY1206" s="1" t="s">
        <v>281</v>
      </c>
    </row>
    <row r="1207" spans="1:103" x14ac:dyDescent="0.2">
      <c r="A1207" s="1">
        <v>330038</v>
      </c>
      <c r="B1207" s="1">
        <v>1</v>
      </c>
      <c r="C1207" s="1">
        <v>180002</v>
      </c>
      <c r="D1207" s="1">
        <v>280002</v>
      </c>
      <c r="E1207" s="1" t="s">
        <v>2278</v>
      </c>
      <c r="F1207" s="1" t="s">
        <v>2279</v>
      </c>
      <c r="G1207" s="1">
        <v>0</v>
      </c>
      <c r="H1207" s="1">
        <v>20</v>
      </c>
      <c r="I1207" s="1">
        <v>0</v>
      </c>
      <c r="J1207" s="1">
        <v>0</v>
      </c>
      <c r="K1207" s="1">
        <v>0</v>
      </c>
      <c r="L1207" s="1">
        <v>0</v>
      </c>
      <c r="M1207" s="1">
        <v>2</v>
      </c>
      <c r="N1207" s="1">
        <v>1</v>
      </c>
      <c r="O1207" s="1">
        <v>2</v>
      </c>
      <c r="P1207" s="1">
        <v>231</v>
      </c>
      <c r="Q1207" s="1">
        <v>0</v>
      </c>
      <c r="R1207" s="1">
        <v>456</v>
      </c>
      <c r="S1207" s="1">
        <v>0</v>
      </c>
      <c r="T1207" s="1">
        <v>520</v>
      </c>
      <c r="U1207" s="1">
        <v>0</v>
      </c>
      <c r="V1207" s="1">
        <v>520</v>
      </c>
      <c r="W1207" s="1">
        <v>0</v>
      </c>
      <c r="X1207" s="1">
        <v>0</v>
      </c>
      <c r="Y1207" s="1">
        <v>107</v>
      </c>
      <c r="Z1207" s="1">
        <v>975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 t="s">
        <v>713</v>
      </c>
      <c r="AL1207" s="1">
        <v>1</v>
      </c>
      <c r="AM1207" s="1" t="s">
        <v>711</v>
      </c>
      <c r="AN1207" s="1">
        <v>0</v>
      </c>
      <c r="AO1207" s="1">
        <v>0</v>
      </c>
      <c r="AP1207" s="1">
        <v>0</v>
      </c>
      <c r="AQ1207" s="1">
        <v>1</v>
      </c>
      <c r="AS1207" s="1">
        <v>0</v>
      </c>
      <c r="AT1207" s="1">
        <v>0</v>
      </c>
      <c r="CS1207" s="1" t="s">
        <v>281</v>
      </c>
      <c r="CT1207" s="1">
        <v>1</v>
      </c>
      <c r="CU1207" s="1">
        <v>650</v>
      </c>
      <c r="CV1207" s="1">
        <v>4</v>
      </c>
      <c r="CW1207" s="1">
        <v>0</v>
      </c>
      <c r="CX1207" s="1">
        <v>150004</v>
      </c>
      <c r="CY1207" s="1" t="s">
        <v>281</v>
      </c>
    </row>
    <row r="1208" spans="1:103" x14ac:dyDescent="0.2">
      <c r="A1208" s="1">
        <v>330039</v>
      </c>
      <c r="B1208" s="1">
        <v>1</v>
      </c>
      <c r="C1208" s="1">
        <v>180002</v>
      </c>
      <c r="D1208" s="1">
        <v>280002</v>
      </c>
      <c r="E1208" s="1" t="s">
        <v>2278</v>
      </c>
      <c r="F1208" s="1" t="s">
        <v>2279</v>
      </c>
      <c r="G1208" s="1">
        <v>0</v>
      </c>
      <c r="H1208" s="1">
        <v>20</v>
      </c>
      <c r="I1208" s="1">
        <v>0</v>
      </c>
      <c r="J1208" s="1">
        <v>0</v>
      </c>
      <c r="K1208" s="1">
        <v>0</v>
      </c>
      <c r="L1208" s="1">
        <v>0</v>
      </c>
      <c r="M1208" s="1">
        <v>4</v>
      </c>
      <c r="N1208" s="1">
        <v>1</v>
      </c>
      <c r="O1208" s="1">
        <v>2</v>
      </c>
      <c r="P1208" s="1">
        <v>479</v>
      </c>
      <c r="Q1208" s="1">
        <v>0</v>
      </c>
      <c r="R1208" s="1">
        <v>0</v>
      </c>
      <c r="S1208" s="1">
        <v>0</v>
      </c>
      <c r="T1208" s="1">
        <v>601</v>
      </c>
      <c r="U1208" s="1">
        <v>0</v>
      </c>
      <c r="V1208" s="1">
        <v>601</v>
      </c>
      <c r="W1208" s="1">
        <v>0</v>
      </c>
      <c r="X1208" s="1">
        <v>0</v>
      </c>
      <c r="Y1208" s="1">
        <v>107</v>
      </c>
      <c r="Z1208" s="1">
        <v>1035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 t="s">
        <v>779</v>
      </c>
      <c r="AL1208" s="1">
        <v>1</v>
      </c>
      <c r="AM1208" s="1" t="s">
        <v>777</v>
      </c>
      <c r="AN1208" s="1">
        <v>0</v>
      </c>
      <c r="AO1208" s="1">
        <v>0</v>
      </c>
      <c r="AP1208" s="1">
        <v>0</v>
      </c>
      <c r="AQ1208" s="1">
        <v>1</v>
      </c>
      <c r="AS1208" s="1">
        <v>0</v>
      </c>
      <c r="AT1208" s="1">
        <v>0</v>
      </c>
      <c r="CS1208" s="1" t="s">
        <v>281</v>
      </c>
      <c r="CT1208" s="1">
        <v>1</v>
      </c>
      <c r="CU1208" s="1">
        <v>650</v>
      </c>
      <c r="CV1208" s="1">
        <v>4</v>
      </c>
      <c r="CW1208" s="1">
        <v>0</v>
      </c>
      <c r="CX1208" s="1">
        <v>150004</v>
      </c>
      <c r="CY1208" s="1" t="s">
        <v>281</v>
      </c>
    </row>
    <row r="1209" spans="1:103" x14ac:dyDescent="0.2">
      <c r="A1209" s="1">
        <v>330040</v>
      </c>
      <c r="B1209" s="1">
        <v>1</v>
      </c>
      <c r="C1209" s="1">
        <v>180002</v>
      </c>
      <c r="D1209" s="1">
        <v>280002</v>
      </c>
      <c r="E1209" s="1" t="s">
        <v>2278</v>
      </c>
      <c r="F1209" s="1" t="s">
        <v>2279</v>
      </c>
      <c r="G1209" s="1">
        <v>0</v>
      </c>
      <c r="H1209" s="1">
        <v>20</v>
      </c>
      <c r="I1209" s="1">
        <v>0</v>
      </c>
      <c r="J1209" s="1">
        <v>0</v>
      </c>
      <c r="K1209" s="1">
        <v>0</v>
      </c>
      <c r="L1209" s="1">
        <v>0</v>
      </c>
      <c r="M1209" s="1">
        <v>4</v>
      </c>
      <c r="N1209" s="1">
        <v>1</v>
      </c>
      <c r="O1209" s="1">
        <v>2</v>
      </c>
      <c r="P1209" s="1">
        <v>479</v>
      </c>
      <c r="Q1209" s="1">
        <v>0</v>
      </c>
      <c r="R1209" s="1">
        <v>0</v>
      </c>
      <c r="S1209" s="1">
        <v>0</v>
      </c>
      <c r="T1209" s="1">
        <v>601</v>
      </c>
      <c r="U1209" s="1">
        <v>0</v>
      </c>
      <c r="V1209" s="1">
        <v>601</v>
      </c>
      <c r="W1209" s="1">
        <v>0</v>
      </c>
      <c r="X1209" s="1">
        <v>0</v>
      </c>
      <c r="Y1209" s="1">
        <v>107</v>
      </c>
      <c r="Z1209" s="1">
        <v>1035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 t="s">
        <v>779</v>
      </c>
      <c r="AL1209" s="1">
        <v>1</v>
      </c>
      <c r="AM1209" s="1" t="s">
        <v>777</v>
      </c>
      <c r="AN1209" s="1">
        <v>0</v>
      </c>
      <c r="AO1209" s="1">
        <v>0</v>
      </c>
      <c r="AP1209" s="1">
        <v>0</v>
      </c>
      <c r="AQ1209" s="1">
        <v>1</v>
      </c>
      <c r="AS1209" s="1">
        <v>0</v>
      </c>
      <c r="AT1209" s="1">
        <v>0</v>
      </c>
      <c r="CS1209" s="1" t="s">
        <v>281</v>
      </c>
      <c r="CT1209" s="1">
        <v>1</v>
      </c>
      <c r="CU1209" s="1">
        <v>650</v>
      </c>
      <c r="CV1209" s="1">
        <v>4</v>
      </c>
      <c r="CW1209" s="1">
        <v>0</v>
      </c>
      <c r="CX1209" s="1">
        <v>150004</v>
      </c>
      <c r="CY1209" s="1" t="s">
        <v>281</v>
      </c>
    </row>
    <row r="1210" spans="1:103" x14ac:dyDescent="0.2">
      <c r="A1210" s="1">
        <v>330041</v>
      </c>
      <c r="B1210" s="1">
        <v>1</v>
      </c>
      <c r="C1210" s="1">
        <v>180002</v>
      </c>
      <c r="D1210" s="1">
        <v>280002</v>
      </c>
      <c r="E1210" s="1" t="s">
        <v>2278</v>
      </c>
      <c r="F1210" s="1" t="s">
        <v>2279</v>
      </c>
      <c r="G1210" s="1">
        <v>0</v>
      </c>
      <c r="H1210" s="1">
        <v>20</v>
      </c>
      <c r="I1210" s="1">
        <v>0</v>
      </c>
      <c r="J1210" s="1">
        <v>0</v>
      </c>
      <c r="K1210" s="1">
        <v>0</v>
      </c>
      <c r="L1210" s="1">
        <v>0</v>
      </c>
      <c r="M1210" s="1">
        <v>8</v>
      </c>
      <c r="N1210" s="1">
        <v>1</v>
      </c>
      <c r="O1210" s="1">
        <v>2</v>
      </c>
      <c r="P1210" s="1">
        <v>319</v>
      </c>
      <c r="Q1210" s="1">
        <v>0</v>
      </c>
      <c r="R1210" s="1">
        <v>136</v>
      </c>
      <c r="S1210" s="1">
        <v>0</v>
      </c>
      <c r="T1210" s="1">
        <v>560</v>
      </c>
      <c r="U1210" s="1">
        <v>0</v>
      </c>
      <c r="V1210" s="1">
        <v>560</v>
      </c>
      <c r="W1210" s="1">
        <v>0</v>
      </c>
      <c r="X1210" s="1">
        <v>0</v>
      </c>
      <c r="Y1210" s="1">
        <v>107</v>
      </c>
      <c r="Z1210" s="1">
        <v>993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 t="s">
        <v>843</v>
      </c>
      <c r="AL1210" s="1">
        <v>1</v>
      </c>
      <c r="AM1210" s="1" t="s">
        <v>841</v>
      </c>
      <c r="AN1210" s="1">
        <v>0</v>
      </c>
      <c r="AO1210" s="1">
        <v>0</v>
      </c>
      <c r="AP1210" s="1">
        <v>0</v>
      </c>
      <c r="AQ1210" s="1">
        <v>1</v>
      </c>
      <c r="AS1210" s="1">
        <v>0</v>
      </c>
      <c r="AT1210" s="1">
        <v>0</v>
      </c>
      <c r="CS1210" s="1" t="s">
        <v>281</v>
      </c>
      <c r="CT1210" s="1">
        <v>1</v>
      </c>
      <c r="CU1210" s="1">
        <v>650</v>
      </c>
      <c r="CV1210" s="1">
        <v>4</v>
      </c>
      <c r="CW1210" s="1">
        <v>0</v>
      </c>
      <c r="CX1210" s="1">
        <v>150004</v>
      </c>
      <c r="CY1210" s="1" t="s">
        <v>281</v>
      </c>
    </row>
    <row r="1211" spans="1:103" x14ac:dyDescent="0.2">
      <c r="A1211" s="1">
        <v>330042</v>
      </c>
      <c r="B1211" s="1">
        <v>1</v>
      </c>
      <c r="C1211" s="1">
        <v>180002</v>
      </c>
      <c r="D1211" s="1">
        <v>280002</v>
      </c>
      <c r="E1211" s="1" t="s">
        <v>2278</v>
      </c>
      <c r="F1211" s="1" t="s">
        <v>2279</v>
      </c>
      <c r="G1211" s="1">
        <v>0</v>
      </c>
      <c r="H1211" s="1">
        <v>20</v>
      </c>
      <c r="I1211" s="1">
        <v>0</v>
      </c>
      <c r="J1211" s="1">
        <v>0</v>
      </c>
      <c r="K1211" s="1">
        <v>0</v>
      </c>
      <c r="L1211" s="1">
        <v>0</v>
      </c>
      <c r="M1211" s="1">
        <v>8</v>
      </c>
      <c r="N1211" s="1">
        <v>1</v>
      </c>
      <c r="O1211" s="1">
        <v>2</v>
      </c>
      <c r="P1211" s="1">
        <v>336</v>
      </c>
      <c r="Q1211" s="1">
        <v>0</v>
      </c>
      <c r="R1211" s="1">
        <v>143</v>
      </c>
      <c r="S1211" s="1">
        <v>0</v>
      </c>
      <c r="T1211" s="1">
        <v>601</v>
      </c>
      <c r="U1211" s="1">
        <v>0</v>
      </c>
      <c r="V1211" s="1">
        <v>601</v>
      </c>
      <c r="W1211" s="1">
        <v>0</v>
      </c>
      <c r="X1211" s="1">
        <v>0</v>
      </c>
      <c r="Y1211" s="1">
        <v>107</v>
      </c>
      <c r="Z1211" s="1">
        <v>1035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 t="s">
        <v>843</v>
      </c>
      <c r="AL1211" s="1">
        <v>1</v>
      </c>
      <c r="AM1211" s="1" t="s">
        <v>841</v>
      </c>
      <c r="AN1211" s="1">
        <v>0</v>
      </c>
      <c r="AO1211" s="1">
        <v>0</v>
      </c>
      <c r="AP1211" s="1">
        <v>0</v>
      </c>
      <c r="AQ1211" s="1">
        <v>1</v>
      </c>
      <c r="AS1211" s="1">
        <v>0</v>
      </c>
      <c r="AT1211" s="1">
        <v>0</v>
      </c>
      <c r="CS1211" s="1" t="s">
        <v>281</v>
      </c>
      <c r="CT1211" s="1">
        <v>1</v>
      </c>
      <c r="CU1211" s="1">
        <v>650</v>
      </c>
      <c r="CV1211" s="1">
        <v>4</v>
      </c>
      <c r="CW1211" s="1">
        <v>0</v>
      </c>
      <c r="CX1211" s="1">
        <v>150004</v>
      </c>
      <c r="CY1211" s="1" t="s">
        <v>281</v>
      </c>
    </row>
    <row r="1212" spans="1:103" x14ac:dyDescent="0.2">
      <c r="A1212" s="1">
        <v>330043</v>
      </c>
      <c r="B1212" s="1">
        <v>1</v>
      </c>
      <c r="C1212" s="1">
        <v>180002</v>
      </c>
      <c r="D1212" s="1">
        <v>280002</v>
      </c>
      <c r="E1212" s="1" t="s">
        <v>2278</v>
      </c>
      <c r="F1212" s="1" t="s">
        <v>2279</v>
      </c>
      <c r="G1212" s="1">
        <v>0</v>
      </c>
      <c r="H1212" s="1">
        <v>20</v>
      </c>
      <c r="I1212" s="1">
        <v>0</v>
      </c>
      <c r="J1212" s="1">
        <v>0</v>
      </c>
      <c r="K1212" s="1">
        <v>0</v>
      </c>
      <c r="L1212" s="1">
        <v>0</v>
      </c>
      <c r="M1212" s="1">
        <v>16</v>
      </c>
      <c r="N1212" s="1">
        <v>1</v>
      </c>
      <c r="O1212" s="1">
        <v>2</v>
      </c>
      <c r="P1212" s="1">
        <v>464</v>
      </c>
      <c r="Q1212" s="1">
        <v>0</v>
      </c>
      <c r="R1212" s="1">
        <v>45</v>
      </c>
      <c r="S1212" s="1">
        <v>0</v>
      </c>
      <c r="T1212" s="1">
        <v>601</v>
      </c>
      <c r="U1212" s="1">
        <v>0</v>
      </c>
      <c r="V1212" s="1">
        <v>601</v>
      </c>
      <c r="W1212" s="1">
        <v>0</v>
      </c>
      <c r="X1212" s="1">
        <v>0</v>
      </c>
      <c r="Y1212" s="1">
        <v>107</v>
      </c>
      <c r="Z1212" s="1">
        <v>1035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 t="s">
        <v>904</v>
      </c>
      <c r="AL1212" s="1">
        <v>1</v>
      </c>
      <c r="AM1212" s="1" t="s">
        <v>905</v>
      </c>
      <c r="AN1212" s="1">
        <v>0</v>
      </c>
      <c r="AO1212" s="1">
        <v>0</v>
      </c>
      <c r="AP1212" s="1">
        <v>0</v>
      </c>
      <c r="AQ1212" s="1">
        <v>1</v>
      </c>
      <c r="AS1212" s="1">
        <v>0</v>
      </c>
      <c r="AT1212" s="1">
        <v>0</v>
      </c>
      <c r="CS1212" s="1" t="s">
        <v>281</v>
      </c>
      <c r="CT1212" s="1">
        <v>1</v>
      </c>
      <c r="CU1212" s="1">
        <v>650</v>
      </c>
      <c r="CV1212" s="1">
        <v>4</v>
      </c>
      <c r="CW1212" s="1">
        <v>0</v>
      </c>
      <c r="CX1212" s="1">
        <v>150004</v>
      </c>
      <c r="CY1212" s="1" t="s">
        <v>281</v>
      </c>
    </row>
    <row r="1213" spans="1:103" x14ac:dyDescent="0.2">
      <c r="A1213" s="1">
        <v>330044</v>
      </c>
      <c r="B1213" s="1">
        <v>1</v>
      </c>
      <c r="C1213" s="1">
        <v>180002</v>
      </c>
      <c r="D1213" s="1">
        <v>280002</v>
      </c>
      <c r="E1213" s="1" t="s">
        <v>2278</v>
      </c>
      <c r="F1213" s="1" t="s">
        <v>2279</v>
      </c>
      <c r="G1213" s="1">
        <v>0</v>
      </c>
      <c r="H1213" s="1">
        <v>20</v>
      </c>
      <c r="I1213" s="1">
        <v>0</v>
      </c>
      <c r="J1213" s="1">
        <v>0</v>
      </c>
      <c r="K1213" s="1">
        <v>0</v>
      </c>
      <c r="L1213" s="1">
        <v>0</v>
      </c>
      <c r="M1213" s="1">
        <v>32</v>
      </c>
      <c r="N1213" s="1">
        <v>1</v>
      </c>
      <c r="O1213" s="1">
        <v>2</v>
      </c>
      <c r="P1213" s="1">
        <v>465</v>
      </c>
      <c r="Q1213" s="1">
        <v>0</v>
      </c>
      <c r="R1213" s="1">
        <v>0</v>
      </c>
      <c r="S1213" s="1">
        <v>0</v>
      </c>
      <c r="T1213" s="1">
        <v>560</v>
      </c>
      <c r="U1213" s="1">
        <v>0</v>
      </c>
      <c r="V1213" s="1">
        <v>560</v>
      </c>
      <c r="W1213" s="1">
        <v>0</v>
      </c>
      <c r="X1213" s="1">
        <v>0</v>
      </c>
      <c r="Y1213" s="1">
        <v>107</v>
      </c>
      <c r="Z1213" s="1">
        <v>993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 t="s">
        <v>946</v>
      </c>
      <c r="AL1213" s="1">
        <v>1</v>
      </c>
      <c r="AM1213" s="1" t="s">
        <v>2062</v>
      </c>
      <c r="AN1213" s="1">
        <v>0</v>
      </c>
      <c r="AO1213" s="1">
        <v>0</v>
      </c>
      <c r="AP1213" s="1">
        <v>0</v>
      </c>
      <c r="AQ1213" s="1">
        <v>1</v>
      </c>
      <c r="AS1213" s="1">
        <v>0</v>
      </c>
      <c r="AT1213" s="1">
        <v>0</v>
      </c>
      <c r="CS1213" s="1" t="s">
        <v>281</v>
      </c>
      <c r="CT1213" s="1">
        <v>1</v>
      </c>
      <c r="CU1213" s="1">
        <v>650</v>
      </c>
      <c r="CV1213" s="1">
        <v>4</v>
      </c>
      <c r="CW1213" s="1">
        <v>0</v>
      </c>
      <c r="CX1213" s="1">
        <v>150004</v>
      </c>
      <c r="CY1213" s="1" t="s">
        <v>281</v>
      </c>
    </row>
    <row r="1214" spans="1:103" x14ac:dyDescent="0.2">
      <c r="A1214" s="1">
        <v>330045</v>
      </c>
      <c r="B1214" s="1">
        <v>1</v>
      </c>
      <c r="C1214" s="1">
        <v>180002</v>
      </c>
      <c r="D1214" s="1">
        <v>280002</v>
      </c>
      <c r="E1214" s="1" t="s">
        <v>2278</v>
      </c>
      <c r="F1214" s="1" t="s">
        <v>2279</v>
      </c>
      <c r="G1214" s="1">
        <v>0</v>
      </c>
      <c r="H1214" s="1">
        <v>20</v>
      </c>
      <c r="I1214" s="1">
        <v>0</v>
      </c>
      <c r="J1214" s="1">
        <v>0</v>
      </c>
      <c r="K1214" s="1">
        <v>0</v>
      </c>
      <c r="L1214" s="1">
        <v>0</v>
      </c>
      <c r="M1214" s="1">
        <v>2</v>
      </c>
      <c r="N1214" s="1">
        <v>1</v>
      </c>
      <c r="O1214" s="1">
        <v>2</v>
      </c>
      <c r="P1214" s="1">
        <v>269</v>
      </c>
      <c r="Q1214" s="1">
        <v>0</v>
      </c>
      <c r="R1214" s="1">
        <v>533</v>
      </c>
      <c r="S1214" s="1">
        <v>0</v>
      </c>
      <c r="T1214" s="1">
        <v>634</v>
      </c>
      <c r="U1214" s="1">
        <v>0</v>
      </c>
      <c r="V1214" s="1">
        <v>634</v>
      </c>
      <c r="W1214" s="1">
        <v>0</v>
      </c>
      <c r="X1214" s="1">
        <v>0</v>
      </c>
      <c r="Y1214" s="1">
        <v>107</v>
      </c>
      <c r="Z1214" s="1">
        <v>1060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 t="s">
        <v>713</v>
      </c>
      <c r="AL1214" s="1">
        <v>1</v>
      </c>
      <c r="AM1214" s="1" t="s">
        <v>711</v>
      </c>
      <c r="AN1214" s="1">
        <v>0</v>
      </c>
      <c r="AO1214" s="1">
        <v>0</v>
      </c>
      <c r="AP1214" s="1">
        <v>0</v>
      </c>
      <c r="AQ1214" s="1">
        <v>1</v>
      </c>
      <c r="AS1214" s="1">
        <v>0</v>
      </c>
      <c r="AT1214" s="1">
        <v>0</v>
      </c>
      <c r="CS1214" s="1" t="s">
        <v>281</v>
      </c>
      <c r="CT1214" s="1">
        <v>1</v>
      </c>
      <c r="CU1214" s="1">
        <v>650</v>
      </c>
      <c r="CV1214" s="1">
        <v>4</v>
      </c>
      <c r="CW1214" s="1">
        <v>0</v>
      </c>
      <c r="CX1214" s="1">
        <v>150004</v>
      </c>
      <c r="CY1214" s="1" t="s">
        <v>281</v>
      </c>
    </row>
    <row r="1215" spans="1:103" x14ac:dyDescent="0.2">
      <c r="A1215" s="1">
        <v>330046</v>
      </c>
      <c r="B1215" s="1">
        <v>1</v>
      </c>
      <c r="C1215" s="1">
        <v>180002</v>
      </c>
      <c r="D1215" s="1">
        <v>280002</v>
      </c>
      <c r="E1215" s="1" t="s">
        <v>2278</v>
      </c>
      <c r="F1215" s="1" t="s">
        <v>2279</v>
      </c>
      <c r="G1215" s="1">
        <v>0</v>
      </c>
      <c r="H1215" s="1">
        <v>20</v>
      </c>
      <c r="I1215" s="1">
        <v>0</v>
      </c>
      <c r="J1215" s="1">
        <v>0</v>
      </c>
      <c r="K1215" s="1">
        <v>0</v>
      </c>
      <c r="L1215" s="1">
        <v>0</v>
      </c>
      <c r="M1215" s="1">
        <v>2</v>
      </c>
      <c r="N1215" s="1">
        <v>1</v>
      </c>
      <c r="O1215" s="1">
        <v>2</v>
      </c>
      <c r="P1215" s="1">
        <v>217</v>
      </c>
      <c r="Q1215" s="1">
        <v>0</v>
      </c>
      <c r="R1215" s="1">
        <v>430</v>
      </c>
      <c r="S1215" s="1">
        <v>0</v>
      </c>
      <c r="T1215" s="1">
        <v>475</v>
      </c>
      <c r="U1215" s="1">
        <v>0</v>
      </c>
      <c r="V1215" s="1">
        <v>475</v>
      </c>
      <c r="W1215" s="1">
        <v>0</v>
      </c>
      <c r="X1215" s="1">
        <v>0</v>
      </c>
      <c r="Y1215" s="1">
        <v>107</v>
      </c>
      <c r="Z1215" s="1">
        <v>930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 t="s">
        <v>713</v>
      </c>
      <c r="AL1215" s="1">
        <v>1</v>
      </c>
      <c r="AM1215" s="1" t="s">
        <v>711</v>
      </c>
      <c r="AN1215" s="1">
        <v>0</v>
      </c>
      <c r="AO1215" s="1">
        <v>0</v>
      </c>
      <c r="AP1215" s="1">
        <v>0</v>
      </c>
      <c r="AQ1215" s="1">
        <v>1</v>
      </c>
      <c r="AS1215" s="1">
        <v>0</v>
      </c>
      <c r="AT1215" s="1">
        <v>0</v>
      </c>
      <c r="CS1215" s="1" t="s">
        <v>281</v>
      </c>
      <c r="CT1215" s="1">
        <v>1</v>
      </c>
      <c r="CU1215" s="1">
        <v>650</v>
      </c>
      <c r="CV1215" s="1">
        <v>4</v>
      </c>
      <c r="CW1215" s="1">
        <v>0</v>
      </c>
      <c r="CX1215" s="1">
        <v>150004</v>
      </c>
      <c r="CY1215" s="1" t="s">
        <v>281</v>
      </c>
    </row>
    <row r="1216" spans="1:103" x14ac:dyDescent="0.2">
      <c r="A1216" s="1">
        <v>330047</v>
      </c>
      <c r="B1216" s="1">
        <v>1</v>
      </c>
      <c r="C1216" s="1">
        <v>180002</v>
      </c>
      <c r="D1216" s="1">
        <v>280002</v>
      </c>
      <c r="E1216" s="1" t="s">
        <v>2278</v>
      </c>
      <c r="F1216" s="1" t="s">
        <v>2279</v>
      </c>
      <c r="G1216" s="1">
        <v>0</v>
      </c>
      <c r="H1216" s="1">
        <v>20</v>
      </c>
      <c r="I1216" s="1">
        <v>0</v>
      </c>
      <c r="J1216" s="1">
        <v>0</v>
      </c>
      <c r="K1216" s="1">
        <v>0</v>
      </c>
      <c r="L1216" s="1">
        <v>0</v>
      </c>
      <c r="M1216" s="1">
        <v>2</v>
      </c>
      <c r="N1216" s="1">
        <v>1</v>
      </c>
      <c r="O1216" s="1">
        <v>2</v>
      </c>
      <c r="P1216" s="1">
        <v>269</v>
      </c>
      <c r="Q1216" s="1">
        <v>0</v>
      </c>
      <c r="R1216" s="1">
        <v>533</v>
      </c>
      <c r="S1216" s="1">
        <v>0</v>
      </c>
      <c r="T1216" s="1">
        <v>634</v>
      </c>
      <c r="U1216" s="1">
        <v>0</v>
      </c>
      <c r="V1216" s="1">
        <v>634</v>
      </c>
      <c r="W1216" s="1">
        <v>0</v>
      </c>
      <c r="X1216" s="1">
        <v>0</v>
      </c>
      <c r="Y1216" s="1">
        <v>107</v>
      </c>
      <c r="Z1216" s="1">
        <v>1060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 t="s">
        <v>713</v>
      </c>
      <c r="AL1216" s="1">
        <v>1</v>
      </c>
      <c r="AM1216" s="1" t="s">
        <v>711</v>
      </c>
      <c r="AN1216" s="1">
        <v>0</v>
      </c>
      <c r="AO1216" s="1">
        <v>0</v>
      </c>
      <c r="AP1216" s="1">
        <v>0</v>
      </c>
      <c r="AQ1216" s="1">
        <v>1</v>
      </c>
      <c r="AS1216" s="1">
        <v>0</v>
      </c>
      <c r="AT1216" s="1">
        <v>0</v>
      </c>
      <c r="CS1216" s="1" t="s">
        <v>281</v>
      </c>
      <c r="CT1216" s="1">
        <v>1</v>
      </c>
      <c r="CU1216" s="1">
        <v>650</v>
      </c>
      <c r="CV1216" s="1">
        <v>4</v>
      </c>
      <c r="CW1216" s="1">
        <v>0</v>
      </c>
      <c r="CX1216" s="1">
        <v>150004</v>
      </c>
      <c r="CY1216" s="1" t="s">
        <v>281</v>
      </c>
    </row>
    <row r="1217" spans="1:103" x14ac:dyDescent="0.2">
      <c r="A1217" s="1">
        <v>330048</v>
      </c>
      <c r="B1217" s="1">
        <v>1</v>
      </c>
      <c r="C1217" s="1">
        <v>180002</v>
      </c>
      <c r="D1217" s="1">
        <v>280002</v>
      </c>
      <c r="E1217" s="1" t="s">
        <v>2278</v>
      </c>
      <c r="F1217" s="1" t="s">
        <v>2279</v>
      </c>
      <c r="G1217" s="1">
        <v>0</v>
      </c>
      <c r="H1217" s="1">
        <v>20</v>
      </c>
      <c r="I1217" s="1">
        <v>0</v>
      </c>
      <c r="J1217" s="1">
        <v>0</v>
      </c>
      <c r="K1217" s="1">
        <v>0</v>
      </c>
      <c r="L1217" s="1">
        <v>0</v>
      </c>
      <c r="M1217" s="1">
        <v>4</v>
      </c>
      <c r="N1217" s="1">
        <v>1</v>
      </c>
      <c r="O1217" s="1">
        <v>2</v>
      </c>
      <c r="P1217" s="1">
        <v>502</v>
      </c>
      <c r="Q1217" s="1">
        <v>0</v>
      </c>
      <c r="R1217" s="1">
        <v>0</v>
      </c>
      <c r="S1217" s="1">
        <v>0</v>
      </c>
      <c r="T1217" s="1">
        <v>634</v>
      </c>
      <c r="U1217" s="1">
        <v>0</v>
      </c>
      <c r="V1217" s="1">
        <v>634</v>
      </c>
      <c r="W1217" s="1">
        <v>0</v>
      </c>
      <c r="X1217" s="1">
        <v>0</v>
      </c>
      <c r="Y1217" s="1">
        <v>107</v>
      </c>
      <c r="Z1217" s="1">
        <v>1060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 t="s">
        <v>779</v>
      </c>
      <c r="AL1217" s="1">
        <v>1</v>
      </c>
      <c r="AM1217" s="1" t="s">
        <v>777</v>
      </c>
      <c r="AN1217" s="1">
        <v>0</v>
      </c>
      <c r="AO1217" s="1">
        <v>0</v>
      </c>
      <c r="AP1217" s="1">
        <v>0</v>
      </c>
      <c r="AQ1217" s="1">
        <v>1</v>
      </c>
      <c r="AS1217" s="1">
        <v>0</v>
      </c>
      <c r="AT1217" s="1">
        <v>0</v>
      </c>
      <c r="CS1217" s="1" t="s">
        <v>281</v>
      </c>
      <c r="CT1217" s="1">
        <v>1</v>
      </c>
      <c r="CU1217" s="1">
        <v>650</v>
      </c>
      <c r="CV1217" s="1">
        <v>4</v>
      </c>
      <c r="CW1217" s="1">
        <v>0</v>
      </c>
      <c r="CX1217" s="1">
        <v>150004</v>
      </c>
      <c r="CY1217" s="1" t="s">
        <v>281</v>
      </c>
    </row>
    <row r="1218" spans="1:103" x14ac:dyDescent="0.2">
      <c r="A1218" s="1">
        <v>330049</v>
      </c>
      <c r="B1218" s="1">
        <v>1</v>
      </c>
      <c r="C1218" s="1">
        <v>180002</v>
      </c>
      <c r="D1218" s="1">
        <v>280002</v>
      </c>
      <c r="E1218" s="1" t="s">
        <v>2278</v>
      </c>
      <c r="F1218" s="1" t="s">
        <v>2279</v>
      </c>
      <c r="G1218" s="1">
        <v>0</v>
      </c>
      <c r="H1218" s="1">
        <v>20</v>
      </c>
      <c r="I1218" s="1">
        <v>0</v>
      </c>
      <c r="J1218" s="1">
        <v>0</v>
      </c>
      <c r="K1218" s="1">
        <v>0</v>
      </c>
      <c r="L1218" s="1">
        <v>0</v>
      </c>
      <c r="M1218" s="1">
        <v>4</v>
      </c>
      <c r="N1218" s="1">
        <v>1</v>
      </c>
      <c r="O1218" s="1">
        <v>2</v>
      </c>
      <c r="P1218" s="1">
        <v>405</v>
      </c>
      <c r="Q1218" s="1">
        <v>0</v>
      </c>
      <c r="R1218" s="1">
        <v>0</v>
      </c>
      <c r="S1218" s="1">
        <v>0</v>
      </c>
      <c r="T1218" s="1">
        <v>475</v>
      </c>
      <c r="U1218" s="1">
        <v>0</v>
      </c>
      <c r="V1218" s="1">
        <v>475</v>
      </c>
      <c r="W1218" s="1">
        <v>0</v>
      </c>
      <c r="X1218" s="1">
        <v>0</v>
      </c>
      <c r="Y1218" s="1">
        <v>107</v>
      </c>
      <c r="Z1218" s="1">
        <v>930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 t="s">
        <v>779</v>
      </c>
      <c r="AL1218" s="1">
        <v>1</v>
      </c>
      <c r="AM1218" s="1" t="s">
        <v>777</v>
      </c>
      <c r="AN1218" s="1">
        <v>0</v>
      </c>
      <c r="AO1218" s="1">
        <v>0</v>
      </c>
      <c r="AP1218" s="1">
        <v>0</v>
      </c>
      <c r="AQ1218" s="1">
        <v>1</v>
      </c>
      <c r="AS1218" s="1">
        <v>0</v>
      </c>
      <c r="AT1218" s="1">
        <v>0</v>
      </c>
      <c r="CS1218" s="1" t="s">
        <v>281</v>
      </c>
      <c r="CT1218" s="1">
        <v>1</v>
      </c>
      <c r="CU1218" s="1">
        <v>650</v>
      </c>
      <c r="CV1218" s="1">
        <v>4</v>
      </c>
      <c r="CW1218" s="1">
        <v>0</v>
      </c>
      <c r="CX1218" s="1">
        <v>150004</v>
      </c>
      <c r="CY1218" s="1" t="s">
        <v>281</v>
      </c>
    </row>
    <row r="1219" spans="1:103" x14ac:dyDescent="0.2">
      <c r="A1219" s="1">
        <v>330050</v>
      </c>
      <c r="B1219" s="1">
        <v>1</v>
      </c>
      <c r="C1219" s="1">
        <v>180002</v>
      </c>
      <c r="D1219" s="1">
        <v>280002</v>
      </c>
      <c r="E1219" s="1" t="s">
        <v>2278</v>
      </c>
      <c r="F1219" s="1" t="s">
        <v>2279</v>
      </c>
      <c r="G1219" s="1">
        <v>0</v>
      </c>
      <c r="H1219" s="1">
        <v>20</v>
      </c>
      <c r="I1219" s="1">
        <v>0</v>
      </c>
      <c r="J1219" s="1">
        <v>0</v>
      </c>
      <c r="K1219" s="1">
        <v>0</v>
      </c>
      <c r="L1219" s="1">
        <v>0</v>
      </c>
      <c r="M1219" s="1">
        <v>8</v>
      </c>
      <c r="N1219" s="1">
        <v>1</v>
      </c>
      <c r="O1219" s="1">
        <v>2</v>
      </c>
      <c r="P1219" s="1">
        <v>301</v>
      </c>
      <c r="Q1219" s="1">
        <v>0</v>
      </c>
      <c r="R1219" s="1">
        <v>129</v>
      </c>
      <c r="S1219" s="1">
        <v>0</v>
      </c>
      <c r="T1219" s="1">
        <v>520</v>
      </c>
      <c r="U1219" s="1">
        <v>0</v>
      </c>
      <c r="V1219" s="1">
        <v>520</v>
      </c>
      <c r="W1219" s="1">
        <v>0</v>
      </c>
      <c r="X1219" s="1">
        <v>0</v>
      </c>
      <c r="Y1219" s="1">
        <v>107</v>
      </c>
      <c r="Z1219" s="1">
        <v>975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 t="s">
        <v>843</v>
      </c>
      <c r="AL1219" s="1">
        <v>1</v>
      </c>
      <c r="AM1219" s="1" t="s">
        <v>841</v>
      </c>
      <c r="AN1219" s="1">
        <v>0</v>
      </c>
      <c r="AO1219" s="1">
        <v>0</v>
      </c>
      <c r="AP1219" s="1">
        <v>0</v>
      </c>
      <c r="AQ1219" s="1">
        <v>1</v>
      </c>
      <c r="AS1219" s="1">
        <v>0</v>
      </c>
      <c r="AT1219" s="1">
        <v>0</v>
      </c>
      <c r="CS1219" s="1" t="s">
        <v>281</v>
      </c>
      <c r="CT1219" s="1">
        <v>1</v>
      </c>
      <c r="CU1219" s="1">
        <v>650</v>
      </c>
      <c r="CV1219" s="1">
        <v>4</v>
      </c>
      <c r="CW1219" s="1">
        <v>0</v>
      </c>
      <c r="CX1219" s="1">
        <v>150004</v>
      </c>
      <c r="CY1219" s="1" t="s">
        <v>281</v>
      </c>
    </row>
    <row r="1220" spans="1:103" x14ac:dyDescent="0.2">
      <c r="A1220" s="1">
        <v>330051</v>
      </c>
      <c r="B1220" s="1">
        <v>1</v>
      </c>
      <c r="C1220" s="1">
        <v>180002</v>
      </c>
      <c r="D1220" s="1">
        <v>280002</v>
      </c>
      <c r="E1220" s="1" t="s">
        <v>2278</v>
      </c>
      <c r="F1220" s="1" t="s">
        <v>2279</v>
      </c>
      <c r="G1220" s="1">
        <v>0</v>
      </c>
      <c r="H1220" s="1">
        <v>20</v>
      </c>
      <c r="I1220" s="1">
        <v>0</v>
      </c>
      <c r="J1220" s="1">
        <v>0</v>
      </c>
      <c r="K1220" s="1">
        <v>0</v>
      </c>
      <c r="L1220" s="1">
        <v>0</v>
      </c>
      <c r="M1220" s="1">
        <v>8</v>
      </c>
      <c r="N1220" s="1">
        <v>1</v>
      </c>
      <c r="O1220" s="1">
        <v>2</v>
      </c>
      <c r="P1220" s="1">
        <v>284</v>
      </c>
      <c r="Q1220" s="1">
        <v>0</v>
      </c>
      <c r="R1220" s="1">
        <v>121</v>
      </c>
      <c r="S1220" s="1">
        <v>0</v>
      </c>
      <c r="T1220" s="1">
        <v>475</v>
      </c>
      <c r="U1220" s="1">
        <v>0</v>
      </c>
      <c r="V1220" s="1">
        <v>475</v>
      </c>
      <c r="W1220" s="1">
        <v>0</v>
      </c>
      <c r="X1220" s="1">
        <v>0</v>
      </c>
      <c r="Y1220" s="1">
        <v>107</v>
      </c>
      <c r="Z1220" s="1">
        <v>930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 t="s">
        <v>843</v>
      </c>
      <c r="AL1220" s="1">
        <v>1</v>
      </c>
      <c r="AM1220" s="1" t="s">
        <v>841</v>
      </c>
      <c r="AN1220" s="1">
        <v>0</v>
      </c>
      <c r="AO1220" s="1">
        <v>0</v>
      </c>
      <c r="AP1220" s="1">
        <v>0</v>
      </c>
      <c r="AQ1220" s="1">
        <v>1</v>
      </c>
      <c r="AS1220" s="1">
        <v>0</v>
      </c>
      <c r="AT1220" s="1">
        <v>0</v>
      </c>
      <c r="CS1220" s="1" t="s">
        <v>281</v>
      </c>
      <c r="CT1220" s="1">
        <v>1</v>
      </c>
      <c r="CU1220" s="1">
        <v>650</v>
      </c>
      <c r="CV1220" s="1">
        <v>4</v>
      </c>
      <c r="CW1220" s="1">
        <v>0</v>
      </c>
      <c r="CX1220" s="1">
        <v>150004</v>
      </c>
      <c r="CY1220" s="1" t="s">
        <v>281</v>
      </c>
    </row>
    <row r="1221" spans="1:103" x14ac:dyDescent="0.2">
      <c r="A1221" s="1">
        <v>330052</v>
      </c>
      <c r="B1221" s="1">
        <v>1</v>
      </c>
      <c r="C1221" s="1">
        <v>180002</v>
      </c>
      <c r="D1221" s="1">
        <v>280002</v>
      </c>
      <c r="E1221" s="1" t="s">
        <v>2278</v>
      </c>
      <c r="F1221" s="1" t="s">
        <v>2279</v>
      </c>
      <c r="G1221" s="1">
        <v>0</v>
      </c>
      <c r="H1221" s="1">
        <v>20</v>
      </c>
      <c r="I1221" s="1">
        <v>0</v>
      </c>
      <c r="J1221" s="1">
        <v>0</v>
      </c>
      <c r="K1221" s="1">
        <v>0</v>
      </c>
      <c r="L1221" s="1">
        <v>0</v>
      </c>
      <c r="M1221" s="1">
        <v>8</v>
      </c>
      <c r="N1221" s="1">
        <v>1</v>
      </c>
      <c r="O1221" s="1">
        <v>2</v>
      </c>
      <c r="P1221" s="1">
        <v>352</v>
      </c>
      <c r="Q1221" s="1">
        <v>0</v>
      </c>
      <c r="R1221" s="1">
        <v>150</v>
      </c>
      <c r="S1221" s="1">
        <v>0</v>
      </c>
      <c r="T1221" s="1">
        <v>634</v>
      </c>
      <c r="U1221" s="1">
        <v>0</v>
      </c>
      <c r="V1221" s="1">
        <v>634</v>
      </c>
      <c r="W1221" s="1">
        <v>0</v>
      </c>
      <c r="X1221" s="1">
        <v>0</v>
      </c>
      <c r="Y1221" s="1">
        <v>107</v>
      </c>
      <c r="Z1221" s="1">
        <v>1060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 t="s">
        <v>843</v>
      </c>
      <c r="AL1221" s="1">
        <v>1</v>
      </c>
      <c r="AM1221" s="1" t="s">
        <v>841</v>
      </c>
      <c r="AN1221" s="1">
        <v>0</v>
      </c>
      <c r="AO1221" s="1">
        <v>0</v>
      </c>
      <c r="AP1221" s="1">
        <v>0</v>
      </c>
      <c r="AQ1221" s="1">
        <v>1</v>
      </c>
      <c r="AS1221" s="1">
        <v>0</v>
      </c>
      <c r="AT1221" s="1">
        <v>0</v>
      </c>
      <c r="CS1221" s="1" t="s">
        <v>281</v>
      </c>
      <c r="CT1221" s="1">
        <v>1</v>
      </c>
      <c r="CU1221" s="1">
        <v>650</v>
      </c>
      <c r="CV1221" s="1">
        <v>4</v>
      </c>
      <c r="CW1221" s="1">
        <v>0</v>
      </c>
      <c r="CX1221" s="1">
        <v>150004</v>
      </c>
      <c r="CY1221" s="1" t="s">
        <v>281</v>
      </c>
    </row>
    <row r="1222" spans="1:103" x14ac:dyDescent="0.2">
      <c r="A1222" s="1">
        <v>330053</v>
      </c>
      <c r="B1222" s="1">
        <v>1</v>
      </c>
      <c r="C1222" s="1">
        <v>180002</v>
      </c>
      <c r="D1222" s="1">
        <v>280002</v>
      </c>
      <c r="E1222" s="1" t="s">
        <v>2278</v>
      </c>
      <c r="F1222" s="1" t="s">
        <v>2279</v>
      </c>
      <c r="G1222" s="1">
        <v>0</v>
      </c>
      <c r="H1222" s="1">
        <v>20</v>
      </c>
      <c r="I1222" s="1">
        <v>0</v>
      </c>
      <c r="J1222" s="1">
        <v>0</v>
      </c>
      <c r="K1222" s="1">
        <v>0</v>
      </c>
      <c r="L1222" s="1">
        <v>0</v>
      </c>
      <c r="M1222" s="1">
        <v>16</v>
      </c>
      <c r="N1222" s="1">
        <v>1</v>
      </c>
      <c r="O1222" s="1">
        <v>2</v>
      </c>
      <c r="P1222" s="1">
        <v>541</v>
      </c>
      <c r="Q1222" s="1">
        <v>0</v>
      </c>
      <c r="R1222" s="1">
        <v>52</v>
      </c>
      <c r="S1222" s="1">
        <v>0</v>
      </c>
      <c r="T1222" s="1">
        <v>309</v>
      </c>
      <c r="U1222" s="1">
        <v>0</v>
      </c>
      <c r="V1222" s="1">
        <v>309</v>
      </c>
      <c r="W1222" s="1">
        <v>0</v>
      </c>
      <c r="X1222" s="1">
        <v>0</v>
      </c>
      <c r="Y1222" s="1">
        <v>107</v>
      </c>
      <c r="Z1222" s="1">
        <v>1331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 t="s">
        <v>904</v>
      </c>
      <c r="AL1222" s="1">
        <v>1</v>
      </c>
      <c r="AM1222" s="1" t="s">
        <v>905</v>
      </c>
      <c r="AN1222" s="1">
        <v>0</v>
      </c>
      <c r="AO1222" s="1">
        <v>0</v>
      </c>
      <c r="AP1222" s="1">
        <v>0</v>
      </c>
      <c r="AQ1222" s="1">
        <v>1</v>
      </c>
      <c r="AS1222" s="1">
        <v>0</v>
      </c>
      <c r="AT1222" s="1">
        <v>0</v>
      </c>
      <c r="CS1222" s="1" t="s">
        <v>281</v>
      </c>
      <c r="CT1222" s="1">
        <v>1</v>
      </c>
      <c r="CU1222" s="1">
        <v>650</v>
      </c>
      <c r="CV1222" s="1">
        <v>4</v>
      </c>
      <c r="CW1222" s="1">
        <v>0</v>
      </c>
      <c r="CX1222" s="1">
        <v>150004</v>
      </c>
      <c r="CY1222" s="1" t="s">
        <v>281</v>
      </c>
    </row>
    <row r="1223" spans="1:103" x14ac:dyDescent="0.2">
      <c r="A1223" s="1">
        <v>330054</v>
      </c>
      <c r="B1223" s="1">
        <v>1</v>
      </c>
      <c r="C1223" s="1">
        <v>180002</v>
      </c>
      <c r="D1223" s="1">
        <v>280002</v>
      </c>
      <c r="E1223" s="1" t="s">
        <v>2278</v>
      </c>
      <c r="F1223" s="1" t="s">
        <v>2279</v>
      </c>
      <c r="G1223" s="1">
        <v>0</v>
      </c>
      <c r="H1223" s="1">
        <v>20</v>
      </c>
      <c r="I1223" s="1">
        <v>0</v>
      </c>
      <c r="J1223" s="1">
        <v>0</v>
      </c>
      <c r="K1223" s="1">
        <v>0</v>
      </c>
      <c r="L1223" s="1">
        <v>0</v>
      </c>
      <c r="M1223" s="1">
        <v>32</v>
      </c>
      <c r="N1223" s="1">
        <v>1</v>
      </c>
      <c r="O1223" s="1">
        <v>2</v>
      </c>
      <c r="P1223" s="1">
        <v>570</v>
      </c>
      <c r="Q1223" s="1">
        <v>0</v>
      </c>
      <c r="R1223" s="1">
        <v>0</v>
      </c>
      <c r="S1223" s="1">
        <v>0</v>
      </c>
      <c r="T1223" s="1">
        <v>309</v>
      </c>
      <c r="U1223" s="1">
        <v>0</v>
      </c>
      <c r="V1223" s="1">
        <v>309</v>
      </c>
      <c r="W1223" s="1">
        <v>0</v>
      </c>
      <c r="X1223" s="1">
        <v>0</v>
      </c>
      <c r="Y1223" s="1">
        <v>107</v>
      </c>
      <c r="Z1223" s="1">
        <v>1331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 t="s">
        <v>946</v>
      </c>
      <c r="AL1223" s="1">
        <v>1</v>
      </c>
      <c r="AM1223" s="1" t="s">
        <v>2062</v>
      </c>
      <c r="AN1223" s="1">
        <v>0</v>
      </c>
      <c r="AO1223" s="1">
        <v>0</v>
      </c>
      <c r="AP1223" s="1">
        <v>0</v>
      </c>
      <c r="AQ1223" s="1">
        <v>1</v>
      </c>
      <c r="AS1223" s="1">
        <v>0</v>
      </c>
      <c r="AT1223" s="1">
        <v>0</v>
      </c>
      <c r="CS1223" s="1" t="s">
        <v>281</v>
      </c>
      <c r="CT1223" s="1">
        <v>1</v>
      </c>
      <c r="CU1223" s="1">
        <v>650</v>
      </c>
      <c r="CV1223" s="1">
        <v>4</v>
      </c>
      <c r="CW1223" s="1">
        <v>0</v>
      </c>
      <c r="CX1223" s="1">
        <v>150004</v>
      </c>
      <c r="CY1223" s="1" t="s">
        <v>281</v>
      </c>
    </row>
    <row r="1224" spans="1:103" x14ac:dyDescent="0.2">
      <c r="A1224" s="1">
        <v>330055</v>
      </c>
      <c r="B1224" s="1">
        <v>1</v>
      </c>
      <c r="C1224" s="1">
        <v>180002</v>
      </c>
      <c r="D1224" s="1">
        <v>280002</v>
      </c>
      <c r="E1224" s="1" t="s">
        <v>2278</v>
      </c>
      <c r="F1224" s="1" t="s">
        <v>2279</v>
      </c>
      <c r="G1224" s="1">
        <v>0</v>
      </c>
      <c r="H1224" s="1">
        <v>20</v>
      </c>
      <c r="I1224" s="1">
        <v>0</v>
      </c>
      <c r="J1224" s="1">
        <v>0</v>
      </c>
      <c r="K1224" s="1">
        <v>0</v>
      </c>
      <c r="L1224" s="1">
        <v>0</v>
      </c>
      <c r="M1224" s="1">
        <v>2</v>
      </c>
      <c r="N1224" s="1">
        <v>1</v>
      </c>
      <c r="O1224" s="1">
        <v>2</v>
      </c>
      <c r="P1224" s="1">
        <v>300</v>
      </c>
      <c r="Q1224" s="1">
        <v>0</v>
      </c>
      <c r="R1224" s="1">
        <v>594</v>
      </c>
      <c r="S1224" s="1">
        <v>0</v>
      </c>
      <c r="T1224" s="1">
        <v>309</v>
      </c>
      <c r="U1224" s="1">
        <v>0</v>
      </c>
      <c r="V1224" s="1">
        <v>309</v>
      </c>
      <c r="W1224" s="1">
        <v>0</v>
      </c>
      <c r="X1224" s="1">
        <v>0</v>
      </c>
      <c r="Y1224" s="1">
        <v>107</v>
      </c>
      <c r="Z1224" s="1">
        <v>1331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 t="s">
        <v>713</v>
      </c>
      <c r="AL1224" s="1">
        <v>1</v>
      </c>
      <c r="AM1224" s="1" t="s">
        <v>711</v>
      </c>
      <c r="AN1224" s="1">
        <v>0</v>
      </c>
      <c r="AO1224" s="1">
        <v>0</v>
      </c>
      <c r="AP1224" s="1">
        <v>0</v>
      </c>
      <c r="AQ1224" s="1">
        <v>1</v>
      </c>
      <c r="AS1224" s="1">
        <v>0</v>
      </c>
      <c r="AT1224" s="1">
        <v>0</v>
      </c>
      <c r="CS1224" s="1" t="s">
        <v>281</v>
      </c>
      <c r="CT1224" s="1">
        <v>1</v>
      </c>
      <c r="CU1224" s="1">
        <v>650</v>
      </c>
      <c r="CV1224" s="1">
        <v>4</v>
      </c>
      <c r="CW1224" s="1">
        <v>0</v>
      </c>
      <c r="CX1224" s="1">
        <v>150004</v>
      </c>
      <c r="CY1224" s="1" t="s">
        <v>281</v>
      </c>
    </row>
    <row r="1225" spans="1:103" x14ac:dyDescent="0.2">
      <c r="A1225" s="1">
        <v>330056</v>
      </c>
      <c r="B1225" s="1">
        <v>1</v>
      </c>
      <c r="C1225" s="1">
        <v>180002</v>
      </c>
      <c r="D1225" s="1">
        <v>280002</v>
      </c>
      <c r="E1225" s="1" t="s">
        <v>2278</v>
      </c>
      <c r="F1225" s="1" t="s">
        <v>2279</v>
      </c>
      <c r="G1225" s="1">
        <v>0</v>
      </c>
      <c r="H1225" s="1">
        <v>20</v>
      </c>
      <c r="I1225" s="1">
        <v>0</v>
      </c>
      <c r="J1225" s="1">
        <v>0</v>
      </c>
      <c r="K1225" s="1">
        <v>0</v>
      </c>
      <c r="L1225" s="1">
        <v>0</v>
      </c>
      <c r="M1225" s="1">
        <v>2</v>
      </c>
      <c r="N1225" s="1">
        <v>1</v>
      </c>
      <c r="O1225" s="1">
        <v>2</v>
      </c>
      <c r="P1225" s="1">
        <v>365</v>
      </c>
      <c r="Q1225" s="1">
        <v>0</v>
      </c>
      <c r="R1225" s="1">
        <v>723</v>
      </c>
      <c r="S1225" s="1">
        <v>0</v>
      </c>
      <c r="T1225" s="1">
        <v>473</v>
      </c>
      <c r="U1225" s="1">
        <v>0</v>
      </c>
      <c r="V1225" s="1">
        <v>473</v>
      </c>
      <c r="W1225" s="1">
        <v>0</v>
      </c>
      <c r="X1225" s="1">
        <v>0</v>
      </c>
      <c r="Y1225" s="1">
        <v>107</v>
      </c>
      <c r="Z1225" s="1">
        <v>1472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 t="s">
        <v>713</v>
      </c>
      <c r="AL1225" s="1">
        <v>1</v>
      </c>
      <c r="AM1225" s="1" t="s">
        <v>711</v>
      </c>
      <c r="AN1225" s="1">
        <v>0</v>
      </c>
      <c r="AO1225" s="1">
        <v>0</v>
      </c>
      <c r="AP1225" s="1">
        <v>0</v>
      </c>
      <c r="AQ1225" s="1">
        <v>1</v>
      </c>
      <c r="AS1225" s="1">
        <v>0</v>
      </c>
      <c r="AT1225" s="1">
        <v>0</v>
      </c>
      <c r="CS1225" s="1" t="s">
        <v>281</v>
      </c>
      <c r="CT1225" s="1">
        <v>1</v>
      </c>
      <c r="CU1225" s="1">
        <v>650</v>
      </c>
      <c r="CV1225" s="1">
        <v>4</v>
      </c>
      <c r="CW1225" s="1">
        <v>0</v>
      </c>
      <c r="CX1225" s="1">
        <v>150004</v>
      </c>
      <c r="CY1225" s="1" t="s">
        <v>281</v>
      </c>
    </row>
    <row r="1226" spans="1:103" x14ac:dyDescent="0.2">
      <c r="A1226" s="1">
        <v>330057</v>
      </c>
      <c r="B1226" s="1">
        <v>1</v>
      </c>
      <c r="C1226" s="1">
        <v>180002</v>
      </c>
      <c r="D1226" s="1">
        <v>280002</v>
      </c>
      <c r="E1226" s="1" t="s">
        <v>2278</v>
      </c>
      <c r="F1226" s="1" t="s">
        <v>2279</v>
      </c>
      <c r="G1226" s="1">
        <v>0</v>
      </c>
      <c r="H1226" s="1">
        <v>20</v>
      </c>
      <c r="I1226" s="1">
        <v>0</v>
      </c>
      <c r="J1226" s="1">
        <v>0</v>
      </c>
      <c r="K1226" s="1">
        <v>0</v>
      </c>
      <c r="L1226" s="1">
        <v>0</v>
      </c>
      <c r="M1226" s="1">
        <v>2</v>
      </c>
      <c r="N1226" s="1">
        <v>1</v>
      </c>
      <c r="O1226" s="1">
        <v>2</v>
      </c>
      <c r="P1226" s="1">
        <v>344</v>
      </c>
      <c r="Q1226" s="1">
        <v>0</v>
      </c>
      <c r="R1226" s="1">
        <v>681</v>
      </c>
      <c r="S1226" s="1">
        <v>0</v>
      </c>
      <c r="T1226" s="1">
        <v>403</v>
      </c>
      <c r="U1226" s="1">
        <v>0</v>
      </c>
      <c r="V1226" s="1">
        <v>403</v>
      </c>
      <c r="W1226" s="1">
        <v>0</v>
      </c>
      <c r="X1226" s="1">
        <v>0</v>
      </c>
      <c r="Y1226" s="1">
        <v>107</v>
      </c>
      <c r="Z1226" s="1">
        <v>1401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 t="s">
        <v>713</v>
      </c>
      <c r="AL1226" s="1">
        <v>1</v>
      </c>
      <c r="AM1226" s="1" t="s">
        <v>711</v>
      </c>
      <c r="AN1226" s="1">
        <v>0</v>
      </c>
      <c r="AO1226" s="1">
        <v>0</v>
      </c>
      <c r="AP1226" s="1">
        <v>0</v>
      </c>
      <c r="AQ1226" s="1">
        <v>1</v>
      </c>
      <c r="AS1226" s="1">
        <v>0</v>
      </c>
      <c r="AT1226" s="1">
        <v>0</v>
      </c>
      <c r="CS1226" s="1" t="s">
        <v>281</v>
      </c>
      <c r="CT1226" s="1">
        <v>1</v>
      </c>
      <c r="CU1226" s="1">
        <v>650</v>
      </c>
      <c r="CV1226" s="1">
        <v>4</v>
      </c>
      <c r="CW1226" s="1">
        <v>0</v>
      </c>
      <c r="CX1226" s="1">
        <v>150004</v>
      </c>
      <c r="CY1226" s="1" t="s">
        <v>281</v>
      </c>
    </row>
    <row r="1227" spans="1:103" x14ac:dyDescent="0.2">
      <c r="A1227" s="1">
        <v>330058</v>
      </c>
      <c r="B1227" s="1">
        <v>1</v>
      </c>
      <c r="C1227" s="1">
        <v>180002</v>
      </c>
      <c r="D1227" s="1">
        <v>280002</v>
      </c>
      <c r="E1227" s="1" t="s">
        <v>2278</v>
      </c>
      <c r="F1227" s="1" t="s">
        <v>2279</v>
      </c>
      <c r="G1227" s="1">
        <v>0</v>
      </c>
      <c r="H1227" s="1">
        <v>20</v>
      </c>
      <c r="I1227" s="1">
        <v>0</v>
      </c>
      <c r="J1227" s="1">
        <v>0</v>
      </c>
      <c r="K1227" s="1">
        <v>0</v>
      </c>
      <c r="L1227" s="1">
        <v>0</v>
      </c>
      <c r="M1227" s="1">
        <v>4</v>
      </c>
      <c r="N1227" s="1">
        <v>1</v>
      </c>
      <c r="O1227" s="1">
        <v>2</v>
      </c>
      <c r="P1227" s="1">
        <v>559</v>
      </c>
      <c r="Q1227" s="1">
        <v>0</v>
      </c>
      <c r="R1227" s="1">
        <v>0</v>
      </c>
      <c r="S1227" s="1">
        <v>0</v>
      </c>
      <c r="T1227" s="1">
        <v>309</v>
      </c>
      <c r="U1227" s="1">
        <v>0</v>
      </c>
      <c r="V1227" s="1">
        <v>309</v>
      </c>
      <c r="W1227" s="1">
        <v>0</v>
      </c>
      <c r="X1227" s="1">
        <v>0</v>
      </c>
      <c r="Y1227" s="1">
        <v>107</v>
      </c>
      <c r="Z1227" s="1">
        <v>1331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 t="s">
        <v>779</v>
      </c>
      <c r="AL1227" s="1">
        <v>1</v>
      </c>
      <c r="AM1227" s="1" t="s">
        <v>777</v>
      </c>
      <c r="AN1227" s="1">
        <v>0</v>
      </c>
      <c r="AO1227" s="1">
        <v>0</v>
      </c>
      <c r="AP1227" s="1">
        <v>0</v>
      </c>
      <c r="AQ1227" s="1">
        <v>1</v>
      </c>
      <c r="AS1227" s="1">
        <v>0</v>
      </c>
      <c r="AT1227" s="1">
        <v>0</v>
      </c>
      <c r="CS1227" s="1" t="s">
        <v>281</v>
      </c>
      <c r="CT1227" s="1">
        <v>1</v>
      </c>
      <c r="CU1227" s="1">
        <v>650</v>
      </c>
      <c r="CV1227" s="1">
        <v>4</v>
      </c>
      <c r="CW1227" s="1">
        <v>0</v>
      </c>
      <c r="CX1227" s="1">
        <v>150004</v>
      </c>
      <c r="CY1227" s="1" t="s">
        <v>281</v>
      </c>
    </row>
    <row r="1228" spans="1:103" x14ac:dyDescent="0.2">
      <c r="A1228" s="1">
        <v>330059</v>
      </c>
      <c r="B1228" s="1">
        <v>1</v>
      </c>
      <c r="C1228" s="1">
        <v>180002</v>
      </c>
      <c r="D1228" s="1">
        <v>280002</v>
      </c>
      <c r="E1228" s="1" t="s">
        <v>2278</v>
      </c>
      <c r="F1228" s="1" t="s">
        <v>2279</v>
      </c>
      <c r="G1228" s="1">
        <v>0</v>
      </c>
      <c r="H1228" s="1">
        <v>20</v>
      </c>
      <c r="I1228" s="1">
        <v>0</v>
      </c>
      <c r="J1228" s="1">
        <v>0</v>
      </c>
      <c r="K1228" s="1">
        <v>0</v>
      </c>
      <c r="L1228" s="1">
        <v>0</v>
      </c>
      <c r="M1228" s="1">
        <v>8</v>
      </c>
      <c r="N1228" s="1">
        <v>1</v>
      </c>
      <c r="O1228" s="1">
        <v>2</v>
      </c>
      <c r="P1228" s="1">
        <v>477</v>
      </c>
      <c r="Q1228" s="1">
        <v>0</v>
      </c>
      <c r="R1228" s="1">
        <v>204</v>
      </c>
      <c r="S1228" s="1">
        <v>0</v>
      </c>
      <c r="T1228" s="1">
        <v>473</v>
      </c>
      <c r="U1228" s="1">
        <v>0</v>
      </c>
      <c r="V1228" s="1">
        <v>473</v>
      </c>
      <c r="W1228" s="1">
        <v>0</v>
      </c>
      <c r="X1228" s="1">
        <v>0</v>
      </c>
      <c r="Y1228" s="1">
        <v>107</v>
      </c>
      <c r="Z1228" s="1">
        <v>1472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 t="s">
        <v>843</v>
      </c>
      <c r="AL1228" s="1">
        <v>1</v>
      </c>
      <c r="AM1228" s="1" t="s">
        <v>841</v>
      </c>
      <c r="AN1228" s="1">
        <v>0</v>
      </c>
      <c r="AO1228" s="1">
        <v>0</v>
      </c>
      <c r="AP1228" s="1">
        <v>0</v>
      </c>
      <c r="AQ1228" s="1">
        <v>1</v>
      </c>
      <c r="AS1228" s="1">
        <v>0</v>
      </c>
      <c r="AT1228" s="1">
        <v>0</v>
      </c>
      <c r="CS1228" s="1" t="s">
        <v>281</v>
      </c>
      <c r="CT1228" s="1">
        <v>1</v>
      </c>
      <c r="CU1228" s="1">
        <v>650</v>
      </c>
      <c r="CV1228" s="1">
        <v>4</v>
      </c>
      <c r="CW1228" s="1">
        <v>0</v>
      </c>
      <c r="CX1228" s="1">
        <v>150004</v>
      </c>
      <c r="CY1228" s="1" t="s">
        <v>281</v>
      </c>
    </row>
    <row r="1229" spans="1:103" x14ac:dyDescent="0.2">
      <c r="A1229" s="1">
        <v>330060</v>
      </c>
      <c r="B1229" s="1">
        <v>1</v>
      </c>
      <c r="C1229" s="1">
        <v>180002</v>
      </c>
      <c r="D1229" s="1">
        <v>280002</v>
      </c>
      <c r="E1229" s="1" t="s">
        <v>2278</v>
      </c>
      <c r="F1229" s="1" t="s">
        <v>2279</v>
      </c>
      <c r="G1229" s="1">
        <v>0</v>
      </c>
      <c r="H1229" s="1">
        <v>20</v>
      </c>
      <c r="I1229" s="1">
        <v>0</v>
      </c>
      <c r="J1229" s="1">
        <v>0</v>
      </c>
      <c r="K1229" s="1">
        <v>0</v>
      </c>
      <c r="L1229" s="1">
        <v>0</v>
      </c>
      <c r="M1229" s="1">
        <v>8</v>
      </c>
      <c r="N1229" s="1">
        <v>1</v>
      </c>
      <c r="O1229" s="1">
        <v>2</v>
      </c>
      <c r="P1229" s="1">
        <v>505</v>
      </c>
      <c r="Q1229" s="1">
        <v>0</v>
      </c>
      <c r="R1229" s="1">
        <v>216</v>
      </c>
      <c r="S1229" s="1">
        <v>0</v>
      </c>
      <c r="T1229" s="1">
        <v>491</v>
      </c>
      <c r="U1229" s="1">
        <v>0</v>
      </c>
      <c r="V1229" s="1">
        <v>491</v>
      </c>
      <c r="W1229" s="1">
        <v>0</v>
      </c>
      <c r="X1229" s="1">
        <v>0</v>
      </c>
      <c r="Y1229" s="1">
        <v>107</v>
      </c>
      <c r="Z1229" s="1">
        <v>1480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 t="s">
        <v>843</v>
      </c>
      <c r="AL1229" s="1">
        <v>1</v>
      </c>
      <c r="AM1229" s="1" t="s">
        <v>841</v>
      </c>
      <c r="AN1229" s="1">
        <v>0</v>
      </c>
      <c r="AO1229" s="1">
        <v>0</v>
      </c>
      <c r="AP1229" s="1">
        <v>0</v>
      </c>
      <c r="AQ1229" s="1">
        <v>1</v>
      </c>
      <c r="AS1229" s="1">
        <v>0</v>
      </c>
      <c r="AT1229" s="1">
        <v>0</v>
      </c>
      <c r="CS1229" s="1" t="s">
        <v>281</v>
      </c>
      <c r="CT1229" s="1">
        <v>1</v>
      </c>
      <c r="CU1229" s="1">
        <v>650</v>
      </c>
      <c r="CV1229" s="1">
        <v>4</v>
      </c>
      <c r="CW1229" s="1">
        <v>0</v>
      </c>
      <c r="CX1229" s="1">
        <v>150004</v>
      </c>
      <c r="CY1229" s="1" t="s">
        <v>281</v>
      </c>
    </row>
    <row r="1230" spans="1:103" x14ac:dyDescent="0.2">
      <c r="A1230" s="1">
        <v>330061</v>
      </c>
      <c r="B1230" s="1">
        <v>1</v>
      </c>
      <c r="C1230" s="1">
        <v>180002</v>
      </c>
      <c r="D1230" s="1">
        <v>280002</v>
      </c>
      <c r="E1230" s="1" t="s">
        <v>2278</v>
      </c>
      <c r="F1230" s="1" t="s">
        <v>2279</v>
      </c>
      <c r="G1230" s="1">
        <v>0</v>
      </c>
      <c r="H1230" s="1">
        <v>20</v>
      </c>
      <c r="I1230" s="1">
        <v>0</v>
      </c>
      <c r="J1230" s="1">
        <v>0</v>
      </c>
      <c r="K1230" s="1">
        <v>0</v>
      </c>
      <c r="L1230" s="1">
        <v>0</v>
      </c>
      <c r="M1230" s="1">
        <v>16</v>
      </c>
      <c r="N1230" s="1">
        <v>1</v>
      </c>
      <c r="O1230" s="1">
        <v>2</v>
      </c>
      <c r="P1230" s="1">
        <v>582</v>
      </c>
      <c r="Q1230" s="1">
        <v>0</v>
      </c>
      <c r="R1230" s="1">
        <v>56</v>
      </c>
      <c r="S1230" s="1">
        <v>0</v>
      </c>
      <c r="T1230" s="1">
        <v>382</v>
      </c>
      <c r="U1230" s="1">
        <v>0</v>
      </c>
      <c r="V1230" s="1">
        <v>382</v>
      </c>
      <c r="W1230" s="1">
        <v>0</v>
      </c>
      <c r="X1230" s="1">
        <v>0</v>
      </c>
      <c r="Y1230" s="1">
        <v>107</v>
      </c>
      <c r="Z1230" s="1">
        <v>1404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 t="s">
        <v>904</v>
      </c>
      <c r="AL1230" s="1">
        <v>1</v>
      </c>
      <c r="AM1230" s="1" t="s">
        <v>905</v>
      </c>
      <c r="AN1230" s="1">
        <v>0</v>
      </c>
      <c r="AO1230" s="1">
        <v>0</v>
      </c>
      <c r="AP1230" s="1">
        <v>0</v>
      </c>
      <c r="AQ1230" s="1">
        <v>1</v>
      </c>
      <c r="AS1230" s="1">
        <v>0</v>
      </c>
      <c r="AT1230" s="1">
        <v>0</v>
      </c>
      <c r="CS1230" s="1" t="s">
        <v>280</v>
      </c>
      <c r="CT1230" s="1">
        <v>2</v>
      </c>
      <c r="CU1230" s="1">
        <v>650</v>
      </c>
      <c r="CV1230" s="1">
        <v>5</v>
      </c>
      <c r="CW1230" s="1">
        <v>0</v>
      </c>
      <c r="CX1230" s="1">
        <v>150005</v>
      </c>
      <c r="CY1230" s="1" t="s">
        <v>280</v>
      </c>
    </row>
    <row r="1231" spans="1:103" x14ac:dyDescent="0.2">
      <c r="A1231" s="1">
        <v>330062</v>
      </c>
      <c r="B1231" s="1">
        <v>1</v>
      </c>
      <c r="C1231" s="1">
        <v>180002</v>
      </c>
      <c r="D1231" s="1">
        <v>280002</v>
      </c>
      <c r="E1231" s="1" t="s">
        <v>2278</v>
      </c>
      <c r="F1231" s="1" t="s">
        <v>2279</v>
      </c>
      <c r="G1231" s="1">
        <v>0</v>
      </c>
      <c r="H1231" s="1">
        <v>20</v>
      </c>
      <c r="I1231" s="1">
        <v>0</v>
      </c>
      <c r="J1231" s="1">
        <v>0</v>
      </c>
      <c r="K1231" s="1">
        <v>0</v>
      </c>
      <c r="L1231" s="1">
        <v>0</v>
      </c>
      <c r="M1231" s="1">
        <v>32</v>
      </c>
      <c r="N1231" s="1">
        <v>1</v>
      </c>
      <c r="O1231" s="1">
        <v>2</v>
      </c>
      <c r="P1231" s="1">
        <v>612</v>
      </c>
      <c r="Q1231" s="1">
        <v>0</v>
      </c>
      <c r="R1231" s="1">
        <v>0</v>
      </c>
      <c r="S1231" s="1">
        <v>0</v>
      </c>
      <c r="T1231" s="1">
        <v>382</v>
      </c>
      <c r="U1231" s="1">
        <v>0</v>
      </c>
      <c r="V1231" s="1">
        <v>382</v>
      </c>
      <c r="W1231" s="1">
        <v>0</v>
      </c>
      <c r="X1231" s="1">
        <v>0</v>
      </c>
      <c r="Y1231" s="1">
        <v>107</v>
      </c>
      <c r="Z1231" s="1">
        <v>1404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 t="s">
        <v>946</v>
      </c>
      <c r="AL1231" s="1">
        <v>1</v>
      </c>
      <c r="AM1231" s="1" t="s">
        <v>2062</v>
      </c>
      <c r="AN1231" s="1">
        <v>0</v>
      </c>
      <c r="AO1231" s="1">
        <v>0</v>
      </c>
      <c r="AP1231" s="1">
        <v>0</v>
      </c>
      <c r="AQ1231" s="1">
        <v>1</v>
      </c>
      <c r="AS1231" s="1">
        <v>0</v>
      </c>
      <c r="AT1231" s="1">
        <v>0</v>
      </c>
      <c r="CS1231" s="1" t="s">
        <v>280</v>
      </c>
      <c r="CT1231" s="1">
        <v>2</v>
      </c>
      <c r="CU1231" s="1">
        <v>650</v>
      </c>
      <c r="CV1231" s="1">
        <v>5</v>
      </c>
      <c r="CW1231" s="1">
        <v>0</v>
      </c>
      <c r="CX1231" s="1">
        <v>150005</v>
      </c>
      <c r="CY1231" s="1" t="s">
        <v>280</v>
      </c>
    </row>
    <row r="1232" spans="1:103" x14ac:dyDescent="0.2">
      <c r="A1232" s="1">
        <v>330063</v>
      </c>
      <c r="B1232" s="1">
        <v>1</v>
      </c>
      <c r="C1232" s="1">
        <v>180002</v>
      </c>
      <c r="D1232" s="1">
        <v>280002</v>
      </c>
      <c r="E1232" s="1" t="s">
        <v>2278</v>
      </c>
      <c r="F1232" s="1" t="s">
        <v>2279</v>
      </c>
      <c r="G1232" s="1">
        <v>0</v>
      </c>
      <c r="H1232" s="1">
        <v>20</v>
      </c>
      <c r="I1232" s="1">
        <v>0</v>
      </c>
      <c r="J1232" s="1">
        <v>0</v>
      </c>
      <c r="K1232" s="1">
        <v>0</v>
      </c>
      <c r="L1232" s="1">
        <v>0</v>
      </c>
      <c r="M1232" s="1">
        <v>32</v>
      </c>
      <c r="N1232" s="1">
        <v>1</v>
      </c>
      <c r="O1232" s="1">
        <v>2</v>
      </c>
      <c r="P1232" s="1">
        <v>612</v>
      </c>
      <c r="Q1232" s="1">
        <v>0</v>
      </c>
      <c r="R1232" s="1">
        <v>0</v>
      </c>
      <c r="S1232" s="1">
        <v>0</v>
      </c>
      <c r="T1232" s="1">
        <v>382</v>
      </c>
      <c r="U1232" s="1">
        <v>0</v>
      </c>
      <c r="V1232" s="1">
        <v>382</v>
      </c>
      <c r="W1232" s="1">
        <v>0</v>
      </c>
      <c r="X1232" s="1">
        <v>0</v>
      </c>
      <c r="Y1232" s="1">
        <v>107</v>
      </c>
      <c r="Z1232" s="1">
        <v>1404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 t="s">
        <v>946</v>
      </c>
      <c r="AL1232" s="1">
        <v>1</v>
      </c>
      <c r="AM1232" s="1" t="s">
        <v>2062</v>
      </c>
      <c r="AN1232" s="1">
        <v>0</v>
      </c>
      <c r="AO1232" s="1">
        <v>0</v>
      </c>
      <c r="AP1232" s="1">
        <v>0</v>
      </c>
      <c r="AQ1232" s="1">
        <v>1</v>
      </c>
      <c r="AS1232" s="1">
        <v>0</v>
      </c>
      <c r="AT1232" s="1">
        <v>0</v>
      </c>
      <c r="CS1232" s="1" t="s">
        <v>280</v>
      </c>
      <c r="CT1232" s="1">
        <v>2</v>
      </c>
      <c r="CU1232" s="1">
        <v>650</v>
      </c>
      <c r="CV1232" s="1">
        <v>5</v>
      </c>
      <c r="CW1232" s="1">
        <v>0</v>
      </c>
      <c r="CX1232" s="1">
        <v>150005</v>
      </c>
      <c r="CY1232" s="1" t="s">
        <v>280</v>
      </c>
    </row>
    <row r="1233" spans="1:103" x14ac:dyDescent="0.2">
      <c r="A1233" s="1">
        <v>330064</v>
      </c>
      <c r="B1233" s="1">
        <v>1</v>
      </c>
      <c r="C1233" s="1">
        <v>180002</v>
      </c>
      <c r="D1233" s="1">
        <v>280002</v>
      </c>
      <c r="E1233" s="1" t="s">
        <v>2278</v>
      </c>
      <c r="F1233" s="1" t="s">
        <v>2279</v>
      </c>
      <c r="G1233" s="1">
        <v>0</v>
      </c>
      <c r="H1233" s="1">
        <v>20</v>
      </c>
      <c r="I1233" s="1">
        <v>0</v>
      </c>
      <c r="J1233" s="1">
        <v>0</v>
      </c>
      <c r="K1233" s="1">
        <v>0</v>
      </c>
      <c r="L1233" s="1">
        <v>0</v>
      </c>
      <c r="M1233" s="1">
        <v>2</v>
      </c>
      <c r="N1233" s="1">
        <v>1</v>
      </c>
      <c r="O1233" s="1">
        <v>2</v>
      </c>
      <c r="P1233" s="1">
        <v>322</v>
      </c>
      <c r="Q1233" s="1">
        <v>0</v>
      </c>
      <c r="R1233" s="1">
        <v>637</v>
      </c>
      <c r="S1233" s="1">
        <v>0</v>
      </c>
      <c r="T1233" s="1">
        <v>382</v>
      </c>
      <c r="U1233" s="1">
        <v>0</v>
      </c>
      <c r="V1233" s="1">
        <v>382</v>
      </c>
      <c r="W1233" s="1">
        <v>0</v>
      </c>
      <c r="X1233" s="1">
        <v>0</v>
      </c>
      <c r="Y1233" s="1">
        <v>107</v>
      </c>
      <c r="Z1233" s="1">
        <v>1404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 t="s">
        <v>713</v>
      </c>
      <c r="AL1233" s="1">
        <v>1</v>
      </c>
      <c r="AM1233" s="1" t="s">
        <v>711</v>
      </c>
      <c r="AN1233" s="1">
        <v>0</v>
      </c>
      <c r="AO1233" s="1">
        <v>0</v>
      </c>
      <c r="AP1233" s="1">
        <v>0</v>
      </c>
      <c r="AQ1233" s="1">
        <v>1</v>
      </c>
      <c r="AS1233" s="1">
        <v>0</v>
      </c>
      <c r="AT1233" s="1">
        <v>0</v>
      </c>
      <c r="CS1233" s="1" t="s">
        <v>280</v>
      </c>
      <c r="CT1233" s="1">
        <v>2</v>
      </c>
      <c r="CU1233" s="1">
        <v>650</v>
      </c>
      <c r="CV1233" s="1">
        <v>5</v>
      </c>
      <c r="CW1233" s="1">
        <v>0</v>
      </c>
      <c r="CX1233" s="1">
        <v>150005</v>
      </c>
      <c r="CY1233" s="1" t="s">
        <v>280</v>
      </c>
    </row>
    <row r="1234" spans="1:103" x14ac:dyDescent="0.2">
      <c r="A1234" s="1">
        <v>330065</v>
      </c>
      <c r="B1234" s="1">
        <v>1</v>
      </c>
      <c r="C1234" s="1">
        <v>180002</v>
      </c>
      <c r="D1234" s="1">
        <v>280002</v>
      </c>
      <c r="E1234" s="1" t="s">
        <v>2278</v>
      </c>
      <c r="F1234" s="1" t="s">
        <v>2279</v>
      </c>
      <c r="G1234" s="1">
        <v>0</v>
      </c>
      <c r="H1234" s="1">
        <v>20</v>
      </c>
      <c r="I1234" s="1">
        <v>0</v>
      </c>
      <c r="J1234" s="1">
        <v>0</v>
      </c>
      <c r="K1234" s="1">
        <v>0</v>
      </c>
      <c r="L1234" s="1">
        <v>0</v>
      </c>
      <c r="M1234" s="1">
        <v>4</v>
      </c>
      <c r="N1234" s="1">
        <v>1</v>
      </c>
      <c r="O1234" s="1">
        <v>2</v>
      </c>
      <c r="P1234" s="1">
        <v>721</v>
      </c>
      <c r="Q1234" s="1">
        <v>0</v>
      </c>
      <c r="R1234" s="1">
        <v>0</v>
      </c>
      <c r="S1234" s="1">
        <v>0</v>
      </c>
      <c r="T1234" s="1">
        <v>491</v>
      </c>
      <c r="U1234" s="1">
        <v>0</v>
      </c>
      <c r="V1234" s="1">
        <v>491</v>
      </c>
      <c r="W1234" s="1">
        <v>0</v>
      </c>
      <c r="X1234" s="1">
        <v>0</v>
      </c>
      <c r="Y1234" s="1">
        <v>107</v>
      </c>
      <c r="Z1234" s="1">
        <v>1480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 t="s">
        <v>779</v>
      </c>
      <c r="AL1234" s="1">
        <v>1</v>
      </c>
      <c r="AM1234" s="1" t="s">
        <v>777</v>
      </c>
      <c r="AN1234" s="1">
        <v>0</v>
      </c>
      <c r="AO1234" s="1">
        <v>0</v>
      </c>
      <c r="AP1234" s="1">
        <v>0</v>
      </c>
      <c r="AQ1234" s="1">
        <v>1</v>
      </c>
      <c r="AS1234" s="1">
        <v>0</v>
      </c>
      <c r="AT1234" s="1">
        <v>0</v>
      </c>
      <c r="CS1234" s="1" t="s">
        <v>280</v>
      </c>
      <c r="CT1234" s="1">
        <v>2</v>
      </c>
      <c r="CU1234" s="1">
        <v>650</v>
      </c>
      <c r="CV1234" s="1">
        <v>5</v>
      </c>
      <c r="CW1234" s="1">
        <v>0</v>
      </c>
      <c r="CX1234" s="1">
        <v>150005</v>
      </c>
      <c r="CY1234" s="1" t="s">
        <v>280</v>
      </c>
    </row>
    <row r="1235" spans="1:103" x14ac:dyDescent="0.2">
      <c r="A1235" s="1">
        <v>330066</v>
      </c>
      <c r="B1235" s="1">
        <v>1</v>
      </c>
      <c r="C1235" s="1">
        <v>180002</v>
      </c>
      <c r="D1235" s="1">
        <v>280002</v>
      </c>
      <c r="E1235" s="1" t="s">
        <v>2278</v>
      </c>
      <c r="F1235" s="1" t="s">
        <v>2279</v>
      </c>
      <c r="G1235" s="1">
        <v>0</v>
      </c>
      <c r="H1235" s="1">
        <v>20</v>
      </c>
      <c r="I1235" s="1">
        <v>0</v>
      </c>
      <c r="J1235" s="1">
        <v>0</v>
      </c>
      <c r="K1235" s="1">
        <v>0</v>
      </c>
      <c r="L1235" s="1">
        <v>0</v>
      </c>
      <c r="M1235" s="1">
        <v>4</v>
      </c>
      <c r="N1235" s="1">
        <v>1</v>
      </c>
      <c r="O1235" s="1">
        <v>2</v>
      </c>
      <c r="P1235" s="1">
        <v>721</v>
      </c>
      <c r="Q1235" s="1">
        <v>0</v>
      </c>
      <c r="R1235" s="1">
        <v>0</v>
      </c>
      <c r="S1235" s="1">
        <v>0</v>
      </c>
      <c r="T1235" s="1">
        <v>491</v>
      </c>
      <c r="U1235" s="1">
        <v>0</v>
      </c>
      <c r="V1235" s="1">
        <v>491</v>
      </c>
      <c r="W1235" s="1">
        <v>0</v>
      </c>
      <c r="X1235" s="1">
        <v>0</v>
      </c>
      <c r="Y1235" s="1">
        <v>107</v>
      </c>
      <c r="Z1235" s="1">
        <v>1480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 t="s">
        <v>779</v>
      </c>
      <c r="AL1235" s="1">
        <v>1</v>
      </c>
      <c r="AM1235" s="1" t="s">
        <v>777</v>
      </c>
      <c r="AN1235" s="1">
        <v>0</v>
      </c>
      <c r="AO1235" s="1">
        <v>0</v>
      </c>
      <c r="AP1235" s="1">
        <v>0</v>
      </c>
      <c r="AQ1235" s="1">
        <v>1</v>
      </c>
      <c r="AS1235" s="1">
        <v>0</v>
      </c>
      <c r="AT1235" s="1">
        <v>0</v>
      </c>
      <c r="CS1235" s="1" t="s">
        <v>280</v>
      </c>
      <c r="CT1235" s="1">
        <v>2</v>
      </c>
      <c r="CU1235" s="1">
        <v>650</v>
      </c>
      <c r="CV1235" s="1">
        <v>5</v>
      </c>
      <c r="CW1235" s="1">
        <v>0</v>
      </c>
      <c r="CX1235" s="1">
        <v>150005</v>
      </c>
      <c r="CY1235" s="1" t="s">
        <v>280</v>
      </c>
    </row>
    <row r="1236" spans="1:103" x14ac:dyDescent="0.2">
      <c r="A1236" s="1">
        <v>330067</v>
      </c>
      <c r="B1236" s="1">
        <v>1</v>
      </c>
      <c r="C1236" s="1">
        <v>180002</v>
      </c>
      <c r="D1236" s="1">
        <v>280002</v>
      </c>
      <c r="E1236" s="1" t="s">
        <v>2278</v>
      </c>
      <c r="F1236" s="1" t="s">
        <v>2279</v>
      </c>
      <c r="G1236" s="1">
        <v>0</v>
      </c>
      <c r="H1236" s="1">
        <v>20</v>
      </c>
      <c r="I1236" s="1">
        <v>0</v>
      </c>
      <c r="J1236" s="1">
        <v>0</v>
      </c>
      <c r="K1236" s="1">
        <v>0</v>
      </c>
      <c r="L1236" s="1">
        <v>0</v>
      </c>
      <c r="M1236" s="1">
        <v>8</v>
      </c>
      <c r="N1236" s="1">
        <v>1</v>
      </c>
      <c r="O1236" s="1">
        <v>2</v>
      </c>
      <c r="P1236" s="1">
        <v>505</v>
      </c>
      <c r="Q1236" s="1">
        <v>0</v>
      </c>
      <c r="R1236" s="1">
        <v>216</v>
      </c>
      <c r="S1236" s="1">
        <v>0</v>
      </c>
      <c r="T1236" s="1">
        <v>491</v>
      </c>
      <c r="U1236" s="1">
        <v>0</v>
      </c>
      <c r="V1236" s="1">
        <v>491</v>
      </c>
      <c r="W1236" s="1">
        <v>0</v>
      </c>
      <c r="X1236" s="1">
        <v>0</v>
      </c>
      <c r="Y1236" s="1">
        <v>107</v>
      </c>
      <c r="Z1236" s="1">
        <v>1480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 t="s">
        <v>843</v>
      </c>
      <c r="AL1236" s="1">
        <v>1</v>
      </c>
      <c r="AM1236" s="1" t="s">
        <v>841</v>
      </c>
      <c r="AN1236" s="1">
        <v>0</v>
      </c>
      <c r="AO1236" s="1">
        <v>0</v>
      </c>
      <c r="AP1236" s="1">
        <v>0</v>
      </c>
      <c r="AQ1236" s="1">
        <v>1</v>
      </c>
      <c r="AS1236" s="1">
        <v>0</v>
      </c>
      <c r="AT1236" s="1">
        <v>0</v>
      </c>
      <c r="CS1236" s="1" t="s">
        <v>280</v>
      </c>
      <c r="CT1236" s="1">
        <v>2</v>
      </c>
      <c r="CU1236" s="1">
        <v>650</v>
      </c>
      <c r="CV1236" s="1">
        <v>5</v>
      </c>
      <c r="CW1236" s="1">
        <v>0</v>
      </c>
      <c r="CX1236" s="1">
        <v>150005</v>
      </c>
      <c r="CY1236" s="1" t="s">
        <v>280</v>
      </c>
    </row>
    <row r="1237" spans="1:103" x14ac:dyDescent="0.2">
      <c r="A1237" s="1">
        <v>330068</v>
      </c>
      <c r="B1237" s="1">
        <v>1</v>
      </c>
      <c r="C1237" s="1">
        <v>180002</v>
      </c>
      <c r="D1237" s="1">
        <v>280002</v>
      </c>
      <c r="E1237" s="1" t="s">
        <v>2278</v>
      </c>
      <c r="F1237" s="1" t="s">
        <v>2279</v>
      </c>
      <c r="G1237" s="1">
        <v>0</v>
      </c>
      <c r="H1237" s="1">
        <v>20</v>
      </c>
      <c r="I1237" s="1">
        <v>0</v>
      </c>
      <c r="J1237" s="1">
        <v>0</v>
      </c>
      <c r="K1237" s="1">
        <v>0</v>
      </c>
      <c r="L1237" s="1">
        <v>0</v>
      </c>
      <c r="M1237" s="1">
        <v>4</v>
      </c>
      <c r="N1237" s="1">
        <v>1</v>
      </c>
      <c r="O1237" s="1">
        <v>2</v>
      </c>
      <c r="P1237" s="1">
        <v>559</v>
      </c>
      <c r="Q1237" s="1">
        <v>0</v>
      </c>
      <c r="R1237" s="1">
        <v>0</v>
      </c>
      <c r="S1237" s="1">
        <v>0</v>
      </c>
      <c r="T1237" s="1">
        <v>309</v>
      </c>
      <c r="U1237" s="1">
        <v>0</v>
      </c>
      <c r="V1237" s="1">
        <v>309</v>
      </c>
      <c r="W1237" s="1">
        <v>0</v>
      </c>
      <c r="X1237" s="1">
        <v>0</v>
      </c>
      <c r="Y1237" s="1">
        <v>107</v>
      </c>
      <c r="Z1237" s="1">
        <v>1331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 t="s">
        <v>779</v>
      </c>
      <c r="AL1237" s="1">
        <v>1</v>
      </c>
      <c r="AM1237" s="1" t="s">
        <v>777</v>
      </c>
      <c r="AN1237" s="1">
        <v>0</v>
      </c>
      <c r="AO1237" s="1">
        <v>0</v>
      </c>
      <c r="AP1237" s="1">
        <v>0</v>
      </c>
      <c r="AQ1237" s="1">
        <v>1</v>
      </c>
      <c r="AS1237" s="1">
        <v>0</v>
      </c>
      <c r="AT1237" s="1">
        <v>0</v>
      </c>
      <c r="CS1237" s="1" t="s">
        <v>280</v>
      </c>
      <c r="CT1237" s="1">
        <v>2</v>
      </c>
      <c r="CU1237" s="1">
        <v>650</v>
      </c>
      <c r="CV1237" s="1">
        <v>5</v>
      </c>
      <c r="CW1237" s="1">
        <v>0</v>
      </c>
      <c r="CX1237" s="1">
        <v>150005</v>
      </c>
      <c r="CY1237" s="1" t="s">
        <v>280</v>
      </c>
    </row>
    <row r="1238" spans="1:103" x14ac:dyDescent="0.2">
      <c r="A1238" s="1">
        <v>330069</v>
      </c>
      <c r="B1238" s="1">
        <v>1</v>
      </c>
      <c r="C1238" s="1">
        <v>180002</v>
      </c>
      <c r="D1238" s="1">
        <v>280002</v>
      </c>
      <c r="E1238" s="1" t="s">
        <v>2278</v>
      </c>
      <c r="F1238" s="1" t="s">
        <v>2279</v>
      </c>
      <c r="G1238" s="1">
        <v>0</v>
      </c>
      <c r="H1238" s="1">
        <v>20</v>
      </c>
      <c r="I1238" s="1">
        <v>0</v>
      </c>
      <c r="J1238" s="1">
        <v>0</v>
      </c>
      <c r="K1238" s="1">
        <v>0</v>
      </c>
      <c r="L1238" s="1">
        <v>0</v>
      </c>
      <c r="M1238" s="1">
        <v>8</v>
      </c>
      <c r="N1238" s="1">
        <v>1</v>
      </c>
      <c r="O1238" s="1">
        <v>2</v>
      </c>
      <c r="P1238" s="1">
        <v>450</v>
      </c>
      <c r="Q1238" s="1">
        <v>0</v>
      </c>
      <c r="R1238" s="1">
        <v>192</v>
      </c>
      <c r="S1238" s="1">
        <v>0</v>
      </c>
      <c r="T1238" s="1">
        <v>403</v>
      </c>
      <c r="U1238" s="1">
        <v>0</v>
      </c>
      <c r="V1238" s="1">
        <v>403</v>
      </c>
      <c r="W1238" s="1">
        <v>0</v>
      </c>
      <c r="X1238" s="1">
        <v>0</v>
      </c>
      <c r="Y1238" s="1">
        <v>107</v>
      </c>
      <c r="Z1238" s="1">
        <v>1401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 t="s">
        <v>843</v>
      </c>
      <c r="AL1238" s="1">
        <v>1</v>
      </c>
      <c r="AM1238" s="1" t="s">
        <v>841</v>
      </c>
      <c r="AN1238" s="1">
        <v>0</v>
      </c>
      <c r="AO1238" s="1">
        <v>0</v>
      </c>
      <c r="AP1238" s="1">
        <v>0</v>
      </c>
      <c r="AQ1238" s="1">
        <v>1</v>
      </c>
      <c r="AS1238" s="1">
        <v>0</v>
      </c>
      <c r="AT1238" s="1">
        <v>0</v>
      </c>
      <c r="CS1238" s="1" t="s">
        <v>280</v>
      </c>
      <c r="CT1238" s="1">
        <v>2</v>
      </c>
      <c r="CU1238" s="1">
        <v>650</v>
      </c>
      <c r="CV1238" s="1">
        <v>5</v>
      </c>
      <c r="CW1238" s="1">
        <v>0</v>
      </c>
      <c r="CX1238" s="1">
        <v>150005</v>
      </c>
      <c r="CY1238" s="1" t="s">
        <v>280</v>
      </c>
    </row>
    <row r="1239" spans="1:103" x14ac:dyDescent="0.2">
      <c r="A1239" s="1">
        <v>330070</v>
      </c>
      <c r="B1239" s="1">
        <v>1</v>
      </c>
      <c r="C1239" s="1">
        <v>180002</v>
      </c>
      <c r="D1239" s="1">
        <v>280002</v>
      </c>
      <c r="E1239" s="1" t="s">
        <v>2278</v>
      </c>
      <c r="F1239" s="1" t="s">
        <v>2279</v>
      </c>
      <c r="G1239" s="1">
        <v>0</v>
      </c>
      <c r="H1239" s="1">
        <v>20</v>
      </c>
      <c r="I1239" s="1">
        <v>0</v>
      </c>
      <c r="J1239" s="1">
        <v>0</v>
      </c>
      <c r="K1239" s="1">
        <v>0</v>
      </c>
      <c r="L1239" s="1">
        <v>0</v>
      </c>
      <c r="M1239" s="1">
        <v>16</v>
      </c>
      <c r="N1239" s="1">
        <v>1</v>
      </c>
      <c r="O1239" s="1">
        <v>2</v>
      </c>
      <c r="P1239" s="1">
        <v>1205</v>
      </c>
      <c r="Q1239" s="1">
        <v>0</v>
      </c>
      <c r="R1239" s="1">
        <v>115</v>
      </c>
      <c r="S1239" s="1">
        <v>0</v>
      </c>
      <c r="T1239" s="1">
        <v>1400</v>
      </c>
      <c r="U1239" s="1">
        <v>0</v>
      </c>
      <c r="V1239" s="1">
        <v>1400</v>
      </c>
      <c r="W1239" s="1">
        <v>0</v>
      </c>
      <c r="X1239" s="1">
        <v>0</v>
      </c>
      <c r="Y1239" s="1">
        <v>107</v>
      </c>
      <c r="Z1239" s="1">
        <v>2197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 t="s">
        <v>904</v>
      </c>
      <c r="AL1239" s="1">
        <v>1</v>
      </c>
      <c r="AM1239" s="1" t="s">
        <v>905</v>
      </c>
      <c r="AN1239" s="1">
        <v>0</v>
      </c>
      <c r="AO1239" s="1">
        <v>0</v>
      </c>
      <c r="AP1239" s="1">
        <v>0</v>
      </c>
      <c r="AQ1239" s="1">
        <v>1</v>
      </c>
      <c r="AS1239" s="1">
        <v>0</v>
      </c>
      <c r="AT1239" s="1">
        <v>0</v>
      </c>
      <c r="CS1239" s="1" t="s">
        <v>280</v>
      </c>
      <c r="CT1239" s="1">
        <v>2</v>
      </c>
      <c r="CU1239" s="1">
        <v>650</v>
      </c>
      <c r="CV1239" s="1">
        <v>5</v>
      </c>
      <c r="CW1239" s="1">
        <v>0</v>
      </c>
      <c r="CX1239" s="1">
        <v>150005</v>
      </c>
      <c r="CY1239" s="1" t="s">
        <v>280</v>
      </c>
    </row>
    <row r="1240" spans="1:103" x14ac:dyDescent="0.2">
      <c r="A1240" s="1">
        <v>330071</v>
      </c>
      <c r="B1240" s="1">
        <v>1</v>
      </c>
      <c r="C1240" s="1">
        <v>180002</v>
      </c>
      <c r="D1240" s="1">
        <v>280002</v>
      </c>
      <c r="E1240" s="1" t="s">
        <v>2278</v>
      </c>
      <c r="F1240" s="1" t="s">
        <v>2279</v>
      </c>
      <c r="G1240" s="1">
        <v>0</v>
      </c>
      <c r="H1240" s="1">
        <v>20</v>
      </c>
      <c r="I1240" s="1">
        <v>0</v>
      </c>
      <c r="J1240" s="1">
        <v>0</v>
      </c>
      <c r="K1240" s="1">
        <v>0</v>
      </c>
      <c r="L1240" s="1">
        <v>0</v>
      </c>
      <c r="M1240" s="1">
        <v>16</v>
      </c>
      <c r="N1240" s="1">
        <v>1</v>
      </c>
      <c r="O1240" s="1">
        <v>2</v>
      </c>
      <c r="P1240" s="1">
        <v>1036</v>
      </c>
      <c r="Q1240" s="1">
        <v>0</v>
      </c>
      <c r="R1240" s="1">
        <v>99</v>
      </c>
      <c r="S1240" s="1">
        <v>0</v>
      </c>
      <c r="T1240" s="1">
        <v>1093</v>
      </c>
      <c r="U1240" s="1">
        <v>0</v>
      </c>
      <c r="V1240" s="1">
        <v>1093</v>
      </c>
      <c r="W1240" s="1">
        <v>0</v>
      </c>
      <c r="X1240" s="1">
        <v>0</v>
      </c>
      <c r="Y1240" s="1">
        <v>107</v>
      </c>
      <c r="Z1240" s="1">
        <v>1892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 t="s">
        <v>904</v>
      </c>
      <c r="AL1240" s="1">
        <v>1</v>
      </c>
      <c r="AM1240" s="1" t="s">
        <v>905</v>
      </c>
      <c r="AN1240" s="1">
        <v>0</v>
      </c>
      <c r="AO1240" s="1">
        <v>0</v>
      </c>
      <c r="AP1240" s="1">
        <v>0</v>
      </c>
      <c r="AQ1240" s="1">
        <v>1</v>
      </c>
      <c r="AS1240" s="1">
        <v>0</v>
      </c>
      <c r="AT1240" s="1">
        <v>0</v>
      </c>
      <c r="CS1240" s="1" t="s">
        <v>280</v>
      </c>
      <c r="CT1240" s="1">
        <v>2</v>
      </c>
      <c r="CU1240" s="1">
        <v>650</v>
      </c>
      <c r="CV1240" s="1">
        <v>5</v>
      </c>
      <c r="CW1240" s="1">
        <v>0</v>
      </c>
      <c r="CX1240" s="1">
        <v>150005</v>
      </c>
      <c r="CY1240" s="1" t="s">
        <v>280</v>
      </c>
    </row>
    <row r="1241" spans="1:103" x14ac:dyDescent="0.2">
      <c r="A1241" s="1">
        <v>330072</v>
      </c>
      <c r="B1241" s="1">
        <v>1</v>
      </c>
      <c r="C1241" s="1">
        <v>180002</v>
      </c>
      <c r="D1241" s="1">
        <v>280002</v>
      </c>
      <c r="E1241" s="1" t="s">
        <v>2278</v>
      </c>
      <c r="F1241" s="1" t="s">
        <v>2279</v>
      </c>
      <c r="G1241" s="1">
        <v>0</v>
      </c>
      <c r="H1241" s="1">
        <v>20</v>
      </c>
      <c r="I1241" s="1">
        <v>0</v>
      </c>
      <c r="J1241" s="1">
        <v>0</v>
      </c>
      <c r="K1241" s="1">
        <v>0</v>
      </c>
      <c r="L1241" s="1">
        <v>0</v>
      </c>
      <c r="M1241" s="1">
        <v>32</v>
      </c>
      <c r="N1241" s="1">
        <v>1</v>
      </c>
      <c r="O1241" s="1">
        <v>2</v>
      </c>
      <c r="P1241" s="1">
        <v>1447</v>
      </c>
      <c r="Q1241" s="1">
        <v>0</v>
      </c>
      <c r="R1241" s="1">
        <v>0</v>
      </c>
      <c r="S1241" s="1">
        <v>0</v>
      </c>
      <c r="T1241" s="1">
        <v>1382</v>
      </c>
      <c r="U1241" s="1">
        <v>0</v>
      </c>
      <c r="V1241" s="1">
        <v>1382</v>
      </c>
      <c r="W1241" s="1">
        <v>0</v>
      </c>
      <c r="X1241" s="1">
        <v>0</v>
      </c>
      <c r="Y1241" s="1">
        <v>107</v>
      </c>
      <c r="Z1241" s="1">
        <v>2223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 t="s">
        <v>946</v>
      </c>
      <c r="AL1241" s="1">
        <v>1</v>
      </c>
      <c r="AM1241" s="1" t="s">
        <v>2062</v>
      </c>
      <c r="AN1241" s="1">
        <v>0</v>
      </c>
      <c r="AO1241" s="1">
        <v>0</v>
      </c>
      <c r="AP1241" s="1">
        <v>0</v>
      </c>
      <c r="AQ1241" s="1">
        <v>1</v>
      </c>
      <c r="AS1241" s="1">
        <v>0</v>
      </c>
      <c r="AT1241" s="1">
        <v>0</v>
      </c>
      <c r="CS1241" s="1" t="s">
        <v>280</v>
      </c>
      <c r="CT1241" s="1">
        <v>2</v>
      </c>
      <c r="CU1241" s="1">
        <v>650</v>
      </c>
      <c r="CV1241" s="1">
        <v>5</v>
      </c>
      <c r="CW1241" s="1">
        <v>0</v>
      </c>
      <c r="CX1241" s="1">
        <v>150005</v>
      </c>
      <c r="CY1241" s="1" t="s">
        <v>280</v>
      </c>
    </row>
    <row r="1242" spans="1:103" x14ac:dyDescent="0.2">
      <c r="A1242" s="1">
        <v>330073</v>
      </c>
      <c r="B1242" s="1">
        <v>1</v>
      </c>
      <c r="C1242" s="1">
        <v>180002</v>
      </c>
      <c r="D1242" s="1">
        <v>280002</v>
      </c>
      <c r="E1242" s="1" t="s">
        <v>2278</v>
      </c>
      <c r="F1242" s="1" t="s">
        <v>2279</v>
      </c>
      <c r="G1242" s="1">
        <v>0</v>
      </c>
      <c r="H1242" s="1">
        <v>20</v>
      </c>
      <c r="I1242" s="1">
        <v>0</v>
      </c>
      <c r="J1242" s="1">
        <v>0</v>
      </c>
      <c r="K1242" s="1">
        <v>0</v>
      </c>
      <c r="L1242" s="1">
        <v>0</v>
      </c>
      <c r="M1242" s="1">
        <v>32</v>
      </c>
      <c r="N1242" s="1">
        <v>1</v>
      </c>
      <c r="O1242" s="1">
        <v>2</v>
      </c>
      <c r="P1242" s="1">
        <v>917</v>
      </c>
      <c r="Q1242" s="1">
        <v>0</v>
      </c>
      <c r="R1242" s="1">
        <v>0</v>
      </c>
      <c r="S1242" s="1">
        <v>0</v>
      </c>
      <c r="T1242" s="1">
        <v>804</v>
      </c>
      <c r="U1242" s="1">
        <v>0</v>
      </c>
      <c r="V1242" s="1">
        <v>804</v>
      </c>
      <c r="W1242" s="1">
        <v>0</v>
      </c>
      <c r="X1242" s="1">
        <v>0</v>
      </c>
      <c r="Y1242" s="1">
        <v>107</v>
      </c>
      <c r="Z1242" s="1">
        <v>1803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 t="s">
        <v>946</v>
      </c>
      <c r="AL1242" s="1">
        <v>1</v>
      </c>
      <c r="AM1242" s="1" t="s">
        <v>2062</v>
      </c>
      <c r="AN1242" s="1">
        <v>0</v>
      </c>
      <c r="AO1242" s="1">
        <v>0</v>
      </c>
      <c r="AP1242" s="1">
        <v>0</v>
      </c>
      <c r="AQ1242" s="1">
        <v>1</v>
      </c>
      <c r="AS1242" s="1">
        <v>0</v>
      </c>
      <c r="AT1242" s="1">
        <v>0</v>
      </c>
      <c r="CS1242" s="1" t="s">
        <v>280</v>
      </c>
      <c r="CT1242" s="1">
        <v>2</v>
      </c>
      <c r="CU1242" s="1">
        <v>650</v>
      </c>
      <c r="CV1242" s="1">
        <v>5</v>
      </c>
      <c r="CW1242" s="1">
        <v>0</v>
      </c>
      <c r="CX1242" s="1">
        <v>150005</v>
      </c>
      <c r="CY1242" s="1" t="s">
        <v>280</v>
      </c>
    </row>
    <row r="1243" spans="1:103" x14ac:dyDescent="0.2">
      <c r="A1243" s="1">
        <v>330074</v>
      </c>
      <c r="B1243" s="1">
        <v>1</v>
      </c>
      <c r="C1243" s="1">
        <v>180002</v>
      </c>
      <c r="D1243" s="1">
        <v>280002</v>
      </c>
      <c r="E1243" s="1" t="s">
        <v>2278</v>
      </c>
      <c r="F1243" s="1" t="s">
        <v>2279</v>
      </c>
      <c r="G1243" s="1">
        <v>0</v>
      </c>
      <c r="H1243" s="1">
        <v>20</v>
      </c>
      <c r="I1243" s="1">
        <v>0</v>
      </c>
      <c r="J1243" s="1">
        <v>0</v>
      </c>
      <c r="K1243" s="1">
        <v>0</v>
      </c>
      <c r="L1243" s="1">
        <v>0</v>
      </c>
      <c r="M1243" s="1">
        <v>2</v>
      </c>
      <c r="N1243" s="1">
        <v>1</v>
      </c>
      <c r="O1243" s="1">
        <v>2</v>
      </c>
      <c r="P1243" s="1">
        <v>667</v>
      </c>
      <c r="Q1243" s="1">
        <v>0</v>
      </c>
      <c r="R1243" s="1">
        <v>1321</v>
      </c>
      <c r="S1243" s="1">
        <v>0</v>
      </c>
      <c r="T1243" s="1">
        <v>1400</v>
      </c>
      <c r="U1243" s="1">
        <v>0</v>
      </c>
      <c r="V1243" s="1">
        <v>1400</v>
      </c>
      <c r="W1243" s="1">
        <v>0</v>
      </c>
      <c r="X1243" s="1">
        <v>0</v>
      </c>
      <c r="Y1243" s="1">
        <v>107</v>
      </c>
      <c r="Z1243" s="1">
        <v>2197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 t="s">
        <v>713</v>
      </c>
      <c r="AL1243" s="1">
        <v>1</v>
      </c>
      <c r="AM1243" s="1" t="s">
        <v>711</v>
      </c>
      <c r="AN1243" s="1">
        <v>0</v>
      </c>
      <c r="AO1243" s="1">
        <v>0</v>
      </c>
      <c r="AP1243" s="1">
        <v>0</v>
      </c>
      <c r="AQ1243" s="1">
        <v>1</v>
      </c>
      <c r="AS1243" s="1">
        <v>0</v>
      </c>
      <c r="AT1243" s="1">
        <v>0</v>
      </c>
      <c r="CS1243" s="1" t="s">
        <v>280</v>
      </c>
      <c r="CT1243" s="1">
        <v>2</v>
      </c>
      <c r="CU1243" s="1">
        <v>650</v>
      </c>
      <c r="CV1243" s="1">
        <v>5</v>
      </c>
      <c r="CW1243" s="1">
        <v>0</v>
      </c>
      <c r="CX1243" s="1">
        <v>150005</v>
      </c>
      <c r="CY1243" s="1" t="s">
        <v>280</v>
      </c>
    </row>
    <row r="1244" spans="1:103" x14ac:dyDescent="0.2">
      <c r="A1244" s="1">
        <v>330075</v>
      </c>
      <c r="B1244" s="1">
        <v>1</v>
      </c>
      <c r="C1244" s="1">
        <v>180002</v>
      </c>
      <c r="D1244" s="1">
        <v>280002</v>
      </c>
      <c r="E1244" s="1" t="s">
        <v>2278</v>
      </c>
      <c r="F1244" s="1" t="s">
        <v>2279</v>
      </c>
      <c r="G1244" s="1">
        <v>0</v>
      </c>
      <c r="H1244" s="1">
        <v>20</v>
      </c>
      <c r="I1244" s="1">
        <v>0</v>
      </c>
      <c r="J1244" s="1">
        <v>0</v>
      </c>
      <c r="K1244" s="1">
        <v>0</v>
      </c>
      <c r="L1244" s="1">
        <v>0</v>
      </c>
      <c r="M1244" s="1">
        <v>2</v>
      </c>
      <c r="N1244" s="1">
        <v>1</v>
      </c>
      <c r="O1244" s="1">
        <v>2</v>
      </c>
      <c r="P1244" s="1">
        <v>760</v>
      </c>
      <c r="Q1244" s="1">
        <v>0</v>
      </c>
      <c r="R1244" s="1">
        <v>1505</v>
      </c>
      <c r="S1244" s="1">
        <v>0</v>
      </c>
      <c r="T1244" s="1">
        <v>1382</v>
      </c>
      <c r="U1244" s="1">
        <v>0</v>
      </c>
      <c r="V1244" s="1">
        <v>1382</v>
      </c>
      <c r="W1244" s="1">
        <v>0</v>
      </c>
      <c r="X1244" s="1">
        <v>0</v>
      </c>
      <c r="Y1244" s="1">
        <v>107</v>
      </c>
      <c r="Z1244" s="1">
        <v>2223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 t="s">
        <v>713</v>
      </c>
      <c r="AL1244" s="1">
        <v>1</v>
      </c>
      <c r="AM1244" s="1" t="s">
        <v>711</v>
      </c>
      <c r="AN1244" s="1">
        <v>0</v>
      </c>
      <c r="AO1244" s="1">
        <v>0</v>
      </c>
      <c r="AP1244" s="1">
        <v>0</v>
      </c>
      <c r="AQ1244" s="1">
        <v>1</v>
      </c>
      <c r="AS1244" s="1">
        <v>0</v>
      </c>
      <c r="AT1244" s="1">
        <v>0</v>
      </c>
      <c r="CS1244" s="1" t="s">
        <v>280</v>
      </c>
      <c r="CT1244" s="1">
        <v>2</v>
      </c>
      <c r="CU1244" s="1">
        <v>650</v>
      </c>
      <c r="CV1244" s="1">
        <v>5</v>
      </c>
      <c r="CW1244" s="1">
        <v>0</v>
      </c>
      <c r="CX1244" s="1">
        <v>150005</v>
      </c>
      <c r="CY1244" s="1" t="s">
        <v>280</v>
      </c>
    </row>
    <row r="1245" spans="1:103" x14ac:dyDescent="0.2">
      <c r="A1245" s="1">
        <v>330076</v>
      </c>
      <c r="B1245" s="1">
        <v>1</v>
      </c>
      <c r="C1245" s="1">
        <v>180002</v>
      </c>
      <c r="D1245" s="1">
        <v>280002</v>
      </c>
      <c r="E1245" s="1" t="s">
        <v>2278</v>
      </c>
      <c r="F1245" s="1" t="s">
        <v>2279</v>
      </c>
      <c r="G1245" s="1">
        <v>0</v>
      </c>
      <c r="H1245" s="1">
        <v>20</v>
      </c>
      <c r="I1245" s="1">
        <v>0</v>
      </c>
      <c r="J1245" s="1">
        <v>0</v>
      </c>
      <c r="K1245" s="1">
        <v>0</v>
      </c>
      <c r="L1245" s="1">
        <v>0</v>
      </c>
      <c r="M1245" s="1">
        <v>2</v>
      </c>
      <c r="N1245" s="1">
        <v>1</v>
      </c>
      <c r="O1245" s="1">
        <v>2</v>
      </c>
      <c r="P1245" s="1">
        <v>667</v>
      </c>
      <c r="Q1245" s="1">
        <v>0</v>
      </c>
      <c r="R1245" s="1">
        <v>1321</v>
      </c>
      <c r="S1245" s="1">
        <v>0</v>
      </c>
      <c r="T1245" s="1">
        <v>1400</v>
      </c>
      <c r="U1245" s="1">
        <v>0</v>
      </c>
      <c r="V1245" s="1">
        <v>1400</v>
      </c>
      <c r="W1245" s="1">
        <v>0</v>
      </c>
      <c r="X1245" s="1">
        <v>0</v>
      </c>
      <c r="Y1245" s="1">
        <v>107</v>
      </c>
      <c r="Z1245" s="1">
        <v>2197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 t="s">
        <v>713</v>
      </c>
      <c r="AL1245" s="1">
        <v>1</v>
      </c>
      <c r="AM1245" s="1" t="s">
        <v>711</v>
      </c>
      <c r="AN1245" s="1">
        <v>0</v>
      </c>
      <c r="AO1245" s="1">
        <v>0</v>
      </c>
      <c r="AP1245" s="1">
        <v>0</v>
      </c>
      <c r="AQ1245" s="1">
        <v>1</v>
      </c>
      <c r="AS1245" s="1">
        <v>0</v>
      </c>
      <c r="AT1245" s="1">
        <v>0</v>
      </c>
      <c r="CS1245" s="1" t="s">
        <v>280</v>
      </c>
      <c r="CT1245" s="1">
        <v>2</v>
      </c>
      <c r="CU1245" s="1">
        <v>650</v>
      </c>
      <c r="CV1245" s="1">
        <v>5</v>
      </c>
      <c r="CW1245" s="1">
        <v>0</v>
      </c>
      <c r="CX1245" s="1">
        <v>150005</v>
      </c>
      <c r="CY1245" s="1" t="s">
        <v>280</v>
      </c>
    </row>
    <row r="1246" spans="1:103" x14ac:dyDescent="0.2">
      <c r="A1246" s="1">
        <v>330077</v>
      </c>
      <c r="B1246" s="1">
        <v>1</v>
      </c>
      <c r="C1246" s="1">
        <v>180002</v>
      </c>
      <c r="D1246" s="1">
        <v>280002</v>
      </c>
      <c r="E1246" s="1" t="s">
        <v>2278</v>
      </c>
      <c r="F1246" s="1" t="s">
        <v>2279</v>
      </c>
      <c r="G1246" s="1">
        <v>0</v>
      </c>
      <c r="H1246" s="1">
        <v>20</v>
      </c>
      <c r="I1246" s="1">
        <v>0</v>
      </c>
      <c r="J1246" s="1">
        <v>0</v>
      </c>
      <c r="K1246" s="1">
        <v>0</v>
      </c>
      <c r="L1246" s="1">
        <v>0</v>
      </c>
      <c r="M1246" s="1">
        <v>4</v>
      </c>
      <c r="N1246" s="1">
        <v>1</v>
      </c>
      <c r="O1246" s="1">
        <v>2</v>
      </c>
      <c r="P1246" s="1">
        <v>1244</v>
      </c>
      <c r="Q1246" s="1">
        <v>0</v>
      </c>
      <c r="R1246" s="1">
        <v>0</v>
      </c>
      <c r="S1246" s="1">
        <v>0</v>
      </c>
      <c r="T1246" s="1">
        <v>1400</v>
      </c>
      <c r="U1246" s="1">
        <v>0</v>
      </c>
      <c r="V1246" s="1">
        <v>1400</v>
      </c>
      <c r="W1246" s="1">
        <v>0</v>
      </c>
      <c r="X1246" s="1">
        <v>0</v>
      </c>
      <c r="Y1246" s="1">
        <v>107</v>
      </c>
      <c r="Z1246" s="1">
        <v>2197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 t="s">
        <v>779</v>
      </c>
      <c r="AL1246" s="1">
        <v>1</v>
      </c>
      <c r="AM1246" s="1" t="s">
        <v>777</v>
      </c>
      <c r="AN1246" s="1">
        <v>0</v>
      </c>
      <c r="AO1246" s="1">
        <v>0</v>
      </c>
      <c r="AP1246" s="1">
        <v>0</v>
      </c>
      <c r="AQ1246" s="1">
        <v>1</v>
      </c>
      <c r="AS1246" s="1">
        <v>0</v>
      </c>
      <c r="AT1246" s="1">
        <v>0</v>
      </c>
      <c r="CS1246" s="1" t="s">
        <v>280</v>
      </c>
      <c r="CT1246" s="1">
        <v>2</v>
      </c>
      <c r="CU1246" s="1">
        <v>650</v>
      </c>
      <c r="CV1246" s="1">
        <v>5</v>
      </c>
      <c r="CW1246" s="1">
        <v>0</v>
      </c>
      <c r="CX1246" s="1">
        <v>150005</v>
      </c>
      <c r="CY1246" s="1" t="s">
        <v>280</v>
      </c>
    </row>
    <row r="1247" spans="1:103" x14ac:dyDescent="0.2">
      <c r="A1247" s="1">
        <v>330078</v>
      </c>
      <c r="B1247" s="1">
        <v>1</v>
      </c>
      <c r="C1247" s="1">
        <v>180002</v>
      </c>
      <c r="D1247" s="1">
        <v>280002</v>
      </c>
      <c r="E1247" s="1" t="s">
        <v>2278</v>
      </c>
      <c r="F1247" s="1" t="s">
        <v>2279</v>
      </c>
      <c r="G1247" s="1">
        <v>0</v>
      </c>
      <c r="H1247" s="1">
        <v>20</v>
      </c>
      <c r="I1247" s="1">
        <v>0</v>
      </c>
      <c r="J1247" s="1">
        <v>0</v>
      </c>
      <c r="K1247" s="1">
        <v>0</v>
      </c>
      <c r="L1247" s="1">
        <v>0</v>
      </c>
      <c r="M1247" s="1">
        <v>8</v>
      </c>
      <c r="N1247" s="1">
        <v>1</v>
      </c>
      <c r="O1247" s="1">
        <v>2</v>
      </c>
      <c r="P1247" s="1">
        <v>690</v>
      </c>
      <c r="Q1247" s="1">
        <v>0</v>
      </c>
      <c r="R1247" s="1">
        <v>294</v>
      </c>
      <c r="S1247" s="1">
        <v>0</v>
      </c>
      <c r="T1247" s="1">
        <v>956</v>
      </c>
      <c r="U1247" s="1">
        <v>0</v>
      </c>
      <c r="V1247" s="1">
        <v>956</v>
      </c>
      <c r="W1247" s="1">
        <v>0</v>
      </c>
      <c r="X1247" s="1">
        <v>0</v>
      </c>
      <c r="Y1247" s="1">
        <v>107</v>
      </c>
      <c r="Z1247" s="1">
        <v>1954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 t="s">
        <v>843</v>
      </c>
      <c r="AL1247" s="1">
        <v>1</v>
      </c>
      <c r="AM1247" s="1" t="s">
        <v>841</v>
      </c>
      <c r="AN1247" s="1">
        <v>0</v>
      </c>
      <c r="AO1247" s="1">
        <v>0</v>
      </c>
      <c r="AP1247" s="1">
        <v>0</v>
      </c>
      <c r="AQ1247" s="1">
        <v>1</v>
      </c>
      <c r="AS1247" s="1">
        <v>0</v>
      </c>
      <c r="AT1247" s="1">
        <v>0</v>
      </c>
      <c r="CS1247" s="1" t="s">
        <v>280</v>
      </c>
      <c r="CT1247" s="1">
        <v>2</v>
      </c>
      <c r="CU1247" s="1">
        <v>650</v>
      </c>
      <c r="CV1247" s="1">
        <v>5</v>
      </c>
      <c r="CW1247" s="1">
        <v>0</v>
      </c>
      <c r="CX1247" s="1">
        <v>150005</v>
      </c>
      <c r="CY1247" s="1" t="s">
        <v>280</v>
      </c>
    </row>
    <row r="1248" spans="1:103" x14ac:dyDescent="0.2">
      <c r="A1248" s="1">
        <v>330079</v>
      </c>
      <c r="B1248" s="1">
        <v>1</v>
      </c>
      <c r="C1248" s="1">
        <v>180002</v>
      </c>
      <c r="D1248" s="1">
        <v>280002</v>
      </c>
      <c r="E1248" s="1" t="s">
        <v>2278</v>
      </c>
      <c r="F1248" s="1" t="s">
        <v>2279</v>
      </c>
      <c r="G1248" s="1">
        <v>0</v>
      </c>
      <c r="H1248" s="1">
        <v>20</v>
      </c>
      <c r="I1248" s="1">
        <v>0</v>
      </c>
      <c r="J1248" s="1">
        <v>0</v>
      </c>
      <c r="K1248" s="1">
        <v>0</v>
      </c>
      <c r="L1248" s="1">
        <v>0</v>
      </c>
      <c r="M1248" s="1">
        <v>4</v>
      </c>
      <c r="N1248" s="1">
        <v>1</v>
      </c>
      <c r="O1248" s="1">
        <v>2</v>
      </c>
      <c r="P1248" s="1">
        <v>1417</v>
      </c>
      <c r="Q1248" s="1">
        <v>0</v>
      </c>
      <c r="R1248" s="1">
        <v>0</v>
      </c>
      <c r="S1248" s="1">
        <v>0</v>
      </c>
      <c r="T1248" s="1">
        <v>1382</v>
      </c>
      <c r="U1248" s="1">
        <v>0</v>
      </c>
      <c r="V1248" s="1">
        <v>1382</v>
      </c>
      <c r="W1248" s="1">
        <v>0</v>
      </c>
      <c r="X1248" s="1">
        <v>0</v>
      </c>
      <c r="Y1248" s="1">
        <v>107</v>
      </c>
      <c r="Z1248" s="1">
        <v>2223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 t="s">
        <v>779</v>
      </c>
      <c r="AL1248" s="1">
        <v>1</v>
      </c>
      <c r="AM1248" s="1" t="s">
        <v>777</v>
      </c>
      <c r="AN1248" s="1">
        <v>0</v>
      </c>
      <c r="AO1248" s="1">
        <v>0</v>
      </c>
      <c r="AP1248" s="1">
        <v>0</v>
      </c>
      <c r="AQ1248" s="1">
        <v>1</v>
      </c>
      <c r="AS1248" s="1">
        <v>0</v>
      </c>
      <c r="AT1248" s="1">
        <v>0</v>
      </c>
      <c r="CS1248" s="1" t="s">
        <v>280</v>
      </c>
      <c r="CT1248" s="1">
        <v>2</v>
      </c>
      <c r="CU1248" s="1">
        <v>650</v>
      </c>
      <c r="CV1248" s="1">
        <v>5</v>
      </c>
      <c r="CW1248" s="1">
        <v>0</v>
      </c>
      <c r="CX1248" s="1">
        <v>150005</v>
      </c>
      <c r="CY1248" s="1" t="s">
        <v>280</v>
      </c>
    </row>
    <row r="1249" spans="1:103" x14ac:dyDescent="0.2">
      <c r="A1249" s="1">
        <v>330080</v>
      </c>
      <c r="B1249" s="1">
        <v>1</v>
      </c>
      <c r="C1249" s="1">
        <v>180002</v>
      </c>
      <c r="D1249" s="1">
        <v>280002</v>
      </c>
      <c r="E1249" s="1" t="s">
        <v>2278</v>
      </c>
      <c r="F1249" s="1" t="s">
        <v>2279</v>
      </c>
      <c r="G1249" s="1">
        <v>0</v>
      </c>
      <c r="H1249" s="1">
        <v>20</v>
      </c>
      <c r="I1249" s="1">
        <v>0</v>
      </c>
      <c r="J1249" s="1">
        <v>0</v>
      </c>
      <c r="K1249" s="1">
        <v>0</v>
      </c>
      <c r="L1249" s="1">
        <v>0</v>
      </c>
      <c r="M1249" s="1">
        <v>8</v>
      </c>
      <c r="N1249" s="1">
        <v>1</v>
      </c>
      <c r="O1249" s="1">
        <v>2</v>
      </c>
      <c r="P1249" s="1">
        <v>690</v>
      </c>
      <c r="Q1249" s="1">
        <v>0</v>
      </c>
      <c r="R1249" s="1">
        <v>294</v>
      </c>
      <c r="S1249" s="1">
        <v>0</v>
      </c>
      <c r="T1249" s="1">
        <v>956</v>
      </c>
      <c r="U1249" s="1">
        <v>0</v>
      </c>
      <c r="V1249" s="1">
        <v>956</v>
      </c>
      <c r="W1249" s="1">
        <v>0</v>
      </c>
      <c r="X1249" s="1">
        <v>0</v>
      </c>
      <c r="Y1249" s="1">
        <v>107</v>
      </c>
      <c r="Z1249" s="1">
        <v>1954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 t="s">
        <v>843</v>
      </c>
      <c r="AL1249" s="1">
        <v>1</v>
      </c>
      <c r="AM1249" s="1" t="s">
        <v>841</v>
      </c>
      <c r="AN1249" s="1">
        <v>0</v>
      </c>
      <c r="AO1249" s="1">
        <v>0</v>
      </c>
      <c r="AP1249" s="1">
        <v>0</v>
      </c>
      <c r="AQ1249" s="1">
        <v>1</v>
      </c>
      <c r="AS1249" s="1">
        <v>0</v>
      </c>
      <c r="AT1249" s="1">
        <v>0</v>
      </c>
      <c r="CS1249" s="1" t="s">
        <v>280</v>
      </c>
      <c r="CT1249" s="1">
        <v>2</v>
      </c>
      <c r="CU1249" s="1">
        <v>650</v>
      </c>
      <c r="CV1249" s="1">
        <v>5</v>
      </c>
      <c r="CW1249" s="1">
        <v>0</v>
      </c>
      <c r="CX1249" s="1">
        <v>150005</v>
      </c>
      <c r="CY1249" s="1" t="s">
        <v>280</v>
      </c>
    </row>
    <row r="1250" spans="1:103" x14ac:dyDescent="0.2">
      <c r="A1250" s="1">
        <v>330081</v>
      </c>
      <c r="B1250" s="1">
        <v>1</v>
      </c>
      <c r="C1250" s="1">
        <v>180002</v>
      </c>
      <c r="D1250" s="1">
        <v>280002</v>
      </c>
      <c r="E1250" s="1" t="s">
        <v>2278</v>
      </c>
      <c r="F1250" s="1" t="s">
        <v>2279</v>
      </c>
      <c r="G1250" s="1">
        <v>0</v>
      </c>
      <c r="H1250" s="1">
        <v>20</v>
      </c>
      <c r="I1250" s="1">
        <v>0</v>
      </c>
      <c r="J1250" s="1">
        <v>0</v>
      </c>
      <c r="K1250" s="1">
        <v>0</v>
      </c>
      <c r="L1250" s="1">
        <v>0</v>
      </c>
      <c r="M1250" s="1">
        <v>8</v>
      </c>
      <c r="N1250" s="1">
        <v>1</v>
      </c>
      <c r="O1250" s="1">
        <v>2</v>
      </c>
      <c r="P1250" s="1">
        <v>630</v>
      </c>
      <c r="Q1250" s="1">
        <v>0</v>
      </c>
      <c r="R1250" s="1">
        <v>269</v>
      </c>
      <c r="S1250" s="1">
        <v>0</v>
      </c>
      <c r="T1250" s="1">
        <v>804</v>
      </c>
      <c r="U1250" s="1">
        <v>0</v>
      </c>
      <c r="V1250" s="1">
        <v>804</v>
      </c>
      <c r="W1250" s="1">
        <v>0</v>
      </c>
      <c r="X1250" s="1">
        <v>0</v>
      </c>
      <c r="Y1250" s="1">
        <v>107</v>
      </c>
      <c r="Z1250" s="1">
        <v>1803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 t="s">
        <v>843</v>
      </c>
      <c r="AL1250" s="1">
        <v>1</v>
      </c>
      <c r="AM1250" s="1" t="s">
        <v>841</v>
      </c>
      <c r="AN1250" s="1">
        <v>0</v>
      </c>
      <c r="AO1250" s="1">
        <v>0</v>
      </c>
      <c r="AP1250" s="1">
        <v>0</v>
      </c>
      <c r="AQ1250" s="1">
        <v>1</v>
      </c>
      <c r="AS1250" s="1">
        <v>0</v>
      </c>
      <c r="AT1250" s="1">
        <v>0</v>
      </c>
      <c r="CS1250" s="1" t="s">
        <v>280</v>
      </c>
      <c r="CT1250" s="1">
        <v>2</v>
      </c>
      <c r="CU1250" s="1">
        <v>650</v>
      </c>
      <c r="CV1250" s="1">
        <v>5</v>
      </c>
      <c r="CW1250" s="1">
        <v>0</v>
      </c>
      <c r="CX1250" s="1">
        <v>150005</v>
      </c>
      <c r="CY1250" s="1" t="s">
        <v>280</v>
      </c>
    </row>
    <row r="1251" spans="1:103" x14ac:dyDescent="0.2">
      <c r="A1251" s="1">
        <v>330082</v>
      </c>
      <c r="B1251" s="1">
        <v>1</v>
      </c>
      <c r="C1251" s="1">
        <v>180002</v>
      </c>
      <c r="D1251" s="1">
        <v>280002</v>
      </c>
      <c r="E1251" s="1" t="s">
        <v>2278</v>
      </c>
      <c r="F1251" s="1" t="s">
        <v>2279</v>
      </c>
      <c r="G1251" s="1">
        <v>0</v>
      </c>
      <c r="H1251" s="1">
        <v>20</v>
      </c>
      <c r="I1251" s="1">
        <v>0</v>
      </c>
      <c r="J1251" s="1">
        <v>0</v>
      </c>
      <c r="K1251" s="1">
        <v>0</v>
      </c>
      <c r="L1251" s="1">
        <v>0</v>
      </c>
      <c r="M1251" s="1">
        <v>8</v>
      </c>
      <c r="N1251" s="1">
        <v>1</v>
      </c>
      <c r="O1251" s="1">
        <v>2</v>
      </c>
      <c r="P1251" s="1">
        <v>994</v>
      </c>
      <c r="Q1251" s="1">
        <v>0</v>
      </c>
      <c r="R1251" s="1">
        <v>424</v>
      </c>
      <c r="S1251" s="1">
        <v>0</v>
      </c>
      <c r="T1251" s="1">
        <v>1382</v>
      </c>
      <c r="U1251" s="1">
        <v>0</v>
      </c>
      <c r="V1251" s="1">
        <v>1382</v>
      </c>
      <c r="W1251" s="1">
        <v>0</v>
      </c>
      <c r="X1251" s="1">
        <v>0</v>
      </c>
      <c r="Y1251" s="1">
        <v>107</v>
      </c>
      <c r="Z1251" s="1">
        <v>2223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 t="s">
        <v>843</v>
      </c>
      <c r="AL1251" s="1">
        <v>1</v>
      </c>
      <c r="AM1251" s="1" t="s">
        <v>841</v>
      </c>
      <c r="AN1251" s="1">
        <v>0</v>
      </c>
      <c r="AO1251" s="1">
        <v>0</v>
      </c>
      <c r="AP1251" s="1">
        <v>0</v>
      </c>
      <c r="AQ1251" s="1">
        <v>1</v>
      </c>
      <c r="AS1251" s="1">
        <v>0</v>
      </c>
      <c r="AT1251" s="1">
        <v>0</v>
      </c>
      <c r="CS1251" s="1" t="s">
        <v>280</v>
      </c>
      <c r="CT1251" s="1">
        <v>2</v>
      </c>
      <c r="CU1251" s="1">
        <v>650</v>
      </c>
      <c r="CV1251" s="1">
        <v>5</v>
      </c>
      <c r="CW1251" s="1">
        <v>0</v>
      </c>
      <c r="CX1251" s="1">
        <v>150005</v>
      </c>
      <c r="CY1251" s="1" t="s">
        <v>280</v>
      </c>
    </row>
    <row r="1252" spans="1:103" x14ac:dyDescent="0.2">
      <c r="A1252" s="1">
        <v>330083</v>
      </c>
      <c r="B1252" s="1">
        <v>1</v>
      </c>
      <c r="C1252" s="1">
        <v>180002</v>
      </c>
      <c r="D1252" s="1">
        <v>280002</v>
      </c>
      <c r="E1252" s="1" t="s">
        <v>2278</v>
      </c>
      <c r="F1252" s="1" t="s">
        <v>2279</v>
      </c>
      <c r="G1252" s="1">
        <v>0</v>
      </c>
      <c r="H1252" s="1">
        <v>20</v>
      </c>
      <c r="I1252" s="1">
        <v>0</v>
      </c>
      <c r="J1252" s="1">
        <v>0</v>
      </c>
      <c r="K1252" s="1">
        <v>0</v>
      </c>
      <c r="L1252" s="1">
        <v>0</v>
      </c>
      <c r="M1252" s="1">
        <v>16</v>
      </c>
      <c r="N1252" s="1">
        <v>1</v>
      </c>
      <c r="O1252" s="1">
        <v>2</v>
      </c>
      <c r="P1252" s="1">
        <v>954</v>
      </c>
      <c r="Q1252" s="1">
        <v>0</v>
      </c>
      <c r="R1252" s="1">
        <v>91</v>
      </c>
      <c r="S1252" s="1">
        <v>0</v>
      </c>
      <c r="T1252" s="1">
        <v>956</v>
      </c>
      <c r="U1252" s="1">
        <v>0</v>
      </c>
      <c r="V1252" s="1">
        <v>956</v>
      </c>
      <c r="W1252" s="1">
        <v>0</v>
      </c>
      <c r="X1252" s="1">
        <v>0</v>
      </c>
      <c r="Y1252" s="1">
        <v>107</v>
      </c>
      <c r="Z1252" s="1">
        <v>1954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 t="s">
        <v>904</v>
      </c>
      <c r="AL1252" s="1">
        <v>1</v>
      </c>
      <c r="AM1252" s="1" t="s">
        <v>905</v>
      </c>
      <c r="AN1252" s="1">
        <v>0</v>
      </c>
      <c r="AO1252" s="1">
        <v>0</v>
      </c>
      <c r="AP1252" s="1">
        <v>0</v>
      </c>
      <c r="AQ1252" s="1">
        <v>1</v>
      </c>
      <c r="AS1252" s="1">
        <v>0</v>
      </c>
      <c r="AT1252" s="1">
        <v>0</v>
      </c>
      <c r="CS1252" s="1" t="s">
        <v>280</v>
      </c>
      <c r="CT1252" s="1">
        <v>2</v>
      </c>
      <c r="CU1252" s="1">
        <v>650</v>
      </c>
      <c r="CV1252" s="1">
        <v>5</v>
      </c>
      <c r="CW1252" s="1">
        <v>0</v>
      </c>
      <c r="CX1252" s="1">
        <v>150005</v>
      </c>
      <c r="CY1252" s="1" t="s">
        <v>280</v>
      </c>
    </row>
    <row r="1253" spans="1:103" x14ac:dyDescent="0.2">
      <c r="A1253" s="1">
        <v>330084</v>
      </c>
      <c r="B1253" s="1">
        <v>1</v>
      </c>
      <c r="C1253" s="1">
        <v>180002</v>
      </c>
      <c r="D1253" s="1">
        <v>280002</v>
      </c>
      <c r="E1253" s="1" t="s">
        <v>2278</v>
      </c>
      <c r="F1253" s="1" t="s">
        <v>2279</v>
      </c>
      <c r="G1253" s="1">
        <v>0</v>
      </c>
      <c r="H1253" s="1">
        <v>20</v>
      </c>
      <c r="I1253" s="1">
        <v>0</v>
      </c>
      <c r="J1253" s="1">
        <v>0</v>
      </c>
      <c r="K1253" s="1">
        <v>0</v>
      </c>
      <c r="L1253" s="1">
        <v>0</v>
      </c>
      <c r="M1253" s="1">
        <v>32</v>
      </c>
      <c r="N1253" s="1">
        <v>1</v>
      </c>
      <c r="O1253" s="1">
        <v>2</v>
      </c>
      <c r="P1253" s="1">
        <v>1269</v>
      </c>
      <c r="Q1253" s="1">
        <v>0</v>
      </c>
      <c r="R1253" s="1">
        <v>0</v>
      </c>
      <c r="S1253" s="1">
        <v>0</v>
      </c>
      <c r="T1253" s="1">
        <v>1400</v>
      </c>
      <c r="U1253" s="1">
        <v>0</v>
      </c>
      <c r="V1253" s="1">
        <v>1400</v>
      </c>
      <c r="W1253" s="1">
        <v>0</v>
      </c>
      <c r="X1253" s="1">
        <v>0</v>
      </c>
      <c r="Y1253" s="1">
        <v>107</v>
      </c>
      <c r="Z1253" s="1">
        <v>2197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 t="s">
        <v>946</v>
      </c>
      <c r="AL1253" s="1">
        <v>1</v>
      </c>
      <c r="AM1253" s="1" t="s">
        <v>2062</v>
      </c>
      <c r="AN1253" s="1">
        <v>0</v>
      </c>
      <c r="AO1253" s="1">
        <v>0</v>
      </c>
      <c r="AP1253" s="1">
        <v>0</v>
      </c>
      <c r="AQ1253" s="1">
        <v>1</v>
      </c>
      <c r="AS1253" s="1">
        <v>0</v>
      </c>
      <c r="AT1253" s="1">
        <v>0</v>
      </c>
      <c r="CS1253" s="1" t="s">
        <v>280</v>
      </c>
      <c r="CT1253" s="1">
        <v>2</v>
      </c>
      <c r="CU1253" s="1">
        <v>650</v>
      </c>
      <c r="CV1253" s="1">
        <v>5</v>
      </c>
      <c r="CW1253" s="1">
        <v>0</v>
      </c>
      <c r="CX1253" s="1">
        <v>150005</v>
      </c>
      <c r="CY1253" s="1" t="s">
        <v>280</v>
      </c>
    </row>
    <row r="1254" spans="1:103" x14ac:dyDescent="0.2">
      <c r="A1254" s="1">
        <v>330085</v>
      </c>
      <c r="B1254" s="1">
        <v>1</v>
      </c>
      <c r="C1254" s="1">
        <v>180002</v>
      </c>
      <c r="D1254" s="1">
        <v>280002</v>
      </c>
      <c r="E1254" s="1" t="s">
        <v>2278</v>
      </c>
      <c r="F1254" s="1" t="s">
        <v>2279</v>
      </c>
      <c r="G1254" s="1">
        <v>0</v>
      </c>
      <c r="H1254" s="1">
        <v>20</v>
      </c>
      <c r="I1254" s="1">
        <v>0</v>
      </c>
      <c r="J1254" s="1">
        <v>0</v>
      </c>
      <c r="K1254" s="1">
        <v>0</v>
      </c>
      <c r="L1254" s="1">
        <v>0</v>
      </c>
      <c r="M1254" s="1">
        <v>2</v>
      </c>
      <c r="N1254" s="1">
        <v>1</v>
      </c>
      <c r="O1254" s="1">
        <v>2</v>
      </c>
      <c r="P1254" s="1">
        <v>667</v>
      </c>
      <c r="Q1254" s="1">
        <v>0</v>
      </c>
      <c r="R1254" s="1">
        <v>1321</v>
      </c>
      <c r="S1254" s="1">
        <v>0</v>
      </c>
      <c r="T1254" s="1">
        <v>1400</v>
      </c>
      <c r="U1254" s="1">
        <v>0</v>
      </c>
      <c r="V1254" s="1">
        <v>1400</v>
      </c>
      <c r="W1254" s="1">
        <v>0</v>
      </c>
      <c r="X1254" s="1">
        <v>0</v>
      </c>
      <c r="Y1254" s="1">
        <v>107</v>
      </c>
      <c r="Z1254" s="1">
        <v>2197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 t="s">
        <v>713</v>
      </c>
      <c r="AL1254" s="1">
        <v>1</v>
      </c>
      <c r="AM1254" s="1" t="s">
        <v>711</v>
      </c>
      <c r="AN1254" s="1">
        <v>0</v>
      </c>
      <c r="AO1254" s="1">
        <v>0</v>
      </c>
      <c r="AP1254" s="1">
        <v>0</v>
      </c>
      <c r="AQ1254" s="1">
        <v>1</v>
      </c>
      <c r="AS1254" s="1">
        <v>0</v>
      </c>
      <c r="AT1254" s="1">
        <v>0</v>
      </c>
      <c r="CS1254" s="1" t="s">
        <v>280</v>
      </c>
      <c r="CT1254" s="1">
        <v>2</v>
      </c>
      <c r="CU1254" s="1">
        <v>650</v>
      </c>
      <c r="CV1254" s="1">
        <v>5</v>
      </c>
      <c r="CW1254" s="1">
        <v>0</v>
      </c>
      <c r="CX1254" s="1">
        <v>150005</v>
      </c>
      <c r="CY1254" s="1" t="s">
        <v>280</v>
      </c>
    </row>
    <row r="1255" spans="1:103" x14ac:dyDescent="0.2">
      <c r="A1255" s="1">
        <v>330086</v>
      </c>
      <c r="B1255" s="1">
        <v>1</v>
      </c>
      <c r="C1255" s="1">
        <v>180002</v>
      </c>
      <c r="D1255" s="1">
        <v>280002</v>
      </c>
      <c r="E1255" s="1" t="s">
        <v>2278</v>
      </c>
      <c r="F1255" s="1" t="s">
        <v>2279</v>
      </c>
      <c r="G1255" s="1">
        <v>0</v>
      </c>
      <c r="H1255" s="1">
        <v>20</v>
      </c>
      <c r="I1255" s="1">
        <v>0</v>
      </c>
      <c r="J1255" s="1">
        <v>0</v>
      </c>
      <c r="K1255" s="1">
        <v>0</v>
      </c>
      <c r="L1255" s="1">
        <v>0</v>
      </c>
      <c r="M1255" s="1">
        <v>2</v>
      </c>
      <c r="N1255" s="1">
        <v>1</v>
      </c>
      <c r="O1255" s="1">
        <v>2</v>
      </c>
      <c r="P1255" s="1">
        <v>760</v>
      </c>
      <c r="Q1255" s="1">
        <v>0</v>
      </c>
      <c r="R1255" s="1">
        <v>1505</v>
      </c>
      <c r="S1255" s="1">
        <v>0</v>
      </c>
      <c r="T1255" s="1">
        <v>1382</v>
      </c>
      <c r="U1255" s="1">
        <v>0</v>
      </c>
      <c r="V1255" s="1">
        <v>1382</v>
      </c>
      <c r="W1255" s="1">
        <v>0</v>
      </c>
      <c r="X1255" s="1">
        <v>0</v>
      </c>
      <c r="Y1255" s="1">
        <v>107</v>
      </c>
      <c r="Z1255" s="1">
        <v>2223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 t="s">
        <v>713</v>
      </c>
      <c r="AL1255" s="1">
        <v>1</v>
      </c>
      <c r="AM1255" s="1" t="s">
        <v>711</v>
      </c>
      <c r="AN1255" s="1">
        <v>0</v>
      </c>
      <c r="AO1255" s="1">
        <v>0</v>
      </c>
      <c r="AP1255" s="1">
        <v>0</v>
      </c>
      <c r="AQ1255" s="1">
        <v>1</v>
      </c>
      <c r="AS1255" s="1">
        <v>0</v>
      </c>
      <c r="AT1255" s="1">
        <v>0</v>
      </c>
      <c r="CS1255" s="1" t="s">
        <v>280</v>
      </c>
      <c r="CT1255" s="1">
        <v>2</v>
      </c>
      <c r="CU1255" s="1">
        <v>650</v>
      </c>
      <c r="CV1255" s="1">
        <v>5</v>
      </c>
      <c r="CW1255" s="1">
        <v>0</v>
      </c>
      <c r="CX1255" s="1">
        <v>150005</v>
      </c>
      <c r="CY1255" s="1" t="s">
        <v>280</v>
      </c>
    </row>
    <row r="1256" spans="1:103" x14ac:dyDescent="0.2">
      <c r="A1256" s="1">
        <v>330087</v>
      </c>
      <c r="B1256" s="1">
        <v>1</v>
      </c>
      <c r="C1256" s="1">
        <v>180002</v>
      </c>
      <c r="D1256" s="1">
        <v>280002</v>
      </c>
      <c r="E1256" s="1" t="s">
        <v>2278</v>
      </c>
      <c r="F1256" s="1" t="s">
        <v>2279</v>
      </c>
      <c r="G1256" s="1">
        <v>0</v>
      </c>
      <c r="H1256" s="1">
        <v>20</v>
      </c>
      <c r="I1256" s="1">
        <v>0</v>
      </c>
      <c r="J1256" s="1">
        <v>0</v>
      </c>
      <c r="K1256" s="1">
        <v>0</v>
      </c>
      <c r="L1256" s="1">
        <v>0</v>
      </c>
      <c r="M1256" s="1">
        <v>2</v>
      </c>
      <c r="N1256" s="1">
        <v>1</v>
      </c>
      <c r="O1256" s="1">
        <v>2</v>
      </c>
      <c r="P1256" s="1">
        <v>528</v>
      </c>
      <c r="Q1256" s="1">
        <v>0</v>
      </c>
      <c r="R1256" s="1">
        <v>1045</v>
      </c>
      <c r="S1256" s="1">
        <v>0</v>
      </c>
      <c r="T1256" s="1">
        <v>956</v>
      </c>
      <c r="U1256" s="1">
        <v>0</v>
      </c>
      <c r="V1256" s="1">
        <v>956</v>
      </c>
      <c r="W1256" s="1">
        <v>0</v>
      </c>
      <c r="X1256" s="1">
        <v>0</v>
      </c>
      <c r="Y1256" s="1">
        <v>107</v>
      </c>
      <c r="Z1256" s="1">
        <v>1954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 t="s">
        <v>713</v>
      </c>
      <c r="AL1256" s="1">
        <v>1</v>
      </c>
      <c r="AM1256" s="1" t="s">
        <v>711</v>
      </c>
      <c r="AN1256" s="1">
        <v>0</v>
      </c>
      <c r="AO1256" s="1">
        <v>0</v>
      </c>
      <c r="AP1256" s="1">
        <v>0</v>
      </c>
      <c r="AQ1256" s="1">
        <v>1</v>
      </c>
      <c r="AS1256" s="1">
        <v>0</v>
      </c>
      <c r="AT1256" s="1">
        <v>0</v>
      </c>
      <c r="CS1256" s="1" t="s">
        <v>280</v>
      </c>
      <c r="CT1256" s="1">
        <v>2</v>
      </c>
      <c r="CU1256" s="1">
        <v>650</v>
      </c>
      <c r="CV1256" s="1">
        <v>5</v>
      </c>
      <c r="CW1256" s="1">
        <v>0</v>
      </c>
      <c r="CX1256" s="1">
        <v>150005</v>
      </c>
      <c r="CY1256" s="1" t="s">
        <v>280</v>
      </c>
    </row>
    <row r="1257" spans="1:103" x14ac:dyDescent="0.2">
      <c r="A1257" s="1">
        <v>330088</v>
      </c>
      <c r="B1257" s="1">
        <v>1</v>
      </c>
      <c r="C1257" s="1">
        <v>180002</v>
      </c>
      <c r="D1257" s="1">
        <v>280002</v>
      </c>
      <c r="E1257" s="1" t="s">
        <v>2278</v>
      </c>
      <c r="F1257" s="1" t="s">
        <v>2279</v>
      </c>
      <c r="G1257" s="1">
        <v>0</v>
      </c>
      <c r="H1257" s="1">
        <v>20</v>
      </c>
      <c r="I1257" s="1">
        <v>0</v>
      </c>
      <c r="J1257" s="1">
        <v>0</v>
      </c>
      <c r="K1257" s="1">
        <v>0</v>
      </c>
      <c r="L1257" s="1">
        <v>0</v>
      </c>
      <c r="M1257" s="1">
        <v>4</v>
      </c>
      <c r="N1257" s="1">
        <v>1</v>
      </c>
      <c r="O1257" s="1">
        <v>2</v>
      </c>
      <c r="P1257" s="1">
        <v>898</v>
      </c>
      <c r="Q1257" s="1">
        <v>0</v>
      </c>
      <c r="R1257" s="1">
        <v>0</v>
      </c>
      <c r="S1257" s="1">
        <v>0</v>
      </c>
      <c r="T1257" s="1">
        <v>804</v>
      </c>
      <c r="U1257" s="1">
        <v>0</v>
      </c>
      <c r="V1257" s="1">
        <v>804</v>
      </c>
      <c r="W1257" s="1">
        <v>0</v>
      </c>
      <c r="X1257" s="1">
        <v>0</v>
      </c>
      <c r="Y1257" s="1">
        <v>107</v>
      </c>
      <c r="Z1257" s="1">
        <v>1803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 t="s">
        <v>779</v>
      </c>
      <c r="AL1257" s="1">
        <v>1</v>
      </c>
      <c r="AM1257" s="1" t="s">
        <v>777</v>
      </c>
      <c r="AN1257" s="1">
        <v>0</v>
      </c>
      <c r="AO1257" s="1">
        <v>0</v>
      </c>
      <c r="AP1257" s="1">
        <v>0</v>
      </c>
      <c r="AQ1257" s="1">
        <v>1</v>
      </c>
      <c r="AS1257" s="1">
        <v>0</v>
      </c>
      <c r="AT1257" s="1">
        <v>0</v>
      </c>
      <c r="CS1257" s="1" t="s">
        <v>280</v>
      </c>
      <c r="CT1257" s="1">
        <v>2</v>
      </c>
      <c r="CU1257" s="1">
        <v>650</v>
      </c>
      <c r="CV1257" s="1">
        <v>5</v>
      </c>
      <c r="CW1257" s="1">
        <v>0</v>
      </c>
      <c r="CX1257" s="1">
        <v>150005</v>
      </c>
      <c r="CY1257" s="1" t="s">
        <v>280</v>
      </c>
    </row>
    <row r="1258" spans="1:103" x14ac:dyDescent="0.2">
      <c r="A1258" s="1">
        <v>330089</v>
      </c>
      <c r="B1258" s="1">
        <v>1</v>
      </c>
      <c r="C1258" s="1">
        <v>180002</v>
      </c>
      <c r="D1258" s="1">
        <v>280002</v>
      </c>
      <c r="E1258" s="1" t="s">
        <v>2278</v>
      </c>
      <c r="F1258" s="1" t="s">
        <v>2279</v>
      </c>
      <c r="G1258" s="1">
        <v>0</v>
      </c>
      <c r="H1258" s="1">
        <v>20</v>
      </c>
      <c r="I1258" s="1">
        <v>0</v>
      </c>
      <c r="J1258" s="1">
        <v>0</v>
      </c>
      <c r="K1258" s="1">
        <v>0</v>
      </c>
      <c r="L1258" s="1">
        <v>0</v>
      </c>
      <c r="M1258" s="1">
        <v>8</v>
      </c>
      <c r="N1258" s="1">
        <v>1</v>
      </c>
      <c r="O1258" s="1">
        <v>2</v>
      </c>
      <c r="P1258" s="1">
        <v>690</v>
      </c>
      <c r="Q1258" s="1">
        <v>0</v>
      </c>
      <c r="R1258" s="1">
        <v>294</v>
      </c>
      <c r="S1258" s="1">
        <v>0</v>
      </c>
      <c r="T1258" s="1">
        <v>956</v>
      </c>
      <c r="U1258" s="1">
        <v>0</v>
      </c>
      <c r="V1258" s="1">
        <v>956</v>
      </c>
      <c r="W1258" s="1">
        <v>0</v>
      </c>
      <c r="X1258" s="1">
        <v>0</v>
      </c>
      <c r="Y1258" s="1">
        <v>107</v>
      </c>
      <c r="Z1258" s="1">
        <v>1954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 t="s">
        <v>843</v>
      </c>
      <c r="AL1258" s="1">
        <v>1</v>
      </c>
      <c r="AM1258" s="1" t="s">
        <v>841</v>
      </c>
      <c r="AN1258" s="1">
        <v>0</v>
      </c>
      <c r="AO1258" s="1">
        <v>0</v>
      </c>
      <c r="AP1258" s="1">
        <v>0</v>
      </c>
      <c r="AQ1258" s="1">
        <v>1</v>
      </c>
      <c r="AS1258" s="1">
        <v>0</v>
      </c>
      <c r="AT1258" s="1">
        <v>0</v>
      </c>
      <c r="CS1258" s="1" t="s">
        <v>280</v>
      </c>
      <c r="CT1258" s="1">
        <v>2</v>
      </c>
      <c r="CU1258" s="1">
        <v>650</v>
      </c>
      <c r="CV1258" s="1">
        <v>5</v>
      </c>
      <c r="CW1258" s="1">
        <v>0</v>
      </c>
      <c r="CX1258" s="1">
        <v>150005</v>
      </c>
      <c r="CY1258" s="1" t="s">
        <v>280</v>
      </c>
    </row>
    <row r="1259" spans="1:103" x14ac:dyDescent="0.2">
      <c r="A1259" s="1">
        <v>330090</v>
      </c>
      <c r="B1259" s="1">
        <v>1</v>
      </c>
      <c r="C1259" s="1">
        <v>180002</v>
      </c>
      <c r="D1259" s="1">
        <v>280002</v>
      </c>
      <c r="E1259" s="1" t="s">
        <v>2278</v>
      </c>
      <c r="F1259" s="1" t="s">
        <v>2279</v>
      </c>
      <c r="G1259" s="1">
        <v>0</v>
      </c>
      <c r="H1259" s="1">
        <v>20</v>
      </c>
      <c r="I1259" s="1">
        <v>0</v>
      </c>
      <c r="J1259" s="1">
        <v>0</v>
      </c>
      <c r="K1259" s="1">
        <v>0</v>
      </c>
      <c r="L1259" s="1">
        <v>0</v>
      </c>
      <c r="M1259" s="1">
        <v>8</v>
      </c>
      <c r="N1259" s="1">
        <v>1</v>
      </c>
      <c r="O1259" s="1">
        <v>2</v>
      </c>
      <c r="P1259" s="1">
        <v>690</v>
      </c>
      <c r="Q1259" s="1">
        <v>0</v>
      </c>
      <c r="R1259" s="1">
        <v>294</v>
      </c>
      <c r="S1259" s="1">
        <v>0</v>
      </c>
      <c r="T1259" s="1">
        <v>956</v>
      </c>
      <c r="U1259" s="1">
        <v>0</v>
      </c>
      <c r="V1259" s="1">
        <v>956</v>
      </c>
      <c r="W1259" s="1">
        <v>0</v>
      </c>
      <c r="X1259" s="1">
        <v>0</v>
      </c>
      <c r="Y1259" s="1">
        <v>107</v>
      </c>
      <c r="Z1259" s="1">
        <v>1954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 t="s">
        <v>843</v>
      </c>
      <c r="AL1259" s="1">
        <v>1</v>
      </c>
      <c r="AM1259" s="1" t="s">
        <v>841</v>
      </c>
      <c r="AN1259" s="1">
        <v>0</v>
      </c>
      <c r="AO1259" s="1">
        <v>0</v>
      </c>
      <c r="AP1259" s="1">
        <v>0</v>
      </c>
      <c r="AQ1259" s="1">
        <v>1</v>
      </c>
      <c r="AS1259" s="1">
        <v>0</v>
      </c>
      <c r="AT1259" s="1">
        <v>0</v>
      </c>
      <c r="CS1259" s="1" t="s">
        <v>280</v>
      </c>
      <c r="CT1259" s="1">
        <v>2</v>
      </c>
      <c r="CU1259" s="1">
        <v>650</v>
      </c>
      <c r="CV1259" s="1">
        <v>5</v>
      </c>
      <c r="CW1259" s="1">
        <v>0</v>
      </c>
      <c r="CX1259" s="1">
        <v>150005</v>
      </c>
      <c r="CY1259" s="1" t="s">
        <v>280</v>
      </c>
    </row>
    <row r="1260" spans="1:103" x14ac:dyDescent="0.2">
      <c r="A1260" s="1">
        <v>330091</v>
      </c>
      <c r="B1260" s="1">
        <v>1</v>
      </c>
      <c r="C1260" s="1">
        <v>180002</v>
      </c>
      <c r="D1260" s="1">
        <v>280002</v>
      </c>
      <c r="E1260" s="1" t="s">
        <v>2278</v>
      </c>
      <c r="F1260" s="1" t="s">
        <v>2279</v>
      </c>
      <c r="G1260" s="1">
        <v>0</v>
      </c>
      <c r="H1260" s="1">
        <v>20</v>
      </c>
      <c r="I1260" s="1">
        <v>0</v>
      </c>
      <c r="J1260" s="1">
        <v>0</v>
      </c>
      <c r="K1260" s="1">
        <v>0</v>
      </c>
      <c r="L1260" s="1">
        <v>0</v>
      </c>
      <c r="M1260" s="1">
        <v>16</v>
      </c>
      <c r="N1260" s="1">
        <v>1</v>
      </c>
      <c r="O1260" s="1">
        <v>2</v>
      </c>
      <c r="P1260" s="1">
        <v>5963</v>
      </c>
      <c r="Q1260" s="1">
        <v>0</v>
      </c>
      <c r="R1260" s="1">
        <v>571</v>
      </c>
      <c r="S1260" s="1">
        <v>0</v>
      </c>
      <c r="T1260" s="1">
        <v>5698</v>
      </c>
      <c r="U1260" s="1">
        <v>0</v>
      </c>
      <c r="V1260" s="1">
        <v>5698</v>
      </c>
      <c r="W1260" s="1">
        <v>0</v>
      </c>
      <c r="X1260" s="1">
        <v>0</v>
      </c>
      <c r="Y1260" s="1">
        <v>107</v>
      </c>
      <c r="Z1260" s="1">
        <v>4302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 t="s">
        <v>904</v>
      </c>
      <c r="AL1260" s="1">
        <v>1</v>
      </c>
      <c r="AM1260" s="1" t="s">
        <v>905</v>
      </c>
      <c r="AN1260" s="1">
        <v>0</v>
      </c>
      <c r="AO1260" s="1">
        <v>0</v>
      </c>
      <c r="AP1260" s="1">
        <v>0</v>
      </c>
      <c r="AQ1260" s="1">
        <v>1</v>
      </c>
      <c r="AS1260" s="1">
        <v>0</v>
      </c>
      <c r="AT1260" s="1">
        <v>0</v>
      </c>
      <c r="CS1260" s="1" t="s">
        <v>280</v>
      </c>
      <c r="CT1260" s="1">
        <v>2</v>
      </c>
      <c r="CU1260" s="1">
        <v>650</v>
      </c>
      <c r="CV1260" s="1">
        <v>5</v>
      </c>
      <c r="CW1260" s="1">
        <v>0</v>
      </c>
      <c r="CX1260" s="1">
        <v>150005</v>
      </c>
      <c r="CY1260" s="1" t="s">
        <v>280</v>
      </c>
    </row>
    <row r="1261" spans="1:103" x14ac:dyDescent="0.2">
      <c r="A1261" s="1">
        <v>330092</v>
      </c>
      <c r="B1261" s="1">
        <v>1</v>
      </c>
      <c r="C1261" s="1">
        <v>180002</v>
      </c>
      <c r="D1261" s="1">
        <v>280002</v>
      </c>
      <c r="E1261" s="1" t="s">
        <v>2278</v>
      </c>
      <c r="F1261" s="1" t="s">
        <v>2279</v>
      </c>
      <c r="G1261" s="1">
        <v>0</v>
      </c>
      <c r="H1261" s="1">
        <v>20</v>
      </c>
      <c r="I1261" s="1">
        <v>0</v>
      </c>
      <c r="J1261" s="1">
        <v>0</v>
      </c>
      <c r="K1261" s="1">
        <v>0</v>
      </c>
      <c r="L1261" s="1">
        <v>0</v>
      </c>
      <c r="M1261" s="1">
        <v>32</v>
      </c>
      <c r="N1261" s="1">
        <v>1</v>
      </c>
      <c r="O1261" s="1">
        <v>2</v>
      </c>
      <c r="P1261" s="1">
        <v>4714</v>
      </c>
      <c r="Q1261" s="1">
        <v>0</v>
      </c>
      <c r="R1261" s="1">
        <v>0</v>
      </c>
      <c r="S1261" s="1">
        <v>0</v>
      </c>
      <c r="T1261" s="1">
        <v>4744</v>
      </c>
      <c r="U1261" s="1">
        <v>0</v>
      </c>
      <c r="V1261" s="1">
        <v>4744</v>
      </c>
      <c r="W1261" s="1">
        <v>0</v>
      </c>
      <c r="X1261" s="1">
        <v>0</v>
      </c>
      <c r="Y1261" s="1">
        <v>107</v>
      </c>
      <c r="Z1261" s="1">
        <v>4024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 t="s">
        <v>946</v>
      </c>
      <c r="AL1261" s="1">
        <v>1</v>
      </c>
      <c r="AM1261" s="1" t="s">
        <v>2062</v>
      </c>
      <c r="AN1261" s="1">
        <v>0</v>
      </c>
      <c r="AO1261" s="1">
        <v>0</v>
      </c>
      <c r="AP1261" s="1">
        <v>0</v>
      </c>
      <c r="AQ1261" s="1">
        <v>1</v>
      </c>
      <c r="AS1261" s="1">
        <v>0</v>
      </c>
      <c r="AT1261" s="1">
        <v>0</v>
      </c>
      <c r="CS1261" s="1" t="s">
        <v>280</v>
      </c>
      <c r="CT1261" s="1">
        <v>2</v>
      </c>
      <c r="CU1261" s="1">
        <v>650</v>
      </c>
      <c r="CV1261" s="1">
        <v>5</v>
      </c>
      <c r="CW1261" s="1">
        <v>0</v>
      </c>
      <c r="CX1261" s="1">
        <v>150005</v>
      </c>
      <c r="CY1261" s="1" t="s">
        <v>280</v>
      </c>
    </row>
    <row r="1262" spans="1:103" x14ac:dyDescent="0.2">
      <c r="A1262" s="1">
        <v>330093</v>
      </c>
      <c r="B1262" s="1">
        <v>1</v>
      </c>
      <c r="C1262" s="1">
        <v>180002</v>
      </c>
      <c r="D1262" s="1">
        <v>280002</v>
      </c>
      <c r="E1262" s="1" t="s">
        <v>2278</v>
      </c>
      <c r="F1262" s="1" t="s">
        <v>2279</v>
      </c>
      <c r="G1262" s="1">
        <v>0</v>
      </c>
      <c r="H1262" s="1">
        <v>20</v>
      </c>
      <c r="I1262" s="1">
        <v>0</v>
      </c>
      <c r="J1262" s="1">
        <v>0</v>
      </c>
      <c r="K1262" s="1">
        <v>0</v>
      </c>
      <c r="L1262" s="1">
        <v>0</v>
      </c>
      <c r="M1262" s="1">
        <v>2</v>
      </c>
      <c r="N1262" s="1">
        <v>1</v>
      </c>
      <c r="O1262" s="1">
        <v>2</v>
      </c>
      <c r="P1262" s="1">
        <v>2864</v>
      </c>
      <c r="Q1262" s="1">
        <v>0</v>
      </c>
      <c r="R1262" s="1">
        <v>5672</v>
      </c>
      <c r="S1262" s="1">
        <v>0</v>
      </c>
      <c r="T1262" s="1">
        <v>4270</v>
      </c>
      <c r="U1262" s="1">
        <v>0</v>
      </c>
      <c r="V1262" s="1">
        <v>4270</v>
      </c>
      <c r="W1262" s="1">
        <v>0</v>
      </c>
      <c r="X1262" s="1">
        <v>0</v>
      </c>
      <c r="Y1262" s="1">
        <v>107</v>
      </c>
      <c r="Z1262" s="1">
        <v>2875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 t="s">
        <v>713</v>
      </c>
      <c r="AL1262" s="1">
        <v>1</v>
      </c>
      <c r="AM1262" s="1" t="s">
        <v>711</v>
      </c>
      <c r="AN1262" s="1">
        <v>0</v>
      </c>
      <c r="AO1262" s="1">
        <v>0</v>
      </c>
      <c r="AP1262" s="1">
        <v>0</v>
      </c>
      <c r="AQ1262" s="1">
        <v>1</v>
      </c>
      <c r="AS1262" s="1">
        <v>0</v>
      </c>
      <c r="AT1262" s="1">
        <v>0</v>
      </c>
      <c r="CS1262" s="1" t="s">
        <v>280</v>
      </c>
      <c r="CT1262" s="1">
        <v>2</v>
      </c>
      <c r="CU1262" s="1">
        <v>650</v>
      </c>
      <c r="CV1262" s="1">
        <v>5</v>
      </c>
      <c r="CW1262" s="1">
        <v>0</v>
      </c>
      <c r="CX1262" s="1">
        <v>150005</v>
      </c>
      <c r="CY1262" s="1" t="s">
        <v>280</v>
      </c>
    </row>
    <row r="1263" spans="1:103" x14ac:dyDescent="0.2">
      <c r="A1263" s="1">
        <v>330094</v>
      </c>
      <c r="B1263" s="1">
        <v>1</v>
      </c>
      <c r="C1263" s="1">
        <v>180002</v>
      </c>
      <c r="D1263" s="1">
        <v>280002</v>
      </c>
      <c r="E1263" s="1" t="s">
        <v>2278</v>
      </c>
      <c r="F1263" s="1" t="s">
        <v>2279</v>
      </c>
      <c r="G1263" s="1">
        <v>0</v>
      </c>
      <c r="H1263" s="1">
        <v>20</v>
      </c>
      <c r="I1263" s="1">
        <v>0</v>
      </c>
      <c r="J1263" s="1">
        <v>0</v>
      </c>
      <c r="K1263" s="1">
        <v>0</v>
      </c>
      <c r="L1263" s="1">
        <v>0</v>
      </c>
      <c r="M1263" s="1">
        <v>2</v>
      </c>
      <c r="N1263" s="1">
        <v>1</v>
      </c>
      <c r="O1263" s="1">
        <v>2</v>
      </c>
      <c r="P1263" s="1">
        <v>2864</v>
      </c>
      <c r="Q1263" s="1">
        <v>0</v>
      </c>
      <c r="R1263" s="1">
        <v>5672</v>
      </c>
      <c r="S1263" s="1">
        <v>0</v>
      </c>
      <c r="T1263" s="1">
        <v>4270</v>
      </c>
      <c r="U1263" s="1">
        <v>0</v>
      </c>
      <c r="V1263" s="1">
        <v>4270</v>
      </c>
      <c r="W1263" s="1">
        <v>0</v>
      </c>
      <c r="X1263" s="1">
        <v>0</v>
      </c>
      <c r="Y1263" s="1">
        <v>107</v>
      </c>
      <c r="Z1263" s="1">
        <v>2875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 t="s">
        <v>713</v>
      </c>
      <c r="AL1263" s="1">
        <v>1</v>
      </c>
      <c r="AM1263" s="1" t="s">
        <v>711</v>
      </c>
      <c r="AN1263" s="1">
        <v>0</v>
      </c>
      <c r="AO1263" s="1">
        <v>0</v>
      </c>
      <c r="AP1263" s="1">
        <v>0</v>
      </c>
      <c r="AQ1263" s="1">
        <v>1</v>
      </c>
      <c r="AS1263" s="1">
        <v>0</v>
      </c>
      <c r="AT1263" s="1">
        <v>0</v>
      </c>
      <c r="CS1263" s="1" t="s">
        <v>280</v>
      </c>
      <c r="CT1263" s="1">
        <v>2</v>
      </c>
      <c r="CU1263" s="1">
        <v>650</v>
      </c>
      <c r="CV1263" s="1">
        <v>5</v>
      </c>
      <c r="CW1263" s="1">
        <v>0</v>
      </c>
      <c r="CX1263" s="1">
        <v>150005</v>
      </c>
      <c r="CY1263" s="1" t="s">
        <v>280</v>
      </c>
    </row>
    <row r="1264" spans="1:103" x14ac:dyDescent="0.2">
      <c r="A1264" s="1">
        <v>330095</v>
      </c>
      <c r="B1264" s="1">
        <v>1</v>
      </c>
      <c r="C1264" s="1">
        <v>180002</v>
      </c>
      <c r="D1264" s="1">
        <v>280002</v>
      </c>
      <c r="E1264" s="1" t="s">
        <v>2278</v>
      </c>
      <c r="F1264" s="1" t="s">
        <v>2279</v>
      </c>
      <c r="G1264" s="1">
        <v>0</v>
      </c>
      <c r="H1264" s="1">
        <v>20</v>
      </c>
      <c r="I1264" s="1">
        <v>0</v>
      </c>
      <c r="J1264" s="1">
        <v>0</v>
      </c>
      <c r="K1264" s="1">
        <v>0</v>
      </c>
      <c r="L1264" s="1">
        <v>0</v>
      </c>
      <c r="M1264" s="1">
        <v>2</v>
      </c>
      <c r="N1264" s="1">
        <v>1</v>
      </c>
      <c r="O1264" s="1">
        <v>2</v>
      </c>
      <c r="P1264" s="1">
        <v>2864</v>
      </c>
      <c r="Q1264" s="1">
        <v>0</v>
      </c>
      <c r="R1264" s="1">
        <v>5672</v>
      </c>
      <c r="S1264" s="1">
        <v>0</v>
      </c>
      <c r="T1264" s="1">
        <v>4270</v>
      </c>
      <c r="U1264" s="1">
        <v>0</v>
      </c>
      <c r="V1264" s="1">
        <v>4270</v>
      </c>
      <c r="W1264" s="1">
        <v>0</v>
      </c>
      <c r="X1264" s="1">
        <v>0</v>
      </c>
      <c r="Y1264" s="1">
        <v>107</v>
      </c>
      <c r="Z1264" s="1">
        <v>2875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 t="s">
        <v>713</v>
      </c>
      <c r="AL1264" s="1">
        <v>1</v>
      </c>
      <c r="AM1264" s="1" t="s">
        <v>711</v>
      </c>
      <c r="AN1264" s="1">
        <v>0</v>
      </c>
      <c r="AO1264" s="1">
        <v>0</v>
      </c>
      <c r="AP1264" s="1">
        <v>0</v>
      </c>
      <c r="AQ1264" s="1">
        <v>1</v>
      </c>
      <c r="AS1264" s="1">
        <v>0</v>
      </c>
      <c r="AT1264" s="1">
        <v>0</v>
      </c>
      <c r="CS1264" s="1" t="s">
        <v>280</v>
      </c>
      <c r="CT1264" s="1">
        <v>2</v>
      </c>
      <c r="CU1264" s="1">
        <v>650</v>
      </c>
      <c r="CV1264" s="1">
        <v>5</v>
      </c>
      <c r="CW1264" s="1">
        <v>0</v>
      </c>
      <c r="CX1264" s="1">
        <v>150005</v>
      </c>
      <c r="CY1264" s="1" t="s">
        <v>280</v>
      </c>
    </row>
    <row r="1265" spans="1:103" x14ac:dyDescent="0.2">
      <c r="A1265" s="1">
        <v>330096</v>
      </c>
      <c r="B1265" s="1">
        <v>1</v>
      </c>
      <c r="C1265" s="1">
        <v>180002</v>
      </c>
      <c r="D1265" s="1">
        <v>280002</v>
      </c>
      <c r="E1265" s="1" t="s">
        <v>2278</v>
      </c>
      <c r="F1265" s="1" t="s">
        <v>2279</v>
      </c>
      <c r="G1265" s="1">
        <v>0</v>
      </c>
      <c r="H1265" s="1">
        <v>20</v>
      </c>
      <c r="I1265" s="1">
        <v>0</v>
      </c>
      <c r="J1265" s="1">
        <v>0</v>
      </c>
      <c r="K1265" s="1">
        <v>0</v>
      </c>
      <c r="L1265" s="1">
        <v>0</v>
      </c>
      <c r="M1265" s="1">
        <v>4</v>
      </c>
      <c r="N1265" s="1">
        <v>1</v>
      </c>
      <c r="O1265" s="1">
        <v>2</v>
      </c>
      <c r="P1265" s="1">
        <v>5342</v>
      </c>
      <c r="Q1265" s="1">
        <v>0</v>
      </c>
      <c r="R1265" s="1">
        <v>0</v>
      </c>
      <c r="S1265" s="1">
        <v>0</v>
      </c>
      <c r="T1265" s="1">
        <v>4270</v>
      </c>
      <c r="U1265" s="1">
        <v>0</v>
      </c>
      <c r="V1265" s="1">
        <v>4270</v>
      </c>
      <c r="W1265" s="1">
        <v>0</v>
      </c>
      <c r="X1265" s="1">
        <v>0</v>
      </c>
      <c r="Y1265" s="1">
        <v>107</v>
      </c>
      <c r="Z1265" s="1">
        <v>2875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 t="s">
        <v>779</v>
      </c>
      <c r="AL1265" s="1">
        <v>1</v>
      </c>
      <c r="AM1265" s="1" t="s">
        <v>777</v>
      </c>
      <c r="AN1265" s="1">
        <v>0</v>
      </c>
      <c r="AO1265" s="1">
        <v>0</v>
      </c>
      <c r="AP1265" s="1">
        <v>0</v>
      </c>
      <c r="AQ1265" s="1">
        <v>1</v>
      </c>
      <c r="AS1265" s="1">
        <v>0</v>
      </c>
      <c r="AT1265" s="1">
        <v>0</v>
      </c>
      <c r="CS1265" s="1" t="s">
        <v>280</v>
      </c>
      <c r="CT1265" s="1">
        <v>2</v>
      </c>
      <c r="CU1265" s="1">
        <v>650</v>
      </c>
      <c r="CV1265" s="1">
        <v>5</v>
      </c>
      <c r="CW1265" s="1">
        <v>0</v>
      </c>
      <c r="CX1265" s="1">
        <v>150005</v>
      </c>
      <c r="CY1265" s="1" t="s">
        <v>280</v>
      </c>
    </row>
    <row r="1266" spans="1:103" x14ac:dyDescent="0.2">
      <c r="A1266" s="1">
        <v>330097</v>
      </c>
      <c r="B1266" s="1">
        <v>1</v>
      </c>
      <c r="C1266" s="1">
        <v>180002</v>
      </c>
      <c r="D1266" s="1">
        <v>280002</v>
      </c>
      <c r="E1266" s="1" t="s">
        <v>2278</v>
      </c>
      <c r="F1266" s="1" t="s">
        <v>2279</v>
      </c>
      <c r="G1266" s="1">
        <v>0</v>
      </c>
      <c r="H1266" s="1">
        <v>20</v>
      </c>
      <c r="I1266" s="1">
        <v>0</v>
      </c>
      <c r="J1266" s="1">
        <v>0</v>
      </c>
      <c r="K1266" s="1">
        <v>0</v>
      </c>
      <c r="L1266" s="1">
        <v>0</v>
      </c>
      <c r="M1266" s="1">
        <v>4</v>
      </c>
      <c r="N1266" s="1">
        <v>1</v>
      </c>
      <c r="O1266" s="1">
        <v>2</v>
      </c>
      <c r="P1266" s="1">
        <v>4618</v>
      </c>
      <c r="Q1266" s="1">
        <v>0</v>
      </c>
      <c r="R1266" s="1">
        <v>0</v>
      </c>
      <c r="S1266" s="1">
        <v>0</v>
      </c>
      <c r="T1266" s="1">
        <v>4744</v>
      </c>
      <c r="U1266" s="1">
        <v>0</v>
      </c>
      <c r="V1266" s="1">
        <v>4744</v>
      </c>
      <c r="W1266" s="1">
        <v>0</v>
      </c>
      <c r="X1266" s="1">
        <v>0</v>
      </c>
      <c r="Y1266" s="1">
        <v>107</v>
      </c>
      <c r="Z1266" s="1">
        <v>4024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 t="s">
        <v>779</v>
      </c>
      <c r="AL1266" s="1">
        <v>1</v>
      </c>
      <c r="AM1266" s="1" t="s">
        <v>777</v>
      </c>
      <c r="AN1266" s="1">
        <v>0</v>
      </c>
      <c r="AO1266" s="1">
        <v>0</v>
      </c>
      <c r="AP1266" s="1">
        <v>0</v>
      </c>
      <c r="AQ1266" s="1">
        <v>1</v>
      </c>
      <c r="AS1266" s="1">
        <v>0</v>
      </c>
      <c r="AT1266" s="1">
        <v>0</v>
      </c>
      <c r="CS1266" s="1" t="s">
        <v>279</v>
      </c>
      <c r="CT1266" s="1">
        <v>2</v>
      </c>
      <c r="CU1266" s="1">
        <v>650</v>
      </c>
      <c r="CV1266" s="1">
        <v>6</v>
      </c>
      <c r="CW1266" s="1">
        <v>0</v>
      </c>
      <c r="CX1266" s="1">
        <v>150006</v>
      </c>
      <c r="CY1266" s="1" t="s">
        <v>279</v>
      </c>
    </row>
    <row r="1267" spans="1:103" x14ac:dyDescent="0.2">
      <c r="A1267" s="1">
        <v>330098</v>
      </c>
      <c r="B1267" s="1">
        <v>1</v>
      </c>
      <c r="C1267" s="1">
        <v>180002</v>
      </c>
      <c r="D1267" s="1">
        <v>280002</v>
      </c>
      <c r="E1267" s="1" t="s">
        <v>2278</v>
      </c>
      <c r="F1267" s="1" t="s">
        <v>2279</v>
      </c>
      <c r="G1267" s="1">
        <v>0</v>
      </c>
      <c r="H1267" s="1">
        <v>20</v>
      </c>
      <c r="I1267" s="1">
        <v>0</v>
      </c>
      <c r="J1267" s="1">
        <v>0</v>
      </c>
      <c r="K1267" s="1">
        <v>0</v>
      </c>
      <c r="L1267" s="1">
        <v>0</v>
      </c>
      <c r="M1267" s="1">
        <v>4</v>
      </c>
      <c r="N1267" s="1">
        <v>1</v>
      </c>
      <c r="O1267" s="1">
        <v>2</v>
      </c>
      <c r="P1267" s="1">
        <v>6153</v>
      </c>
      <c r="Q1267" s="1">
        <v>0</v>
      </c>
      <c r="R1267" s="1">
        <v>0</v>
      </c>
      <c r="S1267" s="1">
        <v>0</v>
      </c>
      <c r="T1267" s="1">
        <v>5698</v>
      </c>
      <c r="U1267" s="1">
        <v>0</v>
      </c>
      <c r="V1267" s="1">
        <v>5698</v>
      </c>
      <c r="W1267" s="1">
        <v>0</v>
      </c>
      <c r="X1267" s="1">
        <v>0</v>
      </c>
      <c r="Y1267" s="1">
        <v>107</v>
      </c>
      <c r="Z1267" s="1">
        <v>4302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 t="s">
        <v>779</v>
      </c>
      <c r="AL1267" s="1">
        <v>1</v>
      </c>
      <c r="AM1267" s="1" t="s">
        <v>777</v>
      </c>
      <c r="AN1267" s="1">
        <v>0</v>
      </c>
      <c r="AO1267" s="1">
        <v>0</v>
      </c>
      <c r="AP1267" s="1">
        <v>0</v>
      </c>
      <c r="AQ1267" s="1">
        <v>1</v>
      </c>
      <c r="AS1267" s="1">
        <v>0</v>
      </c>
      <c r="AT1267" s="1">
        <v>0</v>
      </c>
      <c r="CS1267" s="1" t="s">
        <v>279</v>
      </c>
      <c r="CT1267" s="1">
        <v>2</v>
      </c>
      <c r="CU1267" s="1">
        <v>650</v>
      </c>
      <c r="CV1267" s="1">
        <v>6</v>
      </c>
      <c r="CW1267" s="1">
        <v>0</v>
      </c>
      <c r="CX1267" s="1">
        <v>150006</v>
      </c>
      <c r="CY1267" s="1" t="s">
        <v>279</v>
      </c>
    </row>
    <row r="1268" spans="1:103" x14ac:dyDescent="0.2">
      <c r="A1268" s="1">
        <v>330099</v>
      </c>
      <c r="B1268" s="1">
        <v>1</v>
      </c>
      <c r="C1268" s="1">
        <v>180002</v>
      </c>
      <c r="D1268" s="1">
        <v>280002</v>
      </c>
      <c r="E1268" s="1" t="s">
        <v>2278</v>
      </c>
      <c r="F1268" s="1" t="s">
        <v>2279</v>
      </c>
      <c r="G1268" s="1">
        <v>0</v>
      </c>
      <c r="H1268" s="1">
        <v>20</v>
      </c>
      <c r="I1268" s="1">
        <v>0</v>
      </c>
      <c r="J1268" s="1">
        <v>0</v>
      </c>
      <c r="K1268" s="1">
        <v>0</v>
      </c>
      <c r="L1268" s="1">
        <v>0</v>
      </c>
      <c r="M1268" s="1">
        <v>8</v>
      </c>
      <c r="N1268" s="1">
        <v>1</v>
      </c>
      <c r="O1268" s="1">
        <v>2</v>
      </c>
      <c r="P1268" s="1">
        <v>2730</v>
      </c>
      <c r="Q1268" s="1">
        <v>0</v>
      </c>
      <c r="R1268" s="1">
        <v>1164</v>
      </c>
      <c r="S1268" s="1">
        <v>0</v>
      </c>
      <c r="T1268" s="1">
        <v>3471</v>
      </c>
      <c r="U1268" s="1">
        <v>0</v>
      </c>
      <c r="V1268" s="1">
        <v>3471</v>
      </c>
      <c r="W1268" s="1">
        <v>0</v>
      </c>
      <c r="X1268" s="1">
        <v>0</v>
      </c>
      <c r="Y1268" s="1">
        <v>107</v>
      </c>
      <c r="Z1268" s="1">
        <v>2750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 t="s">
        <v>843</v>
      </c>
      <c r="AL1268" s="1">
        <v>1</v>
      </c>
      <c r="AM1268" s="1" t="s">
        <v>841</v>
      </c>
      <c r="AN1268" s="1">
        <v>0</v>
      </c>
      <c r="AO1268" s="1">
        <v>0</v>
      </c>
      <c r="AP1268" s="1">
        <v>0</v>
      </c>
      <c r="AQ1268" s="1">
        <v>1</v>
      </c>
      <c r="AS1268" s="1">
        <v>0</v>
      </c>
      <c r="AT1268" s="1">
        <v>0</v>
      </c>
      <c r="CS1268" s="1" t="s">
        <v>279</v>
      </c>
      <c r="CT1268" s="1">
        <v>2</v>
      </c>
      <c r="CU1268" s="1">
        <v>650</v>
      </c>
      <c r="CV1268" s="1">
        <v>6</v>
      </c>
      <c r="CW1268" s="1">
        <v>0</v>
      </c>
      <c r="CX1268" s="1">
        <v>150006</v>
      </c>
      <c r="CY1268" s="1" t="s">
        <v>279</v>
      </c>
    </row>
    <row r="1269" spans="1:103" x14ac:dyDescent="0.2">
      <c r="A1269" s="1">
        <v>330100</v>
      </c>
      <c r="B1269" s="1">
        <v>1</v>
      </c>
      <c r="C1269" s="1">
        <v>180002</v>
      </c>
      <c r="D1269" s="1">
        <v>280002</v>
      </c>
      <c r="E1269" s="1" t="s">
        <v>2278</v>
      </c>
      <c r="F1269" s="1" t="s">
        <v>2279</v>
      </c>
      <c r="G1269" s="1">
        <v>0</v>
      </c>
      <c r="H1269" s="1">
        <v>20</v>
      </c>
      <c r="I1269" s="1">
        <v>0</v>
      </c>
      <c r="J1269" s="1">
        <v>0</v>
      </c>
      <c r="K1269" s="1">
        <v>0</v>
      </c>
      <c r="L1269" s="1">
        <v>0</v>
      </c>
      <c r="M1269" s="1">
        <v>8</v>
      </c>
      <c r="N1269" s="1">
        <v>1</v>
      </c>
      <c r="O1269" s="1">
        <v>2</v>
      </c>
      <c r="P1269" s="1">
        <v>4883</v>
      </c>
      <c r="Q1269" s="1">
        <v>0</v>
      </c>
      <c r="R1269" s="1">
        <v>2082</v>
      </c>
      <c r="S1269" s="1">
        <v>0</v>
      </c>
      <c r="T1269" s="1">
        <v>4995</v>
      </c>
      <c r="U1269" s="1">
        <v>0</v>
      </c>
      <c r="V1269" s="1">
        <v>4995</v>
      </c>
      <c r="W1269" s="1">
        <v>0</v>
      </c>
      <c r="X1269" s="1">
        <v>0</v>
      </c>
      <c r="Y1269" s="1">
        <v>107</v>
      </c>
      <c r="Z1269" s="1">
        <v>2986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 t="s">
        <v>843</v>
      </c>
      <c r="AL1269" s="1">
        <v>1</v>
      </c>
      <c r="AM1269" s="1" t="s">
        <v>841</v>
      </c>
      <c r="AN1269" s="1">
        <v>0</v>
      </c>
      <c r="AO1269" s="1">
        <v>0</v>
      </c>
      <c r="AP1269" s="1">
        <v>0</v>
      </c>
      <c r="AQ1269" s="1">
        <v>1</v>
      </c>
      <c r="AS1269" s="1">
        <v>0</v>
      </c>
      <c r="AT1269" s="1">
        <v>0</v>
      </c>
      <c r="CS1269" s="1" t="s">
        <v>279</v>
      </c>
      <c r="CT1269" s="1">
        <v>2</v>
      </c>
      <c r="CU1269" s="1">
        <v>650</v>
      </c>
      <c r="CV1269" s="1">
        <v>6</v>
      </c>
      <c r="CW1269" s="1">
        <v>0</v>
      </c>
      <c r="CX1269" s="1">
        <v>150006</v>
      </c>
      <c r="CY1269" s="1" t="s">
        <v>279</v>
      </c>
    </row>
    <row r="1270" spans="1:103" x14ac:dyDescent="0.2">
      <c r="A1270" s="1">
        <v>330101</v>
      </c>
      <c r="B1270" s="1">
        <v>1</v>
      </c>
      <c r="C1270" s="1">
        <v>180002</v>
      </c>
      <c r="D1270" s="1">
        <v>280002</v>
      </c>
      <c r="E1270" s="1" t="s">
        <v>2278</v>
      </c>
      <c r="F1270" s="1" t="s">
        <v>2279</v>
      </c>
      <c r="G1270" s="1">
        <v>0</v>
      </c>
      <c r="H1270" s="1">
        <v>20</v>
      </c>
      <c r="I1270" s="1">
        <v>0</v>
      </c>
      <c r="J1270" s="1">
        <v>0</v>
      </c>
      <c r="K1270" s="1">
        <v>0</v>
      </c>
      <c r="L1270" s="1">
        <v>0</v>
      </c>
      <c r="M1270" s="1">
        <v>16</v>
      </c>
      <c r="N1270" s="1">
        <v>1</v>
      </c>
      <c r="O1270" s="1">
        <v>2</v>
      </c>
      <c r="P1270" s="1">
        <v>4476</v>
      </c>
      <c r="Q1270" s="1">
        <v>0</v>
      </c>
      <c r="R1270" s="1">
        <v>429</v>
      </c>
      <c r="S1270" s="1">
        <v>0</v>
      </c>
      <c r="T1270" s="1">
        <v>4744</v>
      </c>
      <c r="U1270" s="1">
        <v>0</v>
      </c>
      <c r="V1270" s="1">
        <v>4744</v>
      </c>
      <c r="W1270" s="1">
        <v>0</v>
      </c>
      <c r="X1270" s="1">
        <v>0</v>
      </c>
      <c r="Y1270" s="1">
        <v>107</v>
      </c>
      <c r="Z1270" s="1">
        <v>4024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 t="s">
        <v>904</v>
      </c>
      <c r="AL1270" s="1">
        <v>1</v>
      </c>
      <c r="AM1270" s="1" t="s">
        <v>905</v>
      </c>
      <c r="AN1270" s="1">
        <v>0</v>
      </c>
      <c r="AO1270" s="1">
        <v>0</v>
      </c>
      <c r="AP1270" s="1">
        <v>0</v>
      </c>
      <c r="AQ1270" s="1">
        <v>1</v>
      </c>
      <c r="AS1270" s="1">
        <v>0</v>
      </c>
      <c r="AT1270" s="1">
        <v>0</v>
      </c>
      <c r="CS1270" s="1" t="s">
        <v>279</v>
      </c>
      <c r="CT1270" s="1">
        <v>2</v>
      </c>
      <c r="CU1270" s="1">
        <v>650</v>
      </c>
      <c r="CV1270" s="1">
        <v>6</v>
      </c>
      <c r="CW1270" s="1">
        <v>0</v>
      </c>
      <c r="CX1270" s="1">
        <v>150006</v>
      </c>
      <c r="CY1270" s="1" t="s">
        <v>279</v>
      </c>
    </row>
    <row r="1271" spans="1:103" x14ac:dyDescent="0.2">
      <c r="A1271" s="1">
        <v>330102</v>
      </c>
      <c r="B1271" s="1">
        <v>1</v>
      </c>
      <c r="C1271" s="1">
        <v>180002</v>
      </c>
      <c r="D1271" s="1">
        <v>280002</v>
      </c>
      <c r="E1271" s="1" t="s">
        <v>2278</v>
      </c>
      <c r="F1271" s="1" t="s">
        <v>2279</v>
      </c>
      <c r="G1271" s="1">
        <v>0</v>
      </c>
      <c r="H1271" s="1">
        <v>20</v>
      </c>
      <c r="I1271" s="1">
        <v>0</v>
      </c>
      <c r="J1271" s="1">
        <v>0</v>
      </c>
      <c r="K1271" s="1">
        <v>0</v>
      </c>
      <c r="L1271" s="1">
        <v>0</v>
      </c>
      <c r="M1271" s="1">
        <v>32</v>
      </c>
      <c r="N1271" s="1">
        <v>1</v>
      </c>
      <c r="O1271" s="1">
        <v>2</v>
      </c>
      <c r="P1271" s="1">
        <v>7109</v>
      </c>
      <c r="Q1271" s="1">
        <v>0</v>
      </c>
      <c r="R1271" s="1">
        <v>0</v>
      </c>
      <c r="S1271" s="1">
        <v>0</v>
      </c>
      <c r="T1271" s="1">
        <v>4995</v>
      </c>
      <c r="U1271" s="1">
        <v>0</v>
      </c>
      <c r="V1271" s="1">
        <v>4995</v>
      </c>
      <c r="W1271" s="1">
        <v>0</v>
      </c>
      <c r="X1271" s="1">
        <v>0</v>
      </c>
      <c r="Y1271" s="1">
        <v>107</v>
      </c>
      <c r="Z1271" s="1">
        <v>2986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 t="s">
        <v>946</v>
      </c>
      <c r="AL1271" s="1">
        <v>1</v>
      </c>
      <c r="AM1271" s="1" t="s">
        <v>2062</v>
      </c>
      <c r="AN1271" s="1">
        <v>0</v>
      </c>
      <c r="AO1271" s="1">
        <v>0</v>
      </c>
      <c r="AP1271" s="1">
        <v>0</v>
      </c>
      <c r="AQ1271" s="1">
        <v>1</v>
      </c>
      <c r="AS1271" s="1">
        <v>0</v>
      </c>
      <c r="AT1271" s="1">
        <v>0</v>
      </c>
      <c r="CS1271" s="1" t="s">
        <v>279</v>
      </c>
      <c r="CT1271" s="1">
        <v>2</v>
      </c>
      <c r="CU1271" s="1">
        <v>650</v>
      </c>
      <c r="CV1271" s="1">
        <v>6</v>
      </c>
      <c r="CW1271" s="1">
        <v>0</v>
      </c>
      <c r="CX1271" s="1">
        <v>150006</v>
      </c>
      <c r="CY1271" s="1" t="s">
        <v>279</v>
      </c>
    </row>
    <row r="1272" spans="1:103" x14ac:dyDescent="0.2">
      <c r="A1272" s="1">
        <v>330103</v>
      </c>
      <c r="B1272" s="1">
        <v>1</v>
      </c>
      <c r="C1272" s="1">
        <v>180002</v>
      </c>
      <c r="D1272" s="1">
        <v>280002</v>
      </c>
      <c r="E1272" s="1" t="s">
        <v>2278</v>
      </c>
      <c r="F1272" s="1" t="s">
        <v>2279</v>
      </c>
      <c r="G1272" s="1">
        <v>0</v>
      </c>
      <c r="H1272" s="1">
        <v>20</v>
      </c>
      <c r="I1272" s="1">
        <v>0</v>
      </c>
      <c r="J1272" s="1">
        <v>0</v>
      </c>
      <c r="K1272" s="1">
        <v>0</v>
      </c>
      <c r="L1272" s="1">
        <v>0</v>
      </c>
      <c r="M1272" s="1">
        <v>2</v>
      </c>
      <c r="N1272" s="1">
        <v>1</v>
      </c>
      <c r="O1272" s="1">
        <v>2</v>
      </c>
      <c r="P1272" s="1">
        <v>2088</v>
      </c>
      <c r="Q1272" s="1">
        <v>0</v>
      </c>
      <c r="R1272" s="1">
        <v>4135</v>
      </c>
      <c r="S1272" s="1">
        <v>0</v>
      </c>
      <c r="T1272" s="1">
        <v>3471</v>
      </c>
      <c r="U1272" s="1">
        <v>0</v>
      </c>
      <c r="V1272" s="1">
        <v>3471</v>
      </c>
      <c r="W1272" s="1">
        <v>0</v>
      </c>
      <c r="X1272" s="1">
        <v>0</v>
      </c>
      <c r="Y1272" s="1">
        <v>107</v>
      </c>
      <c r="Z1272" s="1">
        <v>2750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 t="s">
        <v>713</v>
      </c>
      <c r="AL1272" s="1">
        <v>1</v>
      </c>
      <c r="AM1272" s="1" t="s">
        <v>711</v>
      </c>
      <c r="AN1272" s="1">
        <v>0</v>
      </c>
      <c r="AO1272" s="1">
        <v>0</v>
      </c>
      <c r="AP1272" s="1">
        <v>0</v>
      </c>
      <c r="AQ1272" s="1">
        <v>1</v>
      </c>
      <c r="AS1272" s="1">
        <v>0</v>
      </c>
      <c r="AT1272" s="1">
        <v>0</v>
      </c>
      <c r="CS1272" s="1" t="s">
        <v>279</v>
      </c>
      <c r="CT1272" s="1">
        <v>2</v>
      </c>
      <c r="CU1272" s="1">
        <v>650</v>
      </c>
      <c r="CV1272" s="1">
        <v>6</v>
      </c>
      <c r="CW1272" s="1">
        <v>0</v>
      </c>
      <c r="CX1272" s="1">
        <v>150006</v>
      </c>
      <c r="CY1272" s="1" t="s">
        <v>279</v>
      </c>
    </row>
    <row r="1273" spans="1:103" x14ac:dyDescent="0.2">
      <c r="A1273" s="1">
        <v>330104</v>
      </c>
      <c r="B1273" s="1">
        <v>1</v>
      </c>
      <c r="C1273" s="1">
        <v>180002</v>
      </c>
      <c r="D1273" s="1">
        <v>280002</v>
      </c>
      <c r="E1273" s="1" t="s">
        <v>2278</v>
      </c>
      <c r="F1273" s="1" t="s">
        <v>2279</v>
      </c>
      <c r="G1273" s="1">
        <v>0</v>
      </c>
      <c r="H1273" s="1">
        <v>20</v>
      </c>
      <c r="I1273" s="1">
        <v>0</v>
      </c>
      <c r="J1273" s="1">
        <v>0</v>
      </c>
      <c r="K1273" s="1">
        <v>0</v>
      </c>
      <c r="L1273" s="1">
        <v>0</v>
      </c>
      <c r="M1273" s="1">
        <v>2</v>
      </c>
      <c r="N1273" s="1">
        <v>1</v>
      </c>
      <c r="O1273" s="1">
        <v>2</v>
      </c>
      <c r="P1273" s="1">
        <v>2476</v>
      </c>
      <c r="Q1273" s="1">
        <v>0</v>
      </c>
      <c r="R1273" s="1">
        <v>4904</v>
      </c>
      <c r="S1273" s="1">
        <v>0</v>
      </c>
      <c r="T1273" s="1">
        <v>4744</v>
      </c>
      <c r="U1273" s="1">
        <v>0</v>
      </c>
      <c r="V1273" s="1">
        <v>4744</v>
      </c>
      <c r="W1273" s="1">
        <v>0</v>
      </c>
      <c r="X1273" s="1">
        <v>0</v>
      </c>
      <c r="Y1273" s="1">
        <v>107</v>
      </c>
      <c r="Z1273" s="1">
        <v>4024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 t="s">
        <v>713</v>
      </c>
      <c r="AL1273" s="1">
        <v>1</v>
      </c>
      <c r="AM1273" s="1" t="s">
        <v>711</v>
      </c>
      <c r="AN1273" s="1">
        <v>0</v>
      </c>
      <c r="AO1273" s="1">
        <v>0</v>
      </c>
      <c r="AP1273" s="1">
        <v>0</v>
      </c>
      <c r="AQ1273" s="1">
        <v>1</v>
      </c>
      <c r="AS1273" s="1">
        <v>0</v>
      </c>
      <c r="AT1273" s="1">
        <v>0</v>
      </c>
      <c r="CS1273" s="1" t="s">
        <v>279</v>
      </c>
      <c r="CT1273" s="1">
        <v>2</v>
      </c>
      <c r="CU1273" s="1">
        <v>650</v>
      </c>
      <c r="CV1273" s="1">
        <v>6</v>
      </c>
      <c r="CW1273" s="1">
        <v>0</v>
      </c>
      <c r="CX1273" s="1">
        <v>150006</v>
      </c>
      <c r="CY1273" s="1" t="s">
        <v>279</v>
      </c>
    </row>
    <row r="1274" spans="1:103" x14ac:dyDescent="0.2">
      <c r="A1274" s="1">
        <v>330105</v>
      </c>
      <c r="B1274" s="1">
        <v>1</v>
      </c>
      <c r="C1274" s="1">
        <v>180002</v>
      </c>
      <c r="D1274" s="1">
        <v>280002</v>
      </c>
      <c r="E1274" s="1" t="s">
        <v>2278</v>
      </c>
      <c r="F1274" s="1" t="s">
        <v>2279</v>
      </c>
      <c r="G1274" s="1">
        <v>0</v>
      </c>
      <c r="H1274" s="1">
        <v>20</v>
      </c>
      <c r="I1274" s="1">
        <v>0</v>
      </c>
      <c r="J1274" s="1">
        <v>0</v>
      </c>
      <c r="K1274" s="1">
        <v>0</v>
      </c>
      <c r="L1274" s="1">
        <v>0</v>
      </c>
      <c r="M1274" s="1">
        <v>2</v>
      </c>
      <c r="N1274" s="1">
        <v>1</v>
      </c>
      <c r="O1274" s="1">
        <v>2</v>
      </c>
      <c r="P1274" s="1">
        <v>3299</v>
      </c>
      <c r="Q1274" s="1">
        <v>0</v>
      </c>
      <c r="R1274" s="1">
        <v>6534</v>
      </c>
      <c r="S1274" s="1">
        <v>0</v>
      </c>
      <c r="T1274" s="1">
        <v>5698</v>
      </c>
      <c r="U1274" s="1">
        <v>0</v>
      </c>
      <c r="V1274" s="1">
        <v>5698</v>
      </c>
      <c r="W1274" s="1">
        <v>0</v>
      </c>
      <c r="X1274" s="1">
        <v>0</v>
      </c>
      <c r="Y1274" s="1">
        <v>107</v>
      </c>
      <c r="Z1274" s="1">
        <v>4302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 t="s">
        <v>713</v>
      </c>
      <c r="AL1274" s="1">
        <v>1</v>
      </c>
      <c r="AM1274" s="1" t="s">
        <v>711</v>
      </c>
      <c r="AN1274" s="1">
        <v>0</v>
      </c>
      <c r="AO1274" s="1">
        <v>0</v>
      </c>
      <c r="AP1274" s="1">
        <v>0</v>
      </c>
      <c r="AQ1274" s="1">
        <v>1</v>
      </c>
      <c r="AS1274" s="1">
        <v>0</v>
      </c>
      <c r="AT1274" s="1">
        <v>0</v>
      </c>
      <c r="CS1274" s="1" t="s">
        <v>279</v>
      </c>
      <c r="CT1274" s="1">
        <v>2</v>
      </c>
      <c r="CU1274" s="1">
        <v>650</v>
      </c>
      <c r="CV1274" s="1">
        <v>6</v>
      </c>
      <c r="CW1274" s="1">
        <v>0</v>
      </c>
      <c r="CX1274" s="1">
        <v>150006</v>
      </c>
      <c r="CY1274" s="1" t="s">
        <v>279</v>
      </c>
    </row>
    <row r="1275" spans="1:103" x14ac:dyDescent="0.2">
      <c r="A1275" s="1">
        <v>330106</v>
      </c>
      <c r="B1275" s="1">
        <v>1</v>
      </c>
      <c r="C1275" s="1">
        <v>180002</v>
      </c>
      <c r="D1275" s="1">
        <v>280002</v>
      </c>
      <c r="E1275" s="1" t="s">
        <v>2278</v>
      </c>
      <c r="F1275" s="1" t="s">
        <v>2279</v>
      </c>
      <c r="G1275" s="1">
        <v>0</v>
      </c>
      <c r="H1275" s="1">
        <v>20</v>
      </c>
      <c r="I1275" s="1">
        <v>0</v>
      </c>
      <c r="J1275" s="1">
        <v>0</v>
      </c>
      <c r="K1275" s="1">
        <v>0</v>
      </c>
      <c r="L1275" s="1">
        <v>0</v>
      </c>
      <c r="M1275" s="1">
        <v>4</v>
      </c>
      <c r="N1275" s="1">
        <v>1</v>
      </c>
      <c r="O1275" s="1">
        <v>2</v>
      </c>
      <c r="P1275" s="1">
        <v>5342</v>
      </c>
      <c r="Q1275" s="1">
        <v>0</v>
      </c>
      <c r="R1275" s="1">
        <v>0</v>
      </c>
      <c r="S1275" s="1">
        <v>0</v>
      </c>
      <c r="T1275" s="1">
        <v>4270</v>
      </c>
      <c r="U1275" s="1">
        <v>0</v>
      </c>
      <c r="V1275" s="1">
        <v>4270</v>
      </c>
      <c r="W1275" s="1">
        <v>0</v>
      </c>
      <c r="X1275" s="1">
        <v>0</v>
      </c>
      <c r="Y1275" s="1">
        <v>107</v>
      </c>
      <c r="Z1275" s="1">
        <v>2875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 t="s">
        <v>779</v>
      </c>
      <c r="AL1275" s="1">
        <v>1</v>
      </c>
      <c r="AM1275" s="1" t="s">
        <v>777</v>
      </c>
      <c r="AN1275" s="1">
        <v>0</v>
      </c>
      <c r="AO1275" s="1">
        <v>0</v>
      </c>
      <c r="AP1275" s="1">
        <v>0</v>
      </c>
      <c r="AQ1275" s="1">
        <v>1</v>
      </c>
      <c r="AS1275" s="1">
        <v>0</v>
      </c>
      <c r="AT1275" s="1">
        <v>0</v>
      </c>
      <c r="CS1275" s="1" t="s">
        <v>279</v>
      </c>
      <c r="CT1275" s="1">
        <v>2</v>
      </c>
      <c r="CU1275" s="1">
        <v>650</v>
      </c>
      <c r="CV1275" s="1">
        <v>6</v>
      </c>
      <c r="CW1275" s="1">
        <v>0</v>
      </c>
      <c r="CX1275" s="1">
        <v>150006</v>
      </c>
      <c r="CY1275" s="1" t="s">
        <v>279</v>
      </c>
    </row>
    <row r="1276" spans="1:103" x14ac:dyDescent="0.2">
      <c r="A1276" s="1">
        <v>330107</v>
      </c>
      <c r="B1276" s="1">
        <v>1</v>
      </c>
      <c r="C1276" s="1">
        <v>180002</v>
      </c>
      <c r="D1276" s="1">
        <v>280002</v>
      </c>
      <c r="E1276" s="1" t="s">
        <v>2278</v>
      </c>
      <c r="F1276" s="1" t="s">
        <v>2279</v>
      </c>
      <c r="G1276" s="1">
        <v>0</v>
      </c>
      <c r="H1276" s="1">
        <v>20</v>
      </c>
      <c r="I1276" s="1">
        <v>0</v>
      </c>
      <c r="J1276" s="1">
        <v>0</v>
      </c>
      <c r="K1276" s="1">
        <v>0</v>
      </c>
      <c r="L1276" s="1">
        <v>0</v>
      </c>
      <c r="M1276" s="1">
        <v>8</v>
      </c>
      <c r="N1276" s="1">
        <v>1</v>
      </c>
      <c r="O1276" s="1">
        <v>2</v>
      </c>
      <c r="P1276" s="1">
        <v>4883</v>
      </c>
      <c r="Q1276" s="1">
        <v>0</v>
      </c>
      <c r="R1276" s="1">
        <v>2082</v>
      </c>
      <c r="S1276" s="1">
        <v>0</v>
      </c>
      <c r="T1276" s="1">
        <v>4995</v>
      </c>
      <c r="U1276" s="1">
        <v>0</v>
      </c>
      <c r="V1276" s="1">
        <v>4995</v>
      </c>
      <c r="W1276" s="1">
        <v>0</v>
      </c>
      <c r="X1276" s="1">
        <v>0</v>
      </c>
      <c r="Y1276" s="1">
        <v>107</v>
      </c>
      <c r="Z1276" s="1">
        <v>2986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 t="s">
        <v>843</v>
      </c>
      <c r="AL1276" s="1">
        <v>1</v>
      </c>
      <c r="AM1276" s="1" t="s">
        <v>841</v>
      </c>
      <c r="AN1276" s="1">
        <v>0</v>
      </c>
      <c r="AO1276" s="1">
        <v>0</v>
      </c>
      <c r="AP1276" s="1">
        <v>0</v>
      </c>
      <c r="AQ1276" s="1">
        <v>1</v>
      </c>
      <c r="AS1276" s="1">
        <v>0</v>
      </c>
      <c r="AT1276" s="1">
        <v>0</v>
      </c>
      <c r="CS1276" s="1" t="s">
        <v>279</v>
      </c>
      <c r="CT1276" s="1">
        <v>2</v>
      </c>
      <c r="CU1276" s="1">
        <v>650</v>
      </c>
      <c r="CV1276" s="1">
        <v>6</v>
      </c>
      <c r="CW1276" s="1">
        <v>0</v>
      </c>
      <c r="CX1276" s="1">
        <v>150006</v>
      </c>
      <c r="CY1276" s="1" t="s">
        <v>279</v>
      </c>
    </row>
    <row r="1277" spans="1:103" x14ac:dyDescent="0.2">
      <c r="A1277" s="1">
        <v>330108</v>
      </c>
      <c r="B1277" s="1">
        <v>1</v>
      </c>
      <c r="C1277" s="1">
        <v>180002</v>
      </c>
      <c r="D1277" s="1">
        <v>280002</v>
      </c>
      <c r="E1277" s="1" t="s">
        <v>2278</v>
      </c>
      <c r="F1277" s="1" t="s">
        <v>2279</v>
      </c>
      <c r="G1277" s="1">
        <v>0</v>
      </c>
      <c r="H1277" s="1">
        <v>20</v>
      </c>
      <c r="I1277" s="1">
        <v>0</v>
      </c>
      <c r="J1277" s="1">
        <v>0</v>
      </c>
      <c r="K1277" s="1">
        <v>0</v>
      </c>
      <c r="L1277" s="1">
        <v>0</v>
      </c>
      <c r="M1277" s="1">
        <v>4</v>
      </c>
      <c r="N1277" s="1">
        <v>1</v>
      </c>
      <c r="O1277" s="1">
        <v>2</v>
      </c>
      <c r="P1277" s="1">
        <v>5342</v>
      </c>
      <c r="Q1277" s="1">
        <v>0</v>
      </c>
      <c r="R1277" s="1">
        <v>0</v>
      </c>
      <c r="S1277" s="1">
        <v>0</v>
      </c>
      <c r="T1277" s="1">
        <v>4270</v>
      </c>
      <c r="U1277" s="1">
        <v>0</v>
      </c>
      <c r="V1277" s="1">
        <v>4270</v>
      </c>
      <c r="W1277" s="1">
        <v>0</v>
      </c>
      <c r="X1277" s="1">
        <v>0</v>
      </c>
      <c r="Y1277" s="1">
        <v>107</v>
      </c>
      <c r="Z1277" s="1">
        <v>2875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 t="s">
        <v>779</v>
      </c>
      <c r="AL1277" s="1">
        <v>1</v>
      </c>
      <c r="AM1277" s="1" t="s">
        <v>777</v>
      </c>
      <c r="AN1277" s="1">
        <v>0</v>
      </c>
      <c r="AO1277" s="1">
        <v>0</v>
      </c>
      <c r="AP1277" s="1">
        <v>0</v>
      </c>
      <c r="AQ1277" s="1">
        <v>1</v>
      </c>
      <c r="AS1277" s="1">
        <v>0</v>
      </c>
      <c r="AT1277" s="1">
        <v>0</v>
      </c>
      <c r="CS1277" s="1" t="s">
        <v>279</v>
      </c>
      <c r="CT1277" s="1">
        <v>2</v>
      </c>
      <c r="CU1277" s="1">
        <v>650</v>
      </c>
      <c r="CV1277" s="1">
        <v>6</v>
      </c>
      <c r="CW1277" s="1">
        <v>0</v>
      </c>
      <c r="CX1277" s="1">
        <v>150006</v>
      </c>
      <c r="CY1277" s="1" t="s">
        <v>279</v>
      </c>
    </row>
    <row r="1278" spans="1:103" x14ac:dyDescent="0.2">
      <c r="A1278" s="1">
        <v>330109</v>
      </c>
      <c r="B1278" s="1">
        <v>1</v>
      </c>
      <c r="C1278" s="1">
        <v>180002</v>
      </c>
      <c r="D1278" s="1">
        <v>280002</v>
      </c>
      <c r="E1278" s="1" t="s">
        <v>2278</v>
      </c>
      <c r="F1278" s="1" t="s">
        <v>2279</v>
      </c>
      <c r="G1278" s="1">
        <v>0</v>
      </c>
      <c r="H1278" s="1">
        <v>20</v>
      </c>
      <c r="I1278" s="1">
        <v>0</v>
      </c>
      <c r="J1278" s="1">
        <v>0</v>
      </c>
      <c r="K1278" s="1">
        <v>0</v>
      </c>
      <c r="L1278" s="1">
        <v>0</v>
      </c>
      <c r="M1278" s="1">
        <v>8</v>
      </c>
      <c r="N1278" s="1">
        <v>1</v>
      </c>
      <c r="O1278" s="1">
        <v>2</v>
      </c>
      <c r="P1278" s="1">
        <v>3745</v>
      </c>
      <c r="Q1278" s="1">
        <v>0</v>
      </c>
      <c r="R1278" s="1">
        <v>1597</v>
      </c>
      <c r="S1278" s="1">
        <v>0</v>
      </c>
      <c r="T1278" s="1">
        <v>4270</v>
      </c>
      <c r="U1278" s="1">
        <v>0</v>
      </c>
      <c r="V1278" s="1">
        <v>4270</v>
      </c>
      <c r="W1278" s="1">
        <v>0</v>
      </c>
      <c r="X1278" s="1">
        <v>0</v>
      </c>
      <c r="Y1278" s="1">
        <v>107</v>
      </c>
      <c r="Z1278" s="1">
        <v>2875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 t="s">
        <v>843</v>
      </c>
      <c r="AL1278" s="1">
        <v>1</v>
      </c>
      <c r="AM1278" s="1" t="s">
        <v>841</v>
      </c>
      <c r="AN1278" s="1">
        <v>0</v>
      </c>
      <c r="AO1278" s="1">
        <v>0</v>
      </c>
      <c r="AP1278" s="1">
        <v>0</v>
      </c>
      <c r="AQ1278" s="1">
        <v>1</v>
      </c>
      <c r="AS1278" s="1">
        <v>0</v>
      </c>
      <c r="AT1278" s="1">
        <v>0</v>
      </c>
      <c r="CS1278" s="1" t="s">
        <v>279</v>
      </c>
      <c r="CT1278" s="1">
        <v>2</v>
      </c>
      <c r="CU1278" s="1">
        <v>650</v>
      </c>
      <c r="CV1278" s="1">
        <v>6</v>
      </c>
      <c r="CW1278" s="1">
        <v>0</v>
      </c>
      <c r="CX1278" s="1">
        <v>150006</v>
      </c>
      <c r="CY1278" s="1" t="s">
        <v>279</v>
      </c>
    </row>
    <row r="1279" spans="1:103" x14ac:dyDescent="0.2">
      <c r="A1279" s="1">
        <v>330110</v>
      </c>
      <c r="B1279" s="1">
        <v>1</v>
      </c>
      <c r="C1279" s="1">
        <v>180002</v>
      </c>
      <c r="D1279" s="1">
        <v>280002</v>
      </c>
      <c r="E1279" s="1" t="s">
        <v>2278</v>
      </c>
      <c r="F1279" s="1" t="s">
        <v>2279</v>
      </c>
      <c r="G1279" s="1">
        <v>0</v>
      </c>
      <c r="H1279" s="1">
        <v>20</v>
      </c>
      <c r="I1279" s="1">
        <v>0</v>
      </c>
      <c r="J1279" s="1">
        <v>0</v>
      </c>
      <c r="K1279" s="1">
        <v>0</v>
      </c>
      <c r="L1279" s="1">
        <v>0</v>
      </c>
      <c r="M1279" s="1">
        <v>16</v>
      </c>
      <c r="N1279" s="1">
        <v>1</v>
      </c>
      <c r="O1279" s="1">
        <v>3</v>
      </c>
      <c r="P1279" s="1">
        <v>16631</v>
      </c>
      <c r="Q1279" s="1">
        <v>0</v>
      </c>
      <c r="R1279" s="1">
        <v>1593</v>
      </c>
      <c r="S1279" s="1">
        <v>0</v>
      </c>
      <c r="T1279" s="1">
        <v>7452</v>
      </c>
      <c r="U1279" s="1">
        <v>0</v>
      </c>
      <c r="V1279" s="1">
        <v>7452</v>
      </c>
      <c r="W1279" s="1">
        <v>0</v>
      </c>
      <c r="X1279" s="1">
        <v>0</v>
      </c>
      <c r="Y1279" s="1">
        <v>107</v>
      </c>
      <c r="Z1279" s="1">
        <v>3591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 t="s">
        <v>909</v>
      </c>
      <c r="AL1279" s="1">
        <v>1</v>
      </c>
      <c r="AM1279" s="1" t="s">
        <v>910</v>
      </c>
      <c r="AN1279" s="1">
        <v>0</v>
      </c>
      <c r="AO1279" s="1">
        <v>0</v>
      </c>
      <c r="AP1279" s="1">
        <v>0</v>
      </c>
      <c r="AQ1279" s="1">
        <v>1</v>
      </c>
      <c r="AS1279" s="1">
        <v>0</v>
      </c>
      <c r="AT1279" s="1">
        <v>0</v>
      </c>
      <c r="CS1279" s="1" t="s">
        <v>279</v>
      </c>
      <c r="CT1279" s="1">
        <v>2</v>
      </c>
      <c r="CU1279" s="1">
        <v>650</v>
      </c>
      <c r="CV1279" s="1">
        <v>6</v>
      </c>
      <c r="CW1279" s="1">
        <v>0</v>
      </c>
      <c r="CX1279" s="1">
        <v>150006</v>
      </c>
      <c r="CY1279" s="1" t="s">
        <v>279</v>
      </c>
    </row>
    <row r="1280" spans="1:103" x14ac:dyDescent="0.2">
      <c r="A1280" s="1">
        <v>330111</v>
      </c>
      <c r="B1280" s="1">
        <v>1</v>
      </c>
      <c r="C1280" s="1">
        <v>180002</v>
      </c>
      <c r="D1280" s="1">
        <v>280002</v>
      </c>
      <c r="E1280" s="1" t="s">
        <v>2278</v>
      </c>
      <c r="F1280" s="1" t="s">
        <v>2279</v>
      </c>
      <c r="G1280" s="1">
        <v>0</v>
      </c>
      <c r="H1280" s="1">
        <v>20</v>
      </c>
      <c r="I1280" s="1">
        <v>0</v>
      </c>
      <c r="J1280" s="1">
        <v>0</v>
      </c>
      <c r="K1280" s="1">
        <v>0</v>
      </c>
      <c r="L1280" s="1">
        <v>0</v>
      </c>
      <c r="M1280" s="1">
        <v>16</v>
      </c>
      <c r="N1280" s="1">
        <v>1</v>
      </c>
      <c r="O1280" s="1">
        <v>3</v>
      </c>
      <c r="P1280" s="1">
        <v>18742</v>
      </c>
      <c r="Q1280" s="1">
        <v>0</v>
      </c>
      <c r="R1280" s="1">
        <v>1795</v>
      </c>
      <c r="S1280" s="1">
        <v>0</v>
      </c>
      <c r="T1280" s="1">
        <v>7452</v>
      </c>
      <c r="U1280" s="1">
        <v>0</v>
      </c>
      <c r="V1280" s="1">
        <v>7452</v>
      </c>
      <c r="W1280" s="1">
        <v>0</v>
      </c>
      <c r="X1280" s="1">
        <v>0</v>
      </c>
      <c r="Y1280" s="1">
        <v>107</v>
      </c>
      <c r="Z1280" s="1">
        <v>3663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 t="s">
        <v>912</v>
      </c>
      <c r="AL1280" s="1">
        <v>1</v>
      </c>
      <c r="AM1280" s="1" t="s">
        <v>913</v>
      </c>
      <c r="AN1280" s="1">
        <v>0</v>
      </c>
      <c r="AO1280" s="1">
        <v>0</v>
      </c>
      <c r="AP1280" s="1">
        <v>0</v>
      </c>
      <c r="AQ1280" s="1">
        <v>1</v>
      </c>
      <c r="AS1280" s="1">
        <v>0</v>
      </c>
      <c r="AT1280" s="1">
        <v>0</v>
      </c>
      <c r="CS1280" s="1" t="s">
        <v>279</v>
      </c>
      <c r="CT1280" s="1">
        <v>2</v>
      </c>
      <c r="CU1280" s="1">
        <v>650</v>
      </c>
      <c r="CV1280" s="1">
        <v>6</v>
      </c>
      <c r="CW1280" s="1">
        <v>0</v>
      </c>
      <c r="CX1280" s="1">
        <v>150006</v>
      </c>
      <c r="CY1280" s="1" t="s">
        <v>279</v>
      </c>
    </row>
    <row r="1281" spans="1:103" x14ac:dyDescent="0.2">
      <c r="A1281" s="1">
        <v>330112</v>
      </c>
      <c r="B1281" s="1">
        <v>1</v>
      </c>
      <c r="C1281" s="1">
        <v>180002</v>
      </c>
      <c r="D1281" s="1">
        <v>280002</v>
      </c>
      <c r="E1281" s="1" t="s">
        <v>2278</v>
      </c>
      <c r="F1281" s="1" t="s">
        <v>2279</v>
      </c>
      <c r="G1281" s="1">
        <v>0</v>
      </c>
      <c r="H1281" s="1">
        <v>20</v>
      </c>
      <c r="I1281" s="1">
        <v>0</v>
      </c>
      <c r="J1281" s="1">
        <v>0</v>
      </c>
      <c r="K1281" s="1">
        <v>0</v>
      </c>
      <c r="L1281" s="1">
        <v>0</v>
      </c>
      <c r="M1281" s="1">
        <v>2</v>
      </c>
      <c r="N1281" s="1">
        <v>1</v>
      </c>
      <c r="O1281" s="1">
        <v>3</v>
      </c>
      <c r="P1281" s="1">
        <v>9200</v>
      </c>
      <c r="Q1281" s="1">
        <v>0</v>
      </c>
      <c r="R1281" s="1">
        <v>18223</v>
      </c>
      <c r="S1281" s="1">
        <v>0</v>
      </c>
      <c r="T1281" s="1">
        <v>7452</v>
      </c>
      <c r="U1281" s="1">
        <v>0</v>
      </c>
      <c r="V1281" s="1">
        <v>7452</v>
      </c>
      <c r="W1281" s="1">
        <v>0</v>
      </c>
      <c r="X1281" s="1">
        <v>0</v>
      </c>
      <c r="Y1281" s="1">
        <v>107</v>
      </c>
      <c r="Z1281" s="1">
        <v>3591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 t="s">
        <v>717</v>
      </c>
      <c r="AL1281" s="1">
        <v>1</v>
      </c>
      <c r="AM1281" s="1" t="s">
        <v>718</v>
      </c>
      <c r="AN1281" s="1">
        <v>0</v>
      </c>
      <c r="AO1281" s="1">
        <v>0</v>
      </c>
      <c r="AP1281" s="1">
        <v>0</v>
      </c>
      <c r="AQ1281" s="1">
        <v>1</v>
      </c>
      <c r="AS1281" s="1">
        <v>0</v>
      </c>
      <c r="AT1281" s="1">
        <v>0</v>
      </c>
      <c r="CS1281" s="1" t="s">
        <v>279</v>
      </c>
      <c r="CT1281" s="1">
        <v>2</v>
      </c>
      <c r="CU1281" s="1">
        <v>650</v>
      </c>
      <c r="CV1281" s="1">
        <v>6</v>
      </c>
      <c r="CW1281" s="1">
        <v>0</v>
      </c>
      <c r="CX1281" s="1">
        <v>150006</v>
      </c>
      <c r="CY1281" s="1" t="s">
        <v>279</v>
      </c>
    </row>
    <row r="1282" spans="1:103" x14ac:dyDescent="0.2">
      <c r="A1282" s="1">
        <v>330113</v>
      </c>
      <c r="B1282" s="1">
        <v>1</v>
      </c>
      <c r="C1282" s="1">
        <v>180002</v>
      </c>
      <c r="D1282" s="1">
        <v>280002</v>
      </c>
      <c r="E1282" s="1" t="s">
        <v>2278</v>
      </c>
      <c r="F1282" s="1" t="s">
        <v>2279</v>
      </c>
      <c r="G1282" s="1">
        <v>0</v>
      </c>
      <c r="H1282" s="1">
        <v>20</v>
      </c>
      <c r="I1282" s="1">
        <v>0</v>
      </c>
      <c r="J1282" s="1">
        <v>0</v>
      </c>
      <c r="K1282" s="1">
        <v>0</v>
      </c>
      <c r="L1282" s="1">
        <v>0</v>
      </c>
      <c r="M1282" s="1">
        <v>2</v>
      </c>
      <c r="N1282" s="1">
        <v>1</v>
      </c>
      <c r="O1282" s="1">
        <v>3</v>
      </c>
      <c r="P1282" s="1">
        <v>9200</v>
      </c>
      <c r="Q1282" s="1">
        <v>0</v>
      </c>
      <c r="R1282" s="1">
        <v>18223</v>
      </c>
      <c r="S1282" s="1">
        <v>0</v>
      </c>
      <c r="T1282" s="1">
        <v>7452</v>
      </c>
      <c r="U1282" s="1">
        <v>0</v>
      </c>
      <c r="V1282" s="1">
        <v>7452</v>
      </c>
      <c r="W1282" s="1">
        <v>0</v>
      </c>
      <c r="X1282" s="1">
        <v>0</v>
      </c>
      <c r="Y1282" s="1">
        <v>107</v>
      </c>
      <c r="Z1282" s="1">
        <v>3591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 t="s">
        <v>720</v>
      </c>
      <c r="AL1282" s="1">
        <v>1</v>
      </c>
      <c r="AM1282" s="1" t="s">
        <v>721</v>
      </c>
      <c r="AN1282" s="1">
        <v>0</v>
      </c>
      <c r="AO1282" s="1">
        <v>0</v>
      </c>
      <c r="AP1282" s="1">
        <v>0</v>
      </c>
      <c r="AQ1282" s="1">
        <v>1</v>
      </c>
      <c r="AS1282" s="1">
        <v>0</v>
      </c>
      <c r="AT1282" s="1">
        <v>0</v>
      </c>
      <c r="CS1282" s="1" t="s">
        <v>279</v>
      </c>
      <c r="CT1282" s="1">
        <v>2</v>
      </c>
      <c r="CU1282" s="1">
        <v>650</v>
      </c>
      <c r="CV1282" s="1">
        <v>6</v>
      </c>
      <c r="CW1282" s="1">
        <v>0</v>
      </c>
      <c r="CX1282" s="1">
        <v>150006</v>
      </c>
      <c r="CY1282" s="1" t="s">
        <v>279</v>
      </c>
    </row>
    <row r="1283" spans="1:103" x14ac:dyDescent="0.2">
      <c r="A1283" s="1">
        <v>330114</v>
      </c>
      <c r="B1283" s="1">
        <v>1</v>
      </c>
      <c r="C1283" s="1">
        <v>180002</v>
      </c>
      <c r="D1283" s="1">
        <v>280002</v>
      </c>
      <c r="E1283" s="1" t="s">
        <v>2278</v>
      </c>
      <c r="F1283" s="1" t="s">
        <v>2279</v>
      </c>
      <c r="G1283" s="1">
        <v>0</v>
      </c>
      <c r="H1283" s="1">
        <v>20</v>
      </c>
      <c r="I1283" s="1">
        <v>0</v>
      </c>
      <c r="J1283" s="1">
        <v>0</v>
      </c>
      <c r="K1283" s="1">
        <v>0</v>
      </c>
      <c r="L1283" s="1">
        <v>0</v>
      </c>
      <c r="M1283" s="1">
        <v>2</v>
      </c>
      <c r="N1283" s="1">
        <v>1</v>
      </c>
      <c r="O1283" s="1">
        <v>3</v>
      </c>
      <c r="P1283" s="1">
        <v>8654</v>
      </c>
      <c r="Q1283" s="1">
        <v>0</v>
      </c>
      <c r="R1283" s="1">
        <v>17141</v>
      </c>
      <c r="S1283" s="1">
        <v>0</v>
      </c>
      <c r="T1283" s="1">
        <v>9246</v>
      </c>
      <c r="U1283" s="1">
        <v>0</v>
      </c>
      <c r="V1283" s="1">
        <v>9246</v>
      </c>
      <c r="W1283" s="1">
        <v>0</v>
      </c>
      <c r="X1283" s="1">
        <v>0</v>
      </c>
      <c r="Y1283" s="1">
        <v>107</v>
      </c>
      <c r="Z1283" s="1">
        <v>5310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 t="s">
        <v>717</v>
      </c>
      <c r="AL1283" s="1">
        <v>1</v>
      </c>
      <c r="AM1283" s="1" t="s">
        <v>718</v>
      </c>
      <c r="AN1283" s="1">
        <v>0</v>
      </c>
      <c r="AO1283" s="1">
        <v>0</v>
      </c>
      <c r="AP1283" s="1">
        <v>0</v>
      </c>
      <c r="AQ1283" s="1">
        <v>1</v>
      </c>
      <c r="AS1283" s="1">
        <v>0</v>
      </c>
      <c r="AT1283" s="1">
        <v>0</v>
      </c>
      <c r="CS1283" s="1" t="s">
        <v>279</v>
      </c>
      <c r="CT1283" s="1">
        <v>2</v>
      </c>
      <c r="CU1283" s="1">
        <v>650</v>
      </c>
      <c r="CV1283" s="1">
        <v>6</v>
      </c>
      <c r="CW1283" s="1">
        <v>0</v>
      </c>
      <c r="CX1283" s="1">
        <v>150006</v>
      </c>
      <c r="CY1283" s="1" t="s">
        <v>279</v>
      </c>
    </row>
    <row r="1284" spans="1:103" x14ac:dyDescent="0.2">
      <c r="A1284" s="1">
        <v>330115</v>
      </c>
      <c r="B1284" s="1">
        <v>1</v>
      </c>
      <c r="C1284" s="1">
        <v>180002</v>
      </c>
      <c r="D1284" s="1">
        <v>280002</v>
      </c>
      <c r="E1284" s="1" t="s">
        <v>2278</v>
      </c>
      <c r="F1284" s="1" t="s">
        <v>2279</v>
      </c>
      <c r="G1284" s="1">
        <v>0</v>
      </c>
      <c r="H1284" s="1">
        <v>20</v>
      </c>
      <c r="I1284" s="1">
        <v>0</v>
      </c>
      <c r="J1284" s="1">
        <v>0</v>
      </c>
      <c r="K1284" s="1">
        <v>0</v>
      </c>
      <c r="L1284" s="1">
        <v>0</v>
      </c>
      <c r="M1284" s="1">
        <v>2</v>
      </c>
      <c r="N1284" s="1">
        <v>1</v>
      </c>
      <c r="O1284" s="1">
        <v>3</v>
      </c>
      <c r="P1284" s="1">
        <v>8654</v>
      </c>
      <c r="Q1284" s="1">
        <v>0</v>
      </c>
      <c r="R1284" s="1">
        <v>17141</v>
      </c>
      <c r="S1284" s="1">
        <v>0</v>
      </c>
      <c r="T1284" s="1">
        <v>9246</v>
      </c>
      <c r="U1284" s="1">
        <v>0</v>
      </c>
      <c r="V1284" s="1">
        <v>9246</v>
      </c>
      <c r="W1284" s="1">
        <v>0</v>
      </c>
      <c r="X1284" s="1">
        <v>0</v>
      </c>
      <c r="Y1284" s="1">
        <v>107</v>
      </c>
      <c r="Z1284" s="1">
        <v>5310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 t="s">
        <v>720</v>
      </c>
      <c r="AL1284" s="1">
        <v>1</v>
      </c>
      <c r="AM1284" s="1" t="s">
        <v>721</v>
      </c>
      <c r="AN1284" s="1">
        <v>0</v>
      </c>
      <c r="AO1284" s="1">
        <v>0</v>
      </c>
      <c r="AP1284" s="1">
        <v>0</v>
      </c>
      <c r="AQ1284" s="1">
        <v>1</v>
      </c>
      <c r="AS1284" s="1">
        <v>0</v>
      </c>
      <c r="AT1284" s="1">
        <v>0</v>
      </c>
      <c r="CS1284" s="1" t="s">
        <v>279</v>
      </c>
      <c r="CT1284" s="1">
        <v>2</v>
      </c>
      <c r="CU1284" s="1">
        <v>650</v>
      </c>
      <c r="CV1284" s="1">
        <v>6</v>
      </c>
      <c r="CW1284" s="1">
        <v>0</v>
      </c>
      <c r="CX1284" s="1">
        <v>150006</v>
      </c>
      <c r="CY1284" s="1" t="s">
        <v>279</v>
      </c>
    </row>
    <row r="1285" spans="1:103" x14ac:dyDescent="0.2">
      <c r="A1285" s="1">
        <v>330116</v>
      </c>
      <c r="B1285" s="1">
        <v>1</v>
      </c>
      <c r="C1285" s="1">
        <v>180002</v>
      </c>
      <c r="D1285" s="1">
        <v>280002</v>
      </c>
      <c r="E1285" s="1" t="s">
        <v>2278</v>
      </c>
      <c r="F1285" s="1" t="s">
        <v>2279</v>
      </c>
      <c r="G1285" s="1">
        <v>0</v>
      </c>
      <c r="H1285" s="1">
        <v>20</v>
      </c>
      <c r="I1285" s="1">
        <v>0</v>
      </c>
      <c r="J1285" s="1">
        <v>0</v>
      </c>
      <c r="K1285" s="1">
        <v>0</v>
      </c>
      <c r="L1285" s="1">
        <v>0</v>
      </c>
      <c r="M1285" s="1">
        <v>8</v>
      </c>
      <c r="N1285" s="1">
        <v>1</v>
      </c>
      <c r="O1285" s="1">
        <v>3</v>
      </c>
      <c r="P1285" s="1">
        <v>12031</v>
      </c>
      <c r="Q1285" s="1">
        <v>0</v>
      </c>
      <c r="R1285" s="1">
        <v>5131</v>
      </c>
      <c r="S1285" s="1">
        <v>0</v>
      </c>
      <c r="T1285" s="1">
        <v>7452</v>
      </c>
      <c r="U1285" s="1">
        <v>0</v>
      </c>
      <c r="V1285" s="1">
        <v>7452</v>
      </c>
      <c r="W1285" s="1">
        <v>0</v>
      </c>
      <c r="X1285" s="1">
        <v>0</v>
      </c>
      <c r="Y1285" s="1">
        <v>107</v>
      </c>
      <c r="Z1285" s="1">
        <v>3591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 t="s">
        <v>847</v>
      </c>
      <c r="AL1285" s="1">
        <v>1</v>
      </c>
      <c r="AM1285" s="1" t="s">
        <v>848</v>
      </c>
      <c r="AN1285" s="1">
        <v>0</v>
      </c>
      <c r="AO1285" s="1">
        <v>0</v>
      </c>
      <c r="AP1285" s="1">
        <v>0</v>
      </c>
      <c r="AQ1285" s="1">
        <v>1</v>
      </c>
      <c r="AS1285" s="1">
        <v>0</v>
      </c>
      <c r="AT1285" s="1">
        <v>0</v>
      </c>
      <c r="CS1285" s="1" t="s">
        <v>279</v>
      </c>
      <c r="CT1285" s="1">
        <v>2</v>
      </c>
      <c r="CU1285" s="1">
        <v>650</v>
      </c>
      <c r="CV1285" s="1">
        <v>6</v>
      </c>
      <c r="CW1285" s="1">
        <v>0</v>
      </c>
      <c r="CX1285" s="1">
        <v>150006</v>
      </c>
      <c r="CY1285" s="1" t="s">
        <v>279</v>
      </c>
    </row>
    <row r="1286" spans="1:103" x14ac:dyDescent="0.2">
      <c r="A1286" s="1">
        <v>330117</v>
      </c>
      <c r="B1286" s="1">
        <v>1</v>
      </c>
      <c r="C1286" s="1">
        <v>180002</v>
      </c>
      <c r="D1286" s="1">
        <v>280002</v>
      </c>
      <c r="E1286" s="1" t="s">
        <v>2278</v>
      </c>
      <c r="F1286" s="1" t="s">
        <v>2279</v>
      </c>
      <c r="G1286" s="1">
        <v>0</v>
      </c>
      <c r="H1286" s="1">
        <v>20</v>
      </c>
      <c r="I1286" s="1">
        <v>0</v>
      </c>
      <c r="J1286" s="1">
        <v>0</v>
      </c>
      <c r="K1286" s="1">
        <v>0</v>
      </c>
      <c r="L1286" s="1">
        <v>0</v>
      </c>
      <c r="M1286" s="1">
        <v>8</v>
      </c>
      <c r="N1286" s="1">
        <v>1</v>
      </c>
      <c r="O1286" s="1">
        <v>3</v>
      </c>
      <c r="P1286" s="1">
        <v>11316</v>
      </c>
      <c r="Q1286" s="1">
        <v>0</v>
      </c>
      <c r="R1286" s="1">
        <v>4826</v>
      </c>
      <c r="S1286" s="1">
        <v>0</v>
      </c>
      <c r="T1286" s="1">
        <v>9246</v>
      </c>
      <c r="U1286" s="1">
        <v>0</v>
      </c>
      <c r="V1286" s="1">
        <v>9246</v>
      </c>
      <c r="W1286" s="1">
        <v>0</v>
      </c>
      <c r="X1286" s="1">
        <v>0</v>
      </c>
      <c r="Y1286" s="1">
        <v>107</v>
      </c>
      <c r="Z1286" s="1">
        <v>5310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 t="s">
        <v>850</v>
      </c>
      <c r="AL1286" s="1">
        <v>1</v>
      </c>
      <c r="AM1286" s="1" t="s">
        <v>851</v>
      </c>
      <c r="AN1286" s="1">
        <v>0</v>
      </c>
      <c r="AO1286" s="1">
        <v>0</v>
      </c>
      <c r="AP1286" s="1">
        <v>0</v>
      </c>
      <c r="AQ1286" s="1">
        <v>1</v>
      </c>
      <c r="AS1286" s="1">
        <v>0</v>
      </c>
      <c r="AT1286" s="1">
        <v>0</v>
      </c>
      <c r="CS1286" s="1" t="s">
        <v>279</v>
      </c>
      <c r="CT1286" s="1">
        <v>2</v>
      </c>
      <c r="CU1286" s="1">
        <v>650</v>
      </c>
      <c r="CV1286" s="1">
        <v>6</v>
      </c>
      <c r="CW1286" s="1">
        <v>0</v>
      </c>
      <c r="CX1286" s="1">
        <v>150006</v>
      </c>
      <c r="CY1286" s="1" t="s">
        <v>279</v>
      </c>
    </row>
    <row r="1287" spans="1:103" x14ac:dyDescent="0.2">
      <c r="A1287" s="1">
        <v>330118</v>
      </c>
      <c r="B1287" s="1">
        <v>1</v>
      </c>
      <c r="C1287" s="1">
        <v>180002</v>
      </c>
      <c r="D1287" s="1">
        <v>280002</v>
      </c>
      <c r="E1287" s="1" t="s">
        <v>2278</v>
      </c>
      <c r="F1287" s="1" t="s">
        <v>2279</v>
      </c>
      <c r="G1287" s="1">
        <v>0</v>
      </c>
      <c r="H1287" s="1">
        <v>20</v>
      </c>
      <c r="I1287" s="1">
        <v>0</v>
      </c>
      <c r="J1287" s="1">
        <v>0</v>
      </c>
      <c r="K1287" s="1">
        <v>0</v>
      </c>
      <c r="L1287" s="1">
        <v>0</v>
      </c>
      <c r="M1287" s="1">
        <v>8</v>
      </c>
      <c r="N1287" s="1">
        <v>1</v>
      </c>
      <c r="O1287" s="1">
        <v>3</v>
      </c>
      <c r="P1287" s="1">
        <v>12794</v>
      </c>
      <c r="Q1287" s="1">
        <v>0</v>
      </c>
      <c r="R1287" s="1">
        <v>5457</v>
      </c>
      <c r="S1287" s="1">
        <v>0</v>
      </c>
      <c r="T1287" s="1">
        <v>9369</v>
      </c>
      <c r="U1287" s="1">
        <v>0</v>
      </c>
      <c r="V1287" s="1">
        <v>9369</v>
      </c>
      <c r="W1287" s="1">
        <v>0</v>
      </c>
      <c r="X1287" s="1">
        <v>0</v>
      </c>
      <c r="Y1287" s="1">
        <v>107</v>
      </c>
      <c r="Z1287" s="1">
        <v>5507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 t="s">
        <v>847</v>
      </c>
      <c r="AL1287" s="1">
        <v>1</v>
      </c>
      <c r="AM1287" s="1" t="s">
        <v>848</v>
      </c>
      <c r="AN1287" s="1">
        <v>0</v>
      </c>
      <c r="AO1287" s="1">
        <v>0</v>
      </c>
      <c r="AP1287" s="1">
        <v>0</v>
      </c>
      <c r="AQ1287" s="1">
        <v>1</v>
      </c>
      <c r="AS1287" s="1">
        <v>0</v>
      </c>
      <c r="AT1287" s="1">
        <v>0</v>
      </c>
      <c r="CS1287" s="1" t="s">
        <v>279</v>
      </c>
      <c r="CT1287" s="1">
        <v>2</v>
      </c>
      <c r="CU1287" s="1">
        <v>650</v>
      </c>
      <c r="CV1287" s="1">
        <v>6</v>
      </c>
      <c r="CW1287" s="1">
        <v>0</v>
      </c>
      <c r="CX1287" s="1">
        <v>150006</v>
      </c>
      <c r="CY1287" s="1" t="s">
        <v>279</v>
      </c>
    </row>
    <row r="1288" spans="1:103" x14ac:dyDescent="0.2">
      <c r="A1288" s="1">
        <v>330119</v>
      </c>
      <c r="B1288" s="1">
        <v>1</v>
      </c>
      <c r="C1288" s="1">
        <v>180002</v>
      </c>
      <c r="D1288" s="1">
        <v>280002</v>
      </c>
      <c r="E1288" s="1" t="s">
        <v>2278</v>
      </c>
      <c r="F1288" s="1" t="s">
        <v>2279</v>
      </c>
      <c r="G1288" s="1">
        <v>0</v>
      </c>
      <c r="H1288" s="1">
        <v>20</v>
      </c>
      <c r="I1288" s="1">
        <v>0</v>
      </c>
      <c r="J1288" s="1">
        <v>0</v>
      </c>
      <c r="K1288" s="1">
        <v>0</v>
      </c>
      <c r="L1288" s="1">
        <v>0</v>
      </c>
      <c r="M1288" s="1">
        <v>16</v>
      </c>
      <c r="N1288" s="1">
        <v>1</v>
      </c>
      <c r="O1288" s="1">
        <v>3</v>
      </c>
      <c r="P1288" s="1">
        <v>15643</v>
      </c>
      <c r="Q1288" s="1">
        <v>0</v>
      </c>
      <c r="R1288" s="1">
        <v>1498</v>
      </c>
      <c r="S1288" s="1">
        <v>0</v>
      </c>
      <c r="T1288" s="1">
        <v>9246</v>
      </c>
      <c r="U1288" s="1">
        <v>0</v>
      </c>
      <c r="V1288" s="1">
        <v>9246</v>
      </c>
      <c r="W1288" s="1">
        <v>0</v>
      </c>
      <c r="X1288" s="1">
        <v>0</v>
      </c>
      <c r="Y1288" s="1">
        <v>107</v>
      </c>
      <c r="Z1288" s="1">
        <v>5310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 t="s">
        <v>912</v>
      </c>
      <c r="AL1288" s="1">
        <v>1</v>
      </c>
      <c r="AM1288" s="1" t="s">
        <v>913</v>
      </c>
      <c r="AN1288" s="1">
        <v>0</v>
      </c>
      <c r="AO1288" s="1">
        <v>0</v>
      </c>
      <c r="AP1288" s="1">
        <v>0</v>
      </c>
      <c r="AQ1288" s="1">
        <v>1</v>
      </c>
      <c r="AS1288" s="1">
        <v>0</v>
      </c>
      <c r="AT1288" s="1">
        <v>0</v>
      </c>
      <c r="CS1288" s="1" t="s">
        <v>279</v>
      </c>
      <c r="CT1288" s="1">
        <v>2</v>
      </c>
      <c r="CU1288" s="1">
        <v>650</v>
      </c>
      <c r="CV1288" s="1">
        <v>6</v>
      </c>
      <c r="CW1288" s="1">
        <v>0</v>
      </c>
      <c r="CX1288" s="1">
        <v>150006</v>
      </c>
      <c r="CY1288" s="1" t="s">
        <v>279</v>
      </c>
    </row>
    <row r="1289" spans="1:103" x14ac:dyDescent="0.2">
      <c r="A1289" s="1">
        <v>330120</v>
      </c>
      <c r="B1289" s="1">
        <v>1</v>
      </c>
      <c r="C1289" s="1">
        <v>180002</v>
      </c>
      <c r="D1289" s="1">
        <v>280002</v>
      </c>
      <c r="E1289" s="1" t="s">
        <v>2278</v>
      </c>
      <c r="F1289" s="1" t="s">
        <v>2279</v>
      </c>
      <c r="G1289" s="1">
        <v>0</v>
      </c>
      <c r="H1289" s="1">
        <v>20</v>
      </c>
      <c r="I1289" s="1">
        <v>0</v>
      </c>
      <c r="J1289" s="1">
        <v>0</v>
      </c>
      <c r="K1289" s="1">
        <v>0</v>
      </c>
      <c r="L1289" s="1">
        <v>0</v>
      </c>
      <c r="M1289" s="1">
        <v>2</v>
      </c>
      <c r="N1289" s="1">
        <v>1</v>
      </c>
      <c r="O1289" s="1">
        <v>3</v>
      </c>
      <c r="P1289" s="1">
        <v>10368</v>
      </c>
      <c r="Q1289" s="1">
        <v>0</v>
      </c>
      <c r="R1289" s="1">
        <v>20536</v>
      </c>
      <c r="S1289" s="1">
        <v>0</v>
      </c>
      <c r="T1289" s="1">
        <v>7452</v>
      </c>
      <c r="U1289" s="1">
        <v>0</v>
      </c>
      <c r="V1289" s="1">
        <v>7452</v>
      </c>
      <c r="W1289" s="1">
        <v>0</v>
      </c>
      <c r="X1289" s="1">
        <v>0</v>
      </c>
      <c r="Y1289" s="1">
        <v>107</v>
      </c>
      <c r="Z1289" s="1">
        <v>3663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 t="s">
        <v>717</v>
      </c>
      <c r="AL1289" s="1">
        <v>1</v>
      </c>
      <c r="AM1289" s="1" t="s">
        <v>718</v>
      </c>
      <c r="AN1289" s="1">
        <v>0</v>
      </c>
      <c r="AO1289" s="1">
        <v>0</v>
      </c>
      <c r="AP1289" s="1">
        <v>0</v>
      </c>
      <c r="AQ1289" s="1">
        <v>1</v>
      </c>
      <c r="AS1289" s="1">
        <v>0</v>
      </c>
      <c r="AT1289" s="1">
        <v>0</v>
      </c>
      <c r="CS1289" s="1" t="s">
        <v>279</v>
      </c>
      <c r="CT1289" s="1">
        <v>2</v>
      </c>
      <c r="CU1289" s="1">
        <v>650</v>
      </c>
      <c r="CV1289" s="1">
        <v>6</v>
      </c>
      <c r="CW1289" s="1">
        <v>0</v>
      </c>
      <c r="CX1289" s="1">
        <v>150006</v>
      </c>
      <c r="CY1289" s="1" t="s">
        <v>279</v>
      </c>
    </row>
    <row r="1290" spans="1:103" x14ac:dyDescent="0.2">
      <c r="A1290" s="1">
        <v>330121</v>
      </c>
      <c r="B1290" s="1">
        <v>1</v>
      </c>
      <c r="C1290" s="1">
        <v>180002</v>
      </c>
      <c r="D1290" s="1">
        <v>280002</v>
      </c>
      <c r="E1290" s="1" t="s">
        <v>2278</v>
      </c>
      <c r="F1290" s="1" t="s">
        <v>2279</v>
      </c>
      <c r="G1290" s="1">
        <v>0</v>
      </c>
      <c r="H1290" s="1">
        <v>20</v>
      </c>
      <c r="I1290" s="1">
        <v>0</v>
      </c>
      <c r="J1290" s="1">
        <v>0</v>
      </c>
      <c r="K1290" s="1">
        <v>0</v>
      </c>
      <c r="L1290" s="1">
        <v>0</v>
      </c>
      <c r="M1290" s="1">
        <v>4</v>
      </c>
      <c r="N1290" s="1">
        <v>1</v>
      </c>
      <c r="O1290" s="1">
        <v>3</v>
      </c>
      <c r="P1290" s="1">
        <v>18250</v>
      </c>
      <c r="Q1290" s="1">
        <v>0</v>
      </c>
      <c r="R1290" s="1">
        <v>0</v>
      </c>
      <c r="S1290" s="1">
        <v>0</v>
      </c>
      <c r="T1290" s="1">
        <v>9369</v>
      </c>
      <c r="U1290" s="1">
        <v>0</v>
      </c>
      <c r="V1290" s="1">
        <v>9369</v>
      </c>
      <c r="W1290" s="1">
        <v>0</v>
      </c>
      <c r="X1290" s="1">
        <v>0</v>
      </c>
      <c r="Y1290" s="1">
        <v>107</v>
      </c>
      <c r="Z1290" s="1">
        <v>5507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 t="s">
        <v>783</v>
      </c>
      <c r="AL1290" s="1">
        <v>1</v>
      </c>
      <c r="AM1290" s="1" t="s">
        <v>784</v>
      </c>
      <c r="AN1290" s="1">
        <v>0</v>
      </c>
      <c r="AO1290" s="1">
        <v>0</v>
      </c>
      <c r="AP1290" s="1">
        <v>0</v>
      </c>
      <c r="AQ1290" s="1">
        <v>1</v>
      </c>
      <c r="AS1290" s="1">
        <v>0</v>
      </c>
      <c r="AT1290" s="1">
        <v>0</v>
      </c>
      <c r="CS1290" s="1" t="s">
        <v>279</v>
      </c>
      <c r="CT1290" s="1">
        <v>2</v>
      </c>
      <c r="CU1290" s="1">
        <v>650</v>
      </c>
      <c r="CV1290" s="1">
        <v>6</v>
      </c>
      <c r="CW1290" s="1">
        <v>0</v>
      </c>
      <c r="CX1290" s="1">
        <v>150006</v>
      </c>
      <c r="CY1290" s="1" t="s">
        <v>279</v>
      </c>
    </row>
    <row r="1291" spans="1:103" x14ac:dyDescent="0.2">
      <c r="A1291" s="1">
        <v>330122</v>
      </c>
      <c r="B1291" s="1">
        <v>1</v>
      </c>
      <c r="C1291" s="1">
        <v>180002</v>
      </c>
      <c r="D1291" s="1">
        <v>280002</v>
      </c>
      <c r="E1291" s="1" t="s">
        <v>2278</v>
      </c>
      <c r="F1291" s="1" t="s">
        <v>2279</v>
      </c>
      <c r="G1291" s="1">
        <v>0</v>
      </c>
      <c r="H1291" s="1">
        <v>20</v>
      </c>
      <c r="I1291" s="1">
        <v>0</v>
      </c>
      <c r="J1291" s="1">
        <v>0</v>
      </c>
      <c r="K1291" s="1">
        <v>0</v>
      </c>
      <c r="L1291" s="1">
        <v>0</v>
      </c>
      <c r="M1291" s="1">
        <v>4</v>
      </c>
      <c r="N1291" s="1">
        <v>1</v>
      </c>
      <c r="O1291" s="1">
        <v>3</v>
      </c>
      <c r="P1291" s="1">
        <v>18250</v>
      </c>
      <c r="Q1291" s="1">
        <v>0</v>
      </c>
      <c r="R1291" s="1">
        <v>0</v>
      </c>
      <c r="S1291" s="1">
        <v>0</v>
      </c>
      <c r="T1291" s="1">
        <v>9369</v>
      </c>
      <c r="U1291" s="1">
        <v>0</v>
      </c>
      <c r="V1291" s="1">
        <v>9369</v>
      </c>
      <c r="W1291" s="1">
        <v>0</v>
      </c>
      <c r="X1291" s="1">
        <v>0</v>
      </c>
      <c r="Y1291" s="1">
        <v>107</v>
      </c>
      <c r="Z1291" s="1">
        <v>5507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 t="s">
        <v>792</v>
      </c>
      <c r="AL1291" s="1">
        <v>1</v>
      </c>
      <c r="AM1291" s="1" t="s">
        <v>784</v>
      </c>
      <c r="AN1291" s="1">
        <v>0</v>
      </c>
      <c r="AO1291" s="1">
        <v>0</v>
      </c>
      <c r="AP1291" s="1">
        <v>0</v>
      </c>
      <c r="AQ1291" s="1">
        <v>1</v>
      </c>
      <c r="AS1291" s="1">
        <v>0</v>
      </c>
      <c r="AT1291" s="1">
        <v>0</v>
      </c>
      <c r="CS1291" s="1" t="s">
        <v>279</v>
      </c>
      <c r="CT1291" s="1">
        <v>2</v>
      </c>
      <c r="CU1291" s="1">
        <v>650</v>
      </c>
      <c r="CV1291" s="1">
        <v>6</v>
      </c>
      <c r="CW1291" s="1">
        <v>0</v>
      </c>
      <c r="CX1291" s="1">
        <v>150006</v>
      </c>
      <c r="CY1291" s="1" t="s">
        <v>279</v>
      </c>
    </row>
    <row r="1292" spans="1:103" x14ac:dyDescent="0.2">
      <c r="A1292" s="1">
        <v>330123</v>
      </c>
      <c r="B1292" s="1">
        <v>1</v>
      </c>
      <c r="C1292" s="1">
        <v>180002</v>
      </c>
      <c r="D1292" s="1">
        <v>280002</v>
      </c>
      <c r="E1292" s="1" t="s">
        <v>2278</v>
      </c>
      <c r="F1292" s="1" t="s">
        <v>2279</v>
      </c>
      <c r="G1292" s="1">
        <v>0</v>
      </c>
      <c r="H1292" s="1">
        <v>20</v>
      </c>
      <c r="I1292" s="1">
        <v>0</v>
      </c>
      <c r="J1292" s="1">
        <v>0</v>
      </c>
      <c r="K1292" s="1">
        <v>0</v>
      </c>
      <c r="L1292" s="1">
        <v>0</v>
      </c>
      <c r="M1292" s="1">
        <v>4</v>
      </c>
      <c r="N1292" s="1">
        <v>1</v>
      </c>
      <c r="O1292" s="1">
        <v>3</v>
      </c>
      <c r="P1292" s="1">
        <v>17161</v>
      </c>
      <c r="Q1292" s="1">
        <v>0</v>
      </c>
      <c r="R1292" s="1">
        <v>0</v>
      </c>
      <c r="S1292" s="1">
        <v>0</v>
      </c>
      <c r="T1292" s="1">
        <v>7452</v>
      </c>
      <c r="U1292" s="1">
        <v>0</v>
      </c>
      <c r="V1292" s="1">
        <v>7452</v>
      </c>
      <c r="W1292" s="1">
        <v>0</v>
      </c>
      <c r="X1292" s="1">
        <v>0</v>
      </c>
      <c r="Y1292" s="1">
        <v>107</v>
      </c>
      <c r="Z1292" s="1">
        <v>3591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 t="s">
        <v>792</v>
      </c>
      <c r="AL1292" s="1">
        <v>1</v>
      </c>
      <c r="AM1292" s="1" t="s">
        <v>784</v>
      </c>
      <c r="AN1292" s="1">
        <v>0</v>
      </c>
      <c r="AO1292" s="1">
        <v>0</v>
      </c>
      <c r="AP1292" s="1">
        <v>0</v>
      </c>
      <c r="AQ1292" s="1">
        <v>1</v>
      </c>
      <c r="AS1292" s="1">
        <v>0</v>
      </c>
      <c r="AT1292" s="1">
        <v>0</v>
      </c>
      <c r="CS1292" s="1" t="s">
        <v>279</v>
      </c>
      <c r="CT1292" s="1">
        <v>2</v>
      </c>
      <c r="CU1292" s="1">
        <v>650</v>
      </c>
      <c r="CV1292" s="1">
        <v>6</v>
      </c>
      <c r="CW1292" s="1">
        <v>0</v>
      </c>
      <c r="CX1292" s="1">
        <v>150006</v>
      </c>
      <c r="CY1292" s="1" t="s">
        <v>279</v>
      </c>
    </row>
    <row r="1293" spans="1:103" x14ac:dyDescent="0.2">
      <c r="A1293" s="1">
        <v>330124</v>
      </c>
      <c r="B1293" s="1">
        <v>1</v>
      </c>
      <c r="C1293" s="1">
        <v>180002</v>
      </c>
      <c r="D1293" s="1">
        <v>280002</v>
      </c>
      <c r="E1293" s="1" t="s">
        <v>2278</v>
      </c>
      <c r="F1293" s="1" t="s">
        <v>2279</v>
      </c>
      <c r="G1293" s="1">
        <v>0</v>
      </c>
      <c r="H1293" s="1">
        <v>20</v>
      </c>
      <c r="I1293" s="1">
        <v>0</v>
      </c>
      <c r="J1293" s="1">
        <v>0</v>
      </c>
      <c r="K1293" s="1">
        <v>0</v>
      </c>
      <c r="L1293" s="1">
        <v>0</v>
      </c>
      <c r="M1293" s="1">
        <v>8</v>
      </c>
      <c r="N1293" s="1">
        <v>1</v>
      </c>
      <c r="O1293" s="1">
        <v>3</v>
      </c>
      <c r="P1293" s="1">
        <v>10602</v>
      </c>
      <c r="Q1293" s="1">
        <v>0</v>
      </c>
      <c r="R1293" s="1">
        <v>4522</v>
      </c>
      <c r="S1293" s="1">
        <v>0</v>
      </c>
      <c r="T1293" s="1">
        <v>7452</v>
      </c>
      <c r="U1293" s="1">
        <v>0</v>
      </c>
      <c r="V1293" s="1">
        <v>7452</v>
      </c>
      <c r="W1293" s="1">
        <v>0</v>
      </c>
      <c r="X1293" s="1">
        <v>0</v>
      </c>
      <c r="Y1293" s="1">
        <v>107</v>
      </c>
      <c r="Z1293" s="1">
        <v>3517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 t="s">
        <v>847</v>
      </c>
      <c r="AL1293" s="1">
        <v>1</v>
      </c>
      <c r="AM1293" s="1" t="s">
        <v>848</v>
      </c>
      <c r="AN1293" s="1">
        <v>0</v>
      </c>
      <c r="AO1293" s="1">
        <v>0</v>
      </c>
      <c r="AP1293" s="1">
        <v>0</v>
      </c>
      <c r="AQ1293" s="1">
        <v>1</v>
      </c>
      <c r="AS1293" s="1">
        <v>0</v>
      </c>
      <c r="AT1293" s="1">
        <v>0</v>
      </c>
      <c r="CS1293" s="1" t="s">
        <v>279</v>
      </c>
      <c r="CT1293" s="1">
        <v>2</v>
      </c>
      <c r="CU1293" s="1">
        <v>650</v>
      </c>
      <c r="CV1293" s="1">
        <v>6</v>
      </c>
      <c r="CW1293" s="1">
        <v>0</v>
      </c>
      <c r="CX1293" s="1">
        <v>150006</v>
      </c>
      <c r="CY1293" s="1" t="s">
        <v>279</v>
      </c>
    </row>
    <row r="1294" spans="1:103" x14ac:dyDescent="0.2">
      <c r="A1294" s="1">
        <v>330125</v>
      </c>
      <c r="B1294" s="1">
        <v>1</v>
      </c>
      <c r="C1294" s="1">
        <v>180002</v>
      </c>
      <c r="D1294" s="1">
        <v>280002</v>
      </c>
      <c r="E1294" s="1" t="s">
        <v>2278</v>
      </c>
      <c r="F1294" s="1" t="s">
        <v>2279</v>
      </c>
      <c r="G1294" s="1">
        <v>0</v>
      </c>
      <c r="H1294" s="1">
        <v>20</v>
      </c>
      <c r="I1294" s="1">
        <v>0</v>
      </c>
      <c r="J1294" s="1">
        <v>0</v>
      </c>
      <c r="K1294" s="1">
        <v>0</v>
      </c>
      <c r="L1294" s="1">
        <v>0</v>
      </c>
      <c r="M1294" s="1">
        <v>16</v>
      </c>
      <c r="N1294" s="1">
        <v>1</v>
      </c>
      <c r="O1294" s="1">
        <v>3</v>
      </c>
      <c r="P1294" s="1">
        <v>18873</v>
      </c>
      <c r="Q1294" s="1">
        <v>0</v>
      </c>
      <c r="R1294" s="1">
        <v>1807</v>
      </c>
      <c r="S1294" s="1">
        <v>0</v>
      </c>
      <c r="T1294" s="1">
        <v>7454</v>
      </c>
      <c r="U1294" s="1">
        <v>0</v>
      </c>
      <c r="V1294" s="1">
        <v>7454</v>
      </c>
      <c r="W1294" s="1">
        <v>0</v>
      </c>
      <c r="X1294" s="1">
        <v>0</v>
      </c>
      <c r="Y1294" s="1">
        <v>107</v>
      </c>
      <c r="Z1294" s="1">
        <v>4271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 t="s">
        <v>909</v>
      </c>
      <c r="AL1294" s="1">
        <v>1</v>
      </c>
      <c r="AM1294" s="1" t="s">
        <v>910</v>
      </c>
      <c r="AN1294" s="1">
        <v>0</v>
      </c>
      <c r="AO1294" s="1">
        <v>0</v>
      </c>
      <c r="AP1294" s="1">
        <v>0</v>
      </c>
      <c r="AQ1294" s="1">
        <v>1</v>
      </c>
      <c r="AS1294" s="1">
        <v>0</v>
      </c>
      <c r="AT1294" s="1">
        <v>0</v>
      </c>
      <c r="CS1294" s="1" t="s">
        <v>279</v>
      </c>
      <c r="CT1294" s="1">
        <v>2</v>
      </c>
      <c r="CU1294" s="1">
        <v>650</v>
      </c>
      <c r="CV1294" s="1">
        <v>6</v>
      </c>
      <c r="CW1294" s="1">
        <v>0</v>
      </c>
      <c r="CX1294" s="1">
        <v>150006</v>
      </c>
      <c r="CY1294" s="1" t="s">
        <v>279</v>
      </c>
    </row>
    <row r="1295" spans="1:103" x14ac:dyDescent="0.2">
      <c r="A1295" s="1">
        <v>330126</v>
      </c>
      <c r="B1295" s="1">
        <v>1</v>
      </c>
      <c r="C1295" s="1">
        <v>180002</v>
      </c>
      <c r="D1295" s="1">
        <v>280002</v>
      </c>
      <c r="E1295" s="1" t="s">
        <v>2278</v>
      </c>
      <c r="F1295" s="1" t="s">
        <v>2279</v>
      </c>
      <c r="G1295" s="1">
        <v>0</v>
      </c>
      <c r="H1295" s="1">
        <v>20</v>
      </c>
      <c r="I1295" s="1">
        <v>0</v>
      </c>
      <c r="J1295" s="1">
        <v>0</v>
      </c>
      <c r="K1295" s="1">
        <v>0</v>
      </c>
      <c r="L1295" s="1">
        <v>0</v>
      </c>
      <c r="M1295" s="1">
        <v>16</v>
      </c>
      <c r="N1295" s="1">
        <v>1</v>
      </c>
      <c r="O1295" s="1">
        <v>3</v>
      </c>
      <c r="P1295" s="1">
        <v>18872</v>
      </c>
      <c r="Q1295" s="1">
        <v>0</v>
      </c>
      <c r="R1295" s="1">
        <v>1807</v>
      </c>
      <c r="S1295" s="1">
        <v>0</v>
      </c>
      <c r="T1295" s="1">
        <v>7453</v>
      </c>
      <c r="U1295" s="1">
        <v>0</v>
      </c>
      <c r="V1295" s="1">
        <v>7453</v>
      </c>
      <c r="W1295" s="1">
        <v>0</v>
      </c>
      <c r="X1295" s="1">
        <v>0</v>
      </c>
      <c r="Y1295" s="1">
        <v>107</v>
      </c>
      <c r="Z1295" s="1">
        <v>4270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 t="s">
        <v>912</v>
      </c>
      <c r="AL1295" s="1">
        <v>1</v>
      </c>
      <c r="AM1295" s="1" t="s">
        <v>913</v>
      </c>
      <c r="AN1295" s="1">
        <v>0</v>
      </c>
      <c r="AO1295" s="1">
        <v>0</v>
      </c>
      <c r="AP1295" s="1">
        <v>0</v>
      </c>
      <c r="AQ1295" s="1">
        <v>1</v>
      </c>
      <c r="AS1295" s="1">
        <v>0</v>
      </c>
      <c r="AT1295" s="1">
        <v>0</v>
      </c>
      <c r="CS1295" s="1" t="s">
        <v>279</v>
      </c>
      <c r="CT1295" s="1">
        <v>2</v>
      </c>
      <c r="CU1295" s="1">
        <v>650</v>
      </c>
      <c r="CV1295" s="1">
        <v>6</v>
      </c>
      <c r="CW1295" s="1">
        <v>0</v>
      </c>
      <c r="CX1295" s="1">
        <v>150006</v>
      </c>
      <c r="CY1295" s="1" t="s">
        <v>279</v>
      </c>
    </row>
    <row r="1296" spans="1:103" x14ac:dyDescent="0.2">
      <c r="A1296" s="1">
        <v>330127</v>
      </c>
      <c r="B1296" s="1">
        <v>1</v>
      </c>
      <c r="C1296" s="1">
        <v>180002</v>
      </c>
      <c r="D1296" s="1">
        <v>280002</v>
      </c>
      <c r="E1296" s="1" t="s">
        <v>2278</v>
      </c>
      <c r="F1296" s="1" t="s">
        <v>2279</v>
      </c>
      <c r="G1296" s="1">
        <v>0</v>
      </c>
      <c r="H1296" s="1">
        <v>20</v>
      </c>
      <c r="I1296" s="1">
        <v>0</v>
      </c>
      <c r="J1296" s="1">
        <v>0</v>
      </c>
      <c r="K1296" s="1">
        <v>0</v>
      </c>
      <c r="L1296" s="1">
        <v>0</v>
      </c>
      <c r="M1296" s="1">
        <v>32</v>
      </c>
      <c r="N1296" s="1">
        <v>1</v>
      </c>
      <c r="O1296" s="1">
        <v>3</v>
      </c>
      <c r="P1296" s="1">
        <v>19876</v>
      </c>
      <c r="Q1296" s="1">
        <v>0</v>
      </c>
      <c r="R1296" s="1">
        <v>0</v>
      </c>
      <c r="S1296" s="1">
        <v>0</v>
      </c>
      <c r="T1296" s="1">
        <v>7453</v>
      </c>
      <c r="U1296" s="1">
        <v>0</v>
      </c>
      <c r="V1296" s="1">
        <v>7453</v>
      </c>
      <c r="W1296" s="1">
        <v>0</v>
      </c>
      <c r="X1296" s="1">
        <v>0</v>
      </c>
      <c r="Y1296" s="1">
        <v>107</v>
      </c>
      <c r="Z1296" s="1">
        <v>4270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 t="s">
        <v>948</v>
      </c>
      <c r="AL1296" s="1">
        <v>1</v>
      </c>
      <c r="AM1296" s="1" t="s">
        <v>949</v>
      </c>
      <c r="AN1296" s="1">
        <v>0</v>
      </c>
      <c r="AO1296" s="1">
        <v>0</v>
      </c>
      <c r="AP1296" s="1">
        <v>0</v>
      </c>
      <c r="AQ1296" s="1">
        <v>1</v>
      </c>
      <c r="AS1296" s="1">
        <v>0</v>
      </c>
      <c r="AT1296" s="1">
        <v>0</v>
      </c>
      <c r="CS1296" s="1" t="s">
        <v>279</v>
      </c>
      <c r="CT1296" s="1">
        <v>2</v>
      </c>
      <c r="CU1296" s="1">
        <v>650</v>
      </c>
      <c r="CV1296" s="1">
        <v>6</v>
      </c>
      <c r="CW1296" s="1">
        <v>0</v>
      </c>
      <c r="CX1296" s="1">
        <v>150006</v>
      </c>
      <c r="CY1296" s="1" t="s">
        <v>279</v>
      </c>
    </row>
    <row r="1297" spans="1:103" x14ac:dyDescent="0.2">
      <c r="A1297" s="1">
        <v>330128</v>
      </c>
      <c r="B1297" s="1">
        <v>1</v>
      </c>
      <c r="C1297" s="1">
        <v>180002</v>
      </c>
      <c r="D1297" s="1">
        <v>280002</v>
      </c>
      <c r="E1297" s="1" t="s">
        <v>2278</v>
      </c>
      <c r="F1297" s="1" t="s">
        <v>2279</v>
      </c>
      <c r="G1297" s="1">
        <v>0</v>
      </c>
      <c r="H1297" s="1">
        <v>20</v>
      </c>
      <c r="I1297" s="1">
        <v>0</v>
      </c>
      <c r="J1297" s="1">
        <v>0</v>
      </c>
      <c r="K1297" s="1">
        <v>0</v>
      </c>
      <c r="L1297" s="1">
        <v>0</v>
      </c>
      <c r="M1297" s="1">
        <v>32</v>
      </c>
      <c r="N1297" s="1">
        <v>1</v>
      </c>
      <c r="O1297" s="1">
        <v>3</v>
      </c>
      <c r="P1297" s="1">
        <v>19877</v>
      </c>
      <c r="Q1297" s="1">
        <v>0</v>
      </c>
      <c r="R1297" s="1">
        <v>0</v>
      </c>
      <c r="S1297" s="1">
        <v>0</v>
      </c>
      <c r="T1297" s="1">
        <v>7452</v>
      </c>
      <c r="U1297" s="1">
        <v>0</v>
      </c>
      <c r="V1297" s="1">
        <v>7452</v>
      </c>
      <c r="W1297" s="1">
        <v>0</v>
      </c>
      <c r="X1297" s="1">
        <v>0</v>
      </c>
      <c r="Y1297" s="1">
        <v>107</v>
      </c>
      <c r="Z1297" s="1">
        <v>4416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 t="s">
        <v>951</v>
      </c>
      <c r="AL1297" s="1">
        <v>1</v>
      </c>
      <c r="AM1297" s="1" t="s">
        <v>952</v>
      </c>
      <c r="AN1297" s="1">
        <v>0</v>
      </c>
      <c r="AO1297" s="1">
        <v>0</v>
      </c>
      <c r="AP1297" s="1">
        <v>0</v>
      </c>
      <c r="AQ1297" s="1">
        <v>1</v>
      </c>
      <c r="AS1297" s="1">
        <v>0</v>
      </c>
      <c r="AT1297" s="1">
        <v>0</v>
      </c>
      <c r="CS1297" s="1" t="s">
        <v>279</v>
      </c>
      <c r="CT1297" s="1">
        <v>2</v>
      </c>
      <c r="CU1297" s="1">
        <v>650</v>
      </c>
      <c r="CV1297" s="1">
        <v>6</v>
      </c>
      <c r="CW1297" s="1">
        <v>0</v>
      </c>
      <c r="CX1297" s="1">
        <v>150006</v>
      </c>
      <c r="CY1297" s="1" t="s">
        <v>279</v>
      </c>
    </row>
    <row r="1298" spans="1:103" x14ac:dyDescent="0.2">
      <c r="A1298" s="1">
        <v>330129</v>
      </c>
      <c r="B1298" s="1">
        <v>1</v>
      </c>
      <c r="C1298" s="1">
        <v>180002</v>
      </c>
      <c r="D1298" s="1">
        <v>280002</v>
      </c>
      <c r="E1298" s="1" t="s">
        <v>2278</v>
      </c>
      <c r="F1298" s="1" t="s">
        <v>2279</v>
      </c>
      <c r="G1298" s="1">
        <v>0</v>
      </c>
      <c r="H1298" s="1">
        <v>20</v>
      </c>
      <c r="I1298" s="1">
        <v>0</v>
      </c>
      <c r="J1298" s="1">
        <v>0</v>
      </c>
      <c r="K1298" s="1">
        <v>0</v>
      </c>
      <c r="L1298" s="1">
        <v>0</v>
      </c>
      <c r="M1298" s="1">
        <v>2</v>
      </c>
      <c r="N1298" s="1">
        <v>1</v>
      </c>
      <c r="O1298" s="1">
        <v>3</v>
      </c>
      <c r="P1298" s="1">
        <v>10440</v>
      </c>
      <c r="Q1298" s="1">
        <v>0</v>
      </c>
      <c r="R1298" s="1">
        <v>20679</v>
      </c>
      <c r="S1298" s="1">
        <v>0</v>
      </c>
      <c r="T1298" s="1">
        <v>7453</v>
      </c>
      <c r="U1298" s="1">
        <v>0</v>
      </c>
      <c r="V1298" s="1">
        <v>7453</v>
      </c>
      <c r="W1298" s="1">
        <v>0</v>
      </c>
      <c r="X1298" s="1">
        <v>0</v>
      </c>
      <c r="Y1298" s="1">
        <v>107</v>
      </c>
      <c r="Z1298" s="1">
        <v>4270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 t="s">
        <v>717</v>
      </c>
      <c r="AL1298" s="1">
        <v>1</v>
      </c>
      <c r="AM1298" s="1" t="s">
        <v>718</v>
      </c>
      <c r="AN1298" s="1">
        <v>0</v>
      </c>
      <c r="AO1298" s="1">
        <v>0</v>
      </c>
      <c r="AP1298" s="1">
        <v>0</v>
      </c>
      <c r="AQ1298" s="1">
        <v>1</v>
      </c>
      <c r="AS1298" s="1">
        <v>0</v>
      </c>
      <c r="AT1298" s="1">
        <v>0</v>
      </c>
      <c r="CS1298" s="1" t="s">
        <v>279</v>
      </c>
      <c r="CT1298" s="1">
        <v>2</v>
      </c>
      <c r="CU1298" s="1">
        <v>650</v>
      </c>
      <c r="CV1298" s="1">
        <v>6</v>
      </c>
      <c r="CW1298" s="1">
        <v>0</v>
      </c>
      <c r="CX1298" s="1">
        <v>150006</v>
      </c>
      <c r="CY1298" s="1" t="s">
        <v>279</v>
      </c>
    </row>
    <row r="1299" spans="1:103" x14ac:dyDescent="0.2">
      <c r="A1299" s="1">
        <v>330130</v>
      </c>
      <c r="B1299" s="1">
        <v>1</v>
      </c>
      <c r="C1299" s="1">
        <v>180002</v>
      </c>
      <c r="D1299" s="1">
        <v>280002</v>
      </c>
      <c r="E1299" s="1" t="s">
        <v>2278</v>
      </c>
      <c r="F1299" s="1" t="s">
        <v>2279</v>
      </c>
      <c r="G1299" s="1">
        <v>0</v>
      </c>
      <c r="H1299" s="1">
        <v>20</v>
      </c>
      <c r="I1299" s="1">
        <v>0</v>
      </c>
      <c r="J1299" s="1">
        <v>0</v>
      </c>
      <c r="K1299" s="1">
        <v>0</v>
      </c>
      <c r="L1299" s="1">
        <v>0</v>
      </c>
      <c r="M1299" s="1">
        <v>2</v>
      </c>
      <c r="N1299" s="1">
        <v>1</v>
      </c>
      <c r="O1299" s="1">
        <v>3</v>
      </c>
      <c r="P1299" s="1">
        <v>10441</v>
      </c>
      <c r="Q1299" s="1">
        <v>0</v>
      </c>
      <c r="R1299" s="1">
        <v>20680</v>
      </c>
      <c r="S1299" s="1">
        <v>0</v>
      </c>
      <c r="T1299" s="1">
        <v>7453</v>
      </c>
      <c r="U1299" s="1">
        <v>0</v>
      </c>
      <c r="V1299" s="1">
        <v>7453</v>
      </c>
      <c r="W1299" s="1">
        <v>0</v>
      </c>
      <c r="X1299" s="1">
        <v>0</v>
      </c>
      <c r="Y1299" s="1">
        <v>107</v>
      </c>
      <c r="Z1299" s="1">
        <v>4416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 t="s">
        <v>720</v>
      </c>
      <c r="AL1299" s="1">
        <v>1</v>
      </c>
      <c r="AM1299" s="1" t="s">
        <v>721</v>
      </c>
      <c r="AN1299" s="1">
        <v>0</v>
      </c>
      <c r="AO1299" s="1">
        <v>0</v>
      </c>
      <c r="AP1299" s="1">
        <v>0</v>
      </c>
      <c r="AQ1299" s="1">
        <v>1</v>
      </c>
      <c r="AS1299" s="1">
        <v>0</v>
      </c>
      <c r="AT1299" s="1">
        <v>0</v>
      </c>
      <c r="CS1299" s="1" t="s">
        <v>279</v>
      </c>
      <c r="CT1299" s="1">
        <v>2</v>
      </c>
      <c r="CU1299" s="1">
        <v>650</v>
      </c>
      <c r="CV1299" s="1">
        <v>6</v>
      </c>
      <c r="CW1299" s="1">
        <v>0</v>
      </c>
      <c r="CX1299" s="1">
        <v>150006</v>
      </c>
      <c r="CY1299" s="1" t="s">
        <v>279</v>
      </c>
    </row>
    <row r="1300" spans="1:103" x14ac:dyDescent="0.2">
      <c r="A1300" s="1">
        <v>330131</v>
      </c>
      <c r="B1300" s="1">
        <v>1</v>
      </c>
      <c r="C1300" s="1">
        <v>180002</v>
      </c>
      <c r="D1300" s="1">
        <v>280002</v>
      </c>
      <c r="E1300" s="1" t="s">
        <v>2278</v>
      </c>
      <c r="F1300" s="1" t="s">
        <v>2279</v>
      </c>
      <c r="G1300" s="1">
        <v>0</v>
      </c>
      <c r="H1300" s="1">
        <v>20</v>
      </c>
      <c r="I1300" s="1">
        <v>0</v>
      </c>
      <c r="J1300" s="1">
        <v>0</v>
      </c>
      <c r="K1300" s="1">
        <v>0</v>
      </c>
      <c r="L1300" s="1">
        <v>0</v>
      </c>
      <c r="M1300" s="1">
        <v>4</v>
      </c>
      <c r="N1300" s="1">
        <v>1</v>
      </c>
      <c r="O1300" s="1">
        <v>3</v>
      </c>
      <c r="P1300" s="1">
        <v>19474</v>
      </c>
      <c r="Q1300" s="1">
        <v>0</v>
      </c>
      <c r="R1300" s="1">
        <v>0</v>
      </c>
      <c r="S1300" s="1">
        <v>0</v>
      </c>
      <c r="T1300" s="1">
        <v>7454</v>
      </c>
      <c r="U1300" s="1">
        <v>0</v>
      </c>
      <c r="V1300" s="1">
        <v>7454</v>
      </c>
      <c r="W1300" s="1">
        <v>0</v>
      </c>
      <c r="X1300" s="1">
        <v>0</v>
      </c>
      <c r="Y1300" s="1">
        <v>107</v>
      </c>
      <c r="Z1300" s="1">
        <v>4124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 t="s">
        <v>783</v>
      </c>
      <c r="AL1300" s="1">
        <v>1</v>
      </c>
      <c r="AM1300" s="1" t="s">
        <v>784</v>
      </c>
      <c r="AN1300" s="1">
        <v>0</v>
      </c>
      <c r="AO1300" s="1">
        <v>0</v>
      </c>
      <c r="AP1300" s="1">
        <v>0</v>
      </c>
      <c r="AQ1300" s="1">
        <v>1</v>
      </c>
      <c r="AS1300" s="1">
        <v>0</v>
      </c>
      <c r="AT1300" s="1">
        <v>0</v>
      </c>
      <c r="CS1300" s="1" t="s">
        <v>279</v>
      </c>
      <c r="CT1300" s="1">
        <v>2</v>
      </c>
      <c r="CU1300" s="1">
        <v>650</v>
      </c>
      <c r="CV1300" s="1">
        <v>6</v>
      </c>
      <c r="CW1300" s="1">
        <v>0</v>
      </c>
      <c r="CX1300" s="1">
        <v>150006</v>
      </c>
      <c r="CY1300" s="1" t="s">
        <v>279</v>
      </c>
    </row>
    <row r="1301" spans="1:103" x14ac:dyDescent="0.2">
      <c r="A1301" s="1">
        <v>330132</v>
      </c>
      <c r="B1301" s="1">
        <v>1</v>
      </c>
      <c r="C1301" s="1">
        <v>180002</v>
      </c>
      <c r="D1301" s="1">
        <v>280002</v>
      </c>
      <c r="E1301" s="1" t="s">
        <v>2278</v>
      </c>
      <c r="F1301" s="1" t="s">
        <v>2279</v>
      </c>
      <c r="G1301" s="1">
        <v>0</v>
      </c>
      <c r="H1301" s="1">
        <v>20</v>
      </c>
      <c r="I1301" s="1">
        <v>0</v>
      </c>
      <c r="J1301" s="1">
        <v>0</v>
      </c>
      <c r="K1301" s="1">
        <v>0</v>
      </c>
      <c r="L1301" s="1">
        <v>0</v>
      </c>
      <c r="M1301" s="1">
        <v>4</v>
      </c>
      <c r="N1301" s="1">
        <v>1</v>
      </c>
      <c r="O1301" s="1">
        <v>3</v>
      </c>
      <c r="P1301" s="1">
        <v>19474</v>
      </c>
      <c r="Q1301" s="1">
        <v>0</v>
      </c>
      <c r="R1301" s="1">
        <v>0</v>
      </c>
      <c r="S1301" s="1">
        <v>0</v>
      </c>
      <c r="T1301" s="1">
        <v>7452</v>
      </c>
      <c r="U1301" s="1">
        <v>0</v>
      </c>
      <c r="V1301" s="1">
        <v>7452</v>
      </c>
      <c r="W1301" s="1">
        <v>0</v>
      </c>
      <c r="X1301" s="1">
        <v>0</v>
      </c>
      <c r="Y1301" s="1">
        <v>107</v>
      </c>
      <c r="Z1301" s="1">
        <v>4269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 t="s">
        <v>792</v>
      </c>
      <c r="AL1301" s="1">
        <v>1</v>
      </c>
      <c r="AM1301" s="1" t="s">
        <v>784</v>
      </c>
      <c r="AN1301" s="1">
        <v>0</v>
      </c>
      <c r="AO1301" s="1">
        <v>0</v>
      </c>
      <c r="AP1301" s="1">
        <v>0</v>
      </c>
      <c r="AQ1301" s="1">
        <v>1</v>
      </c>
      <c r="AS1301" s="1">
        <v>0</v>
      </c>
      <c r="AT1301" s="1">
        <v>0</v>
      </c>
      <c r="CS1301" s="1" t="s">
        <v>279</v>
      </c>
      <c r="CT1301" s="1">
        <v>2</v>
      </c>
      <c r="CU1301" s="1">
        <v>650</v>
      </c>
      <c r="CV1301" s="1">
        <v>6</v>
      </c>
      <c r="CW1301" s="1">
        <v>0</v>
      </c>
      <c r="CX1301" s="1">
        <v>150006</v>
      </c>
      <c r="CY1301" s="1" t="s">
        <v>279</v>
      </c>
    </row>
    <row r="1302" spans="1:103" x14ac:dyDescent="0.2">
      <c r="A1302" s="1">
        <v>330133</v>
      </c>
      <c r="B1302" s="1">
        <v>1</v>
      </c>
      <c r="C1302" s="1">
        <v>180002</v>
      </c>
      <c r="D1302" s="1">
        <v>280002</v>
      </c>
      <c r="E1302" s="1" t="s">
        <v>2278</v>
      </c>
      <c r="F1302" s="1" t="s">
        <v>2279</v>
      </c>
      <c r="G1302" s="1">
        <v>0</v>
      </c>
      <c r="H1302" s="1">
        <v>20</v>
      </c>
      <c r="I1302" s="1">
        <v>0</v>
      </c>
      <c r="J1302" s="1">
        <v>0</v>
      </c>
      <c r="K1302" s="1">
        <v>0</v>
      </c>
      <c r="L1302" s="1">
        <v>0</v>
      </c>
      <c r="M1302" s="1">
        <v>8</v>
      </c>
      <c r="N1302" s="1">
        <v>1</v>
      </c>
      <c r="O1302" s="1">
        <v>3</v>
      </c>
      <c r="P1302" s="1">
        <v>13652</v>
      </c>
      <c r="Q1302" s="1">
        <v>0</v>
      </c>
      <c r="R1302" s="1">
        <v>5822</v>
      </c>
      <c r="S1302" s="1">
        <v>0</v>
      </c>
      <c r="T1302" s="1">
        <v>7453</v>
      </c>
      <c r="U1302" s="1">
        <v>0</v>
      </c>
      <c r="V1302" s="1">
        <v>7453</v>
      </c>
      <c r="W1302" s="1">
        <v>0</v>
      </c>
      <c r="X1302" s="1">
        <v>0</v>
      </c>
      <c r="Y1302" s="1">
        <v>107</v>
      </c>
      <c r="Z1302" s="1">
        <v>4270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 t="s">
        <v>847</v>
      </c>
      <c r="AL1302" s="1">
        <v>1</v>
      </c>
      <c r="AM1302" s="1" t="s">
        <v>848</v>
      </c>
      <c r="AN1302" s="1">
        <v>0</v>
      </c>
      <c r="AO1302" s="1">
        <v>0</v>
      </c>
      <c r="AP1302" s="1">
        <v>0</v>
      </c>
      <c r="AQ1302" s="1">
        <v>1</v>
      </c>
      <c r="AS1302" s="1">
        <v>0</v>
      </c>
      <c r="AT1302" s="1">
        <v>0</v>
      </c>
      <c r="CS1302" s="1" t="s">
        <v>2822</v>
      </c>
      <c r="CT1302" s="1">
        <v>2</v>
      </c>
      <c r="CU1302" s="1">
        <v>650</v>
      </c>
      <c r="CV1302" s="1">
        <v>7</v>
      </c>
      <c r="CW1302" s="1">
        <v>0</v>
      </c>
      <c r="CX1302" s="1">
        <v>150007</v>
      </c>
      <c r="CY1302" s="1" t="s">
        <v>2822</v>
      </c>
    </row>
    <row r="1303" spans="1:103" x14ac:dyDescent="0.2">
      <c r="A1303" s="1">
        <v>330134</v>
      </c>
      <c r="B1303" s="1">
        <v>1</v>
      </c>
      <c r="C1303" s="1">
        <v>180002</v>
      </c>
      <c r="D1303" s="1">
        <v>280002</v>
      </c>
      <c r="E1303" s="1" t="s">
        <v>2278</v>
      </c>
      <c r="F1303" s="1" t="s">
        <v>2279</v>
      </c>
      <c r="G1303" s="1">
        <v>0</v>
      </c>
      <c r="H1303" s="1">
        <v>20</v>
      </c>
      <c r="I1303" s="1">
        <v>0</v>
      </c>
      <c r="J1303" s="1">
        <v>0</v>
      </c>
      <c r="K1303" s="1">
        <v>0</v>
      </c>
      <c r="L1303" s="1">
        <v>0</v>
      </c>
      <c r="M1303" s="1">
        <v>8</v>
      </c>
      <c r="N1303" s="1">
        <v>1</v>
      </c>
      <c r="O1303" s="1">
        <v>3</v>
      </c>
      <c r="P1303" s="1">
        <v>13653</v>
      </c>
      <c r="Q1303" s="1">
        <v>0</v>
      </c>
      <c r="R1303" s="1">
        <v>5823</v>
      </c>
      <c r="S1303" s="1">
        <v>0</v>
      </c>
      <c r="T1303" s="1">
        <v>7452</v>
      </c>
      <c r="U1303" s="1">
        <v>0</v>
      </c>
      <c r="V1303" s="1">
        <v>7452</v>
      </c>
      <c r="W1303" s="1">
        <v>0</v>
      </c>
      <c r="X1303" s="1">
        <v>0</v>
      </c>
      <c r="Y1303" s="1">
        <v>107</v>
      </c>
      <c r="Z1303" s="1">
        <v>4416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 t="s">
        <v>847</v>
      </c>
      <c r="AL1303" s="1">
        <v>1</v>
      </c>
      <c r="AM1303" s="1" t="s">
        <v>848</v>
      </c>
      <c r="AN1303" s="1">
        <v>0</v>
      </c>
      <c r="AO1303" s="1">
        <v>0</v>
      </c>
      <c r="AP1303" s="1">
        <v>0</v>
      </c>
      <c r="AQ1303" s="1">
        <v>1</v>
      </c>
      <c r="AS1303" s="1">
        <v>0</v>
      </c>
      <c r="AT1303" s="1">
        <v>0</v>
      </c>
      <c r="CS1303" s="1" t="s">
        <v>2822</v>
      </c>
      <c r="CT1303" s="1">
        <v>2</v>
      </c>
      <c r="CU1303" s="1">
        <v>650</v>
      </c>
      <c r="CV1303" s="1">
        <v>7</v>
      </c>
      <c r="CW1303" s="1">
        <v>0</v>
      </c>
      <c r="CX1303" s="1">
        <v>150007</v>
      </c>
      <c r="CY1303" s="1" t="s">
        <v>2822</v>
      </c>
    </row>
    <row r="1304" spans="1:103" x14ac:dyDescent="0.2">
      <c r="A1304" s="1">
        <v>330135</v>
      </c>
      <c r="B1304" s="1">
        <v>1</v>
      </c>
      <c r="C1304" s="1">
        <v>180002</v>
      </c>
      <c r="D1304" s="1">
        <v>280002</v>
      </c>
      <c r="E1304" s="1" t="s">
        <v>2278</v>
      </c>
      <c r="F1304" s="1" t="s">
        <v>2279</v>
      </c>
      <c r="G1304" s="1">
        <v>0</v>
      </c>
      <c r="H1304" s="1">
        <v>20</v>
      </c>
      <c r="I1304" s="1">
        <v>0</v>
      </c>
      <c r="J1304" s="1">
        <v>0</v>
      </c>
      <c r="K1304" s="1">
        <v>0</v>
      </c>
      <c r="L1304" s="1">
        <v>0</v>
      </c>
      <c r="M1304" s="1">
        <v>8</v>
      </c>
      <c r="N1304" s="1">
        <v>1</v>
      </c>
      <c r="O1304" s="1">
        <v>3</v>
      </c>
      <c r="P1304" s="1">
        <v>13652</v>
      </c>
      <c r="Q1304" s="1">
        <v>0</v>
      </c>
      <c r="R1304" s="1">
        <v>5822</v>
      </c>
      <c r="S1304" s="1">
        <v>0</v>
      </c>
      <c r="T1304" s="1">
        <v>7454</v>
      </c>
      <c r="U1304" s="1">
        <v>0</v>
      </c>
      <c r="V1304" s="1">
        <v>7454</v>
      </c>
      <c r="W1304" s="1">
        <v>0</v>
      </c>
      <c r="X1304" s="1">
        <v>0</v>
      </c>
      <c r="Y1304" s="1">
        <v>107</v>
      </c>
      <c r="Z1304" s="1">
        <v>4124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 t="s">
        <v>850</v>
      </c>
      <c r="AL1304" s="1">
        <v>1</v>
      </c>
      <c r="AM1304" s="1" t="s">
        <v>851</v>
      </c>
      <c r="AN1304" s="1">
        <v>0</v>
      </c>
      <c r="AO1304" s="1">
        <v>0</v>
      </c>
      <c r="AP1304" s="1">
        <v>0</v>
      </c>
      <c r="AQ1304" s="1">
        <v>1</v>
      </c>
      <c r="AS1304" s="1">
        <v>0</v>
      </c>
      <c r="AT1304" s="1">
        <v>0</v>
      </c>
      <c r="CS1304" s="1" t="s">
        <v>2822</v>
      </c>
      <c r="CT1304" s="1">
        <v>2</v>
      </c>
      <c r="CU1304" s="1">
        <v>650</v>
      </c>
      <c r="CV1304" s="1">
        <v>7</v>
      </c>
      <c r="CW1304" s="1">
        <v>0</v>
      </c>
      <c r="CX1304" s="1">
        <v>150007</v>
      </c>
      <c r="CY1304" s="1" t="s">
        <v>2822</v>
      </c>
    </row>
    <row r="1305" spans="1:103" x14ac:dyDescent="0.2">
      <c r="A1305" s="1">
        <v>330136</v>
      </c>
      <c r="B1305" s="1">
        <v>1</v>
      </c>
      <c r="C1305" s="1">
        <v>180002</v>
      </c>
      <c r="D1305" s="1">
        <v>280002</v>
      </c>
      <c r="E1305" s="1" t="s">
        <v>2278</v>
      </c>
      <c r="F1305" s="1" t="s">
        <v>2279</v>
      </c>
      <c r="G1305" s="1">
        <v>0</v>
      </c>
      <c r="H1305" s="1">
        <v>20</v>
      </c>
      <c r="I1305" s="1">
        <v>0</v>
      </c>
      <c r="J1305" s="1">
        <v>0</v>
      </c>
      <c r="K1305" s="1">
        <v>0</v>
      </c>
      <c r="L1305" s="1">
        <v>0</v>
      </c>
      <c r="M1305" s="1">
        <v>16</v>
      </c>
      <c r="N1305" s="1">
        <v>1</v>
      </c>
      <c r="O1305" s="1">
        <v>3</v>
      </c>
      <c r="P1305" s="1">
        <v>18873</v>
      </c>
      <c r="Q1305" s="1">
        <v>0</v>
      </c>
      <c r="R1305" s="1">
        <v>1807</v>
      </c>
      <c r="S1305" s="1">
        <v>0</v>
      </c>
      <c r="T1305" s="1">
        <v>7454</v>
      </c>
      <c r="U1305" s="1">
        <v>0</v>
      </c>
      <c r="V1305" s="1">
        <v>7454</v>
      </c>
      <c r="W1305" s="1">
        <v>0</v>
      </c>
      <c r="X1305" s="1">
        <v>0</v>
      </c>
      <c r="Y1305" s="1">
        <v>107</v>
      </c>
      <c r="Z1305" s="1">
        <v>4270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 t="s">
        <v>909</v>
      </c>
      <c r="AL1305" s="1">
        <v>1</v>
      </c>
      <c r="AM1305" s="1" t="s">
        <v>910</v>
      </c>
      <c r="AN1305" s="1">
        <v>0</v>
      </c>
      <c r="AO1305" s="1">
        <v>0</v>
      </c>
      <c r="AP1305" s="1">
        <v>0</v>
      </c>
      <c r="AQ1305" s="1">
        <v>1</v>
      </c>
      <c r="AS1305" s="1">
        <v>0</v>
      </c>
      <c r="AT1305" s="1">
        <v>0</v>
      </c>
      <c r="CS1305" s="1" t="s">
        <v>2822</v>
      </c>
      <c r="CT1305" s="1">
        <v>2</v>
      </c>
      <c r="CU1305" s="1">
        <v>650</v>
      </c>
      <c r="CV1305" s="1">
        <v>7</v>
      </c>
      <c r="CW1305" s="1">
        <v>0</v>
      </c>
      <c r="CX1305" s="1">
        <v>150007</v>
      </c>
      <c r="CY1305" s="1" t="s">
        <v>2822</v>
      </c>
    </row>
    <row r="1306" spans="1:103" x14ac:dyDescent="0.2">
      <c r="A1306" s="1">
        <v>330137</v>
      </c>
      <c r="B1306" s="1">
        <v>1</v>
      </c>
      <c r="C1306" s="1">
        <v>180002</v>
      </c>
      <c r="D1306" s="1">
        <v>280002</v>
      </c>
      <c r="E1306" s="1" t="s">
        <v>2278</v>
      </c>
      <c r="F1306" s="1" t="s">
        <v>2279</v>
      </c>
      <c r="G1306" s="1">
        <v>0</v>
      </c>
      <c r="H1306" s="1">
        <v>20</v>
      </c>
      <c r="I1306" s="1">
        <v>0</v>
      </c>
      <c r="J1306" s="1">
        <v>0</v>
      </c>
      <c r="K1306" s="1">
        <v>0</v>
      </c>
      <c r="L1306" s="1">
        <v>0</v>
      </c>
      <c r="M1306" s="1">
        <v>16</v>
      </c>
      <c r="N1306" s="1">
        <v>1</v>
      </c>
      <c r="O1306" s="1">
        <v>3</v>
      </c>
      <c r="P1306" s="1">
        <v>18873</v>
      </c>
      <c r="Q1306" s="1">
        <v>0</v>
      </c>
      <c r="R1306" s="1">
        <v>1807</v>
      </c>
      <c r="S1306" s="1">
        <v>0</v>
      </c>
      <c r="T1306" s="1">
        <v>7454</v>
      </c>
      <c r="U1306" s="1">
        <v>0</v>
      </c>
      <c r="V1306" s="1">
        <v>7454</v>
      </c>
      <c r="W1306" s="1">
        <v>0</v>
      </c>
      <c r="X1306" s="1">
        <v>0</v>
      </c>
      <c r="Y1306" s="1">
        <v>107</v>
      </c>
      <c r="Z1306" s="1">
        <v>4271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 t="s">
        <v>912</v>
      </c>
      <c r="AL1306" s="1">
        <v>1</v>
      </c>
      <c r="AM1306" s="1" t="s">
        <v>913</v>
      </c>
      <c r="AN1306" s="1">
        <v>0</v>
      </c>
      <c r="AO1306" s="1">
        <v>0</v>
      </c>
      <c r="AP1306" s="1">
        <v>0</v>
      </c>
      <c r="AQ1306" s="1">
        <v>1</v>
      </c>
      <c r="AS1306" s="1">
        <v>0</v>
      </c>
      <c r="AT1306" s="1">
        <v>0</v>
      </c>
      <c r="CS1306" s="1" t="s">
        <v>2822</v>
      </c>
      <c r="CT1306" s="1">
        <v>2</v>
      </c>
      <c r="CU1306" s="1">
        <v>650</v>
      </c>
      <c r="CV1306" s="1">
        <v>7</v>
      </c>
      <c r="CW1306" s="1">
        <v>0</v>
      </c>
      <c r="CX1306" s="1">
        <v>150007</v>
      </c>
      <c r="CY1306" s="1" t="s">
        <v>2822</v>
      </c>
    </row>
    <row r="1307" spans="1:103" x14ac:dyDescent="0.2">
      <c r="A1307" s="1">
        <v>330138</v>
      </c>
      <c r="B1307" s="1">
        <v>1</v>
      </c>
      <c r="C1307" s="1">
        <v>180002</v>
      </c>
      <c r="D1307" s="1">
        <v>280002</v>
      </c>
      <c r="E1307" s="1" t="s">
        <v>2278</v>
      </c>
      <c r="F1307" s="1" t="s">
        <v>2279</v>
      </c>
      <c r="G1307" s="1">
        <v>0</v>
      </c>
      <c r="H1307" s="1">
        <v>20</v>
      </c>
      <c r="I1307" s="1">
        <v>0</v>
      </c>
      <c r="J1307" s="1">
        <v>0</v>
      </c>
      <c r="K1307" s="1">
        <v>0</v>
      </c>
      <c r="L1307" s="1">
        <v>0</v>
      </c>
      <c r="M1307" s="1">
        <v>32</v>
      </c>
      <c r="N1307" s="1">
        <v>1</v>
      </c>
      <c r="O1307" s="1">
        <v>3</v>
      </c>
      <c r="P1307" s="1">
        <v>19877</v>
      </c>
      <c r="Q1307" s="1">
        <v>0</v>
      </c>
      <c r="R1307" s="1">
        <v>0</v>
      </c>
      <c r="S1307" s="1">
        <v>0</v>
      </c>
      <c r="T1307" s="1">
        <v>7454</v>
      </c>
      <c r="U1307" s="1">
        <v>0</v>
      </c>
      <c r="V1307" s="1">
        <v>7454</v>
      </c>
      <c r="W1307" s="1">
        <v>0</v>
      </c>
      <c r="X1307" s="1">
        <v>0</v>
      </c>
      <c r="Y1307" s="1">
        <v>107</v>
      </c>
      <c r="Z1307" s="1">
        <v>4271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 t="s">
        <v>951</v>
      </c>
      <c r="AL1307" s="1">
        <v>1</v>
      </c>
      <c r="AM1307" s="1" t="s">
        <v>952</v>
      </c>
      <c r="AN1307" s="1">
        <v>0</v>
      </c>
      <c r="AO1307" s="1">
        <v>0</v>
      </c>
      <c r="AP1307" s="1">
        <v>0</v>
      </c>
      <c r="AQ1307" s="1">
        <v>1</v>
      </c>
      <c r="AS1307" s="1">
        <v>0</v>
      </c>
      <c r="AT1307" s="1">
        <v>0</v>
      </c>
      <c r="CS1307" s="1" t="s">
        <v>2822</v>
      </c>
      <c r="CT1307" s="1">
        <v>2</v>
      </c>
      <c r="CU1307" s="1">
        <v>650</v>
      </c>
      <c r="CV1307" s="1">
        <v>7</v>
      </c>
      <c r="CW1307" s="1">
        <v>0</v>
      </c>
      <c r="CX1307" s="1">
        <v>150007</v>
      </c>
      <c r="CY1307" s="1" t="s">
        <v>2822</v>
      </c>
    </row>
    <row r="1308" spans="1:103" x14ac:dyDescent="0.2">
      <c r="A1308" s="1">
        <v>330139</v>
      </c>
      <c r="B1308" s="1">
        <v>1</v>
      </c>
      <c r="C1308" s="1">
        <v>180002</v>
      </c>
      <c r="D1308" s="1">
        <v>280002</v>
      </c>
      <c r="E1308" s="1" t="s">
        <v>2278</v>
      </c>
      <c r="F1308" s="1" t="s">
        <v>2279</v>
      </c>
      <c r="G1308" s="1">
        <v>0</v>
      </c>
      <c r="H1308" s="1">
        <v>20</v>
      </c>
      <c r="I1308" s="1">
        <v>0</v>
      </c>
      <c r="J1308" s="1">
        <v>0</v>
      </c>
      <c r="K1308" s="1">
        <v>0</v>
      </c>
      <c r="L1308" s="1">
        <v>0</v>
      </c>
      <c r="M1308" s="1">
        <v>2</v>
      </c>
      <c r="N1308" s="1">
        <v>1</v>
      </c>
      <c r="O1308" s="1">
        <v>3</v>
      </c>
      <c r="P1308" s="1">
        <v>10440</v>
      </c>
      <c r="Q1308" s="1">
        <v>0</v>
      </c>
      <c r="R1308" s="1">
        <v>20679</v>
      </c>
      <c r="S1308" s="1">
        <v>0</v>
      </c>
      <c r="T1308" s="1">
        <v>7453</v>
      </c>
      <c r="U1308" s="1">
        <v>0</v>
      </c>
      <c r="V1308" s="1">
        <v>7453</v>
      </c>
      <c r="W1308" s="1">
        <v>0</v>
      </c>
      <c r="X1308" s="1">
        <v>0</v>
      </c>
      <c r="Y1308" s="1">
        <v>107</v>
      </c>
      <c r="Z1308" s="1">
        <v>4270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 t="s">
        <v>720</v>
      </c>
      <c r="AL1308" s="1">
        <v>1</v>
      </c>
      <c r="AM1308" s="1" t="s">
        <v>721</v>
      </c>
      <c r="AN1308" s="1">
        <v>0</v>
      </c>
      <c r="AO1308" s="1">
        <v>0</v>
      </c>
      <c r="AP1308" s="1">
        <v>0</v>
      </c>
      <c r="AQ1308" s="1">
        <v>1</v>
      </c>
      <c r="AS1308" s="1">
        <v>0</v>
      </c>
      <c r="AT1308" s="1">
        <v>0</v>
      </c>
      <c r="CS1308" s="1" t="s">
        <v>2822</v>
      </c>
      <c r="CT1308" s="1">
        <v>2</v>
      </c>
      <c r="CU1308" s="1">
        <v>650</v>
      </c>
      <c r="CV1308" s="1">
        <v>7</v>
      </c>
      <c r="CW1308" s="1">
        <v>0</v>
      </c>
      <c r="CX1308" s="1">
        <v>150007</v>
      </c>
      <c r="CY1308" s="1" t="s">
        <v>2822</v>
      </c>
    </row>
    <row r="1309" spans="1:103" x14ac:dyDescent="0.2">
      <c r="A1309" s="1">
        <v>330140</v>
      </c>
      <c r="B1309" s="1">
        <v>1</v>
      </c>
      <c r="C1309" s="1">
        <v>180002</v>
      </c>
      <c r="D1309" s="1">
        <v>280002</v>
      </c>
      <c r="E1309" s="1" t="s">
        <v>2278</v>
      </c>
      <c r="F1309" s="1" t="s">
        <v>2279</v>
      </c>
      <c r="G1309" s="1">
        <v>0</v>
      </c>
      <c r="H1309" s="1">
        <v>20</v>
      </c>
      <c r="I1309" s="1">
        <v>0</v>
      </c>
      <c r="J1309" s="1">
        <v>0</v>
      </c>
      <c r="K1309" s="1">
        <v>0</v>
      </c>
      <c r="L1309" s="1">
        <v>0</v>
      </c>
      <c r="M1309" s="1">
        <v>4</v>
      </c>
      <c r="N1309" s="1">
        <v>1</v>
      </c>
      <c r="O1309" s="1">
        <v>3</v>
      </c>
      <c r="P1309" s="1">
        <v>19476</v>
      </c>
      <c r="Q1309" s="1">
        <v>0</v>
      </c>
      <c r="R1309" s="1">
        <v>0</v>
      </c>
      <c r="S1309" s="1">
        <v>0</v>
      </c>
      <c r="T1309" s="1">
        <v>7453</v>
      </c>
      <c r="U1309" s="1">
        <v>0</v>
      </c>
      <c r="V1309" s="1">
        <v>7453</v>
      </c>
      <c r="W1309" s="1">
        <v>0</v>
      </c>
      <c r="X1309" s="1">
        <v>0</v>
      </c>
      <c r="Y1309" s="1">
        <v>107</v>
      </c>
      <c r="Z1309" s="1">
        <v>4416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 t="s">
        <v>792</v>
      </c>
      <c r="AL1309" s="1">
        <v>1</v>
      </c>
      <c r="AM1309" s="1" t="s">
        <v>784</v>
      </c>
      <c r="AN1309" s="1">
        <v>0</v>
      </c>
      <c r="AO1309" s="1">
        <v>0</v>
      </c>
      <c r="AP1309" s="1">
        <v>0</v>
      </c>
      <c r="AQ1309" s="1">
        <v>1</v>
      </c>
      <c r="AS1309" s="1">
        <v>0</v>
      </c>
      <c r="AT1309" s="1">
        <v>0</v>
      </c>
      <c r="CS1309" s="1" t="s">
        <v>2822</v>
      </c>
      <c r="CT1309" s="1">
        <v>2</v>
      </c>
      <c r="CU1309" s="1">
        <v>650</v>
      </c>
      <c r="CV1309" s="1">
        <v>7</v>
      </c>
      <c r="CW1309" s="1">
        <v>0</v>
      </c>
      <c r="CX1309" s="1">
        <v>150007</v>
      </c>
      <c r="CY1309" s="1" t="s">
        <v>2822</v>
      </c>
    </row>
    <row r="1310" spans="1:103" x14ac:dyDescent="0.2">
      <c r="A1310" s="1">
        <v>330141</v>
      </c>
      <c r="B1310" s="1">
        <v>1</v>
      </c>
      <c r="C1310" s="1">
        <v>180002</v>
      </c>
      <c r="D1310" s="1">
        <v>280002</v>
      </c>
      <c r="E1310" s="1" t="s">
        <v>2278</v>
      </c>
      <c r="F1310" s="1" t="s">
        <v>2279</v>
      </c>
      <c r="G1310" s="1">
        <v>0</v>
      </c>
      <c r="H1310" s="1">
        <v>20</v>
      </c>
      <c r="I1310" s="1">
        <v>0</v>
      </c>
      <c r="J1310" s="1">
        <v>0</v>
      </c>
      <c r="K1310" s="1">
        <v>0</v>
      </c>
      <c r="L1310" s="1">
        <v>0</v>
      </c>
      <c r="M1310" s="1">
        <v>4</v>
      </c>
      <c r="N1310" s="1">
        <v>1</v>
      </c>
      <c r="O1310" s="1">
        <v>3</v>
      </c>
      <c r="P1310" s="1">
        <v>19475</v>
      </c>
      <c r="Q1310" s="1">
        <v>0</v>
      </c>
      <c r="R1310" s="1">
        <v>0</v>
      </c>
      <c r="S1310" s="1">
        <v>0</v>
      </c>
      <c r="T1310" s="1">
        <v>7454</v>
      </c>
      <c r="U1310" s="1">
        <v>0</v>
      </c>
      <c r="V1310" s="1">
        <v>7454</v>
      </c>
      <c r="W1310" s="1">
        <v>0</v>
      </c>
      <c r="X1310" s="1">
        <v>0</v>
      </c>
      <c r="Y1310" s="1">
        <v>107</v>
      </c>
      <c r="Z1310" s="1">
        <v>4271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 t="s">
        <v>792</v>
      </c>
      <c r="AL1310" s="1">
        <v>1</v>
      </c>
      <c r="AM1310" s="1" t="s">
        <v>784</v>
      </c>
      <c r="AN1310" s="1">
        <v>0</v>
      </c>
      <c r="AO1310" s="1">
        <v>0</v>
      </c>
      <c r="AP1310" s="1">
        <v>0</v>
      </c>
      <c r="AQ1310" s="1">
        <v>1</v>
      </c>
      <c r="AS1310" s="1">
        <v>0</v>
      </c>
      <c r="AT1310" s="1">
        <v>0</v>
      </c>
      <c r="CS1310" s="1" t="s">
        <v>2822</v>
      </c>
      <c r="CT1310" s="1">
        <v>2</v>
      </c>
      <c r="CU1310" s="1">
        <v>650</v>
      </c>
      <c r="CV1310" s="1">
        <v>7</v>
      </c>
      <c r="CW1310" s="1">
        <v>0</v>
      </c>
      <c r="CX1310" s="1">
        <v>150007</v>
      </c>
      <c r="CY1310" s="1" t="s">
        <v>2822</v>
      </c>
    </row>
    <row r="1311" spans="1:103" x14ac:dyDescent="0.2">
      <c r="A1311" s="1">
        <v>330142</v>
      </c>
      <c r="B1311" s="1">
        <v>1</v>
      </c>
      <c r="C1311" s="1">
        <v>180002</v>
      </c>
      <c r="D1311" s="1">
        <v>280002</v>
      </c>
      <c r="E1311" s="1" t="s">
        <v>2278</v>
      </c>
      <c r="F1311" s="1" t="s">
        <v>2279</v>
      </c>
      <c r="G1311" s="1">
        <v>0</v>
      </c>
      <c r="H1311" s="1">
        <v>20</v>
      </c>
      <c r="I1311" s="1">
        <v>0</v>
      </c>
      <c r="J1311" s="1">
        <v>0</v>
      </c>
      <c r="K1311" s="1">
        <v>0</v>
      </c>
      <c r="L1311" s="1">
        <v>0</v>
      </c>
      <c r="M1311" s="1">
        <v>8</v>
      </c>
      <c r="N1311" s="1">
        <v>1</v>
      </c>
      <c r="O1311" s="1">
        <v>3</v>
      </c>
      <c r="P1311" s="1">
        <v>13652</v>
      </c>
      <c r="Q1311" s="1">
        <v>0</v>
      </c>
      <c r="R1311" s="1">
        <v>5822</v>
      </c>
      <c r="S1311" s="1">
        <v>0</v>
      </c>
      <c r="T1311" s="1">
        <v>7453</v>
      </c>
      <c r="U1311" s="1">
        <v>0</v>
      </c>
      <c r="V1311" s="1">
        <v>7453</v>
      </c>
      <c r="W1311" s="1">
        <v>0</v>
      </c>
      <c r="X1311" s="1">
        <v>0</v>
      </c>
      <c r="Y1311" s="1">
        <v>107</v>
      </c>
      <c r="Z1311" s="1">
        <v>4270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 t="s">
        <v>847</v>
      </c>
      <c r="AL1311" s="1">
        <v>1</v>
      </c>
      <c r="AM1311" s="1" t="s">
        <v>848</v>
      </c>
      <c r="AN1311" s="1">
        <v>0</v>
      </c>
      <c r="AO1311" s="1">
        <v>0</v>
      </c>
      <c r="AP1311" s="1">
        <v>0</v>
      </c>
      <c r="AQ1311" s="1">
        <v>1</v>
      </c>
      <c r="AS1311" s="1">
        <v>0</v>
      </c>
      <c r="AT1311" s="1">
        <v>0</v>
      </c>
      <c r="CS1311" s="1" t="s">
        <v>2822</v>
      </c>
      <c r="CT1311" s="1">
        <v>2</v>
      </c>
      <c r="CU1311" s="1">
        <v>650</v>
      </c>
      <c r="CV1311" s="1">
        <v>7</v>
      </c>
      <c r="CW1311" s="1">
        <v>0</v>
      </c>
      <c r="CX1311" s="1">
        <v>150007</v>
      </c>
      <c r="CY1311" s="1" t="s">
        <v>2822</v>
      </c>
    </row>
    <row r="1312" spans="1:103" x14ac:dyDescent="0.2">
      <c r="A1312" s="1">
        <v>330143</v>
      </c>
      <c r="B1312" s="1">
        <v>1</v>
      </c>
      <c r="C1312" s="1">
        <v>180002</v>
      </c>
      <c r="D1312" s="1">
        <v>280002</v>
      </c>
      <c r="E1312" s="1" t="s">
        <v>2278</v>
      </c>
      <c r="F1312" s="1" t="s">
        <v>2279</v>
      </c>
      <c r="G1312" s="1">
        <v>0</v>
      </c>
      <c r="H1312" s="1">
        <v>20</v>
      </c>
      <c r="I1312" s="1">
        <v>0</v>
      </c>
      <c r="J1312" s="1">
        <v>0</v>
      </c>
      <c r="K1312" s="1">
        <v>0</v>
      </c>
      <c r="L1312" s="1">
        <v>0</v>
      </c>
      <c r="M1312" s="1">
        <v>8</v>
      </c>
      <c r="N1312" s="1">
        <v>1</v>
      </c>
      <c r="O1312" s="1">
        <v>3</v>
      </c>
      <c r="P1312" s="1">
        <v>13653</v>
      </c>
      <c r="Q1312" s="1">
        <v>0</v>
      </c>
      <c r="R1312" s="1">
        <v>5823</v>
      </c>
      <c r="S1312" s="1">
        <v>0</v>
      </c>
      <c r="T1312" s="1">
        <v>7454</v>
      </c>
      <c r="U1312" s="1">
        <v>0</v>
      </c>
      <c r="V1312" s="1">
        <v>7454</v>
      </c>
      <c r="W1312" s="1">
        <v>0</v>
      </c>
      <c r="X1312" s="1">
        <v>0</v>
      </c>
      <c r="Y1312" s="1">
        <v>107</v>
      </c>
      <c r="Z1312" s="1">
        <v>4270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 t="s">
        <v>847</v>
      </c>
      <c r="AL1312" s="1">
        <v>1</v>
      </c>
      <c r="AM1312" s="1" t="s">
        <v>848</v>
      </c>
      <c r="AN1312" s="1">
        <v>0</v>
      </c>
      <c r="AO1312" s="1">
        <v>0</v>
      </c>
      <c r="AP1312" s="1">
        <v>0</v>
      </c>
      <c r="AQ1312" s="1">
        <v>1</v>
      </c>
      <c r="AS1312" s="1">
        <v>0</v>
      </c>
      <c r="AT1312" s="1">
        <v>0</v>
      </c>
      <c r="CS1312" s="1" t="s">
        <v>2822</v>
      </c>
      <c r="CT1312" s="1">
        <v>2</v>
      </c>
      <c r="CU1312" s="1">
        <v>650</v>
      </c>
      <c r="CV1312" s="1">
        <v>7</v>
      </c>
      <c r="CW1312" s="1">
        <v>0</v>
      </c>
      <c r="CX1312" s="1">
        <v>150007</v>
      </c>
      <c r="CY1312" s="1" t="s">
        <v>2822</v>
      </c>
    </row>
    <row r="1313" spans="1:103" x14ac:dyDescent="0.2">
      <c r="A1313" s="1">
        <v>330144</v>
      </c>
      <c r="B1313" s="1">
        <v>1</v>
      </c>
      <c r="C1313" s="1">
        <v>180002</v>
      </c>
      <c r="D1313" s="1">
        <v>280002</v>
      </c>
      <c r="E1313" s="1" t="s">
        <v>2278</v>
      </c>
      <c r="F1313" s="1" t="s">
        <v>2279</v>
      </c>
      <c r="G1313" s="1">
        <v>0</v>
      </c>
      <c r="H1313" s="1">
        <v>20</v>
      </c>
      <c r="I1313" s="1">
        <v>0</v>
      </c>
      <c r="J1313" s="1">
        <v>0</v>
      </c>
      <c r="K1313" s="1">
        <v>0</v>
      </c>
      <c r="L1313" s="1">
        <v>0</v>
      </c>
      <c r="M1313" s="1">
        <v>16</v>
      </c>
      <c r="N1313" s="1">
        <v>1</v>
      </c>
      <c r="O1313" s="1">
        <v>4</v>
      </c>
      <c r="P1313" s="1">
        <v>18876</v>
      </c>
      <c r="Q1313" s="1">
        <v>0</v>
      </c>
      <c r="R1313" s="1">
        <v>1807</v>
      </c>
      <c r="S1313" s="1">
        <v>0</v>
      </c>
      <c r="T1313" s="1">
        <v>7452</v>
      </c>
      <c r="U1313" s="1">
        <v>0</v>
      </c>
      <c r="V1313" s="1">
        <v>7452</v>
      </c>
      <c r="W1313" s="1">
        <v>0</v>
      </c>
      <c r="X1313" s="1">
        <v>0</v>
      </c>
      <c r="Y1313" s="1">
        <v>107</v>
      </c>
      <c r="Z1313" s="1">
        <v>4855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 t="s">
        <v>915</v>
      </c>
      <c r="AL1313" s="1">
        <v>1</v>
      </c>
      <c r="AM1313" s="1" t="s">
        <v>916</v>
      </c>
      <c r="AN1313" s="1">
        <v>0</v>
      </c>
      <c r="AO1313" s="1">
        <v>0</v>
      </c>
      <c r="AP1313" s="1">
        <v>0</v>
      </c>
      <c r="AQ1313" s="1">
        <v>1</v>
      </c>
      <c r="AS1313" s="1">
        <v>0</v>
      </c>
      <c r="AT1313" s="1">
        <v>0</v>
      </c>
      <c r="CS1313" s="1" t="s">
        <v>2822</v>
      </c>
      <c r="CT1313" s="1">
        <v>2</v>
      </c>
      <c r="CU1313" s="1">
        <v>650</v>
      </c>
      <c r="CV1313" s="1">
        <v>7</v>
      </c>
      <c r="CW1313" s="1">
        <v>0</v>
      </c>
      <c r="CX1313" s="1">
        <v>150007</v>
      </c>
      <c r="CY1313" s="1" t="s">
        <v>2822</v>
      </c>
    </row>
    <row r="1314" spans="1:103" x14ac:dyDescent="0.2">
      <c r="A1314" s="1">
        <v>330145</v>
      </c>
      <c r="B1314" s="1">
        <v>1</v>
      </c>
      <c r="C1314" s="1">
        <v>180002</v>
      </c>
      <c r="D1314" s="1">
        <v>280002</v>
      </c>
      <c r="E1314" s="1" t="s">
        <v>2278</v>
      </c>
      <c r="F1314" s="1" t="s">
        <v>2279</v>
      </c>
      <c r="G1314" s="1">
        <v>0</v>
      </c>
      <c r="H1314" s="1">
        <v>20</v>
      </c>
      <c r="I1314" s="1">
        <v>0</v>
      </c>
      <c r="J1314" s="1">
        <v>0</v>
      </c>
      <c r="K1314" s="1">
        <v>0</v>
      </c>
      <c r="L1314" s="1">
        <v>0</v>
      </c>
      <c r="M1314" s="1">
        <v>16</v>
      </c>
      <c r="N1314" s="1">
        <v>1</v>
      </c>
      <c r="O1314" s="1">
        <v>4</v>
      </c>
      <c r="P1314" s="1">
        <v>18876</v>
      </c>
      <c r="Q1314" s="1">
        <v>0</v>
      </c>
      <c r="R1314" s="1">
        <v>1807</v>
      </c>
      <c r="S1314" s="1">
        <v>0</v>
      </c>
      <c r="T1314" s="1">
        <v>7452</v>
      </c>
      <c r="U1314" s="1">
        <v>0</v>
      </c>
      <c r="V1314" s="1">
        <v>7452</v>
      </c>
      <c r="W1314" s="1">
        <v>0</v>
      </c>
      <c r="X1314" s="1">
        <v>0</v>
      </c>
      <c r="Y1314" s="1">
        <v>107</v>
      </c>
      <c r="Z1314" s="1">
        <v>4855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 t="s">
        <v>918</v>
      </c>
      <c r="AL1314" s="1">
        <v>1</v>
      </c>
      <c r="AM1314" s="1" t="s">
        <v>919</v>
      </c>
      <c r="AN1314" s="1">
        <v>0</v>
      </c>
      <c r="AO1314" s="1">
        <v>0</v>
      </c>
      <c r="AP1314" s="1">
        <v>0</v>
      </c>
      <c r="AQ1314" s="1">
        <v>1</v>
      </c>
      <c r="AS1314" s="1">
        <v>0</v>
      </c>
      <c r="AT1314" s="1">
        <v>0</v>
      </c>
      <c r="CS1314" s="1" t="s">
        <v>2822</v>
      </c>
      <c r="CT1314" s="1">
        <v>2</v>
      </c>
      <c r="CU1314" s="1">
        <v>650</v>
      </c>
      <c r="CV1314" s="1">
        <v>7</v>
      </c>
      <c r="CW1314" s="1">
        <v>0</v>
      </c>
      <c r="CX1314" s="1">
        <v>150007</v>
      </c>
      <c r="CY1314" s="1" t="s">
        <v>2822</v>
      </c>
    </row>
    <row r="1315" spans="1:103" x14ac:dyDescent="0.2">
      <c r="A1315" s="1">
        <v>330146</v>
      </c>
      <c r="B1315" s="1">
        <v>1</v>
      </c>
      <c r="C1315" s="1">
        <v>180002</v>
      </c>
      <c r="D1315" s="1">
        <v>280002</v>
      </c>
      <c r="E1315" s="1" t="s">
        <v>2278</v>
      </c>
      <c r="F1315" s="1" t="s">
        <v>2279</v>
      </c>
      <c r="G1315" s="1">
        <v>0</v>
      </c>
      <c r="H1315" s="1">
        <v>20</v>
      </c>
      <c r="I1315" s="1">
        <v>0</v>
      </c>
      <c r="J1315" s="1">
        <v>0</v>
      </c>
      <c r="K1315" s="1">
        <v>0</v>
      </c>
      <c r="L1315" s="1">
        <v>0</v>
      </c>
      <c r="M1315" s="1">
        <v>2</v>
      </c>
      <c r="N1315" s="1">
        <v>1</v>
      </c>
      <c r="O1315" s="1">
        <v>4</v>
      </c>
      <c r="P1315" s="1">
        <v>10442</v>
      </c>
      <c r="Q1315" s="1">
        <v>0</v>
      </c>
      <c r="R1315" s="1">
        <v>20683</v>
      </c>
      <c r="S1315" s="1">
        <v>0</v>
      </c>
      <c r="T1315" s="1">
        <v>7452</v>
      </c>
      <c r="U1315" s="1">
        <v>0</v>
      </c>
      <c r="V1315" s="1">
        <v>7452</v>
      </c>
      <c r="W1315" s="1">
        <v>0</v>
      </c>
      <c r="X1315" s="1">
        <v>0</v>
      </c>
      <c r="Y1315" s="1">
        <v>107</v>
      </c>
      <c r="Z1315" s="1">
        <v>4855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 t="s">
        <v>723</v>
      </c>
      <c r="AL1315" s="1">
        <v>1</v>
      </c>
      <c r="AM1315" s="1" t="s">
        <v>724</v>
      </c>
      <c r="AN1315" s="1">
        <v>0</v>
      </c>
      <c r="AO1315" s="1">
        <v>0</v>
      </c>
      <c r="AP1315" s="1">
        <v>0</v>
      </c>
      <c r="AQ1315" s="1">
        <v>1</v>
      </c>
      <c r="AS1315" s="1">
        <v>0</v>
      </c>
      <c r="AT1315" s="1">
        <v>0</v>
      </c>
      <c r="CS1315" s="1" t="s">
        <v>2822</v>
      </c>
      <c r="CT1315" s="1">
        <v>2</v>
      </c>
      <c r="CU1315" s="1">
        <v>650</v>
      </c>
      <c r="CV1315" s="1">
        <v>7</v>
      </c>
      <c r="CW1315" s="1">
        <v>0</v>
      </c>
      <c r="CX1315" s="1">
        <v>150007</v>
      </c>
      <c r="CY1315" s="1" t="s">
        <v>2822</v>
      </c>
    </row>
    <row r="1316" spans="1:103" x14ac:dyDescent="0.2">
      <c r="A1316" s="1">
        <v>330147</v>
      </c>
      <c r="B1316" s="1">
        <v>1</v>
      </c>
      <c r="C1316" s="1">
        <v>180002</v>
      </c>
      <c r="D1316" s="1">
        <v>280002</v>
      </c>
      <c r="E1316" s="1" t="s">
        <v>2278</v>
      </c>
      <c r="F1316" s="1" t="s">
        <v>2279</v>
      </c>
      <c r="G1316" s="1">
        <v>0</v>
      </c>
      <c r="H1316" s="1">
        <v>20</v>
      </c>
      <c r="I1316" s="1">
        <v>0</v>
      </c>
      <c r="J1316" s="1">
        <v>0</v>
      </c>
      <c r="K1316" s="1">
        <v>0</v>
      </c>
      <c r="L1316" s="1">
        <v>0</v>
      </c>
      <c r="M1316" s="1">
        <v>4</v>
      </c>
      <c r="N1316" s="1">
        <v>1</v>
      </c>
      <c r="O1316" s="1">
        <v>4</v>
      </c>
      <c r="P1316" s="1">
        <v>19479</v>
      </c>
      <c r="Q1316" s="1">
        <v>0</v>
      </c>
      <c r="R1316" s="1">
        <v>0</v>
      </c>
      <c r="S1316" s="1">
        <v>0</v>
      </c>
      <c r="T1316" s="1">
        <v>7452</v>
      </c>
      <c r="U1316" s="1">
        <v>0</v>
      </c>
      <c r="V1316" s="1">
        <v>7452</v>
      </c>
      <c r="W1316" s="1">
        <v>0</v>
      </c>
      <c r="X1316" s="1">
        <v>0</v>
      </c>
      <c r="Y1316" s="1">
        <v>107</v>
      </c>
      <c r="Z1316" s="1">
        <v>4855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 t="s">
        <v>786</v>
      </c>
      <c r="AL1316" s="1">
        <v>1</v>
      </c>
      <c r="AM1316" s="1" t="s">
        <v>787</v>
      </c>
      <c r="AN1316" s="1">
        <v>0</v>
      </c>
      <c r="AO1316" s="1">
        <v>0</v>
      </c>
      <c r="AP1316" s="1">
        <v>0</v>
      </c>
      <c r="AQ1316" s="1">
        <v>1</v>
      </c>
      <c r="AS1316" s="1">
        <v>0</v>
      </c>
      <c r="AT1316" s="1">
        <v>0</v>
      </c>
      <c r="CS1316" s="1" t="s">
        <v>2822</v>
      </c>
      <c r="CT1316" s="1">
        <v>2</v>
      </c>
      <c r="CU1316" s="1">
        <v>650</v>
      </c>
      <c r="CV1316" s="1">
        <v>7</v>
      </c>
      <c r="CW1316" s="1">
        <v>0</v>
      </c>
      <c r="CX1316" s="1">
        <v>150007</v>
      </c>
      <c r="CY1316" s="1" t="s">
        <v>2822</v>
      </c>
    </row>
    <row r="1317" spans="1:103" x14ac:dyDescent="0.2">
      <c r="A1317" s="1">
        <v>330148</v>
      </c>
      <c r="B1317" s="1">
        <v>1</v>
      </c>
      <c r="C1317" s="1">
        <v>180002</v>
      </c>
      <c r="D1317" s="1">
        <v>280002</v>
      </c>
      <c r="E1317" s="1" t="s">
        <v>2278</v>
      </c>
      <c r="F1317" s="1" t="s">
        <v>2279</v>
      </c>
      <c r="G1317" s="1">
        <v>0</v>
      </c>
      <c r="H1317" s="1">
        <v>20</v>
      </c>
      <c r="I1317" s="1">
        <v>0</v>
      </c>
      <c r="J1317" s="1">
        <v>0</v>
      </c>
      <c r="K1317" s="1">
        <v>0</v>
      </c>
      <c r="L1317" s="1">
        <v>0</v>
      </c>
      <c r="M1317" s="1">
        <v>4</v>
      </c>
      <c r="N1317" s="1">
        <v>1</v>
      </c>
      <c r="O1317" s="1">
        <v>4</v>
      </c>
      <c r="P1317" s="1">
        <v>19479</v>
      </c>
      <c r="Q1317" s="1">
        <v>0</v>
      </c>
      <c r="R1317" s="1">
        <v>0</v>
      </c>
      <c r="S1317" s="1">
        <v>0</v>
      </c>
      <c r="T1317" s="1">
        <v>7452</v>
      </c>
      <c r="U1317" s="1">
        <v>0</v>
      </c>
      <c r="V1317" s="1">
        <v>7452</v>
      </c>
      <c r="W1317" s="1">
        <v>0</v>
      </c>
      <c r="X1317" s="1">
        <v>0</v>
      </c>
      <c r="Y1317" s="1">
        <v>107</v>
      </c>
      <c r="Z1317" s="1">
        <v>4855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 t="s">
        <v>789</v>
      </c>
      <c r="AL1317" s="1">
        <v>1</v>
      </c>
      <c r="AM1317" s="1" t="s">
        <v>790</v>
      </c>
      <c r="AN1317" s="1">
        <v>0</v>
      </c>
      <c r="AO1317" s="1">
        <v>0</v>
      </c>
      <c r="AP1317" s="1">
        <v>0</v>
      </c>
      <c r="AQ1317" s="1">
        <v>1</v>
      </c>
      <c r="AS1317" s="1">
        <v>0</v>
      </c>
      <c r="AT1317" s="1">
        <v>0</v>
      </c>
      <c r="CS1317" s="1" t="s">
        <v>2822</v>
      </c>
      <c r="CT1317" s="1">
        <v>2</v>
      </c>
      <c r="CU1317" s="1">
        <v>650</v>
      </c>
      <c r="CV1317" s="1">
        <v>7</v>
      </c>
      <c r="CW1317" s="1">
        <v>0</v>
      </c>
      <c r="CX1317" s="1">
        <v>150007</v>
      </c>
      <c r="CY1317" s="1" t="s">
        <v>2822</v>
      </c>
    </row>
    <row r="1318" spans="1:103" x14ac:dyDescent="0.2">
      <c r="A1318" s="1">
        <v>330149</v>
      </c>
      <c r="B1318" s="1">
        <v>1</v>
      </c>
      <c r="C1318" s="1">
        <v>180002</v>
      </c>
      <c r="D1318" s="1">
        <v>280002</v>
      </c>
      <c r="E1318" s="1" t="s">
        <v>2278</v>
      </c>
      <c r="F1318" s="1" t="s">
        <v>2279</v>
      </c>
      <c r="G1318" s="1">
        <v>0</v>
      </c>
      <c r="H1318" s="1">
        <v>20</v>
      </c>
      <c r="I1318" s="1">
        <v>0</v>
      </c>
      <c r="J1318" s="1">
        <v>0</v>
      </c>
      <c r="K1318" s="1">
        <v>0</v>
      </c>
      <c r="L1318" s="1">
        <v>0</v>
      </c>
      <c r="M1318" s="1">
        <v>8</v>
      </c>
      <c r="N1318" s="1">
        <v>1</v>
      </c>
      <c r="O1318" s="1">
        <v>4</v>
      </c>
      <c r="P1318" s="1">
        <v>13655</v>
      </c>
      <c r="Q1318" s="1">
        <v>0</v>
      </c>
      <c r="R1318" s="1">
        <v>5824</v>
      </c>
      <c r="S1318" s="1">
        <v>0</v>
      </c>
      <c r="T1318" s="1">
        <v>7452</v>
      </c>
      <c r="U1318" s="1">
        <v>0</v>
      </c>
      <c r="V1318" s="1">
        <v>7452</v>
      </c>
      <c r="W1318" s="1">
        <v>0</v>
      </c>
      <c r="X1318" s="1">
        <v>0</v>
      </c>
      <c r="Y1318" s="1">
        <v>107</v>
      </c>
      <c r="Z1318" s="1">
        <v>4855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 t="s">
        <v>853</v>
      </c>
      <c r="AL1318" s="1">
        <v>1</v>
      </c>
      <c r="AM1318" s="1" t="s">
        <v>854</v>
      </c>
      <c r="AN1318" s="1">
        <v>0</v>
      </c>
      <c r="AO1318" s="1">
        <v>0</v>
      </c>
      <c r="AP1318" s="1">
        <v>0</v>
      </c>
      <c r="AQ1318" s="1">
        <v>1</v>
      </c>
      <c r="AS1318" s="1">
        <v>0</v>
      </c>
      <c r="AT1318" s="1">
        <v>0</v>
      </c>
      <c r="CS1318" s="1" t="s">
        <v>2822</v>
      </c>
      <c r="CT1318" s="1">
        <v>2</v>
      </c>
      <c r="CU1318" s="1">
        <v>650</v>
      </c>
      <c r="CV1318" s="1">
        <v>7</v>
      </c>
      <c r="CW1318" s="1">
        <v>0</v>
      </c>
      <c r="CX1318" s="1">
        <v>150007</v>
      </c>
      <c r="CY1318" s="1" t="s">
        <v>2822</v>
      </c>
    </row>
    <row r="1319" spans="1:103" x14ac:dyDescent="0.2">
      <c r="A1319" s="1">
        <v>330150</v>
      </c>
      <c r="B1319" s="1">
        <v>1</v>
      </c>
      <c r="C1319" s="1">
        <v>180002</v>
      </c>
      <c r="D1319" s="1">
        <v>280002</v>
      </c>
      <c r="E1319" s="1" t="s">
        <v>2278</v>
      </c>
      <c r="F1319" s="1" t="s">
        <v>2279</v>
      </c>
      <c r="G1319" s="1">
        <v>0</v>
      </c>
      <c r="H1319" s="1">
        <v>20</v>
      </c>
      <c r="I1319" s="1">
        <v>0</v>
      </c>
      <c r="J1319" s="1">
        <v>0</v>
      </c>
      <c r="K1319" s="1">
        <v>0</v>
      </c>
      <c r="L1319" s="1">
        <v>0</v>
      </c>
      <c r="M1319" s="1">
        <v>16</v>
      </c>
      <c r="N1319" s="1">
        <v>1</v>
      </c>
      <c r="O1319" s="1">
        <v>4</v>
      </c>
      <c r="P1319" s="1">
        <v>18876</v>
      </c>
      <c r="Q1319" s="1">
        <v>0</v>
      </c>
      <c r="R1319" s="1">
        <v>1807</v>
      </c>
      <c r="S1319" s="1">
        <v>0</v>
      </c>
      <c r="T1319" s="1">
        <v>7452</v>
      </c>
      <c r="U1319" s="1">
        <v>0</v>
      </c>
      <c r="V1319" s="1">
        <v>7452</v>
      </c>
      <c r="W1319" s="1">
        <v>0</v>
      </c>
      <c r="X1319" s="1">
        <v>0</v>
      </c>
      <c r="Y1319" s="1">
        <v>107</v>
      </c>
      <c r="Z1319" s="1">
        <v>4855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 t="s">
        <v>915</v>
      </c>
      <c r="AL1319" s="1">
        <v>1</v>
      </c>
      <c r="AM1319" s="1" t="s">
        <v>916</v>
      </c>
      <c r="AN1319" s="1">
        <v>0</v>
      </c>
      <c r="AO1319" s="1">
        <v>0</v>
      </c>
      <c r="AP1319" s="1">
        <v>0</v>
      </c>
      <c r="AQ1319" s="1">
        <v>1</v>
      </c>
      <c r="AS1319" s="1">
        <v>0</v>
      </c>
      <c r="AT1319" s="1">
        <v>0</v>
      </c>
      <c r="CS1319" s="1" t="s">
        <v>2822</v>
      </c>
      <c r="CT1319" s="1">
        <v>2</v>
      </c>
      <c r="CU1319" s="1">
        <v>650</v>
      </c>
      <c r="CV1319" s="1">
        <v>7</v>
      </c>
      <c r="CW1319" s="1">
        <v>0</v>
      </c>
      <c r="CX1319" s="1">
        <v>150007</v>
      </c>
      <c r="CY1319" s="1" t="s">
        <v>2822</v>
      </c>
    </row>
    <row r="1320" spans="1:103" x14ac:dyDescent="0.2">
      <c r="A1320" s="1">
        <v>330151</v>
      </c>
      <c r="B1320" s="1">
        <v>1</v>
      </c>
      <c r="C1320" s="1">
        <v>180002</v>
      </c>
      <c r="D1320" s="1">
        <v>280002</v>
      </c>
      <c r="E1320" s="1" t="s">
        <v>2278</v>
      </c>
      <c r="F1320" s="1" t="s">
        <v>2279</v>
      </c>
      <c r="G1320" s="1">
        <v>0</v>
      </c>
      <c r="H1320" s="1">
        <v>20</v>
      </c>
      <c r="I1320" s="1">
        <v>0</v>
      </c>
      <c r="J1320" s="1">
        <v>0</v>
      </c>
      <c r="K1320" s="1">
        <v>0</v>
      </c>
      <c r="L1320" s="1">
        <v>0</v>
      </c>
      <c r="M1320" s="1">
        <v>32</v>
      </c>
      <c r="N1320" s="1">
        <v>1</v>
      </c>
      <c r="O1320" s="1">
        <v>4</v>
      </c>
      <c r="P1320" s="1">
        <v>19880</v>
      </c>
      <c r="Q1320" s="1">
        <v>0</v>
      </c>
      <c r="R1320" s="1">
        <v>0</v>
      </c>
      <c r="S1320" s="1">
        <v>0</v>
      </c>
      <c r="T1320" s="1">
        <v>7452</v>
      </c>
      <c r="U1320" s="1">
        <v>0</v>
      </c>
      <c r="V1320" s="1">
        <v>7452</v>
      </c>
      <c r="W1320" s="1">
        <v>0</v>
      </c>
      <c r="X1320" s="1">
        <v>0</v>
      </c>
      <c r="Y1320" s="1">
        <v>107</v>
      </c>
      <c r="Z1320" s="1">
        <v>4855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 t="s">
        <v>957</v>
      </c>
      <c r="AL1320" s="1">
        <v>1</v>
      </c>
      <c r="AM1320" s="1" t="s">
        <v>958</v>
      </c>
      <c r="AN1320" s="1">
        <v>0</v>
      </c>
      <c r="AO1320" s="1">
        <v>0</v>
      </c>
      <c r="AP1320" s="1">
        <v>0</v>
      </c>
      <c r="AQ1320" s="1">
        <v>1</v>
      </c>
      <c r="AS1320" s="1">
        <v>0</v>
      </c>
      <c r="AT1320" s="1">
        <v>0</v>
      </c>
      <c r="CS1320" s="1" t="s">
        <v>2822</v>
      </c>
      <c r="CT1320" s="1">
        <v>2</v>
      </c>
      <c r="CU1320" s="1">
        <v>650</v>
      </c>
      <c r="CV1320" s="1">
        <v>7</v>
      </c>
      <c r="CW1320" s="1">
        <v>0</v>
      </c>
      <c r="CX1320" s="1">
        <v>150007</v>
      </c>
      <c r="CY1320" s="1" t="s">
        <v>2822</v>
      </c>
    </row>
    <row r="1321" spans="1:103" x14ac:dyDescent="0.2">
      <c r="A1321" s="1">
        <v>330152</v>
      </c>
      <c r="B1321" s="1">
        <v>1</v>
      </c>
      <c r="C1321" s="1">
        <v>180002</v>
      </c>
      <c r="D1321" s="1">
        <v>280002</v>
      </c>
      <c r="E1321" s="1" t="s">
        <v>2278</v>
      </c>
      <c r="F1321" s="1" t="s">
        <v>2279</v>
      </c>
      <c r="G1321" s="1">
        <v>0</v>
      </c>
      <c r="H1321" s="1">
        <v>20</v>
      </c>
      <c r="I1321" s="1">
        <v>0</v>
      </c>
      <c r="J1321" s="1">
        <v>0</v>
      </c>
      <c r="K1321" s="1">
        <v>0</v>
      </c>
      <c r="L1321" s="1">
        <v>0</v>
      </c>
      <c r="M1321" s="1">
        <v>2</v>
      </c>
      <c r="N1321" s="1">
        <v>1</v>
      </c>
      <c r="O1321" s="1">
        <v>4</v>
      </c>
      <c r="P1321" s="1">
        <v>10442</v>
      </c>
      <c r="Q1321" s="1">
        <v>0</v>
      </c>
      <c r="R1321" s="1">
        <v>20683</v>
      </c>
      <c r="S1321" s="1">
        <v>0</v>
      </c>
      <c r="T1321" s="1">
        <v>7452</v>
      </c>
      <c r="U1321" s="1">
        <v>0</v>
      </c>
      <c r="V1321" s="1">
        <v>7452</v>
      </c>
      <c r="W1321" s="1">
        <v>0</v>
      </c>
      <c r="X1321" s="1">
        <v>0</v>
      </c>
      <c r="Y1321" s="1">
        <v>107</v>
      </c>
      <c r="Z1321" s="1">
        <v>4855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 t="s">
        <v>723</v>
      </c>
      <c r="AL1321" s="1">
        <v>1</v>
      </c>
      <c r="AM1321" s="1" t="s">
        <v>724</v>
      </c>
      <c r="AN1321" s="1">
        <v>0</v>
      </c>
      <c r="AO1321" s="1">
        <v>0</v>
      </c>
      <c r="AP1321" s="1">
        <v>0</v>
      </c>
      <c r="AQ1321" s="1">
        <v>1</v>
      </c>
      <c r="AS1321" s="1">
        <v>0</v>
      </c>
      <c r="AT1321" s="1">
        <v>0</v>
      </c>
      <c r="CS1321" s="1" t="s">
        <v>2822</v>
      </c>
      <c r="CT1321" s="1">
        <v>2</v>
      </c>
      <c r="CU1321" s="1">
        <v>650</v>
      </c>
      <c r="CV1321" s="1">
        <v>7</v>
      </c>
      <c r="CW1321" s="1">
        <v>0</v>
      </c>
      <c r="CX1321" s="1">
        <v>150007</v>
      </c>
      <c r="CY1321" s="1" t="s">
        <v>2822</v>
      </c>
    </row>
    <row r="1322" spans="1:103" x14ac:dyDescent="0.2">
      <c r="A1322" s="1">
        <v>330153</v>
      </c>
      <c r="B1322" s="1">
        <v>1</v>
      </c>
      <c r="C1322" s="1">
        <v>180002</v>
      </c>
      <c r="D1322" s="1">
        <v>280002</v>
      </c>
      <c r="E1322" s="1" t="s">
        <v>2278</v>
      </c>
      <c r="F1322" s="1" t="s">
        <v>2279</v>
      </c>
      <c r="G1322" s="1">
        <v>0</v>
      </c>
      <c r="H1322" s="1">
        <v>20</v>
      </c>
      <c r="I1322" s="1">
        <v>0</v>
      </c>
      <c r="J1322" s="1">
        <v>0</v>
      </c>
      <c r="K1322" s="1">
        <v>0</v>
      </c>
      <c r="L1322" s="1">
        <v>0</v>
      </c>
      <c r="M1322" s="1">
        <v>2</v>
      </c>
      <c r="N1322" s="1">
        <v>1</v>
      </c>
      <c r="O1322" s="1">
        <v>4</v>
      </c>
      <c r="P1322" s="1">
        <v>10442</v>
      </c>
      <c r="Q1322" s="1">
        <v>0</v>
      </c>
      <c r="R1322" s="1">
        <v>20683</v>
      </c>
      <c r="S1322" s="1">
        <v>0</v>
      </c>
      <c r="T1322" s="1">
        <v>7452</v>
      </c>
      <c r="U1322" s="1">
        <v>0</v>
      </c>
      <c r="V1322" s="1">
        <v>7452</v>
      </c>
      <c r="W1322" s="1">
        <v>0</v>
      </c>
      <c r="X1322" s="1">
        <v>0</v>
      </c>
      <c r="Y1322" s="1">
        <v>107</v>
      </c>
      <c r="Z1322" s="1">
        <v>4855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 t="s">
        <v>723</v>
      </c>
      <c r="AL1322" s="1">
        <v>1</v>
      </c>
      <c r="AM1322" s="1" t="s">
        <v>724</v>
      </c>
      <c r="AN1322" s="1">
        <v>0</v>
      </c>
      <c r="AO1322" s="1">
        <v>0</v>
      </c>
      <c r="AP1322" s="1">
        <v>0</v>
      </c>
      <c r="AQ1322" s="1">
        <v>1</v>
      </c>
      <c r="AS1322" s="1">
        <v>0</v>
      </c>
      <c r="AT1322" s="1">
        <v>0</v>
      </c>
      <c r="CS1322" s="1" t="s">
        <v>2822</v>
      </c>
      <c r="CT1322" s="1">
        <v>2</v>
      </c>
      <c r="CU1322" s="1">
        <v>650</v>
      </c>
      <c r="CV1322" s="1">
        <v>7</v>
      </c>
      <c r="CW1322" s="1">
        <v>0</v>
      </c>
      <c r="CX1322" s="1">
        <v>150007</v>
      </c>
      <c r="CY1322" s="1" t="s">
        <v>2822</v>
      </c>
    </row>
    <row r="1323" spans="1:103" x14ac:dyDescent="0.2">
      <c r="A1323" s="1">
        <v>330154</v>
      </c>
      <c r="B1323" s="1">
        <v>1</v>
      </c>
      <c r="C1323" s="1">
        <v>180002</v>
      </c>
      <c r="D1323" s="1">
        <v>280002</v>
      </c>
      <c r="E1323" s="1" t="s">
        <v>2278</v>
      </c>
      <c r="F1323" s="1" t="s">
        <v>2279</v>
      </c>
      <c r="G1323" s="1">
        <v>0</v>
      </c>
      <c r="H1323" s="1">
        <v>20</v>
      </c>
      <c r="I1323" s="1">
        <v>0</v>
      </c>
      <c r="J1323" s="1">
        <v>0</v>
      </c>
      <c r="K1323" s="1">
        <v>0</v>
      </c>
      <c r="L1323" s="1">
        <v>0</v>
      </c>
      <c r="M1323" s="1">
        <v>2</v>
      </c>
      <c r="N1323" s="1">
        <v>1</v>
      </c>
      <c r="O1323" s="1">
        <v>4</v>
      </c>
      <c r="P1323" s="1">
        <v>10442</v>
      </c>
      <c r="Q1323" s="1">
        <v>0</v>
      </c>
      <c r="R1323" s="1">
        <v>20683</v>
      </c>
      <c r="S1323" s="1">
        <v>0</v>
      </c>
      <c r="T1323" s="1">
        <v>7452</v>
      </c>
      <c r="U1323" s="1">
        <v>0</v>
      </c>
      <c r="V1323" s="1">
        <v>7452</v>
      </c>
      <c r="W1323" s="1">
        <v>0</v>
      </c>
      <c r="X1323" s="1">
        <v>0</v>
      </c>
      <c r="Y1323" s="1">
        <v>107</v>
      </c>
      <c r="Z1323" s="1">
        <v>4855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 t="s">
        <v>726</v>
      </c>
      <c r="AL1323" s="1">
        <v>1</v>
      </c>
      <c r="AM1323" s="1" t="s">
        <v>727</v>
      </c>
      <c r="AN1323" s="1">
        <v>0</v>
      </c>
      <c r="AO1323" s="1">
        <v>0</v>
      </c>
      <c r="AP1323" s="1">
        <v>0</v>
      </c>
      <c r="AQ1323" s="1">
        <v>1</v>
      </c>
      <c r="AS1323" s="1">
        <v>0</v>
      </c>
      <c r="AT1323" s="1">
        <v>0</v>
      </c>
      <c r="CS1323" s="1" t="s">
        <v>2822</v>
      </c>
      <c r="CT1323" s="1">
        <v>2</v>
      </c>
      <c r="CU1323" s="1">
        <v>650</v>
      </c>
      <c r="CV1323" s="1">
        <v>7</v>
      </c>
      <c r="CW1323" s="1">
        <v>0</v>
      </c>
      <c r="CX1323" s="1">
        <v>150007</v>
      </c>
      <c r="CY1323" s="1" t="s">
        <v>2822</v>
      </c>
    </row>
    <row r="1324" spans="1:103" x14ac:dyDescent="0.2">
      <c r="A1324" s="1">
        <v>330155</v>
      </c>
      <c r="B1324" s="1">
        <v>1</v>
      </c>
      <c r="C1324" s="1">
        <v>180002</v>
      </c>
      <c r="D1324" s="1">
        <v>280002</v>
      </c>
      <c r="E1324" s="1" t="s">
        <v>2278</v>
      </c>
      <c r="F1324" s="1" t="s">
        <v>2279</v>
      </c>
      <c r="G1324" s="1">
        <v>0</v>
      </c>
      <c r="H1324" s="1">
        <v>20</v>
      </c>
      <c r="I1324" s="1">
        <v>0</v>
      </c>
      <c r="J1324" s="1">
        <v>0</v>
      </c>
      <c r="K1324" s="1">
        <v>0</v>
      </c>
      <c r="L1324" s="1">
        <v>0</v>
      </c>
      <c r="M1324" s="1">
        <v>4</v>
      </c>
      <c r="N1324" s="1">
        <v>1</v>
      </c>
      <c r="O1324" s="1">
        <v>4</v>
      </c>
      <c r="P1324" s="1">
        <v>19479</v>
      </c>
      <c r="Q1324" s="1">
        <v>0</v>
      </c>
      <c r="R1324" s="1">
        <v>0</v>
      </c>
      <c r="S1324" s="1">
        <v>0</v>
      </c>
      <c r="T1324" s="1">
        <v>7452</v>
      </c>
      <c r="U1324" s="1">
        <v>0</v>
      </c>
      <c r="V1324" s="1">
        <v>7452</v>
      </c>
      <c r="W1324" s="1">
        <v>0</v>
      </c>
      <c r="X1324" s="1">
        <v>0</v>
      </c>
      <c r="Y1324" s="1">
        <v>107</v>
      </c>
      <c r="Z1324" s="1">
        <v>4855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 t="s">
        <v>786</v>
      </c>
      <c r="AL1324" s="1">
        <v>1</v>
      </c>
      <c r="AM1324" s="1" t="s">
        <v>787</v>
      </c>
      <c r="AN1324" s="1">
        <v>0</v>
      </c>
      <c r="AO1324" s="1">
        <v>0</v>
      </c>
      <c r="AP1324" s="1">
        <v>0</v>
      </c>
      <c r="AQ1324" s="1">
        <v>1</v>
      </c>
      <c r="AS1324" s="1">
        <v>0</v>
      </c>
      <c r="AT1324" s="1">
        <v>0</v>
      </c>
      <c r="CS1324" s="1" t="s">
        <v>2822</v>
      </c>
      <c r="CT1324" s="1">
        <v>2</v>
      </c>
      <c r="CU1324" s="1">
        <v>650</v>
      </c>
      <c r="CV1324" s="1">
        <v>7</v>
      </c>
      <c r="CW1324" s="1">
        <v>0</v>
      </c>
      <c r="CX1324" s="1">
        <v>150007</v>
      </c>
      <c r="CY1324" s="1" t="s">
        <v>2822</v>
      </c>
    </row>
    <row r="1325" spans="1:103" x14ac:dyDescent="0.2">
      <c r="A1325" s="1">
        <v>330156</v>
      </c>
      <c r="B1325" s="1">
        <v>1</v>
      </c>
      <c r="C1325" s="1">
        <v>180002</v>
      </c>
      <c r="D1325" s="1">
        <v>280002</v>
      </c>
      <c r="E1325" s="1" t="s">
        <v>2278</v>
      </c>
      <c r="F1325" s="1" t="s">
        <v>2279</v>
      </c>
      <c r="G1325" s="1">
        <v>0</v>
      </c>
      <c r="H1325" s="1">
        <v>20</v>
      </c>
      <c r="I1325" s="1">
        <v>0</v>
      </c>
      <c r="J1325" s="1">
        <v>0</v>
      </c>
      <c r="K1325" s="1">
        <v>0</v>
      </c>
      <c r="L1325" s="1">
        <v>0</v>
      </c>
      <c r="M1325" s="1">
        <v>4</v>
      </c>
      <c r="N1325" s="1">
        <v>1</v>
      </c>
      <c r="O1325" s="1">
        <v>4</v>
      </c>
      <c r="P1325" s="1">
        <v>19479</v>
      </c>
      <c r="Q1325" s="1">
        <v>0</v>
      </c>
      <c r="R1325" s="1">
        <v>0</v>
      </c>
      <c r="S1325" s="1">
        <v>0</v>
      </c>
      <c r="T1325" s="1">
        <v>7452</v>
      </c>
      <c r="U1325" s="1">
        <v>0</v>
      </c>
      <c r="V1325" s="1">
        <v>7452</v>
      </c>
      <c r="W1325" s="1">
        <v>0</v>
      </c>
      <c r="X1325" s="1">
        <v>0</v>
      </c>
      <c r="Y1325" s="1">
        <v>107</v>
      </c>
      <c r="Z1325" s="1">
        <v>4855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 t="s">
        <v>789</v>
      </c>
      <c r="AL1325" s="1">
        <v>1</v>
      </c>
      <c r="AM1325" s="1" t="s">
        <v>790</v>
      </c>
      <c r="AN1325" s="1">
        <v>0</v>
      </c>
      <c r="AO1325" s="1">
        <v>0</v>
      </c>
      <c r="AP1325" s="1">
        <v>0</v>
      </c>
      <c r="AQ1325" s="1">
        <v>1</v>
      </c>
      <c r="AS1325" s="1">
        <v>0</v>
      </c>
      <c r="AT1325" s="1">
        <v>0</v>
      </c>
      <c r="CS1325" s="1" t="s">
        <v>2822</v>
      </c>
      <c r="CT1325" s="1">
        <v>2</v>
      </c>
      <c r="CU1325" s="1">
        <v>650</v>
      </c>
      <c r="CV1325" s="1">
        <v>7</v>
      </c>
      <c r="CW1325" s="1">
        <v>0</v>
      </c>
      <c r="CX1325" s="1">
        <v>150007</v>
      </c>
      <c r="CY1325" s="1" t="s">
        <v>2822</v>
      </c>
    </row>
    <row r="1326" spans="1:103" x14ac:dyDescent="0.2">
      <c r="A1326" s="1">
        <v>330157</v>
      </c>
      <c r="B1326" s="1">
        <v>1</v>
      </c>
      <c r="C1326" s="1">
        <v>180002</v>
      </c>
      <c r="D1326" s="1">
        <v>280002</v>
      </c>
      <c r="E1326" s="1" t="s">
        <v>2278</v>
      </c>
      <c r="F1326" s="1" t="s">
        <v>2279</v>
      </c>
      <c r="G1326" s="1">
        <v>0</v>
      </c>
      <c r="H1326" s="1">
        <v>20</v>
      </c>
      <c r="I1326" s="1">
        <v>0</v>
      </c>
      <c r="J1326" s="1">
        <v>0</v>
      </c>
      <c r="K1326" s="1">
        <v>0</v>
      </c>
      <c r="L1326" s="1">
        <v>0</v>
      </c>
      <c r="M1326" s="1">
        <v>4</v>
      </c>
      <c r="N1326" s="1">
        <v>1</v>
      </c>
      <c r="O1326" s="1">
        <v>4</v>
      </c>
      <c r="P1326" s="1">
        <v>19479</v>
      </c>
      <c r="Q1326" s="1">
        <v>0</v>
      </c>
      <c r="R1326" s="1">
        <v>0</v>
      </c>
      <c r="S1326" s="1">
        <v>0</v>
      </c>
      <c r="T1326" s="1">
        <v>7452</v>
      </c>
      <c r="U1326" s="1">
        <v>0</v>
      </c>
      <c r="V1326" s="1">
        <v>7452</v>
      </c>
      <c r="W1326" s="1">
        <v>0</v>
      </c>
      <c r="X1326" s="1">
        <v>0</v>
      </c>
      <c r="Y1326" s="1">
        <v>107</v>
      </c>
      <c r="Z1326" s="1">
        <v>4855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 t="s">
        <v>789</v>
      </c>
      <c r="AL1326" s="1">
        <v>1</v>
      </c>
      <c r="AM1326" s="1" t="s">
        <v>790</v>
      </c>
      <c r="AN1326" s="1">
        <v>0</v>
      </c>
      <c r="AO1326" s="1">
        <v>0</v>
      </c>
      <c r="AP1326" s="1">
        <v>0</v>
      </c>
      <c r="AQ1326" s="1">
        <v>1</v>
      </c>
      <c r="AS1326" s="1">
        <v>0</v>
      </c>
      <c r="AT1326" s="1">
        <v>0</v>
      </c>
      <c r="CS1326" s="1" t="s">
        <v>2822</v>
      </c>
      <c r="CT1326" s="1">
        <v>2</v>
      </c>
      <c r="CU1326" s="1">
        <v>650</v>
      </c>
      <c r="CV1326" s="1">
        <v>7</v>
      </c>
      <c r="CW1326" s="1">
        <v>0</v>
      </c>
      <c r="CX1326" s="1">
        <v>150007</v>
      </c>
      <c r="CY1326" s="1" t="s">
        <v>2822</v>
      </c>
    </row>
    <row r="1327" spans="1:103" x14ac:dyDescent="0.2">
      <c r="A1327" s="1">
        <v>330158</v>
      </c>
      <c r="B1327" s="1">
        <v>1</v>
      </c>
      <c r="C1327" s="1">
        <v>180002</v>
      </c>
      <c r="D1327" s="1">
        <v>280002</v>
      </c>
      <c r="E1327" s="1" t="s">
        <v>2278</v>
      </c>
      <c r="F1327" s="1" t="s">
        <v>2279</v>
      </c>
      <c r="G1327" s="1">
        <v>0</v>
      </c>
      <c r="H1327" s="1">
        <v>20</v>
      </c>
      <c r="I1327" s="1">
        <v>0</v>
      </c>
      <c r="J1327" s="1">
        <v>0</v>
      </c>
      <c r="K1327" s="1">
        <v>0</v>
      </c>
      <c r="L1327" s="1">
        <v>0</v>
      </c>
      <c r="M1327" s="1">
        <v>16</v>
      </c>
      <c r="N1327" s="1">
        <v>1</v>
      </c>
      <c r="O1327" s="1">
        <v>4</v>
      </c>
      <c r="P1327" s="1">
        <v>18876</v>
      </c>
      <c r="Q1327" s="1">
        <v>0</v>
      </c>
      <c r="R1327" s="1">
        <v>1807</v>
      </c>
      <c r="S1327" s="1">
        <v>0</v>
      </c>
      <c r="T1327" s="1">
        <v>7452</v>
      </c>
      <c r="U1327" s="1">
        <v>0</v>
      </c>
      <c r="V1327" s="1">
        <v>7452</v>
      </c>
      <c r="W1327" s="1">
        <v>0</v>
      </c>
      <c r="X1327" s="1">
        <v>0</v>
      </c>
      <c r="Y1327" s="1">
        <v>107</v>
      </c>
      <c r="Z1327" s="1">
        <v>4855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 t="s">
        <v>918</v>
      </c>
      <c r="AL1327" s="1">
        <v>1</v>
      </c>
      <c r="AM1327" s="1" t="s">
        <v>919</v>
      </c>
      <c r="AN1327" s="1">
        <v>0</v>
      </c>
      <c r="AO1327" s="1">
        <v>0</v>
      </c>
      <c r="AP1327" s="1">
        <v>0</v>
      </c>
      <c r="AQ1327" s="1">
        <v>1</v>
      </c>
      <c r="AS1327" s="1">
        <v>0</v>
      </c>
      <c r="AT1327" s="1">
        <v>0</v>
      </c>
      <c r="CS1327" s="1" t="s">
        <v>2822</v>
      </c>
      <c r="CT1327" s="1">
        <v>2</v>
      </c>
      <c r="CU1327" s="1">
        <v>650</v>
      </c>
      <c r="CV1327" s="1">
        <v>7</v>
      </c>
      <c r="CW1327" s="1">
        <v>0</v>
      </c>
      <c r="CX1327" s="1">
        <v>150007</v>
      </c>
      <c r="CY1327" s="1" t="s">
        <v>2822</v>
      </c>
    </row>
    <row r="1328" spans="1:103" x14ac:dyDescent="0.2">
      <c r="A1328" s="1">
        <v>330159</v>
      </c>
      <c r="B1328" s="1">
        <v>1</v>
      </c>
      <c r="C1328" s="1">
        <v>180002</v>
      </c>
      <c r="D1328" s="1">
        <v>280002</v>
      </c>
      <c r="E1328" s="1" t="s">
        <v>2278</v>
      </c>
      <c r="F1328" s="1" t="s">
        <v>2279</v>
      </c>
      <c r="G1328" s="1">
        <v>0</v>
      </c>
      <c r="H1328" s="1">
        <v>20</v>
      </c>
      <c r="I1328" s="1">
        <v>0</v>
      </c>
      <c r="J1328" s="1">
        <v>0</v>
      </c>
      <c r="K1328" s="1">
        <v>0</v>
      </c>
      <c r="L1328" s="1">
        <v>0</v>
      </c>
      <c r="M1328" s="1">
        <v>32</v>
      </c>
      <c r="N1328" s="1">
        <v>1</v>
      </c>
      <c r="O1328" s="1">
        <v>4</v>
      </c>
      <c r="P1328" s="1">
        <v>19880</v>
      </c>
      <c r="Q1328" s="1">
        <v>0</v>
      </c>
      <c r="R1328" s="1">
        <v>0</v>
      </c>
      <c r="S1328" s="1">
        <v>0</v>
      </c>
      <c r="T1328" s="1">
        <v>7452</v>
      </c>
      <c r="U1328" s="1">
        <v>0</v>
      </c>
      <c r="V1328" s="1">
        <v>7452</v>
      </c>
      <c r="W1328" s="1">
        <v>0</v>
      </c>
      <c r="X1328" s="1">
        <v>0</v>
      </c>
      <c r="Y1328" s="1">
        <v>107</v>
      </c>
      <c r="Z1328" s="1">
        <v>4855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 t="s">
        <v>954</v>
      </c>
      <c r="AL1328" s="1">
        <v>1</v>
      </c>
      <c r="AM1328" s="1" t="s">
        <v>955</v>
      </c>
      <c r="AN1328" s="1">
        <v>0</v>
      </c>
      <c r="AO1328" s="1">
        <v>0</v>
      </c>
      <c r="AP1328" s="1">
        <v>0</v>
      </c>
      <c r="AQ1328" s="1">
        <v>1</v>
      </c>
      <c r="AS1328" s="1">
        <v>0</v>
      </c>
      <c r="AT1328" s="1">
        <v>0</v>
      </c>
      <c r="CS1328" s="1" t="s">
        <v>2822</v>
      </c>
      <c r="CT1328" s="1">
        <v>2</v>
      </c>
      <c r="CU1328" s="1">
        <v>650</v>
      </c>
      <c r="CV1328" s="1">
        <v>7</v>
      </c>
      <c r="CW1328" s="1">
        <v>0</v>
      </c>
      <c r="CX1328" s="1">
        <v>150007</v>
      </c>
      <c r="CY1328" s="1" t="s">
        <v>2822</v>
      </c>
    </row>
    <row r="1329" spans="1:103" x14ac:dyDescent="0.2">
      <c r="A1329" s="1">
        <v>330160</v>
      </c>
      <c r="B1329" s="1">
        <v>1</v>
      </c>
      <c r="C1329" s="1">
        <v>180002</v>
      </c>
      <c r="D1329" s="1">
        <v>280002</v>
      </c>
      <c r="E1329" s="1" t="s">
        <v>2278</v>
      </c>
      <c r="F1329" s="1" t="s">
        <v>2279</v>
      </c>
      <c r="G1329" s="1">
        <v>0</v>
      </c>
      <c r="H1329" s="1">
        <v>20</v>
      </c>
      <c r="I1329" s="1">
        <v>0</v>
      </c>
      <c r="J1329" s="1">
        <v>0</v>
      </c>
      <c r="K1329" s="1">
        <v>0</v>
      </c>
      <c r="L1329" s="1">
        <v>0</v>
      </c>
      <c r="M1329" s="1">
        <v>2</v>
      </c>
      <c r="N1329" s="1">
        <v>1</v>
      </c>
      <c r="O1329" s="1">
        <v>4</v>
      </c>
      <c r="P1329" s="1">
        <v>10442</v>
      </c>
      <c r="Q1329" s="1">
        <v>0</v>
      </c>
      <c r="R1329" s="1">
        <v>20683</v>
      </c>
      <c r="S1329" s="1">
        <v>0</v>
      </c>
      <c r="T1329" s="1">
        <v>7452</v>
      </c>
      <c r="U1329" s="1">
        <v>0</v>
      </c>
      <c r="V1329" s="1">
        <v>7452</v>
      </c>
      <c r="W1329" s="1">
        <v>0</v>
      </c>
      <c r="X1329" s="1">
        <v>0</v>
      </c>
      <c r="Y1329" s="1">
        <v>107</v>
      </c>
      <c r="Z1329" s="1">
        <v>4855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 t="s">
        <v>723</v>
      </c>
      <c r="AL1329" s="1">
        <v>1</v>
      </c>
      <c r="AM1329" s="1" t="s">
        <v>724</v>
      </c>
      <c r="AN1329" s="1">
        <v>0</v>
      </c>
      <c r="AO1329" s="1">
        <v>0</v>
      </c>
      <c r="AP1329" s="1">
        <v>0</v>
      </c>
      <c r="AQ1329" s="1">
        <v>1</v>
      </c>
      <c r="AS1329" s="1">
        <v>0</v>
      </c>
      <c r="AT1329" s="1">
        <v>0</v>
      </c>
      <c r="CS1329" s="1" t="s">
        <v>2822</v>
      </c>
      <c r="CT1329" s="1">
        <v>2</v>
      </c>
      <c r="CU1329" s="1">
        <v>650</v>
      </c>
      <c r="CV1329" s="1">
        <v>7</v>
      </c>
      <c r="CW1329" s="1">
        <v>0</v>
      </c>
      <c r="CX1329" s="1">
        <v>150007</v>
      </c>
      <c r="CY1329" s="1" t="s">
        <v>2822</v>
      </c>
    </row>
    <row r="1330" spans="1:103" x14ac:dyDescent="0.2">
      <c r="A1330" s="1">
        <v>330161</v>
      </c>
      <c r="B1330" s="1">
        <v>1</v>
      </c>
      <c r="C1330" s="1">
        <v>180002</v>
      </c>
      <c r="D1330" s="1">
        <v>280002</v>
      </c>
      <c r="E1330" s="1" t="s">
        <v>2278</v>
      </c>
      <c r="F1330" s="1" t="s">
        <v>2279</v>
      </c>
      <c r="G1330" s="1">
        <v>0</v>
      </c>
      <c r="H1330" s="1">
        <v>20</v>
      </c>
      <c r="I1330" s="1">
        <v>0</v>
      </c>
      <c r="J1330" s="1">
        <v>0</v>
      </c>
      <c r="K1330" s="1">
        <v>0</v>
      </c>
      <c r="L1330" s="1">
        <v>0</v>
      </c>
      <c r="M1330" s="1">
        <v>2</v>
      </c>
      <c r="N1330" s="1">
        <v>1</v>
      </c>
      <c r="O1330" s="1">
        <v>4</v>
      </c>
      <c r="P1330" s="1">
        <v>10442</v>
      </c>
      <c r="Q1330" s="1">
        <v>0</v>
      </c>
      <c r="R1330" s="1">
        <v>20683</v>
      </c>
      <c r="S1330" s="1">
        <v>0</v>
      </c>
      <c r="T1330" s="1">
        <v>7452</v>
      </c>
      <c r="U1330" s="1">
        <v>0</v>
      </c>
      <c r="V1330" s="1">
        <v>7452</v>
      </c>
      <c r="W1330" s="1">
        <v>0</v>
      </c>
      <c r="X1330" s="1">
        <v>0</v>
      </c>
      <c r="Y1330" s="1">
        <v>107</v>
      </c>
      <c r="Z1330" s="1">
        <v>4855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 t="s">
        <v>726</v>
      </c>
      <c r="AL1330" s="1">
        <v>1</v>
      </c>
      <c r="AM1330" s="1" t="s">
        <v>727</v>
      </c>
      <c r="AN1330" s="1">
        <v>0</v>
      </c>
      <c r="AO1330" s="1">
        <v>0</v>
      </c>
      <c r="AP1330" s="1">
        <v>0</v>
      </c>
      <c r="AQ1330" s="1">
        <v>1</v>
      </c>
      <c r="AS1330" s="1">
        <v>0</v>
      </c>
      <c r="AT1330" s="1">
        <v>0</v>
      </c>
      <c r="CS1330" s="1" t="s">
        <v>2822</v>
      </c>
      <c r="CT1330" s="1">
        <v>2</v>
      </c>
      <c r="CU1330" s="1">
        <v>650</v>
      </c>
      <c r="CV1330" s="1">
        <v>7</v>
      </c>
      <c r="CW1330" s="1">
        <v>0</v>
      </c>
      <c r="CX1330" s="1">
        <v>150007</v>
      </c>
      <c r="CY1330" s="1" t="s">
        <v>2822</v>
      </c>
    </row>
    <row r="1331" spans="1:103" x14ac:dyDescent="0.2">
      <c r="A1331" s="1">
        <v>330162</v>
      </c>
      <c r="B1331" s="1">
        <v>1</v>
      </c>
      <c r="C1331" s="1">
        <v>180002</v>
      </c>
      <c r="D1331" s="1">
        <v>280002</v>
      </c>
      <c r="E1331" s="1" t="s">
        <v>2278</v>
      </c>
      <c r="F1331" s="1" t="s">
        <v>2279</v>
      </c>
      <c r="G1331" s="1">
        <v>0</v>
      </c>
      <c r="H1331" s="1">
        <v>20</v>
      </c>
      <c r="I1331" s="1">
        <v>0</v>
      </c>
      <c r="J1331" s="1">
        <v>0</v>
      </c>
      <c r="K1331" s="1">
        <v>0</v>
      </c>
      <c r="L1331" s="1">
        <v>0</v>
      </c>
      <c r="M1331" s="1">
        <v>4</v>
      </c>
      <c r="N1331" s="1">
        <v>1</v>
      </c>
      <c r="O1331" s="1">
        <v>4</v>
      </c>
      <c r="P1331" s="1">
        <v>19479</v>
      </c>
      <c r="Q1331" s="1">
        <v>0</v>
      </c>
      <c r="R1331" s="1">
        <v>0</v>
      </c>
      <c r="S1331" s="1">
        <v>0</v>
      </c>
      <c r="T1331" s="1">
        <v>7452</v>
      </c>
      <c r="U1331" s="1">
        <v>0</v>
      </c>
      <c r="V1331" s="1">
        <v>7452</v>
      </c>
      <c r="W1331" s="1">
        <v>0</v>
      </c>
      <c r="X1331" s="1">
        <v>0</v>
      </c>
      <c r="Y1331" s="1">
        <v>107</v>
      </c>
      <c r="Z1331" s="1">
        <v>4855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 t="s">
        <v>789</v>
      </c>
      <c r="AL1331" s="1">
        <v>1</v>
      </c>
      <c r="AM1331" s="1" t="s">
        <v>790</v>
      </c>
      <c r="AN1331" s="1">
        <v>0</v>
      </c>
      <c r="AO1331" s="1">
        <v>0</v>
      </c>
      <c r="AP1331" s="1">
        <v>0</v>
      </c>
      <c r="AQ1331" s="1">
        <v>1</v>
      </c>
      <c r="AS1331" s="1">
        <v>0</v>
      </c>
      <c r="AT1331" s="1">
        <v>0</v>
      </c>
      <c r="CS1331" s="1" t="s">
        <v>2822</v>
      </c>
      <c r="CT1331" s="1">
        <v>2</v>
      </c>
      <c r="CU1331" s="1">
        <v>650</v>
      </c>
      <c r="CV1331" s="1">
        <v>7</v>
      </c>
      <c r="CW1331" s="1">
        <v>0</v>
      </c>
      <c r="CX1331" s="1">
        <v>150007</v>
      </c>
      <c r="CY1331" s="1" t="s">
        <v>2822</v>
      </c>
    </row>
    <row r="1332" spans="1:103" x14ac:dyDescent="0.2">
      <c r="A1332" s="1">
        <v>330163</v>
      </c>
      <c r="B1332" s="1">
        <v>1</v>
      </c>
      <c r="C1332" s="1">
        <v>180002</v>
      </c>
      <c r="D1332" s="1">
        <v>280002</v>
      </c>
      <c r="E1332" s="1" t="s">
        <v>2278</v>
      </c>
      <c r="F1332" s="1" t="s">
        <v>2279</v>
      </c>
      <c r="G1332" s="1">
        <v>0</v>
      </c>
      <c r="H1332" s="1">
        <v>20</v>
      </c>
      <c r="I1332" s="1">
        <v>0</v>
      </c>
      <c r="J1332" s="1">
        <v>0</v>
      </c>
      <c r="K1332" s="1">
        <v>0</v>
      </c>
      <c r="L1332" s="1">
        <v>0</v>
      </c>
      <c r="M1332" s="1">
        <v>8</v>
      </c>
      <c r="N1332" s="1">
        <v>1</v>
      </c>
      <c r="O1332" s="1">
        <v>4</v>
      </c>
      <c r="P1332" s="1">
        <v>13655</v>
      </c>
      <c r="Q1332" s="1">
        <v>0</v>
      </c>
      <c r="R1332" s="1">
        <v>5824</v>
      </c>
      <c r="S1332" s="1">
        <v>0</v>
      </c>
      <c r="T1332" s="1">
        <v>7452</v>
      </c>
      <c r="U1332" s="1">
        <v>0</v>
      </c>
      <c r="V1332" s="1">
        <v>7452</v>
      </c>
      <c r="W1332" s="1">
        <v>0</v>
      </c>
      <c r="X1332" s="1">
        <v>0</v>
      </c>
      <c r="Y1332" s="1">
        <v>107</v>
      </c>
      <c r="Z1332" s="1">
        <v>4855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 t="s">
        <v>856</v>
      </c>
      <c r="AL1332" s="1">
        <v>1</v>
      </c>
      <c r="AM1332" s="1" t="s">
        <v>857</v>
      </c>
      <c r="AN1332" s="1">
        <v>0</v>
      </c>
      <c r="AO1332" s="1">
        <v>0</v>
      </c>
      <c r="AP1332" s="1">
        <v>0</v>
      </c>
      <c r="AQ1332" s="1">
        <v>1</v>
      </c>
      <c r="AS1332" s="1">
        <v>0</v>
      </c>
      <c r="AT1332" s="1">
        <v>0</v>
      </c>
      <c r="CS1332" s="1" t="s">
        <v>2822</v>
      </c>
      <c r="CT1332" s="1">
        <v>2</v>
      </c>
      <c r="CU1332" s="1">
        <v>650</v>
      </c>
      <c r="CV1332" s="1">
        <v>7</v>
      </c>
      <c r="CW1332" s="1">
        <v>0</v>
      </c>
      <c r="CX1332" s="1">
        <v>150007</v>
      </c>
      <c r="CY1332" s="1" t="s">
        <v>2822</v>
      </c>
    </row>
    <row r="1333" spans="1:103" x14ac:dyDescent="0.2">
      <c r="A1333" s="1">
        <v>330164</v>
      </c>
      <c r="B1333" s="1">
        <v>1</v>
      </c>
      <c r="C1333" s="1">
        <v>180002</v>
      </c>
      <c r="D1333" s="1">
        <v>280002</v>
      </c>
      <c r="E1333" s="1" t="s">
        <v>2278</v>
      </c>
      <c r="F1333" s="1" t="s">
        <v>2279</v>
      </c>
      <c r="G1333" s="1">
        <v>0</v>
      </c>
      <c r="H1333" s="1">
        <v>20</v>
      </c>
      <c r="I1333" s="1">
        <v>0</v>
      </c>
      <c r="J1333" s="1">
        <v>0</v>
      </c>
      <c r="K1333" s="1">
        <v>0</v>
      </c>
      <c r="L1333" s="1">
        <v>0</v>
      </c>
      <c r="M1333" s="1">
        <v>8</v>
      </c>
      <c r="N1333" s="1">
        <v>1</v>
      </c>
      <c r="O1333" s="1">
        <v>4</v>
      </c>
      <c r="P1333" s="1">
        <v>13655</v>
      </c>
      <c r="Q1333" s="1">
        <v>0</v>
      </c>
      <c r="R1333" s="1">
        <v>5824</v>
      </c>
      <c r="S1333" s="1">
        <v>0</v>
      </c>
      <c r="T1333" s="1">
        <v>7452</v>
      </c>
      <c r="U1333" s="1">
        <v>0</v>
      </c>
      <c r="V1333" s="1">
        <v>7452</v>
      </c>
      <c r="W1333" s="1">
        <v>0</v>
      </c>
      <c r="X1333" s="1">
        <v>0</v>
      </c>
      <c r="Y1333" s="1">
        <v>107</v>
      </c>
      <c r="Z1333" s="1">
        <v>4855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 t="s">
        <v>853</v>
      </c>
      <c r="AL1333" s="1">
        <v>1</v>
      </c>
      <c r="AM1333" s="1" t="s">
        <v>854</v>
      </c>
      <c r="AN1333" s="1">
        <v>0</v>
      </c>
      <c r="AO1333" s="1">
        <v>0</v>
      </c>
      <c r="AP1333" s="1">
        <v>0</v>
      </c>
      <c r="AQ1333" s="1">
        <v>1</v>
      </c>
      <c r="AS1333" s="1">
        <v>0</v>
      </c>
      <c r="AT1333" s="1">
        <v>0</v>
      </c>
      <c r="CS1333" s="1" t="s">
        <v>2822</v>
      </c>
      <c r="CT1333" s="1">
        <v>2</v>
      </c>
      <c r="CU1333" s="1">
        <v>650</v>
      </c>
      <c r="CV1333" s="1">
        <v>7</v>
      </c>
      <c r="CW1333" s="1">
        <v>0</v>
      </c>
      <c r="CX1333" s="1">
        <v>150007</v>
      </c>
      <c r="CY1333" s="1" t="s">
        <v>2822</v>
      </c>
    </row>
    <row r="1334" spans="1:103" x14ac:dyDescent="0.2">
      <c r="A1334" s="1">
        <v>330165</v>
      </c>
      <c r="B1334" s="1">
        <v>1</v>
      </c>
      <c r="C1334" s="1">
        <v>180002</v>
      </c>
      <c r="D1334" s="1">
        <v>280002</v>
      </c>
      <c r="E1334" s="1" t="s">
        <v>2278</v>
      </c>
      <c r="F1334" s="1" t="s">
        <v>2279</v>
      </c>
      <c r="G1334" s="1">
        <v>0</v>
      </c>
      <c r="H1334" s="1">
        <v>20</v>
      </c>
      <c r="I1334" s="1">
        <v>0</v>
      </c>
      <c r="J1334" s="1">
        <v>0</v>
      </c>
      <c r="K1334" s="1">
        <v>0</v>
      </c>
      <c r="L1334" s="1">
        <v>0</v>
      </c>
      <c r="M1334" s="1">
        <v>32</v>
      </c>
      <c r="N1334" s="1">
        <v>1</v>
      </c>
      <c r="O1334" s="1">
        <v>4</v>
      </c>
      <c r="P1334" s="1">
        <v>19880</v>
      </c>
      <c r="Q1334" s="1">
        <v>0</v>
      </c>
      <c r="R1334" s="1">
        <v>0</v>
      </c>
      <c r="S1334" s="1">
        <v>0</v>
      </c>
      <c r="T1334" s="1">
        <v>7452</v>
      </c>
      <c r="U1334" s="1">
        <v>0</v>
      </c>
      <c r="V1334" s="1">
        <v>7452</v>
      </c>
      <c r="W1334" s="1">
        <v>0</v>
      </c>
      <c r="X1334" s="1">
        <v>0</v>
      </c>
      <c r="Y1334" s="1">
        <v>107</v>
      </c>
      <c r="Z1334" s="1">
        <v>4855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 t="s">
        <v>957</v>
      </c>
      <c r="AL1334" s="1">
        <v>1</v>
      </c>
      <c r="AM1334" s="1" t="s">
        <v>958</v>
      </c>
      <c r="AN1334" s="1">
        <v>0</v>
      </c>
      <c r="AO1334" s="1">
        <v>0</v>
      </c>
      <c r="AP1334" s="1">
        <v>0</v>
      </c>
      <c r="AQ1334" s="1">
        <v>1</v>
      </c>
      <c r="AS1334" s="1">
        <v>0</v>
      </c>
      <c r="AT1334" s="1">
        <v>0</v>
      </c>
      <c r="CS1334" s="1" t="s">
        <v>2822</v>
      </c>
      <c r="CT1334" s="1">
        <v>2</v>
      </c>
      <c r="CU1334" s="1">
        <v>650</v>
      </c>
      <c r="CV1334" s="1">
        <v>7</v>
      </c>
      <c r="CW1334" s="1">
        <v>0</v>
      </c>
      <c r="CX1334" s="1">
        <v>150007</v>
      </c>
      <c r="CY1334" s="1" t="s">
        <v>2822</v>
      </c>
    </row>
    <row r="1335" spans="1:103" x14ac:dyDescent="0.2">
      <c r="A1335" s="1">
        <v>330166</v>
      </c>
      <c r="B1335" s="1">
        <v>1</v>
      </c>
      <c r="C1335" s="1">
        <v>180002</v>
      </c>
      <c r="D1335" s="1">
        <v>280002</v>
      </c>
      <c r="E1335" s="1" t="s">
        <v>2278</v>
      </c>
      <c r="F1335" s="1" t="s">
        <v>2279</v>
      </c>
      <c r="G1335" s="1">
        <v>0</v>
      </c>
      <c r="H1335" s="1">
        <v>20</v>
      </c>
      <c r="I1335" s="1">
        <v>0</v>
      </c>
      <c r="J1335" s="1">
        <v>0</v>
      </c>
      <c r="K1335" s="1">
        <v>0</v>
      </c>
      <c r="L1335" s="1">
        <v>0</v>
      </c>
      <c r="M1335" s="1">
        <v>2</v>
      </c>
      <c r="N1335" s="1">
        <v>1</v>
      </c>
      <c r="O1335" s="1">
        <v>4</v>
      </c>
      <c r="P1335" s="1">
        <v>10442</v>
      </c>
      <c r="Q1335" s="1">
        <v>0</v>
      </c>
      <c r="R1335" s="1">
        <v>20683</v>
      </c>
      <c r="S1335" s="1">
        <v>0</v>
      </c>
      <c r="T1335" s="1">
        <v>7452</v>
      </c>
      <c r="U1335" s="1">
        <v>0</v>
      </c>
      <c r="V1335" s="1">
        <v>7452</v>
      </c>
      <c r="W1335" s="1">
        <v>0</v>
      </c>
      <c r="X1335" s="1">
        <v>0</v>
      </c>
      <c r="Y1335" s="1">
        <v>107</v>
      </c>
      <c r="Z1335" s="1">
        <v>4855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 t="s">
        <v>723</v>
      </c>
      <c r="AL1335" s="1">
        <v>1</v>
      </c>
      <c r="AM1335" s="1" t="s">
        <v>724</v>
      </c>
      <c r="AN1335" s="1">
        <v>0</v>
      </c>
      <c r="AO1335" s="1">
        <v>0</v>
      </c>
      <c r="AP1335" s="1">
        <v>0</v>
      </c>
      <c r="AQ1335" s="1">
        <v>1</v>
      </c>
      <c r="AS1335" s="1">
        <v>0</v>
      </c>
      <c r="AT1335" s="1">
        <v>0</v>
      </c>
      <c r="CS1335" s="1" t="s">
        <v>2822</v>
      </c>
      <c r="CT1335" s="1">
        <v>2</v>
      </c>
      <c r="CU1335" s="1">
        <v>650</v>
      </c>
      <c r="CV1335" s="1">
        <v>7</v>
      </c>
      <c r="CW1335" s="1">
        <v>0</v>
      </c>
      <c r="CX1335" s="1">
        <v>150007</v>
      </c>
      <c r="CY1335" s="1" t="s">
        <v>2822</v>
      </c>
    </row>
    <row r="1336" spans="1:103" x14ac:dyDescent="0.2">
      <c r="A1336" s="1">
        <v>330167</v>
      </c>
      <c r="B1336" s="1">
        <v>1</v>
      </c>
      <c r="C1336" s="1">
        <v>180002</v>
      </c>
      <c r="D1336" s="1">
        <v>280002</v>
      </c>
      <c r="E1336" s="1" t="s">
        <v>2278</v>
      </c>
      <c r="F1336" s="1" t="s">
        <v>2279</v>
      </c>
      <c r="G1336" s="1">
        <v>0</v>
      </c>
      <c r="H1336" s="1">
        <v>20</v>
      </c>
      <c r="I1336" s="1">
        <v>0</v>
      </c>
      <c r="J1336" s="1">
        <v>0</v>
      </c>
      <c r="K1336" s="1">
        <v>0</v>
      </c>
      <c r="L1336" s="1">
        <v>0</v>
      </c>
      <c r="M1336" s="1">
        <v>2</v>
      </c>
      <c r="N1336" s="1">
        <v>1</v>
      </c>
      <c r="O1336" s="1">
        <v>4</v>
      </c>
      <c r="P1336" s="1">
        <v>10442</v>
      </c>
      <c r="Q1336" s="1">
        <v>0</v>
      </c>
      <c r="R1336" s="1">
        <v>20683</v>
      </c>
      <c r="S1336" s="1">
        <v>0</v>
      </c>
      <c r="T1336" s="1">
        <v>7452</v>
      </c>
      <c r="U1336" s="1">
        <v>0</v>
      </c>
      <c r="V1336" s="1">
        <v>7452</v>
      </c>
      <c r="W1336" s="1">
        <v>0</v>
      </c>
      <c r="X1336" s="1">
        <v>0</v>
      </c>
      <c r="Y1336" s="1">
        <v>107</v>
      </c>
      <c r="Z1336" s="1">
        <v>4855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 t="s">
        <v>726</v>
      </c>
      <c r="AL1336" s="1">
        <v>1</v>
      </c>
      <c r="AM1336" s="1" t="s">
        <v>727</v>
      </c>
      <c r="AN1336" s="1">
        <v>0</v>
      </c>
      <c r="AO1336" s="1">
        <v>0</v>
      </c>
      <c r="AP1336" s="1">
        <v>0</v>
      </c>
      <c r="AQ1336" s="1">
        <v>1</v>
      </c>
      <c r="AS1336" s="1">
        <v>0</v>
      </c>
      <c r="AT1336" s="1">
        <v>0</v>
      </c>
      <c r="CS1336" s="1" t="s">
        <v>2822</v>
      </c>
      <c r="CT1336" s="1">
        <v>2</v>
      </c>
      <c r="CU1336" s="1">
        <v>650</v>
      </c>
      <c r="CV1336" s="1">
        <v>7</v>
      </c>
      <c r="CW1336" s="1">
        <v>0</v>
      </c>
      <c r="CX1336" s="1">
        <v>150007</v>
      </c>
      <c r="CY1336" s="1" t="s">
        <v>2822</v>
      </c>
    </row>
    <row r="1337" spans="1:103" x14ac:dyDescent="0.2">
      <c r="A1337" s="1">
        <v>330168</v>
      </c>
      <c r="B1337" s="1">
        <v>1</v>
      </c>
      <c r="C1337" s="1">
        <v>180002</v>
      </c>
      <c r="D1337" s="1">
        <v>280002</v>
      </c>
      <c r="E1337" s="1" t="s">
        <v>2278</v>
      </c>
      <c r="F1337" s="1" t="s">
        <v>2279</v>
      </c>
      <c r="G1337" s="1">
        <v>0</v>
      </c>
      <c r="H1337" s="1">
        <v>20</v>
      </c>
      <c r="I1337" s="1">
        <v>0</v>
      </c>
      <c r="J1337" s="1">
        <v>0</v>
      </c>
      <c r="K1337" s="1">
        <v>0</v>
      </c>
      <c r="L1337" s="1">
        <v>0</v>
      </c>
      <c r="M1337" s="1">
        <v>4</v>
      </c>
      <c r="N1337" s="1">
        <v>1</v>
      </c>
      <c r="O1337" s="1">
        <v>4</v>
      </c>
      <c r="P1337" s="1">
        <v>19479</v>
      </c>
      <c r="Q1337" s="1">
        <v>0</v>
      </c>
      <c r="R1337" s="1">
        <v>0</v>
      </c>
      <c r="S1337" s="1">
        <v>0</v>
      </c>
      <c r="T1337" s="1">
        <v>7452</v>
      </c>
      <c r="U1337" s="1">
        <v>0</v>
      </c>
      <c r="V1337" s="1">
        <v>7452</v>
      </c>
      <c r="W1337" s="1">
        <v>0</v>
      </c>
      <c r="X1337" s="1">
        <v>0</v>
      </c>
      <c r="Y1337" s="1">
        <v>107</v>
      </c>
      <c r="Z1337" s="1">
        <v>4855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 t="s">
        <v>789</v>
      </c>
      <c r="AL1337" s="1">
        <v>1</v>
      </c>
      <c r="AM1337" s="1" t="s">
        <v>790</v>
      </c>
      <c r="AN1337" s="1">
        <v>0</v>
      </c>
      <c r="AO1337" s="1">
        <v>0</v>
      </c>
      <c r="AP1337" s="1">
        <v>0</v>
      </c>
      <c r="AQ1337" s="1">
        <v>1</v>
      </c>
      <c r="AS1337" s="1">
        <v>0</v>
      </c>
      <c r="AT1337" s="1">
        <v>0</v>
      </c>
      <c r="CS1337" s="1" t="s">
        <v>2822</v>
      </c>
      <c r="CT1337" s="1">
        <v>2</v>
      </c>
      <c r="CU1337" s="1">
        <v>650</v>
      </c>
      <c r="CV1337" s="1">
        <v>7</v>
      </c>
      <c r="CW1337" s="1">
        <v>0</v>
      </c>
      <c r="CX1337" s="1">
        <v>150007</v>
      </c>
      <c r="CY1337" s="1" t="s">
        <v>2822</v>
      </c>
    </row>
    <row r="1338" spans="1:103" x14ac:dyDescent="0.2">
      <c r="A1338" s="1">
        <v>330169</v>
      </c>
      <c r="B1338" s="1">
        <v>1</v>
      </c>
      <c r="C1338" s="1">
        <v>180002</v>
      </c>
      <c r="D1338" s="1">
        <v>280002</v>
      </c>
      <c r="E1338" s="1" t="s">
        <v>2278</v>
      </c>
      <c r="F1338" s="1" t="s">
        <v>2279</v>
      </c>
      <c r="G1338" s="1">
        <v>0</v>
      </c>
      <c r="H1338" s="1">
        <v>20</v>
      </c>
      <c r="I1338" s="1">
        <v>0</v>
      </c>
      <c r="J1338" s="1">
        <v>0</v>
      </c>
      <c r="K1338" s="1">
        <v>0</v>
      </c>
      <c r="L1338" s="1">
        <v>0</v>
      </c>
      <c r="M1338" s="1">
        <v>4</v>
      </c>
      <c r="N1338" s="1">
        <v>1</v>
      </c>
      <c r="O1338" s="1">
        <v>4</v>
      </c>
      <c r="P1338" s="1">
        <v>19479</v>
      </c>
      <c r="Q1338" s="1">
        <v>0</v>
      </c>
      <c r="R1338" s="1">
        <v>0</v>
      </c>
      <c r="S1338" s="1">
        <v>0</v>
      </c>
      <c r="T1338" s="1">
        <v>7452</v>
      </c>
      <c r="U1338" s="1">
        <v>0</v>
      </c>
      <c r="V1338" s="1">
        <v>7452</v>
      </c>
      <c r="W1338" s="1">
        <v>0</v>
      </c>
      <c r="X1338" s="1">
        <v>0</v>
      </c>
      <c r="Y1338" s="1">
        <v>107</v>
      </c>
      <c r="Z1338" s="1">
        <v>4855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 t="s">
        <v>789</v>
      </c>
      <c r="AL1338" s="1">
        <v>1</v>
      </c>
      <c r="AM1338" s="1" t="s">
        <v>790</v>
      </c>
      <c r="AN1338" s="1">
        <v>0</v>
      </c>
      <c r="AO1338" s="1">
        <v>0</v>
      </c>
      <c r="AP1338" s="1">
        <v>0</v>
      </c>
      <c r="AQ1338" s="1">
        <v>1</v>
      </c>
      <c r="AS1338" s="1">
        <v>0</v>
      </c>
      <c r="AT1338" s="1">
        <v>0</v>
      </c>
      <c r="CS1338" s="1" t="s">
        <v>276</v>
      </c>
      <c r="CT1338" s="1">
        <v>1</v>
      </c>
      <c r="CU1338" s="1">
        <v>650</v>
      </c>
      <c r="CV1338" s="1">
        <v>8</v>
      </c>
      <c r="CW1338" s="1">
        <v>0</v>
      </c>
      <c r="CX1338" s="1">
        <v>150008</v>
      </c>
      <c r="CY1338" s="1" t="s">
        <v>276</v>
      </c>
    </row>
    <row r="1339" spans="1:103" x14ac:dyDescent="0.2">
      <c r="A1339" s="1">
        <v>330170</v>
      </c>
      <c r="B1339" s="1">
        <v>1</v>
      </c>
      <c r="C1339" s="1">
        <v>180002</v>
      </c>
      <c r="D1339" s="1">
        <v>280002</v>
      </c>
      <c r="E1339" s="1" t="s">
        <v>2278</v>
      </c>
      <c r="F1339" s="1" t="s">
        <v>2279</v>
      </c>
      <c r="G1339" s="1">
        <v>0</v>
      </c>
      <c r="H1339" s="1">
        <v>20</v>
      </c>
      <c r="I1339" s="1">
        <v>0</v>
      </c>
      <c r="J1339" s="1">
        <v>0</v>
      </c>
      <c r="K1339" s="1">
        <v>0</v>
      </c>
      <c r="L1339" s="1">
        <v>0</v>
      </c>
      <c r="M1339" s="1">
        <v>8</v>
      </c>
      <c r="N1339" s="1">
        <v>1</v>
      </c>
      <c r="O1339" s="1">
        <v>4</v>
      </c>
      <c r="P1339" s="1">
        <v>13655</v>
      </c>
      <c r="Q1339" s="1">
        <v>0</v>
      </c>
      <c r="R1339" s="1">
        <v>5824</v>
      </c>
      <c r="S1339" s="1">
        <v>0</v>
      </c>
      <c r="T1339" s="1">
        <v>7452</v>
      </c>
      <c r="U1339" s="1">
        <v>0</v>
      </c>
      <c r="V1339" s="1">
        <v>7452</v>
      </c>
      <c r="W1339" s="1">
        <v>0</v>
      </c>
      <c r="X1339" s="1">
        <v>0</v>
      </c>
      <c r="Y1339" s="1">
        <v>107</v>
      </c>
      <c r="Z1339" s="1">
        <v>4855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 t="s">
        <v>856</v>
      </c>
      <c r="AL1339" s="1">
        <v>1</v>
      </c>
      <c r="AM1339" s="1" t="s">
        <v>857</v>
      </c>
      <c r="AN1339" s="1">
        <v>0</v>
      </c>
      <c r="AO1339" s="1">
        <v>0</v>
      </c>
      <c r="AP1339" s="1">
        <v>0</v>
      </c>
      <c r="AQ1339" s="1">
        <v>1</v>
      </c>
      <c r="AS1339" s="1">
        <v>0</v>
      </c>
      <c r="AT1339" s="1">
        <v>0</v>
      </c>
      <c r="CS1339" s="1" t="s">
        <v>276</v>
      </c>
      <c r="CT1339" s="1">
        <v>1</v>
      </c>
      <c r="CU1339" s="1">
        <v>650</v>
      </c>
      <c r="CV1339" s="1">
        <v>8</v>
      </c>
      <c r="CW1339" s="1">
        <v>0</v>
      </c>
      <c r="CX1339" s="1">
        <v>150008</v>
      </c>
      <c r="CY1339" s="1" t="s">
        <v>276</v>
      </c>
    </row>
    <row r="1340" spans="1:103" x14ac:dyDescent="0.2">
      <c r="A1340" s="1">
        <v>330171</v>
      </c>
      <c r="B1340" s="1">
        <v>1</v>
      </c>
      <c r="C1340" s="1">
        <v>180002</v>
      </c>
      <c r="D1340" s="1">
        <v>280002</v>
      </c>
      <c r="E1340" s="1" t="s">
        <v>2278</v>
      </c>
      <c r="F1340" s="1" t="s">
        <v>2279</v>
      </c>
      <c r="G1340" s="1">
        <v>0</v>
      </c>
      <c r="H1340" s="1">
        <v>20</v>
      </c>
      <c r="I1340" s="1">
        <v>0</v>
      </c>
      <c r="J1340" s="1">
        <v>0</v>
      </c>
      <c r="K1340" s="1">
        <v>0</v>
      </c>
      <c r="L1340" s="1">
        <v>0</v>
      </c>
      <c r="M1340" s="1">
        <v>8</v>
      </c>
      <c r="N1340" s="1">
        <v>1</v>
      </c>
      <c r="O1340" s="1">
        <v>4</v>
      </c>
      <c r="P1340" s="1">
        <v>13655</v>
      </c>
      <c r="Q1340" s="1">
        <v>0</v>
      </c>
      <c r="R1340" s="1">
        <v>5824</v>
      </c>
      <c r="S1340" s="1">
        <v>0</v>
      </c>
      <c r="T1340" s="1">
        <v>7452</v>
      </c>
      <c r="U1340" s="1">
        <v>0</v>
      </c>
      <c r="V1340" s="1">
        <v>7452</v>
      </c>
      <c r="W1340" s="1">
        <v>0</v>
      </c>
      <c r="X1340" s="1">
        <v>0</v>
      </c>
      <c r="Y1340" s="1">
        <v>107</v>
      </c>
      <c r="Z1340" s="1">
        <v>4855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 t="s">
        <v>853</v>
      </c>
      <c r="AL1340" s="1">
        <v>1</v>
      </c>
      <c r="AM1340" s="1" t="s">
        <v>854</v>
      </c>
      <c r="AN1340" s="1">
        <v>0</v>
      </c>
      <c r="AO1340" s="1">
        <v>0</v>
      </c>
      <c r="AP1340" s="1">
        <v>0</v>
      </c>
      <c r="AQ1340" s="1">
        <v>1</v>
      </c>
      <c r="AS1340" s="1">
        <v>0</v>
      </c>
      <c r="AT1340" s="1">
        <v>0</v>
      </c>
      <c r="CS1340" s="1" t="s">
        <v>276</v>
      </c>
      <c r="CT1340" s="1">
        <v>1</v>
      </c>
      <c r="CU1340" s="1">
        <v>650</v>
      </c>
      <c r="CV1340" s="1">
        <v>8</v>
      </c>
      <c r="CW1340" s="1">
        <v>0</v>
      </c>
      <c r="CX1340" s="1">
        <v>150008</v>
      </c>
      <c r="CY1340" s="1" t="s">
        <v>276</v>
      </c>
    </row>
    <row r="1341" spans="1:103" x14ac:dyDescent="0.2">
      <c r="A1341" s="1">
        <v>330172</v>
      </c>
      <c r="B1341" s="1">
        <v>1</v>
      </c>
      <c r="C1341" s="1">
        <v>180002</v>
      </c>
      <c r="D1341" s="1">
        <v>280002</v>
      </c>
      <c r="E1341" s="1" t="s">
        <v>2278</v>
      </c>
      <c r="F1341" s="1" t="s">
        <v>2279</v>
      </c>
      <c r="G1341" s="1">
        <v>0</v>
      </c>
      <c r="H1341" s="1">
        <v>20</v>
      </c>
      <c r="I1341" s="1">
        <v>0</v>
      </c>
      <c r="J1341" s="1">
        <v>0</v>
      </c>
      <c r="K1341" s="1">
        <v>0</v>
      </c>
      <c r="L1341" s="1">
        <v>0</v>
      </c>
      <c r="M1341" s="1">
        <v>8</v>
      </c>
      <c r="N1341" s="1">
        <v>1</v>
      </c>
      <c r="O1341" s="1">
        <v>4</v>
      </c>
      <c r="P1341" s="1">
        <v>13655</v>
      </c>
      <c r="Q1341" s="1">
        <v>0</v>
      </c>
      <c r="R1341" s="1">
        <v>5824</v>
      </c>
      <c r="S1341" s="1">
        <v>0</v>
      </c>
      <c r="T1341" s="1">
        <v>7452</v>
      </c>
      <c r="U1341" s="1">
        <v>0</v>
      </c>
      <c r="V1341" s="1">
        <v>7452</v>
      </c>
      <c r="W1341" s="1">
        <v>0</v>
      </c>
      <c r="X1341" s="1">
        <v>0</v>
      </c>
      <c r="Y1341" s="1">
        <v>107</v>
      </c>
      <c r="Z1341" s="1">
        <v>4855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 t="s">
        <v>856</v>
      </c>
      <c r="AL1341" s="1">
        <v>1</v>
      </c>
      <c r="AM1341" s="1" t="s">
        <v>857</v>
      </c>
      <c r="AN1341" s="1">
        <v>0</v>
      </c>
      <c r="AO1341" s="1">
        <v>0</v>
      </c>
      <c r="AP1341" s="1">
        <v>0</v>
      </c>
      <c r="AQ1341" s="1">
        <v>1</v>
      </c>
      <c r="AS1341" s="1">
        <v>0</v>
      </c>
      <c r="AT1341" s="1">
        <v>0</v>
      </c>
      <c r="CS1341" s="1" t="s">
        <v>276</v>
      </c>
      <c r="CT1341" s="1">
        <v>1</v>
      </c>
      <c r="CU1341" s="1">
        <v>650</v>
      </c>
      <c r="CV1341" s="1">
        <v>8</v>
      </c>
      <c r="CW1341" s="1">
        <v>0</v>
      </c>
      <c r="CX1341" s="1">
        <v>150008</v>
      </c>
      <c r="CY1341" s="1" t="s">
        <v>276</v>
      </c>
    </row>
    <row r="1342" spans="1:103" x14ac:dyDescent="0.2">
      <c r="A1342" s="1">
        <v>330173</v>
      </c>
      <c r="B1342" s="1">
        <v>1</v>
      </c>
      <c r="C1342" s="1">
        <v>180002</v>
      </c>
      <c r="D1342" s="1">
        <v>280002</v>
      </c>
      <c r="E1342" s="1" t="s">
        <v>2278</v>
      </c>
      <c r="F1342" s="1" t="s">
        <v>2279</v>
      </c>
      <c r="G1342" s="1">
        <v>0</v>
      </c>
      <c r="H1342" s="1">
        <v>20</v>
      </c>
      <c r="I1342" s="1">
        <v>0</v>
      </c>
      <c r="J1342" s="1">
        <v>0</v>
      </c>
      <c r="K1342" s="1">
        <v>0</v>
      </c>
      <c r="L1342" s="1">
        <v>0</v>
      </c>
      <c r="M1342" s="1">
        <v>16</v>
      </c>
      <c r="N1342" s="1">
        <v>1</v>
      </c>
      <c r="O1342" s="1">
        <v>4</v>
      </c>
      <c r="P1342" s="1">
        <v>18876</v>
      </c>
      <c r="Q1342" s="1">
        <v>0</v>
      </c>
      <c r="R1342" s="1">
        <v>1807</v>
      </c>
      <c r="S1342" s="1">
        <v>0</v>
      </c>
      <c r="T1342" s="1">
        <v>7452</v>
      </c>
      <c r="U1342" s="1">
        <v>0</v>
      </c>
      <c r="V1342" s="1">
        <v>7452</v>
      </c>
      <c r="W1342" s="1">
        <v>0</v>
      </c>
      <c r="X1342" s="1">
        <v>0</v>
      </c>
      <c r="Y1342" s="1">
        <v>107</v>
      </c>
      <c r="Z1342" s="1">
        <v>4855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 t="s">
        <v>915</v>
      </c>
      <c r="AL1342" s="1">
        <v>1</v>
      </c>
      <c r="AM1342" s="1" t="s">
        <v>916</v>
      </c>
      <c r="AN1342" s="1">
        <v>0</v>
      </c>
      <c r="AO1342" s="1">
        <v>0</v>
      </c>
      <c r="AP1342" s="1">
        <v>0</v>
      </c>
      <c r="AQ1342" s="1">
        <v>1</v>
      </c>
      <c r="AS1342" s="1">
        <v>0</v>
      </c>
      <c r="AT1342" s="1">
        <v>0</v>
      </c>
      <c r="CS1342" s="1" t="s">
        <v>276</v>
      </c>
      <c r="CT1342" s="1">
        <v>1</v>
      </c>
      <c r="CU1342" s="1">
        <v>650</v>
      </c>
      <c r="CV1342" s="1">
        <v>8</v>
      </c>
      <c r="CW1342" s="1">
        <v>0</v>
      </c>
      <c r="CX1342" s="1">
        <v>150008</v>
      </c>
      <c r="CY1342" s="1" t="s">
        <v>276</v>
      </c>
    </row>
    <row r="1343" spans="1:103" x14ac:dyDescent="0.2">
      <c r="A1343" s="1">
        <v>330174</v>
      </c>
      <c r="B1343" s="1">
        <v>1</v>
      </c>
      <c r="C1343" s="1">
        <v>180002</v>
      </c>
      <c r="D1343" s="1">
        <v>280002</v>
      </c>
      <c r="E1343" s="1" t="s">
        <v>2278</v>
      </c>
      <c r="F1343" s="1" t="s">
        <v>2279</v>
      </c>
      <c r="G1343" s="1">
        <v>0</v>
      </c>
      <c r="H1343" s="1">
        <v>20</v>
      </c>
      <c r="I1343" s="1">
        <v>0</v>
      </c>
      <c r="J1343" s="1">
        <v>0</v>
      </c>
      <c r="K1343" s="1">
        <v>0</v>
      </c>
      <c r="L1343" s="1">
        <v>0</v>
      </c>
      <c r="M1343" s="1">
        <v>16</v>
      </c>
      <c r="N1343" s="1">
        <v>1</v>
      </c>
      <c r="O1343" s="1">
        <v>4</v>
      </c>
      <c r="P1343" s="1">
        <v>18876</v>
      </c>
      <c r="Q1343" s="1">
        <v>0</v>
      </c>
      <c r="R1343" s="1">
        <v>1807</v>
      </c>
      <c r="S1343" s="1">
        <v>0</v>
      </c>
      <c r="T1343" s="1">
        <v>7452</v>
      </c>
      <c r="U1343" s="1">
        <v>0</v>
      </c>
      <c r="V1343" s="1">
        <v>7452</v>
      </c>
      <c r="W1343" s="1">
        <v>0</v>
      </c>
      <c r="X1343" s="1">
        <v>0</v>
      </c>
      <c r="Y1343" s="1">
        <v>107</v>
      </c>
      <c r="Z1343" s="1">
        <v>4855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 t="s">
        <v>918</v>
      </c>
      <c r="AL1343" s="1">
        <v>1</v>
      </c>
      <c r="AM1343" s="1" t="s">
        <v>919</v>
      </c>
      <c r="AN1343" s="1">
        <v>0</v>
      </c>
      <c r="AO1343" s="1">
        <v>0</v>
      </c>
      <c r="AP1343" s="1">
        <v>0</v>
      </c>
      <c r="AQ1343" s="1">
        <v>1</v>
      </c>
      <c r="AS1343" s="1">
        <v>0</v>
      </c>
      <c r="AT1343" s="1">
        <v>0</v>
      </c>
      <c r="CS1343" s="1" t="s">
        <v>276</v>
      </c>
      <c r="CT1343" s="1">
        <v>1</v>
      </c>
      <c r="CU1343" s="1">
        <v>650</v>
      </c>
      <c r="CV1343" s="1">
        <v>8</v>
      </c>
      <c r="CW1343" s="1">
        <v>0</v>
      </c>
      <c r="CX1343" s="1">
        <v>150008</v>
      </c>
      <c r="CY1343" s="1" t="s">
        <v>276</v>
      </c>
    </row>
    <row r="1344" spans="1:103" x14ac:dyDescent="0.2">
      <c r="A1344" s="1">
        <v>330175</v>
      </c>
      <c r="B1344" s="1">
        <v>1</v>
      </c>
      <c r="C1344" s="1">
        <v>180002</v>
      </c>
      <c r="D1344" s="1">
        <v>280002</v>
      </c>
      <c r="E1344" s="1" t="s">
        <v>2278</v>
      </c>
      <c r="F1344" s="1" t="s">
        <v>2279</v>
      </c>
      <c r="G1344" s="1">
        <v>0</v>
      </c>
      <c r="H1344" s="1">
        <v>20</v>
      </c>
      <c r="I1344" s="1">
        <v>0</v>
      </c>
      <c r="J1344" s="1">
        <v>0</v>
      </c>
      <c r="K1344" s="1">
        <v>0</v>
      </c>
      <c r="L1344" s="1">
        <v>0</v>
      </c>
      <c r="M1344" s="1">
        <v>2</v>
      </c>
      <c r="N1344" s="1">
        <v>1</v>
      </c>
      <c r="O1344" s="1">
        <v>4</v>
      </c>
      <c r="P1344" s="1">
        <v>10442</v>
      </c>
      <c r="Q1344" s="1">
        <v>0</v>
      </c>
      <c r="R1344" s="1">
        <v>20683</v>
      </c>
      <c r="S1344" s="1">
        <v>0</v>
      </c>
      <c r="T1344" s="1">
        <v>7452</v>
      </c>
      <c r="U1344" s="1">
        <v>0</v>
      </c>
      <c r="V1344" s="1">
        <v>7452</v>
      </c>
      <c r="W1344" s="1">
        <v>0</v>
      </c>
      <c r="X1344" s="1">
        <v>0</v>
      </c>
      <c r="Y1344" s="1">
        <v>107</v>
      </c>
      <c r="Z1344" s="1">
        <v>4855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 t="s">
        <v>723</v>
      </c>
      <c r="AL1344" s="1">
        <v>1</v>
      </c>
      <c r="AM1344" s="1" t="s">
        <v>724</v>
      </c>
      <c r="AN1344" s="1">
        <v>0</v>
      </c>
      <c r="AO1344" s="1">
        <v>0</v>
      </c>
      <c r="AP1344" s="1">
        <v>0</v>
      </c>
      <c r="AQ1344" s="1">
        <v>1</v>
      </c>
      <c r="AS1344" s="1">
        <v>0</v>
      </c>
      <c r="AT1344" s="1">
        <v>0</v>
      </c>
      <c r="CS1344" s="1" t="s">
        <v>276</v>
      </c>
      <c r="CT1344" s="1">
        <v>1</v>
      </c>
      <c r="CU1344" s="1">
        <v>650</v>
      </c>
      <c r="CV1344" s="1">
        <v>8</v>
      </c>
      <c r="CW1344" s="1">
        <v>0</v>
      </c>
      <c r="CX1344" s="1">
        <v>150008</v>
      </c>
      <c r="CY1344" s="1" t="s">
        <v>276</v>
      </c>
    </row>
    <row r="1345" spans="1:103" x14ac:dyDescent="0.2">
      <c r="A1345" s="1">
        <v>330176</v>
      </c>
      <c r="B1345" s="1">
        <v>1</v>
      </c>
      <c r="C1345" s="1">
        <v>180002</v>
      </c>
      <c r="D1345" s="1">
        <v>280002</v>
      </c>
      <c r="E1345" s="1" t="s">
        <v>2278</v>
      </c>
      <c r="F1345" s="1" t="s">
        <v>2279</v>
      </c>
      <c r="G1345" s="1">
        <v>0</v>
      </c>
      <c r="H1345" s="1">
        <v>20</v>
      </c>
      <c r="I1345" s="1">
        <v>0</v>
      </c>
      <c r="J1345" s="1">
        <v>0</v>
      </c>
      <c r="K1345" s="1">
        <v>0</v>
      </c>
      <c r="L1345" s="1">
        <v>0</v>
      </c>
      <c r="M1345" s="1">
        <v>4</v>
      </c>
      <c r="N1345" s="1">
        <v>1</v>
      </c>
      <c r="O1345" s="1">
        <v>4</v>
      </c>
      <c r="P1345" s="1">
        <v>19479</v>
      </c>
      <c r="Q1345" s="1">
        <v>0</v>
      </c>
      <c r="R1345" s="1">
        <v>0</v>
      </c>
      <c r="S1345" s="1">
        <v>0</v>
      </c>
      <c r="T1345" s="1">
        <v>7452</v>
      </c>
      <c r="U1345" s="1">
        <v>0</v>
      </c>
      <c r="V1345" s="1">
        <v>7452</v>
      </c>
      <c r="W1345" s="1">
        <v>0</v>
      </c>
      <c r="X1345" s="1">
        <v>0</v>
      </c>
      <c r="Y1345" s="1">
        <v>107</v>
      </c>
      <c r="Z1345" s="1">
        <v>4855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 t="s">
        <v>786</v>
      </c>
      <c r="AL1345" s="1">
        <v>1</v>
      </c>
      <c r="AM1345" s="1" t="s">
        <v>787</v>
      </c>
      <c r="AN1345" s="1">
        <v>0</v>
      </c>
      <c r="AO1345" s="1">
        <v>0</v>
      </c>
      <c r="AP1345" s="1">
        <v>0</v>
      </c>
      <c r="AQ1345" s="1">
        <v>1</v>
      </c>
      <c r="AS1345" s="1">
        <v>0</v>
      </c>
      <c r="AT1345" s="1">
        <v>0</v>
      </c>
      <c r="CS1345" s="1" t="s">
        <v>276</v>
      </c>
      <c r="CT1345" s="1">
        <v>1</v>
      </c>
      <c r="CU1345" s="1">
        <v>650</v>
      </c>
      <c r="CV1345" s="1">
        <v>8</v>
      </c>
      <c r="CW1345" s="1">
        <v>0</v>
      </c>
      <c r="CX1345" s="1">
        <v>150008</v>
      </c>
      <c r="CY1345" s="1" t="s">
        <v>276</v>
      </c>
    </row>
    <row r="1346" spans="1:103" x14ac:dyDescent="0.2">
      <c r="A1346" s="1">
        <v>330177</v>
      </c>
      <c r="B1346" s="1">
        <v>1</v>
      </c>
      <c r="C1346" s="1">
        <v>180002</v>
      </c>
      <c r="D1346" s="1">
        <v>280002</v>
      </c>
      <c r="E1346" s="1" t="s">
        <v>2278</v>
      </c>
      <c r="F1346" s="1" t="s">
        <v>2279</v>
      </c>
      <c r="G1346" s="1">
        <v>0</v>
      </c>
      <c r="H1346" s="1">
        <v>20</v>
      </c>
      <c r="I1346" s="1">
        <v>0</v>
      </c>
      <c r="J1346" s="1">
        <v>0</v>
      </c>
      <c r="K1346" s="1">
        <v>0</v>
      </c>
      <c r="L1346" s="1">
        <v>0</v>
      </c>
      <c r="M1346" s="1">
        <v>4</v>
      </c>
      <c r="N1346" s="1">
        <v>1</v>
      </c>
      <c r="O1346" s="1">
        <v>4</v>
      </c>
      <c r="P1346" s="1">
        <v>19479</v>
      </c>
      <c r="Q1346" s="1">
        <v>0</v>
      </c>
      <c r="R1346" s="1">
        <v>0</v>
      </c>
      <c r="S1346" s="1">
        <v>0</v>
      </c>
      <c r="T1346" s="1">
        <v>7452</v>
      </c>
      <c r="U1346" s="1">
        <v>0</v>
      </c>
      <c r="V1346" s="1">
        <v>7452</v>
      </c>
      <c r="W1346" s="1">
        <v>0</v>
      </c>
      <c r="X1346" s="1">
        <v>0</v>
      </c>
      <c r="Y1346" s="1">
        <v>107</v>
      </c>
      <c r="Z1346" s="1">
        <v>4855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 t="s">
        <v>789</v>
      </c>
      <c r="AL1346" s="1">
        <v>1</v>
      </c>
      <c r="AM1346" s="1" t="s">
        <v>790</v>
      </c>
      <c r="AN1346" s="1">
        <v>0</v>
      </c>
      <c r="AO1346" s="1">
        <v>0</v>
      </c>
      <c r="AP1346" s="1">
        <v>0</v>
      </c>
      <c r="AQ1346" s="1">
        <v>1</v>
      </c>
      <c r="AS1346" s="1">
        <v>0</v>
      </c>
      <c r="AT1346" s="1">
        <v>0</v>
      </c>
      <c r="CS1346" s="1" t="s">
        <v>276</v>
      </c>
      <c r="CT1346" s="1">
        <v>1</v>
      </c>
      <c r="CU1346" s="1">
        <v>650</v>
      </c>
      <c r="CV1346" s="1">
        <v>8</v>
      </c>
      <c r="CW1346" s="1">
        <v>0</v>
      </c>
      <c r="CX1346" s="1">
        <v>150008</v>
      </c>
      <c r="CY1346" s="1" t="s">
        <v>276</v>
      </c>
    </row>
    <row r="1347" spans="1:103" x14ac:dyDescent="0.2">
      <c r="A1347" s="1">
        <v>330178</v>
      </c>
      <c r="B1347" s="1">
        <v>1</v>
      </c>
      <c r="C1347" s="1">
        <v>180002</v>
      </c>
      <c r="D1347" s="1">
        <v>280002</v>
      </c>
      <c r="E1347" s="1" t="s">
        <v>2278</v>
      </c>
      <c r="F1347" s="1" t="s">
        <v>2279</v>
      </c>
      <c r="G1347" s="1">
        <v>0</v>
      </c>
      <c r="H1347" s="1">
        <v>20</v>
      </c>
      <c r="I1347" s="1">
        <v>0</v>
      </c>
      <c r="J1347" s="1">
        <v>0</v>
      </c>
      <c r="K1347" s="1">
        <v>0</v>
      </c>
      <c r="L1347" s="1">
        <v>0</v>
      </c>
      <c r="M1347" s="1">
        <v>8</v>
      </c>
      <c r="N1347" s="1">
        <v>1</v>
      </c>
      <c r="O1347" s="1">
        <v>4</v>
      </c>
      <c r="P1347" s="1">
        <v>13655</v>
      </c>
      <c r="Q1347" s="1">
        <v>0</v>
      </c>
      <c r="R1347" s="1">
        <v>5824</v>
      </c>
      <c r="S1347" s="1">
        <v>0</v>
      </c>
      <c r="T1347" s="1">
        <v>7452</v>
      </c>
      <c r="U1347" s="1">
        <v>0</v>
      </c>
      <c r="V1347" s="1">
        <v>7452</v>
      </c>
      <c r="W1347" s="1">
        <v>0</v>
      </c>
      <c r="X1347" s="1">
        <v>0</v>
      </c>
      <c r="Y1347" s="1">
        <v>107</v>
      </c>
      <c r="Z1347" s="1">
        <v>4855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 t="s">
        <v>853</v>
      </c>
      <c r="AL1347" s="1">
        <v>1</v>
      </c>
      <c r="AM1347" s="1" t="s">
        <v>854</v>
      </c>
      <c r="AN1347" s="1">
        <v>0</v>
      </c>
      <c r="AO1347" s="1">
        <v>0</v>
      </c>
      <c r="AP1347" s="1">
        <v>0</v>
      </c>
      <c r="AQ1347" s="1">
        <v>1</v>
      </c>
      <c r="AS1347" s="1">
        <v>0</v>
      </c>
      <c r="AT1347" s="1">
        <v>0</v>
      </c>
      <c r="CS1347" s="1" t="s">
        <v>276</v>
      </c>
      <c r="CT1347" s="1">
        <v>1</v>
      </c>
      <c r="CU1347" s="1">
        <v>650</v>
      </c>
      <c r="CV1347" s="1">
        <v>8</v>
      </c>
      <c r="CW1347" s="1">
        <v>0</v>
      </c>
      <c r="CX1347" s="1">
        <v>150008</v>
      </c>
      <c r="CY1347" s="1" t="s">
        <v>276</v>
      </c>
    </row>
    <row r="1348" spans="1:103" x14ac:dyDescent="0.2">
      <c r="A1348" s="1">
        <v>330179</v>
      </c>
      <c r="B1348" s="1">
        <v>1</v>
      </c>
      <c r="C1348" s="1">
        <v>180002</v>
      </c>
      <c r="D1348" s="1">
        <v>280002</v>
      </c>
      <c r="E1348" s="1" t="s">
        <v>2278</v>
      </c>
      <c r="F1348" s="1" t="s">
        <v>2279</v>
      </c>
      <c r="G1348" s="1">
        <v>0</v>
      </c>
      <c r="H1348" s="1">
        <v>20</v>
      </c>
      <c r="I1348" s="1">
        <v>0</v>
      </c>
      <c r="J1348" s="1">
        <v>0</v>
      </c>
      <c r="K1348" s="1">
        <v>0</v>
      </c>
      <c r="L1348" s="1">
        <v>0</v>
      </c>
      <c r="M1348" s="1">
        <v>8</v>
      </c>
      <c r="N1348" s="1">
        <v>1</v>
      </c>
      <c r="O1348" s="1">
        <v>4</v>
      </c>
      <c r="P1348" s="1">
        <v>13655</v>
      </c>
      <c r="Q1348" s="1">
        <v>0</v>
      </c>
      <c r="R1348" s="1">
        <v>5824</v>
      </c>
      <c r="S1348" s="1">
        <v>0</v>
      </c>
      <c r="T1348" s="1">
        <v>7452</v>
      </c>
      <c r="U1348" s="1">
        <v>0</v>
      </c>
      <c r="V1348" s="1">
        <v>7452</v>
      </c>
      <c r="W1348" s="1">
        <v>0</v>
      </c>
      <c r="X1348" s="1">
        <v>0</v>
      </c>
      <c r="Y1348" s="1">
        <v>107</v>
      </c>
      <c r="Z1348" s="1">
        <v>4855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 t="s">
        <v>856</v>
      </c>
      <c r="AL1348" s="1">
        <v>1</v>
      </c>
      <c r="AM1348" s="1" t="s">
        <v>857</v>
      </c>
      <c r="AN1348" s="1">
        <v>0</v>
      </c>
      <c r="AO1348" s="1">
        <v>0</v>
      </c>
      <c r="AP1348" s="1">
        <v>0</v>
      </c>
      <c r="AQ1348" s="1">
        <v>1</v>
      </c>
      <c r="AS1348" s="1">
        <v>0</v>
      </c>
      <c r="AT1348" s="1">
        <v>0</v>
      </c>
      <c r="CS1348" s="1" t="s">
        <v>276</v>
      </c>
      <c r="CT1348" s="1">
        <v>1</v>
      </c>
      <c r="CU1348" s="1">
        <v>650</v>
      </c>
      <c r="CV1348" s="1">
        <v>8</v>
      </c>
      <c r="CW1348" s="1">
        <v>0</v>
      </c>
      <c r="CX1348" s="1">
        <v>150008</v>
      </c>
      <c r="CY1348" s="1" t="s">
        <v>276</v>
      </c>
    </row>
    <row r="1349" spans="1:103" x14ac:dyDescent="0.2">
      <c r="A1349" s="1">
        <v>330180</v>
      </c>
      <c r="B1349" s="1">
        <v>1</v>
      </c>
      <c r="C1349" s="1">
        <v>180002</v>
      </c>
      <c r="D1349" s="1">
        <v>280002</v>
      </c>
      <c r="E1349" s="1" t="s">
        <v>2278</v>
      </c>
      <c r="F1349" s="1" t="s">
        <v>2279</v>
      </c>
      <c r="G1349" s="1">
        <v>0</v>
      </c>
      <c r="H1349" s="1">
        <v>20</v>
      </c>
      <c r="I1349" s="1">
        <v>0</v>
      </c>
      <c r="J1349" s="1">
        <v>0</v>
      </c>
      <c r="K1349" s="1">
        <v>0</v>
      </c>
      <c r="L1349" s="1">
        <v>0</v>
      </c>
      <c r="M1349" s="1">
        <v>8</v>
      </c>
      <c r="N1349" s="1">
        <v>1</v>
      </c>
      <c r="O1349" s="1">
        <v>4</v>
      </c>
      <c r="P1349" s="1">
        <v>13655</v>
      </c>
      <c r="Q1349" s="1">
        <v>0</v>
      </c>
      <c r="R1349" s="1">
        <v>5824</v>
      </c>
      <c r="S1349" s="1">
        <v>0</v>
      </c>
      <c r="T1349" s="1">
        <v>7452</v>
      </c>
      <c r="U1349" s="1">
        <v>0</v>
      </c>
      <c r="V1349" s="1">
        <v>7452</v>
      </c>
      <c r="W1349" s="1">
        <v>0</v>
      </c>
      <c r="X1349" s="1">
        <v>0</v>
      </c>
      <c r="Y1349" s="1">
        <v>107</v>
      </c>
      <c r="Z1349" s="1">
        <v>4855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 t="s">
        <v>856</v>
      </c>
      <c r="AL1349" s="1">
        <v>1</v>
      </c>
      <c r="AM1349" s="1" t="s">
        <v>857</v>
      </c>
      <c r="AN1349" s="1">
        <v>0</v>
      </c>
      <c r="AO1349" s="1">
        <v>0</v>
      </c>
      <c r="AP1349" s="1">
        <v>0</v>
      </c>
      <c r="AQ1349" s="1">
        <v>1</v>
      </c>
      <c r="AS1349" s="1">
        <v>0</v>
      </c>
      <c r="AT1349" s="1">
        <v>0</v>
      </c>
      <c r="CS1349" s="1" t="s">
        <v>276</v>
      </c>
      <c r="CT1349" s="1">
        <v>1</v>
      </c>
      <c r="CU1349" s="1">
        <v>650</v>
      </c>
      <c r="CV1349" s="1">
        <v>8</v>
      </c>
      <c r="CW1349" s="1">
        <v>0</v>
      </c>
      <c r="CX1349" s="1">
        <v>150008</v>
      </c>
      <c r="CY1349" s="1" t="s">
        <v>276</v>
      </c>
    </row>
    <row r="1350" spans="1:103" x14ac:dyDescent="0.2">
      <c r="A1350" s="1">
        <v>330181</v>
      </c>
      <c r="B1350" s="1">
        <v>1</v>
      </c>
      <c r="C1350" s="1">
        <v>180002</v>
      </c>
      <c r="D1350" s="1">
        <v>280002</v>
      </c>
      <c r="E1350" s="1" t="s">
        <v>2278</v>
      </c>
      <c r="F1350" s="1" t="s">
        <v>2279</v>
      </c>
      <c r="G1350" s="1">
        <v>0</v>
      </c>
      <c r="H1350" s="1">
        <v>20</v>
      </c>
      <c r="I1350" s="1">
        <v>0</v>
      </c>
      <c r="J1350" s="1">
        <v>0</v>
      </c>
      <c r="K1350" s="1">
        <v>0</v>
      </c>
      <c r="L1350" s="1">
        <v>0</v>
      </c>
      <c r="M1350" s="1">
        <v>16</v>
      </c>
      <c r="N1350" s="1">
        <v>1</v>
      </c>
      <c r="O1350" s="1">
        <v>4</v>
      </c>
      <c r="P1350" s="1">
        <v>18876</v>
      </c>
      <c r="Q1350" s="1">
        <v>0</v>
      </c>
      <c r="R1350" s="1">
        <v>1807</v>
      </c>
      <c r="S1350" s="1">
        <v>0</v>
      </c>
      <c r="T1350" s="1">
        <v>7452</v>
      </c>
      <c r="U1350" s="1">
        <v>0</v>
      </c>
      <c r="V1350" s="1">
        <v>7452</v>
      </c>
      <c r="W1350" s="1">
        <v>0</v>
      </c>
      <c r="X1350" s="1">
        <v>0</v>
      </c>
      <c r="Y1350" s="1">
        <v>107</v>
      </c>
      <c r="Z1350" s="1">
        <v>4855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 t="s">
        <v>918</v>
      </c>
      <c r="AL1350" s="1">
        <v>1</v>
      </c>
      <c r="AM1350" s="1" t="s">
        <v>919</v>
      </c>
      <c r="AN1350" s="1">
        <v>0</v>
      </c>
      <c r="AO1350" s="1">
        <v>0</v>
      </c>
      <c r="AP1350" s="1">
        <v>0</v>
      </c>
      <c r="AQ1350" s="1">
        <v>1</v>
      </c>
      <c r="AS1350" s="1">
        <v>0</v>
      </c>
      <c r="AT1350" s="1">
        <v>0</v>
      </c>
      <c r="CS1350" s="1" t="s">
        <v>276</v>
      </c>
      <c r="CT1350" s="1">
        <v>1</v>
      </c>
      <c r="CU1350" s="1">
        <v>650</v>
      </c>
      <c r="CV1350" s="1">
        <v>8</v>
      </c>
      <c r="CW1350" s="1">
        <v>0</v>
      </c>
      <c r="CX1350" s="1">
        <v>150008</v>
      </c>
      <c r="CY1350" s="1" t="s">
        <v>276</v>
      </c>
    </row>
    <row r="1351" spans="1:103" x14ac:dyDescent="0.2">
      <c r="A1351" s="1">
        <v>330182</v>
      </c>
      <c r="B1351" s="1">
        <v>1</v>
      </c>
      <c r="C1351" s="1">
        <v>180002</v>
      </c>
      <c r="D1351" s="1">
        <v>280002</v>
      </c>
      <c r="E1351" s="1" t="s">
        <v>2278</v>
      </c>
      <c r="F1351" s="1" t="s">
        <v>2279</v>
      </c>
      <c r="G1351" s="1">
        <v>0</v>
      </c>
      <c r="H1351" s="1">
        <v>20</v>
      </c>
      <c r="I1351" s="1">
        <v>0</v>
      </c>
      <c r="J1351" s="1">
        <v>0</v>
      </c>
      <c r="K1351" s="1">
        <v>0</v>
      </c>
      <c r="L1351" s="1">
        <v>0</v>
      </c>
      <c r="M1351" s="1">
        <v>8</v>
      </c>
      <c r="N1351" s="1">
        <v>1</v>
      </c>
      <c r="O1351" s="1">
        <v>4</v>
      </c>
      <c r="P1351" s="1">
        <v>13655</v>
      </c>
      <c r="Q1351" s="1">
        <v>0</v>
      </c>
      <c r="R1351" s="1">
        <v>5824</v>
      </c>
      <c r="S1351" s="1">
        <v>0</v>
      </c>
      <c r="T1351" s="1">
        <v>7452</v>
      </c>
      <c r="U1351" s="1">
        <v>0</v>
      </c>
      <c r="V1351" s="1">
        <v>7452</v>
      </c>
      <c r="W1351" s="1">
        <v>0</v>
      </c>
      <c r="X1351" s="1">
        <v>0</v>
      </c>
      <c r="Y1351" s="1">
        <v>107</v>
      </c>
      <c r="Z1351" s="1">
        <v>4855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 t="s">
        <v>853</v>
      </c>
      <c r="AL1351" s="1">
        <v>1</v>
      </c>
      <c r="AM1351" s="1" t="s">
        <v>854</v>
      </c>
      <c r="AN1351" s="1">
        <v>0</v>
      </c>
      <c r="AO1351" s="1">
        <v>0</v>
      </c>
      <c r="AP1351" s="1">
        <v>0</v>
      </c>
      <c r="AQ1351" s="1">
        <v>1</v>
      </c>
      <c r="AS1351" s="1">
        <v>0</v>
      </c>
      <c r="AT1351" s="1">
        <v>0</v>
      </c>
      <c r="CS1351" s="1" t="s">
        <v>276</v>
      </c>
      <c r="CT1351" s="1">
        <v>1</v>
      </c>
      <c r="CU1351" s="1">
        <v>650</v>
      </c>
      <c r="CV1351" s="1">
        <v>8</v>
      </c>
      <c r="CW1351" s="1">
        <v>0</v>
      </c>
      <c r="CX1351" s="1">
        <v>150008</v>
      </c>
      <c r="CY1351" s="1" t="s">
        <v>276</v>
      </c>
    </row>
    <row r="1352" spans="1:103" x14ac:dyDescent="0.2">
      <c r="A1352" s="1">
        <v>330183</v>
      </c>
      <c r="B1352" s="1">
        <v>1</v>
      </c>
      <c r="C1352" s="1">
        <v>180002</v>
      </c>
      <c r="D1352" s="1">
        <v>280002</v>
      </c>
      <c r="E1352" s="1" t="s">
        <v>2278</v>
      </c>
      <c r="F1352" s="1" t="s">
        <v>2279</v>
      </c>
      <c r="G1352" s="1">
        <v>0</v>
      </c>
      <c r="H1352" s="1">
        <v>20</v>
      </c>
      <c r="I1352" s="1">
        <v>0</v>
      </c>
      <c r="J1352" s="1">
        <v>0</v>
      </c>
      <c r="K1352" s="1">
        <v>0</v>
      </c>
      <c r="L1352" s="1">
        <v>0</v>
      </c>
      <c r="M1352" s="1">
        <v>4</v>
      </c>
      <c r="N1352" s="1">
        <v>1</v>
      </c>
      <c r="O1352" s="1">
        <v>4</v>
      </c>
      <c r="P1352" s="1">
        <v>19479</v>
      </c>
      <c r="Q1352" s="1">
        <v>0</v>
      </c>
      <c r="R1352" s="1">
        <v>0</v>
      </c>
      <c r="S1352" s="1">
        <v>0</v>
      </c>
      <c r="T1352" s="1">
        <v>7452</v>
      </c>
      <c r="U1352" s="1">
        <v>0</v>
      </c>
      <c r="V1352" s="1">
        <v>7452</v>
      </c>
      <c r="W1352" s="1">
        <v>0</v>
      </c>
      <c r="X1352" s="1">
        <v>0</v>
      </c>
      <c r="Y1352" s="1">
        <v>107</v>
      </c>
      <c r="Z1352" s="1">
        <v>4855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 t="s">
        <v>789</v>
      </c>
      <c r="AL1352" s="1">
        <v>1</v>
      </c>
      <c r="AM1352" s="1" t="s">
        <v>790</v>
      </c>
      <c r="AN1352" s="1">
        <v>0</v>
      </c>
      <c r="AO1352" s="1">
        <v>0</v>
      </c>
      <c r="AP1352" s="1">
        <v>0</v>
      </c>
      <c r="AQ1352" s="1">
        <v>1</v>
      </c>
      <c r="AS1352" s="1">
        <v>0</v>
      </c>
      <c r="AT1352" s="1">
        <v>0</v>
      </c>
      <c r="CS1352" s="1" t="s">
        <v>276</v>
      </c>
      <c r="CT1352" s="1">
        <v>1</v>
      </c>
      <c r="CU1352" s="1">
        <v>650</v>
      </c>
      <c r="CV1352" s="1">
        <v>8</v>
      </c>
      <c r="CW1352" s="1">
        <v>0</v>
      </c>
      <c r="CX1352" s="1">
        <v>150008</v>
      </c>
      <c r="CY1352" s="1" t="s">
        <v>276</v>
      </c>
    </row>
    <row r="1353" spans="1:103" x14ac:dyDescent="0.2">
      <c r="A1353" s="1">
        <v>330184</v>
      </c>
      <c r="B1353" s="1">
        <v>1</v>
      </c>
      <c r="C1353" s="1">
        <v>180002</v>
      </c>
      <c r="D1353" s="1">
        <v>280002</v>
      </c>
      <c r="E1353" s="1" t="s">
        <v>2278</v>
      </c>
      <c r="F1353" s="1" t="s">
        <v>2279</v>
      </c>
      <c r="G1353" s="1">
        <v>0</v>
      </c>
      <c r="H1353" s="1">
        <v>20</v>
      </c>
      <c r="I1353" s="1">
        <v>0</v>
      </c>
      <c r="J1353" s="1">
        <v>0</v>
      </c>
      <c r="K1353" s="1">
        <v>0</v>
      </c>
      <c r="L1353" s="1">
        <v>0</v>
      </c>
      <c r="M1353" s="1">
        <v>8</v>
      </c>
      <c r="N1353" s="1">
        <v>1</v>
      </c>
      <c r="O1353" s="1">
        <v>4</v>
      </c>
      <c r="P1353" s="1">
        <v>13655</v>
      </c>
      <c r="Q1353" s="1">
        <v>0</v>
      </c>
      <c r="R1353" s="1">
        <v>5824</v>
      </c>
      <c r="S1353" s="1">
        <v>0</v>
      </c>
      <c r="T1353" s="1">
        <v>7452</v>
      </c>
      <c r="U1353" s="1">
        <v>0</v>
      </c>
      <c r="V1353" s="1">
        <v>7452</v>
      </c>
      <c r="W1353" s="1">
        <v>0</v>
      </c>
      <c r="X1353" s="1">
        <v>0</v>
      </c>
      <c r="Y1353" s="1">
        <v>107</v>
      </c>
      <c r="Z1353" s="1">
        <v>4855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 t="s">
        <v>853</v>
      </c>
      <c r="AL1353" s="1">
        <v>1</v>
      </c>
      <c r="AM1353" s="1" t="s">
        <v>854</v>
      </c>
      <c r="AN1353" s="1">
        <v>0</v>
      </c>
      <c r="AO1353" s="1">
        <v>0</v>
      </c>
      <c r="AP1353" s="1">
        <v>0</v>
      </c>
      <c r="AQ1353" s="1">
        <v>1</v>
      </c>
      <c r="AS1353" s="1">
        <v>0</v>
      </c>
      <c r="AT1353" s="1">
        <v>0</v>
      </c>
      <c r="CS1353" s="1" t="s">
        <v>276</v>
      </c>
      <c r="CT1353" s="1">
        <v>1</v>
      </c>
      <c r="CU1353" s="1">
        <v>650</v>
      </c>
      <c r="CV1353" s="1">
        <v>8</v>
      </c>
      <c r="CW1353" s="1">
        <v>0</v>
      </c>
      <c r="CX1353" s="1">
        <v>150008</v>
      </c>
      <c r="CY1353" s="1" t="s">
        <v>276</v>
      </c>
    </row>
    <row r="1354" spans="1:103" x14ac:dyDescent="0.2">
      <c r="A1354" s="1">
        <v>330185</v>
      </c>
      <c r="B1354" s="1">
        <v>1</v>
      </c>
      <c r="C1354" s="1">
        <v>180002</v>
      </c>
      <c r="D1354" s="1">
        <v>280002</v>
      </c>
      <c r="E1354" s="1" t="s">
        <v>2278</v>
      </c>
      <c r="F1354" s="1" t="s">
        <v>2279</v>
      </c>
      <c r="G1354" s="1">
        <v>0</v>
      </c>
      <c r="H1354" s="1">
        <v>20</v>
      </c>
      <c r="I1354" s="1">
        <v>0</v>
      </c>
      <c r="J1354" s="1">
        <v>0</v>
      </c>
      <c r="K1354" s="1">
        <v>0</v>
      </c>
      <c r="L1354" s="1">
        <v>0</v>
      </c>
      <c r="M1354" s="1">
        <v>8</v>
      </c>
      <c r="N1354" s="1">
        <v>1</v>
      </c>
      <c r="O1354" s="1">
        <v>4</v>
      </c>
      <c r="P1354" s="1">
        <v>13655</v>
      </c>
      <c r="Q1354" s="1">
        <v>0</v>
      </c>
      <c r="R1354" s="1">
        <v>5824</v>
      </c>
      <c r="S1354" s="1">
        <v>0</v>
      </c>
      <c r="T1354" s="1">
        <v>7452</v>
      </c>
      <c r="U1354" s="1">
        <v>0</v>
      </c>
      <c r="V1354" s="1">
        <v>7452</v>
      </c>
      <c r="W1354" s="1">
        <v>0</v>
      </c>
      <c r="X1354" s="1">
        <v>0</v>
      </c>
      <c r="Y1354" s="1">
        <v>107</v>
      </c>
      <c r="Z1354" s="1">
        <v>4855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 t="s">
        <v>856</v>
      </c>
      <c r="AL1354" s="1">
        <v>1</v>
      </c>
      <c r="AM1354" s="1" t="s">
        <v>857</v>
      </c>
      <c r="AN1354" s="1">
        <v>0</v>
      </c>
      <c r="AO1354" s="1">
        <v>0</v>
      </c>
      <c r="AP1354" s="1">
        <v>0</v>
      </c>
      <c r="AQ1354" s="1">
        <v>1</v>
      </c>
      <c r="AS1354" s="1">
        <v>0</v>
      </c>
      <c r="AT1354" s="1">
        <v>0</v>
      </c>
      <c r="CS1354" s="1" t="s">
        <v>276</v>
      </c>
      <c r="CT1354" s="1">
        <v>1</v>
      </c>
      <c r="CU1354" s="1">
        <v>650</v>
      </c>
      <c r="CV1354" s="1">
        <v>8</v>
      </c>
      <c r="CW1354" s="1">
        <v>0</v>
      </c>
      <c r="CX1354" s="1">
        <v>150008</v>
      </c>
      <c r="CY1354" s="1" t="s">
        <v>276</v>
      </c>
    </row>
    <row r="1355" spans="1:103" x14ac:dyDescent="0.2">
      <c r="A1355" s="1">
        <v>330186</v>
      </c>
      <c r="B1355" s="1">
        <v>1</v>
      </c>
      <c r="C1355" s="1">
        <v>180002</v>
      </c>
      <c r="D1355" s="1">
        <v>280002</v>
      </c>
      <c r="E1355" s="1" t="s">
        <v>2278</v>
      </c>
      <c r="F1355" s="1" t="s">
        <v>2279</v>
      </c>
      <c r="G1355" s="1">
        <v>0</v>
      </c>
      <c r="H1355" s="1">
        <v>20</v>
      </c>
      <c r="I1355" s="1">
        <v>0</v>
      </c>
      <c r="J1355" s="1">
        <v>0</v>
      </c>
      <c r="K1355" s="1">
        <v>0</v>
      </c>
      <c r="L1355" s="1">
        <v>0</v>
      </c>
      <c r="M1355" s="1">
        <v>16</v>
      </c>
      <c r="N1355" s="1">
        <v>1</v>
      </c>
      <c r="O1355" s="1">
        <v>4</v>
      </c>
      <c r="P1355" s="1">
        <v>18876</v>
      </c>
      <c r="Q1355" s="1">
        <v>0</v>
      </c>
      <c r="R1355" s="1">
        <v>1807</v>
      </c>
      <c r="S1355" s="1">
        <v>0</v>
      </c>
      <c r="T1355" s="1">
        <v>7452</v>
      </c>
      <c r="U1355" s="1">
        <v>0</v>
      </c>
      <c r="V1355" s="1">
        <v>7452</v>
      </c>
      <c r="W1355" s="1">
        <v>0</v>
      </c>
      <c r="X1355" s="1">
        <v>0</v>
      </c>
      <c r="Y1355" s="1">
        <v>107</v>
      </c>
      <c r="Z1355" s="1">
        <v>4855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 t="s">
        <v>915</v>
      </c>
      <c r="AL1355" s="1">
        <v>1</v>
      </c>
      <c r="AM1355" s="1" t="s">
        <v>916</v>
      </c>
      <c r="AN1355" s="1">
        <v>0</v>
      </c>
      <c r="AO1355" s="1">
        <v>0</v>
      </c>
      <c r="AP1355" s="1">
        <v>0</v>
      </c>
      <c r="AQ1355" s="1">
        <v>1</v>
      </c>
      <c r="AS1355" s="1">
        <v>0</v>
      </c>
      <c r="AT1355" s="1">
        <v>0</v>
      </c>
      <c r="CS1355" s="1" t="s">
        <v>276</v>
      </c>
      <c r="CT1355" s="1">
        <v>1</v>
      </c>
      <c r="CU1355" s="1">
        <v>650</v>
      </c>
      <c r="CV1355" s="1">
        <v>8</v>
      </c>
      <c r="CW1355" s="1">
        <v>0</v>
      </c>
      <c r="CX1355" s="1">
        <v>150008</v>
      </c>
      <c r="CY1355" s="1" t="s">
        <v>276</v>
      </c>
    </row>
    <row r="1356" spans="1:103" x14ac:dyDescent="0.2">
      <c r="A1356" s="1">
        <v>330187</v>
      </c>
      <c r="B1356" s="1">
        <v>1</v>
      </c>
      <c r="C1356" s="1">
        <v>180002</v>
      </c>
      <c r="D1356" s="1">
        <v>280002</v>
      </c>
      <c r="E1356" s="1" t="s">
        <v>2278</v>
      </c>
      <c r="F1356" s="1" t="s">
        <v>2279</v>
      </c>
      <c r="G1356" s="1">
        <v>0</v>
      </c>
      <c r="H1356" s="1">
        <v>20</v>
      </c>
      <c r="I1356" s="1">
        <v>0</v>
      </c>
      <c r="J1356" s="1">
        <v>0</v>
      </c>
      <c r="K1356" s="1">
        <v>0</v>
      </c>
      <c r="L1356" s="1">
        <v>0</v>
      </c>
      <c r="M1356" s="1">
        <v>32</v>
      </c>
      <c r="N1356" s="1">
        <v>1</v>
      </c>
      <c r="O1356" s="1">
        <v>4</v>
      </c>
      <c r="P1356" s="1">
        <v>19880</v>
      </c>
      <c r="Q1356" s="1">
        <v>0</v>
      </c>
      <c r="R1356" s="1">
        <v>0</v>
      </c>
      <c r="S1356" s="1">
        <v>0</v>
      </c>
      <c r="T1356" s="1">
        <v>7452</v>
      </c>
      <c r="U1356" s="1">
        <v>0</v>
      </c>
      <c r="V1356" s="1">
        <v>7452</v>
      </c>
      <c r="W1356" s="1">
        <v>0</v>
      </c>
      <c r="X1356" s="1">
        <v>0</v>
      </c>
      <c r="Y1356" s="1">
        <v>107</v>
      </c>
      <c r="Z1356" s="1">
        <v>4855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 t="s">
        <v>954</v>
      </c>
      <c r="AL1356" s="1">
        <v>1</v>
      </c>
      <c r="AM1356" s="1" t="s">
        <v>955</v>
      </c>
      <c r="AN1356" s="1">
        <v>0</v>
      </c>
      <c r="AO1356" s="1">
        <v>0</v>
      </c>
      <c r="AP1356" s="1">
        <v>0</v>
      </c>
      <c r="AQ1356" s="1">
        <v>1</v>
      </c>
      <c r="AS1356" s="1">
        <v>0</v>
      </c>
      <c r="AT1356" s="1">
        <v>0</v>
      </c>
      <c r="CS1356" s="1" t="s">
        <v>276</v>
      </c>
      <c r="CT1356" s="1">
        <v>1</v>
      </c>
      <c r="CU1356" s="1">
        <v>650</v>
      </c>
      <c r="CV1356" s="1">
        <v>8</v>
      </c>
      <c r="CW1356" s="1">
        <v>0</v>
      </c>
      <c r="CX1356" s="1">
        <v>150008</v>
      </c>
      <c r="CY1356" s="1" t="s">
        <v>276</v>
      </c>
    </row>
    <row r="1357" spans="1:103" x14ac:dyDescent="0.2">
      <c r="A1357" s="1">
        <v>330188</v>
      </c>
      <c r="B1357" s="1">
        <v>1</v>
      </c>
      <c r="C1357" s="1">
        <v>180002</v>
      </c>
      <c r="D1357" s="1">
        <v>280002</v>
      </c>
      <c r="E1357" s="1" t="s">
        <v>2278</v>
      </c>
      <c r="F1357" s="1" t="s">
        <v>2279</v>
      </c>
      <c r="G1357" s="1">
        <v>0</v>
      </c>
      <c r="H1357" s="1">
        <v>20</v>
      </c>
      <c r="I1357" s="1">
        <v>0</v>
      </c>
      <c r="J1357" s="1">
        <v>0</v>
      </c>
      <c r="K1357" s="1">
        <v>0</v>
      </c>
      <c r="L1357" s="1">
        <v>0</v>
      </c>
      <c r="M1357" s="1">
        <v>32</v>
      </c>
      <c r="N1357" s="1">
        <v>1</v>
      </c>
      <c r="O1357" s="1">
        <v>4</v>
      </c>
      <c r="P1357" s="1">
        <v>19880</v>
      </c>
      <c r="Q1357" s="1">
        <v>0</v>
      </c>
      <c r="R1357" s="1">
        <v>0</v>
      </c>
      <c r="S1357" s="1">
        <v>0</v>
      </c>
      <c r="T1357" s="1">
        <v>7452</v>
      </c>
      <c r="U1357" s="1">
        <v>0</v>
      </c>
      <c r="V1357" s="1">
        <v>7452</v>
      </c>
      <c r="W1357" s="1">
        <v>0</v>
      </c>
      <c r="X1357" s="1">
        <v>0</v>
      </c>
      <c r="Y1357" s="1">
        <v>107</v>
      </c>
      <c r="Z1357" s="1">
        <v>4855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 t="s">
        <v>957</v>
      </c>
      <c r="AL1357" s="1">
        <v>1</v>
      </c>
      <c r="AM1357" s="1" t="s">
        <v>958</v>
      </c>
      <c r="AN1357" s="1">
        <v>0</v>
      </c>
      <c r="AO1357" s="1">
        <v>0</v>
      </c>
      <c r="AP1357" s="1">
        <v>0</v>
      </c>
      <c r="AQ1357" s="1">
        <v>1</v>
      </c>
      <c r="AS1357" s="1">
        <v>0</v>
      </c>
      <c r="AT1357" s="1">
        <v>0</v>
      </c>
      <c r="CS1357" s="1" t="s">
        <v>276</v>
      </c>
      <c r="CT1357" s="1">
        <v>1</v>
      </c>
      <c r="CU1357" s="1">
        <v>650</v>
      </c>
      <c r="CV1357" s="1">
        <v>8</v>
      </c>
      <c r="CW1357" s="1">
        <v>0</v>
      </c>
      <c r="CX1357" s="1">
        <v>150008</v>
      </c>
      <c r="CY1357" s="1" t="s">
        <v>276</v>
      </c>
    </row>
    <row r="1358" spans="1:103" x14ac:dyDescent="0.2">
      <c r="A1358" s="1">
        <v>330189</v>
      </c>
      <c r="B1358" s="1">
        <v>1</v>
      </c>
      <c r="C1358" s="1">
        <v>180002</v>
      </c>
      <c r="D1358" s="1">
        <v>280002</v>
      </c>
      <c r="E1358" s="1" t="s">
        <v>2278</v>
      </c>
      <c r="F1358" s="1" t="s">
        <v>2279</v>
      </c>
      <c r="G1358" s="1">
        <v>0</v>
      </c>
      <c r="H1358" s="1">
        <v>20</v>
      </c>
      <c r="I1358" s="1">
        <v>0</v>
      </c>
      <c r="J1358" s="1">
        <v>0</v>
      </c>
      <c r="K1358" s="1">
        <v>0</v>
      </c>
      <c r="L1358" s="1">
        <v>0</v>
      </c>
      <c r="M1358" s="1">
        <v>2</v>
      </c>
      <c r="N1358" s="1">
        <v>1</v>
      </c>
      <c r="O1358" s="1">
        <v>4</v>
      </c>
      <c r="P1358" s="1">
        <v>10442</v>
      </c>
      <c r="Q1358" s="1">
        <v>0</v>
      </c>
      <c r="R1358" s="1">
        <v>20683</v>
      </c>
      <c r="S1358" s="1">
        <v>0</v>
      </c>
      <c r="T1358" s="1">
        <v>7452</v>
      </c>
      <c r="U1358" s="1">
        <v>0</v>
      </c>
      <c r="V1358" s="1">
        <v>7452</v>
      </c>
      <c r="W1358" s="1">
        <v>0</v>
      </c>
      <c r="X1358" s="1">
        <v>0</v>
      </c>
      <c r="Y1358" s="1">
        <v>107</v>
      </c>
      <c r="Z1358" s="1">
        <v>4855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 t="s">
        <v>723</v>
      </c>
      <c r="AL1358" s="1">
        <v>1</v>
      </c>
      <c r="AM1358" s="1" t="s">
        <v>724</v>
      </c>
      <c r="AN1358" s="1">
        <v>0</v>
      </c>
      <c r="AO1358" s="1">
        <v>0</v>
      </c>
      <c r="AP1358" s="1">
        <v>0</v>
      </c>
      <c r="AQ1358" s="1">
        <v>1</v>
      </c>
      <c r="AS1358" s="1">
        <v>0</v>
      </c>
      <c r="AT1358" s="1">
        <v>0</v>
      </c>
      <c r="CS1358" s="1" t="s">
        <v>276</v>
      </c>
      <c r="CT1358" s="1">
        <v>1</v>
      </c>
      <c r="CU1358" s="1">
        <v>650</v>
      </c>
      <c r="CV1358" s="1">
        <v>8</v>
      </c>
      <c r="CW1358" s="1">
        <v>0</v>
      </c>
      <c r="CX1358" s="1">
        <v>150008</v>
      </c>
      <c r="CY1358" s="1" t="s">
        <v>276</v>
      </c>
    </row>
    <row r="1359" spans="1:103" x14ac:dyDescent="0.2">
      <c r="A1359" s="1">
        <v>330190</v>
      </c>
      <c r="B1359" s="1">
        <v>1</v>
      </c>
      <c r="C1359" s="1">
        <v>180002</v>
      </c>
      <c r="D1359" s="1">
        <v>280002</v>
      </c>
      <c r="E1359" s="1" t="s">
        <v>2278</v>
      </c>
      <c r="F1359" s="1" t="s">
        <v>2279</v>
      </c>
      <c r="G1359" s="1">
        <v>0</v>
      </c>
      <c r="H1359" s="1">
        <v>20</v>
      </c>
      <c r="I1359" s="1">
        <v>0</v>
      </c>
      <c r="J1359" s="1">
        <v>0</v>
      </c>
      <c r="K1359" s="1">
        <v>0</v>
      </c>
      <c r="L1359" s="1">
        <v>0</v>
      </c>
      <c r="M1359" s="1">
        <v>2</v>
      </c>
      <c r="N1359" s="1">
        <v>1</v>
      </c>
      <c r="O1359" s="1">
        <v>4</v>
      </c>
      <c r="P1359" s="1">
        <v>10442</v>
      </c>
      <c r="Q1359" s="1">
        <v>0</v>
      </c>
      <c r="R1359" s="1">
        <v>20683</v>
      </c>
      <c r="S1359" s="1">
        <v>0</v>
      </c>
      <c r="T1359" s="1">
        <v>7452</v>
      </c>
      <c r="U1359" s="1">
        <v>0</v>
      </c>
      <c r="V1359" s="1">
        <v>7452</v>
      </c>
      <c r="W1359" s="1">
        <v>0</v>
      </c>
      <c r="X1359" s="1">
        <v>0</v>
      </c>
      <c r="Y1359" s="1">
        <v>107</v>
      </c>
      <c r="Z1359" s="1">
        <v>4855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 t="s">
        <v>726</v>
      </c>
      <c r="AL1359" s="1">
        <v>1</v>
      </c>
      <c r="AM1359" s="1" t="s">
        <v>727</v>
      </c>
      <c r="AN1359" s="1">
        <v>0</v>
      </c>
      <c r="AO1359" s="1">
        <v>0</v>
      </c>
      <c r="AP1359" s="1">
        <v>0</v>
      </c>
      <c r="AQ1359" s="1">
        <v>1</v>
      </c>
      <c r="AS1359" s="1">
        <v>0</v>
      </c>
      <c r="AT1359" s="1">
        <v>0</v>
      </c>
      <c r="CS1359" s="1" t="s">
        <v>276</v>
      </c>
      <c r="CT1359" s="1">
        <v>1</v>
      </c>
      <c r="CU1359" s="1">
        <v>650</v>
      </c>
      <c r="CV1359" s="1">
        <v>8</v>
      </c>
      <c r="CW1359" s="1">
        <v>0</v>
      </c>
      <c r="CX1359" s="1">
        <v>150008</v>
      </c>
      <c r="CY1359" s="1" t="s">
        <v>276</v>
      </c>
    </row>
    <row r="1360" spans="1:103" x14ac:dyDescent="0.2">
      <c r="A1360" s="1">
        <v>330191</v>
      </c>
      <c r="B1360" s="1">
        <v>1</v>
      </c>
      <c r="C1360" s="1">
        <v>180002</v>
      </c>
      <c r="D1360" s="1">
        <v>280002</v>
      </c>
      <c r="E1360" s="1" t="s">
        <v>2278</v>
      </c>
      <c r="F1360" s="1" t="s">
        <v>2279</v>
      </c>
      <c r="G1360" s="1">
        <v>0</v>
      </c>
      <c r="H1360" s="1">
        <v>20</v>
      </c>
      <c r="I1360" s="1">
        <v>0</v>
      </c>
      <c r="J1360" s="1">
        <v>0</v>
      </c>
      <c r="K1360" s="1">
        <v>0</v>
      </c>
      <c r="L1360" s="1">
        <v>0</v>
      </c>
      <c r="M1360" s="1">
        <v>4</v>
      </c>
      <c r="N1360" s="1">
        <v>1</v>
      </c>
      <c r="O1360" s="1">
        <v>4</v>
      </c>
      <c r="P1360" s="1">
        <v>19479</v>
      </c>
      <c r="Q1360" s="1">
        <v>0</v>
      </c>
      <c r="R1360" s="1">
        <v>0</v>
      </c>
      <c r="S1360" s="1">
        <v>0</v>
      </c>
      <c r="T1360" s="1">
        <v>7452</v>
      </c>
      <c r="U1360" s="1">
        <v>0</v>
      </c>
      <c r="V1360" s="1">
        <v>7452</v>
      </c>
      <c r="W1360" s="1">
        <v>0</v>
      </c>
      <c r="X1360" s="1">
        <v>0</v>
      </c>
      <c r="Y1360" s="1">
        <v>107</v>
      </c>
      <c r="Z1360" s="1">
        <v>4855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 t="s">
        <v>786</v>
      </c>
      <c r="AL1360" s="1">
        <v>1</v>
      </c>
      <c r="AM1360" s="1" t="s">
        <v>787</v>
      </c>
      <c r="AN1360" s="1">
        <v>0</v>
      </c>
      <c r="AO1360" s="1">
        <v>0</v>
      </c>
      <c r="AP1360" s="1">
        <v>0</v>
      </c>
      <c r="AQ1360" s="1">
        <v>1</v>
      </c>
      <c r="AS1360" s="1">
        <v>0</v>
      </c>
      <c r="AT1360" s="1">
        <v>0</v>
      </c>
      <c r="CS1360" s="1" t="s">
        <v>276</v>
      </c>
      <c r="CT1360" s="1">
        <v>1</v>
      </c>
      <c r="CU1360" s="1">
        <v>650</v>
      </c>
      <c r="CV1360" s="1">
        <v>8</v>
      </c>
      <c r="CW1360" s="1">
        <v>0</v>
      </c>
      <c r="CX1360" s="1">
        <v>150008</v>
      </c>
      <c r="CY1360" s="1" t="s">
        <v>276</v>
      </c>
    </row>
    <row r="1361" spans="1:103" x14ac:dyDescent="0.2">
      <c r="A1361" s="1">
        <v>330192</v>
      </c>
      <c r="B1361" s="1">
        <v>1</v>
      </c>
      <c r="C1361" s="1">
        <v>180002</v>
      </c>
      <c r="D1361" s="1">
        <v>280002</v>
      </c>
      <c r="E1361" s="1" t="s">
        <v>2278</v>
      </c>
      <c r="F1361" s="1" t="s">
        <v>2279</v>
      </c>
      <c r="G1361" s="1">
        <v>0</v>
      </c>
      <c r="H1361" s="1">
        <v>20</v>
      </c>
      <c r="I1361" s="1">
        <v>0</v>
      </c>
      <c r="J1361" s="1">
        <v>0</v>
      </c>
      <c r="K1361" s="1">
        <v>0</v>
      </c>
      <c r="L1361" s="1">
        <v>0</v>
      </c>
      <c r="M1361" s="1">
        <v>8</v>
      </c>
      <c r="N1361" s="1">
        <v>1</v>
      </c>
      <c r="O1361" s="1">
        <v>4</v>
      </c>
      <c r="P1361" s="1">
        <v>13655</v>
      </c>
      <c r="Q1361" s="1">
        <v>0</v>
      </c>
      <c r="R1361" s="1">
        <v>5824</v>
      </c>
      <c r="S1361" s="1">
        <v>0</v>
      </c>
      <c r="T1361" s="1">
        <v>7452</v>
      </c>
      <c r="U1361" s="1">
        <v>0</v>
      </c>
      <c r="V1361" s="1">
        <v>7452</v>
      </c>
      <c r="W1361" s="1">
        <v>0</v>
      </c>
      <c r="X1361" s="1">
        <v>0</v>
      </c>
      <c r="Y1361" s="1">
        <v>107</v>
      </c>
      <c r="Z1361" s="1">
        <v>4855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 t="s">
        <v>853</v>
      </c>
      <c r="AL1361" s="1">
        <v>1</v>
      </c>
      <c r="AM1361" s="1" t="s">
        <v>854</v>
      </c>
      <c r="AN1361" s="1">
        <v>0</v>
      </c>
      <c r="AO1361" s="1">
        <v>0</v>
      </c>
      <c r="AP1361" s="1">
        <v>0</v>
      </c>
      <c r="AQ1361" s="1">
        <v>1</v>
      </c>
      <c r="AS1361" s="1">
        <v>0</v>
      </c>
      <c r="AT1361" s="1">
        <v>0</v>
      </c>
      <c r="CS1361" s="1" t="s">
        <v>276</v>
      </c>
      <c r="CT1361" s="1">
        <v>1</v>
      </c>
      <c r="CU1361" s="1">
        <v>650</v>
      </c>
      <c r="CV1361" s="1">
        <v>8</v>
      </c>
      <c r="CW1361" s="1">
        <v>0</v>
      </c>
      <c r="CX1361" s="1">
        <v>150008</v>
      </c>
      <c r="CY1361" s="1" t="s">
        <v>276</v>
      </c>
    </row>
    <row r="1362" spans="1:103" x14ac:dyDescent="0.2">
      <c r="A1362" s="1">
        <v>330193</v>
      </c>
      <c r="B1362" s="1">
        <v>1</v>
      </c>
      <c r="C1362" s="1">
        <v>180002</v>
      </c>
      <c r="D1362" s="1">
        <v>280002</v>
      </c>
      <c r="E1362" s="1" t="s">
        <v>2278</v>
      </c>
      <c r="F1362" s="1" t="s">
        <v>2279</v>
      </c>
      <c r="G1362" s="1">
        <v>0</v>
      </c>
      <c r="H1362" s="1">
        <v>20</v>
      </c>
      <c r="I1362" s="1">
        <v>0</v>
      </c>
      <c r="J1362" s="1">
        <v>0</v>
      </c>
      <c r="K1362" s="1">
        <v>0</v>
      </c>
      <c r="L1362" s="1">
        <v>0</v>
      </c>
      <c r="M1362" s="1">
        <v>4</v>
      </c>
      <c r="N1362" s="1">
        <v>1</v>
      </c>
      <c r="O1362" s="1">
        <v>4</v>
      </c>
      <c r="P1362" s="1">
        <v>19479</v>
      </c>
      <c r="Q1362" s="1">
        <v>0</v>
      </c>
      <c r="R1362" s="1">
        <v>0</v>
      </c>
      <c r="S1362" s="1">
        <v>0</v>
      </c>
      <c r="T1362" s="1">
        <v>7452</v>
      </c>
      <c r="U1362" s="1">
        <v>0</v>
      </c>
      <c r="V1362" s="1">
        <v>7452</v>
      </c>
      <c r="W1362" s="1">
        <v>0</v>
      </c>
      <c r="X1362" s="1">
        <v>0</v>
      </c>
      <c r="Y1362" s="1">
        <v>107</v>
      </c>
      <c r="Z1362" s="1">
        <v>4855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 t="s">
        <v>789</v>
      </c>
      <c r="AL1362" s="1">
        <v>1</v>
      </c>
      <c r="AM1362" s="1" t="s">
        <v>790</v>
      </c>
      <c r="AN1362" s="1">
        <v>0</v>
      </c>
      <c r="AO1362" s="1">
        <v>0</v>
      </c>
      <c r="AP1362" s="1">
        <v>0</v>
      </c>
      <c r="AQ1362" s="1">
        <v>1</v>
      </c>
      <c r="AS1362" s="1">
        <v>0</v>
      </c>
      <c r="AT1362" s="1">
        <v>0</v>
      </c>
      <c r="CS1362" s="1" t="s">
        <v>276</v>
      </c>
      <c r="CT1362" s="1">
        <v>1</v>
      </c>
      <c r="CU1362" s="1">
        <v>650</v>
      </c>
      <c r="CV1362" s="1">
        <v>8</v>
      </c>
      <c r="CW1362" s="1">
        <v>0</v>
      </c>
      <c r="CX1362" s="1">
        <v>150008</v>
      </c>
      <c r="CY1362" s="1" t="s">
        <v>276</v>
      </c>
    </row>
    <row r="1363" spans="1:103" x14ac:dyDescent="0.2">
      <c r="A1363" s="1">
        <v>330194</v>
      </c>
      <c r="B1363" s="1">
        <v>1</v>
      </c>
      <c r="C1363" s="1">
        <v>180002</v>
      </c>
      <c r="D1363" s="1">
        <v>280002</v>
      </c>
      <c r="E1363" s="1" t="s">
        <v>2278</v>
      </c>
      <c r="F1363" s="1" t="s">
        <v>2279</v>
      </c>
      <c r="G1363" s="1">
        <v>0</v>
      </c>
      <c r="H1363" s="1">
        <v>20</v>
      </c>
      <c r="I1363" s="1">
        <v>0</v>
      </c>
      <c r="J1363" s="1">
        <v>0</v>
      </c>
      <c r="K1363" s="1">
        <v>0</v>
      </c>
      <c r="L1363" s="1">
        <v>0</v>
      </c>
      <c r="M1363" s="1">
        <v>8</v>
      </c>
      <c r="N1363" s="1">
        <v>1</v>
      </c>
      <c r="O1363" s="1">
        <v>4</v>
      </c>
      <c r="P1363" s="1">
        <v>13655</v>
      </c>
      <c r="Q1363" s="1">
        <v>0</v>
      </c>
      <c r="R1363" s="1">
        <v>5824</v>
      </c>
      <c r="S1363" s="1">
        <v>0</v>
      </c>
      <c r="T1363" s="1">
        <v>7452</v>
      </c>
      <c r="U1363" s="1">
        <v>0</v>
      </c>
      <c r="V1363" s="1">
        <v>7452</v>
      </c>
      <c r="W1363" s="1">
        <v>0</v>
      </c>
      <c r="X1363" s="1">
        <v>0</v>
      </c>
      <c r="Y1363" s="1">
        <v>107</v>
      </c>
      <c r="Z1363" s="1">
        <v>4855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 t="s">
        <v>853</v>
      </c>
      <c r="AL1363" s="1">
        <v>1</v>
      </c>
      <c r="AM1363" s="1" t="s">
        <v>854</v>
      </c>
      <c r="AN1363" s="1">
        <v>0</v>
      </c>
      <c r="AO1363" s="1">
        <v>0</v>
      </c>
      <c r="AP1363" s="1">
        <v>0</v>
      </c>
      <c r="AQ1363" s="1">
        <v>1</v>
      </c>
      <c r="AS1363" s="1">
        <v>0</v>
      </c>
      <c r="AT1363" s="1">
        <v>0</v>
      </c>
      <c r="CS1363" s="1" t="s">
        <v>276</v>
      </c>
      <c r="CT1363" s="1">
        <v>1</v>
      </c>
      <c r="CU1363" s="1">
        <v>650</v>
      </c>
      <c r="CV1363" s="1">
        <v>8</v>
      </c>
      <c r="CW1363" s="1">
        <v>0</v>
      </c>
      <c r="CX1363" s="1">
        <v>150008</v>
      </c>
      <c r="CY1363" s="1" t="s">
        <v>276</v>
      </c>
    </row>
    <row r="1364" spans="1:103" x14ac:dyDescent="0.2">
      <c r="A1364" s="1">
        <v>330195</v>
      </c>
      <c r="B1364" s="1">
        <v>1</v>
      </c>
      <c r="C1364" s="1">
        <v>180002</v>
      </c>
      <c r="D1364" s="1">
        <v>280002</v>
      </c>
      <c r="E1364" s="1" t="s">
        <v>2278</v>
      </c>
      <c r="F1364" s="1" t="s">
        <v>2279</v>
      </c>
      <c r="G1364" s="1">
        <v>0</v>
      </c>
      <c r="H1364" s="1">
        <v>20</v>
      </c>
      <c r="I1364" s="1">
        <v>0</v>
      </c>
      <c r="J1364" s="1">
        <v>0</v>
      </c>
      <c r="K1364" s="1">
        <v>0</v>
      </c>
      <c r="L1364" s="1">
        <v>0</v>
      </c>
      <c r="M1364" s="1">
        <v>8</v>
      </c>
      <c r="N1364" s="1">
        <v>1</v>
      </c>
      <c r="O1364" s="1">
        <v>4</v>
      </c>
      <c r="P1364" s="1">
        <v>13655</v>
      </c>
      <c r="Q1364" s="1">
        <v>0</v>
      </c>
      <c r="R1364" s="1">
        <v>5824</v>
      </c>
      <c r="S1364" s="1">
        <v>0</v>
      </c>
      <c r="T1364" s="1">
        <v>7452</v>
      </c>
      <c r="U1364" s="1">
        <v>0</v>
      </c>
      <c r="V1364" s="1">
        <v>7452</v>
      </c>
      <c r="W1364" s="1">
        <v>0</v>
      </c>
      <c r="X1364" s="1">
        <v>0</v>
      </c>
      <c r="Y1364" s="1">
        <v>107</v>
      </c>
      <c r="Z1364" s="1">
        <v>4855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 t="s">
        <v>853</v>
      </c>
      <c r="AL1364" s="1">
        <v>1</v>
      </c>
      <c r="AM1364" s="1" t="s">
        <v>854</v>
      </c>
      <c r="AN1364" s="1">
        <v>0</v>
      </c>
      <c r="AO1364" s="1">
        <v>0</v>
      </c>
      <c r="AP1364" s="1">
        <v>0</v>
      </c>
      <c r="AQ1364" s="1">
        <v>1</v>
      </c>
      <c r="AS1364" s="1">
        <v>0</v>
      </c>
      <c r="AT1364" s="1">
        <v>0</v>
      </c>
      <c r="CS1364" s="1" t="s">
        <v>276</v>
      </c>
      <c r="CT1364" s="1">
        <v>1</v>
      </c>
      <c r="CU1364" s="1">
        <v>650</v>
      </c>
      <c r="CV1364" s="1">
        <v>8</v>
      </c>
      <c r="CW1364" s="1">
        <v>0</v>
      </c>
      <c r="CX1364" s="1">
        <v>150008</v>
      </c>
      <c r="CY1364" s="1" t="s">
        <v>276</v>
      </c>
    </row>
    <row r="1365" spans="1:103" x14ac:dyDescent="0.2">
      <c r="A1365" s="1">
        <v>330196</v>
      </c>
      <c r="B1365" s="1">
        <v>1</v>
      </c>
      <c r="C1365" s="1">
        <v>180002</v>
      </c>
      <c r="D1365" s="1">
        <v>280002</v>
      </c>
      <c r="E1365" s="1" t="s">
        <v>2278</v>
      </c>
      <c r="F1365" s="1" t="s">
        <v>2279</v>
      </c>
      <c r="G1365" s="1">
        <v>0</v>
      </c>
      <c r="H1365" s="1">
        <v>20</v>
      </c>
      <c r="I1365" s="1">
        <v>0</v>
      </c>
      <c r="J1365" s="1">
        <v>0</v>
      </c>
      <c r="K1365" s="1">
        <v>0</v>
      </c>
      <c r="L1365" s="1">
        <v>0</v>
      </c>
      <c r="M1365" s="1">
        <v>8</v>
      </c>
      <c r="N1365" s="1">
        <v>1</v>
      </c>
      <c r="O1365" s="1">
        <v>4</v>
      </c>
      <c r="P1365" s="1">
        <v>13655</v>
      </c>
      <c r="Q1365" s="1">
        <v>0</v>
      </c>
      <c r="R1365" s="1">
        <v>5824</v>
      </c>
      <c r="S1365" s="1">
        <v>0</v>
      </c>
      <c r="T1365" s="1">
        <v>7452</v>
      </c>
      <c r="U1365" s="1">
        <v>0</v>
      </c>
      <c r="V1365" s="1">
        <v>7452</v>
      </c>
      <c r="W1365" s="1">
        <v>0</v>
      </c>
      <c r="X1365" s="1">
        <v>0</v>
      </c>
      <c r="Y1365" s="1">
        <v>107</v>
      </c>
      <c r="Z1365" s="1">
        <v>4855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 t="s">
        <v>856</v>
      </c>
      <c r="AL1365" s="1">
        <v>1</v>
      </c>
      <c r="AM1365" s="1" t="s">
        <v>857</v>
      </c>
      <c r="AN1365" s="1">
        <v>0</v>
      </c>
      <c r="AO1365" s="1">
        <v>0</v>
      </c>
      <c r="AP1365" s="1">
        <v>0</v>
      </c>
      <c r="AQ1365" s="1">
        <v>1</v>
      </c>
      <c r="AS1365" s="1">
        <v>0</v>
      </c>
      <c r="AT1365" s="1">
        <v>0</v>
      </c>
      <c r="CS1365" s="1" t="s">
        <v>276</v>
      </c>
      <c r="CT1365" s="1">
        <v>1</v>
      </c>
      <c r="CU1365" s="1">
        <v>650</v>
      </c>
      <c r="CV1365" s="1">
        <v>8</v>
      </c>
      <c r="CW1365" s="1">
        <v>0</v>
      </c>
      <c r="CX1365" s="1">
        <v>150008</v>
      </c>
      <c r="CY1365" s="1" t="s">
        <v>276</v>
      </c>
    </row>
    <row r="1366" spans="1:103" x14ac:dyDescent="0.2">
      <c r="A1366" s="1">
        <v>330197</v>
      </c>
      <c r="B1366" s="1">
        <v>1</v>
      </c>
      <c r="C1366" s="1">
        <v>180002</v>
      </c>
      <c r="D1366" s="1">
        <v>280002</v>
      </c>
      <c r="E1366" s="1" t="s">
        <v>2278</v>
      </c>
      <c r="F1366" s="1" t="s">
        <v>2279</v>
      </c>
      <c r="G1366" s="1">
        <v>0</v>
      </c>
      <c r="H1366" s="1">
        <v>20</v>
      </c>
      <c r="I1366" s="1">
        <v>0</v>
      </c>
      <c r="J1366" s="1">
        <v>0</v>
      </c>
      <c r="K1366" s="1">
        <v>0</v>
      </c>
      <c r="L1366" s="1">
        <v>0</v>
      </c>
      <c r="M1366" s="1">
        <v>16</v>
      </c>
      <c r="N1366" s="1">
        <v>1</v>
      </c>
      <c r="O1366" s="1">
        <v>4</v>
      </c>
      <c r="P1366" s="1">
        <v>18876</v>
      </c>
      <c r="Q1366" s="1">
        <v>0</v>
      </c>
      <c r="R1366" s="1">
        <v>1807</v>
      </c>
      <c r="S1366" s="1">
        <v>0</v>
      </c>
      <c r="T1366" s="1">
        <v>7452</v>
      </c>
      <c r="U1366" s="1">
        <v>0</v>
      </c>
      <c r="V1366" s="1">
        <v>7452</v>
      </c>
      <c r="W1366" s="1">
        <v>0</v>
      </c>
      <c r="X1366" s="1">
        <v>0</v>
      </c>
      <c r="Y1366" s="1">
        <v>107</v>
      </c>
      <c r="Z1366" s="1">
        <v>4855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 t="s">
        <v>915</v>
      </c>
      <c r="AL1366" s="1">
        <v>1</v>
      </c>
      <c r="AM1366" s="1" t="s">
        <v>916</v>
      </c>
      <c r="AN1366" s="1">
        <v>0</v>
      </c>
      <c r="AO1366" s="1">
        <v>0</v>
      </c>
      <c r="AP1366" s="1">
        <v>0</v>
      </c>
      <c r="AQ1366" s="1">
        <v>1</v>
      </c>
      <c r="AS1366" s="1">
        <v>0</v>
      </c>
      <c r="AT1366" s="1">
        <v>0</v>
      </c>
      <c r="CS1366" s="1" t="s">
        <v>276</v>
      </c>
      <c r="CT1366" s="1">
        <v>1</v>
      </c>
      <c r="CU1366" s="1">
        <v>650</v>
      </c>
      <c r="CV1366" s="1">
        <v>8</v>
      </c>
      <c r="CW1366" s="1">
        <v>0</v>
      </c>
      <c r="CX1366" s="1">
        <v>150008</v>
      </c>
      <c r="CY1366" s="1" t="s">
        <v>276</v>
      </c>
    </row>
    <row r="1367" spans="1:103" x14ac:dyDescent="0.2">
      <c r="A1367" s="1">
        <v>330198</v>
      </c>
      <c r="B1367" s="1">
        <v>1</v>
      </c>
      <c r="C1367" s="1">
        <v>180002</v>
      </c>
      <c r="D1367" s="1">
        <v>280002</v>
      </c>
      <c r="E1367" s="1" t="s">
        <v>2278</v>
      </c>
      <c r="F1367" s="1" t="s">
        <v>2279</v>
      </c>
      <c r="G1367" s="1">
        <v>0</v>
      </c>
      <c r="H1367" s="1">
        <v>20</v>
      </c>
      <c r="I1367" s="1">
        <v>0</v>
      </c>
      <c r="J1367" s="1">
        <v>0</v>
      </c>
      <c r="K1367" s="1">
        <v>0</v>
      </c>
      <c r="L1367" s="1">
        <v>0</v>
      </c>
      <c r="M1367" s="1">
        <v>32</v>
      </c>
      <c r="N1367" s="1">
        <v>1</v>
      </c>
      <c r="O1367" s="1">
        <v>4</v>
      </c>
      <c r="P1367" s="1">
        <v>19880</v>
      </c>
      <c r="Q1367" s="1">
        <v>0</v>
      </c>
      <c r="R1367" s="1">
        <v>0</v>
      </c>
      <c r="S1367" s="1">
        <v>0</v>
      </c>
      <c r="T1367" s="1">
        <v>7452</v>
      </c>
      <c r="U1367" s="1">
        <v>0</v>
      </c>
      <c r="V1367" s="1">
        <v>7452</v>
      </c>
      <c r="W1367" s="1">
        <v>0</v>
      </c>
      <c r="X1367" s="1">
        <v>0</v>
      </c>
      <c r="Y1367" s="1">
        <v>107</v>
      </c>
      <c r="Z1367" s="1">
        <v>4855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 t="s">
        <v>954</v>
      </c>
      <c r="AL1367" s="1">
        <v>1</v>
      </c>
      <c r="AM1367" s="1" t="s">
        <v>955</v>
      </c>
      <c r="AN1367" s="1">
        <v>0</v>
      </c>
      <c r="AO1367" s="1">
        <v>0</v>
      </c>
      <c r="AP1367" s="1">
        <v>0</v>
      </c>
      <c r="AQ1367" s="1">
        <v>1</v>
      </c>
      <c r="AS1367" s="1">
        <v>0</v>
      </c>
      <c r="AT1367" s="1">
        <v>0</v>
      </c>
      <c r="CS1367" s="1" t="s">
        <v>276</v>
      </c>
      <c r="CT1367" s="1">
        <v>1</v>
      </c>
      <c r="CU1367" s="1">
        <v>650</v>
      </c>
      <c r="CV1367" s="1">
        <v>8</v>
      </c>
      <c r="CW1367" s="1">
        <v>0</v>
      </c>
      <c r="CX1367" s="1">
        <v>150008</v>
      </c>
      <c r="CY1367" s="1" t="s">
        <v>276</v>
      </c>
    </row>
    <row r="1368" spans="1:103" x14ac:dyDescent="0.2">
      <c r="A1368" s="1">
        <v>330199</v>
      </c>
      <c r="B1368" s="1">
        <v>1</v>
      </c>
      <c r="C1368" s="1">
        <v>180002</v>
      </c>
      <c r="D1368" s="1">
        <v>280002</v>
      </c>
      <c r="E1368" s="1" t="s">
        <v>2278</v>
      </c>
      <c r="F1368" s="1" t="s">
        <v>2279</v>
      </c>
      <c r="G1368" s="1">
        <v>0</v>
      </c>
      <c r="H1368" s="1">
        <v>20</v>
      </c>
      <c r="I1368" s="1">
        <v>0</v>
      </c>
      <c r="J1368" s="1">
        <v>0</v>
      </c>
      <c r="K1368" s="1">
        <v>0</v>
      </c>
      <c r="L1368" s="1">
        <v>0</v>
      </c>
      <c r="M1368" s="1">
        <v>32</v>
      </c>
      <c r="N1368" s="1">
        <v>1</v>
      </c>
      <c r="O1368" s="1">
        <v>4</v>
      </c>
      <c r="P1368" s="1">
        <v>19880</v>
      </c>
      <c r="Q1368" s="1">
        <v>0</v>
      </c>
      <c r="R1368" s="1">
        <v>0</v>
      </c>
      <c r="S1368" s="1">
        <v>0</v>
      </c>
      <c r="T1368" s="1">
        <v>7452</v>
      </c>
      <c r="U1368" s="1">
        <v>0</v>
      </c>
      <c r="V1368" s="1">
        <v>7452</v>
      </c>
      <c r="W1368" s="1">
        <v>0</v>
      </c>
      <c r="X1368" s="1">
        <v>0</v>
      </c>
      <c r="Y1368" s="1">
        <v>107</v>
      </c>
      <c r="Z1368" s="1">
        <v>4855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 t="s">
        <v>957</v>
      </c>
      <c r="AL1368" s="1">
        <v>1</v>
      </c>
      <c r="AM1368" s="1" t="s">
        <v>958</v>
      </c>
      <c r="AN1368" s="1">
        <v>0</v>
      </c>
      <c r="AO1368" s="1">
        <v>0</v>
      </c>
      <c r="AP1368" s="1">
        <v>0</v>
      </c>
      <c r="AQ1368" s="1">
        <v>1</v>
      </c>
      <c r="AS1368" s="1">
        <v>0</v>
      </c>
      <c r="AT1368" s="1">
        <v>0</v>
      </c>
      <c r="CS1368" s="1" t="s">
        <v>276</v>
      </c>
      <c r="CT1368" s="1">
        <v>1</v>
      </c>
      <c r="CU1368" s="1">
        <v>650</v>
      </c>
      <c r="CV1368" s="1">
        <v>8</v>
      </c>
      <c r="CW1368" s="1">
        <v>0</v>
      </c>
      <c r="CX1368" s="1">
        <v>150008</v>
      </c>
      <c r="CY1368" s="1" t="s">
        <v>276</v>
      </c>
    </row>
    <row r="1369" spans="1:103" x14ac:dyDescent="0.2">
      <c r="A1369" s="1">
        <v>330200</v>
      </c>
      <c r="B1369" s="1">
        <v>1</v>
      </c>
      <c r="C1369" s="1">
        <v>180002</v>
      </c>
      <c r="D1369" s="1">
        <v>280002</v>
      </c>
      <c r="E1369" s="1" t="s">
        <v>2278</v>
      </c>
      <c r="F1369" s="1" t="s">
        <v>2279</v>
      </c>
      <c r="G1369" s="1">
        <v>0</v>
      </c>
      <c r="H1369" s="1">
        <v>20</v>
      </c>
      <c r="I1369" s="1">
        <v>0</v>
      </c>
      <c r="J1369" s="1">
        <v>0</v>
      </c>
      <c r="K1369" s="1">
        <v>0</v>
      </c>
      <c r="L1369" s="1">
        <v>0</v>
      </c>
      <c r="M1369" s="1">
        <v>2</v>
      </c>
      <c r="N1369" s="1">
        <v>1</v>
      </c>
      <c r="O1369" s="1">
        <v>4</v>
      </c>
      <c r="P1369" s="1">
        <v>10442</v>
      </c>
      <c r="Q1369" s="1">
        <v>0</v>
      </c>
      <c r="R1369" s="1">
        <v>20683</v>
      </c>
      <c r="S1369" s="1">
        <v>0</v>
      </c>
      <c r="T1369" s="1">
        <v>7452</v>
      </c>
      <c r="U1369" s="1">
        <v>0</v>
      </c>
      <c r="V1369" s="1">
        <v>7452</v>
      </c>
      <c r="W1369" s="1">
        <v>0</v>
      </c>
      <c r="X1369" s="1">
        <v>0</v>
      </c>
      <c r="Y1369" s="1">
        <v>107</v>
      </c>
      <c r="Z1369" s="1">
        <v>4855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 t="s">
        <v>726</v>
      </c>
      <c r="AL1369" s="1">
        <v>1</v>
      </c>
      <c r="AM1369" s="1" t="s">
        <v>727</v>
      </c>
      <c r="AN1369" s="1">
        <v>0</v>
      </c>
      <c r="AO1369" s="1">
        <v>0</v>
      </c>
      <c r="AP1369" s="1">
        <v>0</v>
      </c>
      <c r="AQ1369" s="1">
        <v>1</v>
      </c>
      <c r="AS1369" s="1">
        <v>0</v>
      </c>
      <c r="AT1369" s="1">
        <v>0</v>
      </c>
      <c r="CS1369" s="1" t="s">
        <v>276</v>
      </c>
      <c r="CT1369" s="1">
        <v>1</v>
      </c>
      <c r="CU1369" s="1">
        <v>650</v>
      </c>
      <c r="CV1369" s="1">
        <v>8</v>
      </c>
      <c r="CW1369" s="1">
        <v>0</v>
      </c>
      <c r="CX1369" s="1">
        <v>150008</v>
      </c>
      <c r="CY1369" s="1" t="s">
        <v>276</v>
      </c>
    </row>
    <row r="1370" spans="1:103" x14ac:dyDescent="0.2">
      <c r="A1370" s="1">
        <v>330201</v>
      </c>
      <c r="B1370" s="1">
        <v>1</v>
      </c>
      <c r="C1370" s="1">
        <v>180002</v>
      </c>
      <c r="D1370" s="1">
        <v>280002</v>
      </c>
      <c r="E1370" s="1" t="s">
        <v>2278</v>
      </c>
      <c r="F1370" s="1" t="s">
        <v>2279</v>
      </c>
      <c r="G1370" s="1">
        <v>0</v>
      </c>
      <c r="H1370" s="1">
        <v>20</v>
      </c>
      <c r="I1370" s="1">
        <v>0</v>
      </c>
      <c r="J1370" s="1">
        <v>0</v>
      </c>
      <c r="K1370" s="1">
        <v>0</v>
      </c>
      <c r="L1370" s="1">
        <v>0</v>
      </c>
      <c r="M1370" s="1">
        <v>2</v>
      </c>
      <c r="N1370" s="1">
        <v>1</v>
      </c>
      <c r="O1370" s="1">
        <v>4</v>
      </c>
      <c r="P1370" s="1">
        <v>10442</v>
      </c>
      <c r="Q1370" s="1">
        <v>0</v>
      </c>
      <c r="R1370" s="1">
        <v>20683</v>
      </c>
      <c r="S1370" s="1">
        <v>0</v>
      </c>
      <c r="T1370" s="1">
        <v>7452</v>
      </c>
      <c r="U1370" s="1">
        <v>0</v>
      </c>
      <c r="V1370" s="1">
        <v>7452</v>
      </c>
      <c r="W1370" s="1">
        <v>0</v>
      </c>
      <c r="X1370" s="1">
        <v>0</v>
      </c>
      <c r="Y1370" s="1">
        <v>107</v>
      </c>
      <c r="Z1370" s="1">
        <v>4855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 t="s">
        <v>726</v>
      </c>
      <c r="AL1370" s="1">
        <v>1</v>
      </c>
      <c r="AM1370" s="1" t="s">
        <v>727</v>
      </c>
      <c r="AN1370" s="1">
        <v>0</v>
      </c>
      <c r="AO1370" s="1">
        <v>0</v>
      </c>
      <c r="AP1370" s="1">
        <v>0</v>
      </c>
      <c r="AQ1370" s="1">
        <v>1</v>
      </c>
      <c r="AS1370" s="1">
        <v>0</v>
      </c>
      <c r="AT1370" s="1">
        <v>0</v>
      </c>
      <c r="CS1370" s="1" t="s">
        <v>276</v>
      </c>
      <c r="CT1370" s="1">
        <v>1</v>
      </c>
      <c r="CU1370" s="1">
        <v>650</v>
      </c>
      <c r="CV1370" s="1">
        <v>8</v>
      </c>
      <c r="CW1370" s="1">
        <v>0</v>
      </c>
      <c r="CX1370" s="1">
        <v>150008</v>
      </c>
      <c r="CY1370" s="1" t="s">
        <v>276</v>
      </c>
    </row>
    <row r="1371" spans="1:103" x14ac:dyDescent="0.2">
      <c r="A1371" s="1">
        <v>330202</v>
      </c>
      <c r="B1371" s="1">
        <v>1</v>
      </c>
      <c r="C1371" s="1">
        <v>180002</v>
      </c>
      <c r="D1371" s="1">
        <v>280002</v>
      </c>
      <c r="E1371" s="1" t="s">
        <v>2278</v>
      </c>
      <c r="F1371" s="1" t="s">
        <v>2279</v>
      </c>
      <c r="G1371" s="1">
        <v>0</v>
      </c>
      <c r="H1371" s="1">
        <v>20</v>
      </c>
      <c r="I1371" s="1">
        <v>0</v>
      </c>
      <c r="J1371" s="1">
        <v>0</v>
      </c>
      <c r="K1371" s="1">
        <v>0</v>
      </c>
      <c r="L1371" s="1">
        <v>0</v>
      </c>
      <c r="M1371" s="1">
        <v>4</v>
      </c>
      <c r="N1371" s="1">
        <v>1</v>
      </c>
      <c r="O1371" s="1">
        <v>4</v>
      </c>
      <c r="P1371" s="1">
        <v>19479</v>
      </c>
      <c r="Q1371" s="1">
        <v>0</v>
      </c>
      <c r="R1371" s="1">
        <v>0</v>
      </c>
      <c r="S1371" s="1">
        <v>0</v>
      </c>
      <c r="T1371" s="1">
        <v>7452</v>
      </c>
      <c r="U1371" s="1">
        <v>0</v>
      </c>
      <c r="V1371" s="1">
        <v>7452</v>
      </c>
      <c r="W1371" s="1">
        <v>0</v>
      </c>
      <c r="X1371" s="1">
        <v>0</v>
      </c>
      <c r="Y1371" s="1">
        <v>107</v>
      </c>
      <c r="Z1371" s="1">
        <v>4855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 t="s">
        <v>786</v>
      </c>
      <c r="AL1371" s="1">
        <v>1</v>
      </c>
      <c r="AM1371" s="1" t="s">
        <v>787</v>
      </c>
      <c r="AN1371" s="1">
        <v>0</v>
      </c>
      <c r="AO1371" s="1">
        <v>0</v>
      </c>
      <c r="AP1371" s="1">
        <v>0</v>
      </c>
      <c r="AQ1371" s="1">
        <v>1</v>
      </c>
      <c r="AS1371" s="1">
        <v>0</v>
      </c>
      <c r="AT1371" s="1">
        <v>0</v>
      </c>
      <c r="CS1371" s="1" t="s">
        <v>276</v>
      </c>
      <c r="CT1371" s="1">
        <v>1</v>
      </c>
      <c r="CU1371" s="1">
        <v>650</v>
      </c>
      <c r="CV1371" s="1">
        <v>8</v>
      </c>
      <c r="CW1371" s="1">
        <v>0</v>
      </c>
      <c r="CX1371" s="1">
        <v>150008</v>
      </c>
      <c r="CY1371" s="1" t="s">
        <v>276</v>
      </c>
    </row>
    <row r="1372" spans="1:103" x14ac:dyDescent="0.2">
      <c r="A1372" s="1">
        <v>330203</v>
      </c>
      <c r="B1372" s="1">
        <v>1</v>
      </c>
      <c r="C1372" s="1">
        <v>180002</v>
      </c>
      <c r="D1372" s="1">
        <v>280002</v>
      </c>
      <c r="E1372" s="1" t="s">
        <v>2278</v>
      </c>
      <c r="F1372" s="1" t="s">
        <v>2279</v>
      </c>
      <c r="G1372" s="1">
        <v>0</v>
      </c>
      <c r="H1372" s="1">
        <v>20</v>
      </c>
      <c r="I1372" s="1">
        <v>0</v>
      </c>
      <c r="J1372" s="1">
        <v>0</v>
      </c>
      <c r="K1372" s="1">
        <v>0</v>
      </c>
      <c r="L1372" s="1">
        <v>0</v>
      </c>
      <c r="M1372" s="1">
        <v>8</v>
      </c>
      <c r="N1372" s="1">
        <v>1</v>
      </c>
      <c r="O1372" s="1">
        <v>4</v>
      </c>
      <c r="P1372" s="1">
        <v>13655</v>
      </c>
      <c r="Q1372" s="1">
        <v>0</v>
      </c>
      <c r="R1372" s="1">
        <v>5824</v>
      </c>
      <c r="S1372" s="1">
        <v>0</v>
      </c>
      <c r="T1372" s="1">
        <v>7452</v>
      </c>
      <c r="U1372" s="1">
        <v>0</v>
      </c>
      <c r="V1372" s="1">
        <v>7452</v>
      </c>
      <c r="W1372" s="1">
        <v>0</v>
      </c>
      <c r="X1372" s="1">
        <v>0</v>
      </c>
      <c r="Y1372" s="1">
        <v>107</v>
      </c>
      <c r="Z1372" s="1">
        <v>4855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 t="s">
        <v>853</v>
      </c>
      <c r="AL1372" s="1">
        <v>1</v>
      </c>
      <c r="AM1372" s="1" t="s">
        <v>854</v>
      </c>
      <c r="AN1372" s="1">
        <v>0</v>
      </c>
      <c r="AO1372" s="1">
        <v>0</v>
      </c>
      <c r="AP1372" s="1">
        <v>0</v>
      </c>
      <c r="AQ1372" s="1">
        <v>1</v>
      </c>
      <c r="AS1372" s="1">
        <v>0</v>
      </c>
      <c r="AT1372" s="1">
        <v>0</v>
      </c>
      <c r="CS1372" s="1" t="s">
        <v>276</v>
      </c>
      <c r="CT1372" s="1">
        <v>1</v>
      </c>
      <c r="CU1372" s="1">
        <v>650</v>
      </c>
      <c r="CV1372" s="1">
        <v>8</v>
      </c>
      <c r="CW1372" s="1">
        <v>0</v>
      </c>
      <c r="CX1372" s="1">
        <v>150008</v>
      </c>
      <c r="CY1372" s="1" t="s">
        <v>276</v>
      </c>
    </row>
    <row r="1373" spans="1:103" x14ac:dyDescent="0.2">
      <c r="A1373" s="1">
        <v>330996</v>
      </c>
      <c r="B1373" s="1">
        <v>1</v>
      </c>
      <c r="C1373" s="1">
        <v>180002</v>
      </c>
      <c r="D1373" s="1">
        <v>280002</v>
      </c>
      <c r="E1373" s="1" t="s">
        <v>2278</v>
      </c>
      <c r="F1373" s="1" t="s">
        <v>2279</v>
      </c>
      <c r="G1373" s="1">
        <v>0</v>
      </c>
      <c r="H1373" s="1">
        <v>20</v>
      </c>
      <c r="I1373" s="1">
        <v>0</v>
      </c>
      <c r="J1373" s="1">
        <v>0</v>
      </c>
      <c r="K1373" s="1">
        <v>0</v>
      </c>
      <c r="L1373" s="1">
        <v>0</v>
      </c>
      <c r="M1373" s="1">
        <v>1</v>
      </c>
      <c r="N1373" s="1">
        <v>1</v>
      </c>
      <c r="O1373" s="1">
        <v>1</v>
      </c>
      <c r="P1373" s="1">
        <v>7</v>
      </c>
      <c r="Q1373" s="1">
        <v>0</v>
      </c>
      <c r="R1373" s="1">
        <v>0</v>
      </c>
      <c r="S1373" s="1">
        <v>0</v>
      </c>
      <c r="T1373" s="1">
        <v>31</v>
      </c>
      <c r="U1373" s="1">
        <v>0</v>
      </c>
      <c r="V1373" s="1">
        <v>31</v>
      </c>
      <c r="W1373" s="1">
        <v>0</v>
      </c>
      <c r="X1373" s="1">
        <v>0</v>
      </c>
      <c r="Y1373" s="1">
        <v>107</v>
      </c>
      <c r="Z1373" s="1">
        <v>134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 t="s">
        <v>655</v>
      </c>
      <c r="AL1373" s="1">
        <v>1</v>
      </c>
      <c r="AM1373" s="1" t="s">
        <v>650</v>
      </c>
      <c r="AN1373" s="1">
        <v>0</v>
      </c>
      <c r="AO1373" s="1">
        <v>0</v>
      </c>
      <c r="AP1373" s="1">
        <v>0</v>
      </c>
      <c r="AQ1373" s="1">
        <v>1</v>
      </c>
      <c r="AS1373" s="1">
        <v>0</v>
      </c>
      <c r="AT1373" s="1">
        <v>0</v>
      </c>
      <c r="CS1373" s="1" t="s">
        <v>276</v>
      </c>
      <c r="CT1373" s="1">
        <v>1</v>
      </c>
      <c r="CU1373" s="1">
        <v>650</v>
      </c>
      <c r="CV1373" s="1">
        <v>8</v>
      </c>
      <c r="CW1373" s="1">
        <v>0</v>
      </c>
      <c r="CX1373" s="1">
        <v>150008</v>
      </c>
      <c r="CY1373" s="1" t="s">
        <v>276</v>
      </c>
    </row>
    <row r="1374" spans="1:103" x14ac:dyDescent="0.2">
      <c r="A1374" s="1">
        <v>330997</v>
      </c>
      <c r="B1374" s="1">
        <v>1</v>
      </c>
      <c r="C1374" s="1">
        <v>180002</v>
      </c>
      <c r="D1374" s="1">
        <v>280002</v>
      </c>
      <c r="E1374" s="1" t="s">
        <v>2278</v>
      </c>
      <c r="F1374" s="1" t="s">
        <v>2279</v>
      </c>
      <c r="G1374" s="1">
        <v>0</v>
      </c>
      <c r="H1374" s="1">
        <v>20</v>
      </c>
      <c r="I1374" s="1">
        <v>0</v>
      </c>
      <c r="J1374" s="1">
        <v>0</v>
      </c>
      <c r="K1374" s="1">
        <v>0</v>
      </c>
      <c r="L1374" s="1">
        <v>0</v>
      </c>
      <c r="M1374" s="1">
        <v>2</v>
      </c>
      <c r="N1374" s="1">
        <v>1</v>
      </c>
      <c r="O1374" s="1">
        <v>1</v>
      </c>
      <c r="P1374" s="1">
        <v>8</v>
      </c>
      <c r="Q1374" s="1">
        <v>0</v>
      </c>
      <c r="R1374" s="1">
        <v>0</v>
      </c>
      <c r="S1374" s="1">
        <v>0</v>
      </c>
      <c r="T1374" s="1">
        <v>27</v>
      </c>
      <c r="U1374" s="1">
        <v>0</v>
      </c>
      <c r="V1374" s="1">
        <v>27</v>
      </c>
      <c r="W1374" s="1">
        <v>0</v>
      </c>
      <c r="X1374" s="1">
        <v>0</v>
      </c>
      <c r="Y1374" s="1">
        <v>107</v>
      </c>
      <c r="Z1374" s="1">
        <v>134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 t="s">
        <v>713</v>
      </c>
      <c r="AL1374" s="1">
        <v>1</v>
      </c>
      <c r="AM1374" s="1" t="s">
        <v>711</v>
      </c>
      <c r="AN1374" s="1">
        <v>0</v>
      </c>
      <c r="AO1374" s="1">
        <v>0</v>
      </c>
      <c r="AP1374" s="1">
        <v>0</v>
      </c>
      <c r="AQ1374" s="1">
        <v>1</v>
      </c>
      <c r="AS1374" s="1">
        <v>0</v>
      </c>
      <c r="AT1374" s="1">
        <v>0</v>
      </c>
      <c r="CS1374" s="1" t="s">
        <v>223</v>
      </c>
      <c r="CT1374" s="1">
        <v>1</v>
      </c>
      <c r="CU1374" s="1">
        <v>650</v>
      </c>
      <c r="CV1374" s="1">
        <v>9</v>
      </c>
      <c r="CW1374" s="1">
        <v>0</v>
      </c>
      <c r="CX1374" s="1">
        <v>150009</v>
      </c>
      <c r="CY1374" s="1" t="s">
        <v>223</v>
      </c>
    </row>
    <row r="1375" spans="1:103" x14ac:dyDescent="0.2">
      <c r="A1375" s="1">
        <v>330998</v>
      </c>
      <c r="B1375" s="1">
        <v>1</v>
      </c>
      <c r="C1375" s="1">
        <v>180002</v>
      </c>
      <c r="D1375" s="1">
        <v>280002</v>
      </c>
      <c r="E1375" s="1" t="s">
        <v>2278</v>
      </c>
      <c r="F1375" s="1" t="s">
        <v>2279</v>
      </c>
      <c r="G1375" s="1">
        <v>0</v>
      </c>
      <c r="H1375" s="1">
        <v>20</v>
      </c>
      <c r="I1375" s="1">
        <v>0</v>
      </c>
      <c r="J1375" s="1">
        <v>0</v>
      </c>
      <c r="K1375" s="1">
        <v>0</v>
      </c>
      <c r="L1375" s="1">
        <v>0</v>
      </c>
      <c r="M1375" s="1">
        <v>8</v>
      </c>
      <c r="N1375" s="1">
        <v>1</v>
      </c>
      <c r="O1375" s="1">
        <v>1</v>
      </c>
      <c r="P1375" s="1">
        <v>10</v>
      </c>
      <c r="Q1375" s="1">
        <v>0</v>
      </c>
      <c r="R1375" s="1">
        <v>0</v>
      </c>
      <c r="S1375" s="1">
        <v>0</v>
      </c>
      <c r="T1375" s="1">
        <v>22</v>
      </c>
      <c r="U1375" s="1">
        <v>0</v>
      </c>
      <c r="V1375" s="1">
        <v>22</v>
      </c>
      <c r="W1375" s="1">
        <v>0</v>
      </c>
      <c r="X1375" s="1">
        <v>0</v>
      </c>
      <c r="Y1375" s="1">
        <v>107</v>
      </c>
      <c r="Z1375" s="1">
        <v>134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 t="s">
        <v>843</v>
      </c>
      <c r="AL1375" s="1">
        <v>1</v>
      </c>
      <c r="AM1375" s="1" t="s">
        <v>841</v>
      </c>
      <c r="AN1375" s="1">
        <v>0</v>
      </c>
      <c r="AO1375" s="1">
        <v>0</v>
      </c>
      <c r="AP1375" s="1">
        <v>0</v>
      </c>
      <c r="AQ1375" s="1">
        <v>1</v>
      </c>
      <c r="AS1375" s="1">
        <v>0</v>
      </c>
      <c r="AT1375" s="1">
        <v>0</v>
      </c>
      <c r="CS1375" s="1" t="s">
        <v>223</v>
      </c>
      <c r="CT1375" s="1">
        <v>1</v>
      </c>
      <c r="CU1375" s="1">
        <v>650</v>
      </c>
      <c r="CV1375" s="1">
        <v>9</v>
      </c>
      <c r="CW1375" s="1">
        <v>0</v>
      </c>
      <c r="CX1375" s="1">
        <v>150009</v>
      </c>
      <c r="CY1375" s="1" t="s">
        <v>223</v>
      </c>
    </row>
    <row r="1376" spans="1:103" x14ac:dyDescent="0.2">
      <c r="A1376" s="1">
        <v>330999</v>
      </c>
      <c r="B1376" s="1">
        <v>1</v>
      </c>
      <c r="C1376" s="1">
        <v>180002</v>
      </c>
      <c r="D1376" s="1">
        <v>280002</v>
      </c>
      <c r="E1376" s="1" t="s">
        <v>2278</v>
      </c>
      <c r="F1376" s="1" t="s">
        <v>2279</v>
      </c>
      <c r="G1376" s="1">
        <v>0</v>
      </c>
      <c r="H1376" s="1">
        <v>20</v>
      </c>
      <c r="I1376" s="1">
        <v>0</v>
      </c>
      <c r="J1376" s="1">
        <v>0</v>
      </c>
      <c r="K1376" s="1">
        <v>0</v>
      </c>
      <c r="L1376" s="1">
        <v>0</v>
      </c>
      <c r="M1376" s="1">
        <v>4</v>
      </c>
      <c r="N1376" s="1">
        <v>1</v>
      </c>
      <c r="O1376" s="1">
        <v>2</v>
      </c>
      <c r="P1376" s="1">
        <v>9</v>
      </c>
      <c r="Q1376" s="1">
        <v>0</v>
      </c>
      <c r="R1376" s="1">
        <v>0</v>
      </c>
      <c r="S1376" s="1">
        <v>0</v>
      </c>
      <c r="T1376" s="1">
        <v>25</v>
      </c>
      <c r="U1376" s="1">
        <v>0</v>
      </c>
      <c r="V1376" s="1">
        <v>25</v>
      </c>
      <c r="W1376" s="1">
        <v>0</v>
      </c>
      <c r="X1376" s="1">
        <v>0</v>
      </c>
      <c r="Y1376" s="1">
        <v>107</v>
      </c>
      <c r="Z1376" s="1">
        <v>134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 t="s">
        <v>779</v>
      </c>
      <c r="AL1376" s="1">
        <v>1</v>
      </c>
      <c r="AM1376" s="1" t="s">
        <v>777</v>
      </c>
      <c r="AN1376" s="1">
        <v>0</v>
      </c>
      <c r="AO1376" s="1">
        <v>0</v>
      </c>
      <c r="AP1376" s="1">
        <v>0</v>
      </c>
      <c r="AQ1376" s="1">
        <v>1</v>
      </c>
      <c r="AS1376" s="1">
        <v>0</v>
      </c>
      <c r="AT1376" s="1">
        <v>0</v>
      </c>
      <c r="CS1376" s="1" t="s">
        <v>223</v>
      </c>
      <c r="CT1376" s="1">
        <v>1</v>
      </c>
      <c r="CU1376" s="1">
        <v>650</v>
      </c>
      <c r="CV1376" s="1">
        <v>9</v>
      </c>
      <c r="CW1376" s="1">
        <v>0</v>
      </c>
      <c r="CX1376" s="1">
        <v>150009</v>
      </c>
      <c r="CY1376" s="1" t="s">
        <v>223</v>
      </c>
    </row>
    <row r="1377" spans="1:103" x14ac:dyDescent="0.2">
      <c r="A1377" s="1">
        <v>330204</v>
      </c>
      <c r="B1377" s="1">
        <v>1</v>
      </c>
      <c r="C1377" s="1">
        <v>180091</v>
      </c>
      <c r="D1377" s="1">
        <v>280091</v>
      </c>
      <c r="E1377" s="1" t="s">
        <v>934</v>
      </c>
      <c r="F1377" s="1" t="s">
        <v>935</v>
      </c>
      <c r="G1377" s="1">
        <v>75000</v>
      </c>
      <c r="H1377" s="1">
        <v>20</v>
      </c>
      <c r="I1377" s="1">
        <v>0</v>
      </c>
      <c r="J1377" s="1">
        <v>0</v>
      </c>
      <c r="K1377" s="1">
        <v>0</v>
      </c>
      <c r="L1377" s="1">
        <v>0</v>
      </c>
      <c r="M1377" s="1">
        <v>16</v>
      </c>
      <c r="N1377" s="1">
        <v>1</v>
      </c>
      <c r="O1377" s="1">
        <v>5</v>
      </c>
      <c r="P1377" s="1">
        <v>266</v>
      </c>
      <c r="Q1377" s="1">
        <v>0</v>
      </c>
      <c r="R1377" s="1">
        <v>326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 t="s">
        <v>936</v>
      </c>
      <c r="AL1377" s="1">
        <v>1</v>
      </c>
      <c r="AM1377" s="1" t="s">
        <v>937</v>
      </c>
      <c r="AN1377" s="1">
        <v>2000</v>
      </c>
      <c r="AO1377" s="1">
        <v>0</v>
      </c>
      <c r="AP1377" s="1">
        <v>0</v>
      </c>
      <c r="AQ1377" s="1">
        <v>1</v>
      </c>
      <c r="AS1377" s="1">
        <v>0</v>
      </c>
      <c r="AT1377" s="1">
        <v>0</v>
      </c>
      <c r="CS1377" s="1" t="s">
        <v>223</v>
      </c>
      <c r="CT1377" s="1">
        <v>1</v>
      </c>
      <c r="CU1377" s="1">
        <v>650</v>
      </c>
      <c r="CV1377" s="1">
        <v>9</v>
      </c>
      <c r="CW1377" s="1">
        <v>0</v>
      </c>
      <c r="CX1377" s="1">
        <v>150009</v>
      </c>
      <c r="CY1377" s="1" t="s">
        <v>223</v>
      </c>
    </row>
    <row r="1378" spans="1:103" x14ac:dyDescent="0.2">
      <c r="A1378" s="1">
        <v>330205</v>
      </c>
      <c r="B1378" s="1">
        <v>1</v>
      </c>
      <c r="C1378" s="1">
        <v>180104</v>
      </c>
      <c r="D1378" s="1">
        <v>280104</v>
      </c>
      <c r="E1378" s="1" t="s">
        <v>977</v>
      </c>
      <c r="F1378" s="1" t="s">
        <v>978</v>
      </c>
      <c r="G1378" s="1">
        <v>75000</v>
      </c>
      <c r="H1378" s="1">
        <v>20</v>
      </c>
      <c r="I1378" s="1">
        <v>0</v>
      </c>
      <c r="J1378" s="1">
        <v>0</v>
      </c>
      <c r="K1378" s="1">
        <v>0</v>
      </c>
      <c r="L1378" s="1">
        <v>0</v>
      </c>
      <c r="M1378" s="1">
        <v>32</v>
      </c>
      <c r="N1378" s="1">
        <v>1</v>
      </c>
      <c r="O1378" s="1">
        <v>5</v>
      </c>
      <c r="P1378" s="1">
        <v>497</v>
      </c>
      <c r="Q1378" s="1">
        <v>0</v>
      </c>
      <c r="R1378" s="1">
        <v>114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 t="s">
        <v>979</v>
      </c>
      <c r="AL1378" s="1">
        <v>1</v>
      </c>
      <c r="AM1378" s="1" t="s">
        <v>980</v>
      </c>
      <c r="AN1378" s="1">
        <v>2000</v>
      </c>
      <c r="AO1378" s="1">
        <v>0</v>
      </c>
      <c r="AP1378" s="1">
        <v>0</v>
      </c>
      <c r="AQ1378" s="1">
        <v>1</v>
      </c>
      <c r="AS1378" s="1">
        <v>0</v>
      </c>
      <c r="AT1378" s="1">
        <v>0</v>
      </c>
      <c r="CS1378" s="1" t="s">
        <v>223</v>
      </c>
      <c r="CT1378" s="1">
        <v>1</v>
      </c>
      <c r="CU1378" s="1">
        <v>650</v>
      </c>
      <c r="CV1378" s="1">
        <v>9</v>
      </c>
      <c r="CW1378" s="1">
        <v>0</v>
      </c>
      <c r="CX1378" s="1">
        <v>150009</v>
      </c>
      <c r="CY1378" s="1" t="s">
        <v>223</v>
      </c>
    </row>
    <row r="1379" spans="1:103" x14ac:dyDescent="0.2">
      <c r="A1379" s="1">
        <v>330206</v>
      </c>
      <c r="B1379" s="1">
        <v>1</v>
      </c>
      <c r="C1379" s="1">
        <v>180040</v>
      </c>
      <c r="D1379" s="1">
        <v>280040</v>
      </c>
      <c r="E1379" s="1" t="s">
        <v>770</v>
      </c>
      <c r="F1379" s="1" t="s">
        <v>771</v>
      </c>
      <c r="G1379" s="1">
        <v>75000</v>
      </c>
      <c r="H1379" s="1">
        <v>20</v>
      </c>
      <c r="I1379" s="1">
        <v>0</v>
      </c>
      <c r="J1379" s="1">
        <v>0</v>
      </c>
      <c r="K1379" s="1">
        <v>0</v>
      </c>
      <c r="L1379" s="1">
        <v>0</v>
      </c>
      <c r="M1379" s="1">
        <v>2</v>
      </c>
      <c r="N1379" s="1">
        <v>1</v>
      </c>
      <c r="O1379" s="1">
        <v>5</v>
      </c>
      <c r="P1379" s="1">
        <v>211</v>
      </c>
      <c r="Q1379" s="1">
        <v>0</v>
      </c>
      <c r="R1379" s="1">
        <v>455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 t="s">
        <v>772</v>
      </c>
      <c r="AL1379" s="1">
        <v>1</v>
      </c>
      <c r="AM1379" s="1" t="s">
        <v>773</v>
      </c>
      <c r="AN1379" s="1">
        <v>2000</v>
      </c>
      <c r="AO1379" s="1">
        <v>0</v>
      </c>
      <c r="AP1379" s="1">
        <v>0</v>
      </c>
      <c r="AQ1379" s="1">
        <v>1</v>
      </c>
      <c r="AS1379" s="1">
        <v>0</v>
      </c>
      <c r="AT1379" s="1">
        <v>0</v>
      </c>
      <c r="CS1379" s="1" t="s">
        <v>223</v>
      </c>
      <c r="CT1379" s="1">
        <v>1</v>
      </c>
      <c r="CU1379" s="1">
        <v>650</v>
      </c>
      <c r="CV1379" s="1">
        <v>9</v>
      </c>
      <c r="CW1379" s="1">
        <v>0</v>
      </c>
      <c r="CX1379" s="1">
        <v>150009</v>
      </c>
      <c r="CY1379" s="1" t="s">
        <v>223</v>
      </c>
    </row>
    <row r="1380" spans="1:103" x14ac:dyDescent="0.2">
      <c r="A1380" s="1">
        <v>330207</v>
      </c>
      <c r="B1380" s="1">
        <v>1</v>
      </c>
      <c r="C1380" s="1">
        <v>180037</v>
      </c>
      <c r="D1380" s="1">
        <v>280037</v>
      </c>
      <c r="E1380" s="1" t="s">
        <v>758</v>
      </c>
      <c r="F1380" s="1" t="s">
        <v>759</v>
      </c>
      <c r="G1380" s="1">
        <v>75000</v>
      </c>
      <c r="H1380" s="1">
        <v>20</v>
      </c>
      <c r="I1380" s="1">
        <v>0</v>
      </c>
      <c r="J1380" s="1">
        <v>0</v>
      </c>
      <c r="K1380" s="1">
        <v>0</v>
      </c>
      <c r="L1380" s="1">
        <v>0</v>
      </c>
      <c r="M1380" s="1">
        <v>2</v>
      </c>
      <c r="N1380" s="1">
        <v>1</v>
      </c>
      <c r="O1380" s="1">
        <v>5</v>
      </c>
      <c r="P1380" s="1">
        <v>263</v>
      </c>
      <c r="Q1380" s="1">
        <v>0</v>
      </c>
      <c r="R1380" s="1">
        <v>368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150</v>
      </c>
      <c r="Z1380" s="1">
        <v>10000</v>
      </c>
      <c r="AA1380" s="1">
        <v>268356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 t="s">
        <v>760</v>
      </c>
      <c r="AL1380" s="1">
        <v>1</v>
      </c>
      <c r="AM1380" s="1" t="s">
        <v>761</v>
      </c>
      <c r="AN1380" s="1">
        <v>2000</v>
      </c>
      <c r="AO1380" s="1">
        <v>0</v>
      </c>
      <c r="AP1380" s="1">
        <v>0</v>
      </c>
      <c r="AQ1380" s="1">
        <v>1</v>
      </c>
      <c r="AS1380" s="1">
        <v>0</v>
      </c>
      <c r="AT1380" s="1">
        <v>0</v>
      </c>
      <c r="CS1380" s="1" t="s">
        <v>223</v>
      </c>
      <c r="CT1380" s="1">
        <v>1</v>
      </c>
      <c r="CU1380" s="1">
        <v>650</v>
      </c>
      <c r="CV1380" s="1">
        <v>9</v>
      </c>
      <c r="CW1380" s="1">
        <v>0</v>
      </c>
      <c r="CX1380" s="1">
        <v>150009</v>
      </c>
      <c r="CY1380" s="1" t="s">
        <v>223</v>
      </c>
    </row>
    <row r="1381" spans="1:103" x14ac:dyDescent="0.2">
      <c r="A1381" s="1">
        <v>330208</v>
      </c>
      <c r="B1381" s="1">
        <v>1</v>
      </c>
      <c r="C1381" s="1">
        <v>180060</v>
      </c>
      <c r="D1381" s="1">
        <v>280060</v>
      </c>
      <c r="E1381" s="1" t="s">
        <v>834</v>
      </c>
      <c r="F1381" s="1" t="s">
        <v>835</v>
      </c>
      <c r="G1381" s="1">
        <v>75000</v>
      </c>
      <c r="H1381" s="1">
        <v>20</v>
      </c>
      <c r="I1381" s="1">
        <v>0</v>
      </c>
      <c r="J1381" s="1">
        <v>0</v>
      </c>
      <c r="K1381" s="1">
        <v>0</v>
      </c>
      <c r="L1381" s="1">
        <v>0</v>
      </c>
      <c r="M1381" s="1">
        <v>4</v>
      </c>
      <c r="N1381" s="1">
        <v>1</v>
      </c>
      <c r="O1381" s="1">
        <v>5</v>
      </c>
      <c r="P1381" s="1">
        <v>399</v>
      </c>
      <c r="Q1381" s="1">
        <v>0</v>
      </c>
      <c r="R1381" s="1">
        <v>231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150</v>
      </c>
      <c r="Z1381" s="1">
        <v>10000</v>
      </c>
      <c r="AA1381" s="1">
        <v>268357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 t="s">
        <v>836</v>
      </c>
      <c r="AL1381" s="1">
        <v>1</v>
      </c>
      <c r="AM1381" s="1" t="s">
        <v>837</v>
      </c>
      <c r="AN1381" s="1">
        <v>2000</v>
      </c>
      <c r="AO1381" s="1">
        <v>0</v>
      </c>
      <c r="AP1381" s="1">
        <v>0</v>
      </c>
      <c r="AQ1381" s="1">
        <v>1</v>
      </c>
      <c r="AS1381" s="1">
        <v>0</v>
      </c>
      <c r="AT1381" s="1">
        <v>0</v>
      </c>
      <c r="CS1381" s="1" t="s">
        <v>223</v>
      </c>
      <c r="CT1381" s="1">
        <v>1</v>
      </c>
      <c r="CU1381" s="1">
        <v>650</v>
      </c>
      <c r="CV1381" s="1">
        <v>9</v>
      </c>
      <c r="CW1381" s="1">
        <v>0</v>
      </c>
      <c r="CX1381" s="1">
        <v>150009</v>
      </c>
      <c r="CY1381" s="1" t="s">
        <v>223</v>
      </c>
    </row>
    <row r="1382" spans="1:103" x14ac:dyDescent="0.2">
      <c r="A1382" s="1">
        <v>330209</v>
      </c>
      <c r="B1382" s="1">
        <v>1</v>
      </c>
      <c r="C1382" s="1">
        <v>180077</v>
      </c>
      <c r="D1382" s="1">
        <v>280077</v>
      </c>
      <c r="E1382" s="1" t="s">
        <v>888</v>
      </c>
      <c r="F1382" s="1" t="s">
        <v>889</v>
      </c>
      <c r="G1382" s="1">
        <v>75000</v>
      </c>
      <c r="H1382" s="1">
        <v>20</v>
      </c>
      <c r="I1382" s="1">
        <v>0</v>
      </c>
      <c r="J1382" s="1">
        <v>0</v>
      </c>
      <c r="K1382" s="1">
        <v>0</v>
      </c>
      <c r="L1382" s="1">
        <v>0</v>
      </c>
      <c r="M1382" s="1">
        <v>8</v>
      </c>
      <c r="N1382" s="1">
        <v>1</v>
      </c>
      <c r="O1382" s="1">
        <v>5</v>
      </c>
      <c r="P1382" s="1">
        <v>382</v>
      </c>
      <c r="Q1382" s="1">
        <v>0</v>
      </c>
      <c r="R1382" s="1">
        <v>252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 t="s">
        <v>890</v>
      </c>
      <c r="AL1382" s="1">
        <v>1</v>
      </c>
      <c r="AM1382" s="1" t="s">
        <v>891</v>
      </c>
      <c r="AN1382" s="1">
        <v>2000</v>
      </c>
      <c r="AO1382" s="1">
        <v>0</v>
      </c>
      <c r="AP1382" s="1">
        <v>0</v>
      </c>
      <c r="AQ1382" s="1">
        <v>1</v>
      </c>
      <c r="AS1382" s="1">
        <v>0</v>
      </c>
      <c r="AT1382" s="1">
        <v>0</v>
      </c>
      <c r="CS1382" s="1" t="s">
        <v>223</v>
      </c>
      <c r="CT1382" s="1">
        <v>1</v>
      </c>
      <c r="CU1382" s="1">
        <v>650</v>
      </c>
      <c r="CV1382" s="1">
        <v>9</v>
      </c>
      <c r="CW1382" s="1">
        <v>0</v>
      </c>
      <c r="CX1382" s="1">
        <v>150009</v>
      </c>
      <c r="CY1382" s="1" t="s">
        <v>223</v>
      </c>
    </row>
    <row r="1383" spans="1:103" x14ac:dyDescent="0.2">
      <c r="A1383" s="1">
        <v>330210</v>
      </c>
      <c r="B1383" s="1">
        <v>1</v>
      </c>
      <c r="C1383" s="1">
        <v>180078</v>
      </c>
      <c r="D1383" s="1">
        <v>280078</v>
      </c>
      <c r="E1383" s="1" t="s">
        <v>439</v>
      </c>
      <c r="F1383" s="1" t="s">
        <v>892</v>
      </c>
      <c r="G1383" s="1">
        <v>75000</v>
      </c>
      <c r="H1383" s="1">
        <v>20</v>
      </c>
      <c r="I1383" s="1">
        <v>0</v>
      </c>
      <c r="J1383" s="1">
        <v>0</v>
      </c>
      <c r="K1383" s="1">
        <v>0</v>
      </c>
      <c r="L1383" s="1">
        <v>0</v>
      </c>
      <c r="M1383" s="1">
        <v>8</v>
      </c>
      <c r="N1383" s="1">
        <v>1</v>
      </c>
      <c r="O1383" s="1">
        <v>5</v>
      </c>
      <c r="P1383" s="1">
        <v>378</v>
      </c>
      <c r="Q1383" s="1">
        <v>0</v>
      </c>
      <c r="R1383" s="1">
        <v>256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 t="s">
        <v>893</v>
      </c>
      <c r="AL1383" s="1">
        <v>1</v>
      </c>
      <c r="AM1383" s="1" t="s">
        <v>894</v>
      </c>
      <c r="AN1383" s="1">
        <v>2000</v>
      </c>
      <c r="AO1383" s="1">
        <v>0</v>
      </c>
      <c r="AP1383" s="1">
        <v>0</v>
      </c>
      <c r="AQ1383" s="1">
        <v>1</v>
      </c>
      <c r="AS1383" s="1">
        <v>0</v>
      </c>
      <c r="AT1383" s="1">
        <v>0</v>
      </c>
      <c r="CS1383" s="1" t="s">
        <v>223</v>
      </c>
      <c r="CT1383" s="1">
        <v>1</v>
      </c>
      <c r="CU1383" s="1">
        <v>650</v>
      </c>
      <c r="CV1383" s="1">
        <v>9</v>
      </c>
      <c r="CW1383" s="1">
        <v>0</v>
      </c>
      <c r="CX1383" s="1">
        <v>150009</v>
      </c>
      <c r="CY1383" s="1" t="s">
        <v>223</v>
      </c>
    </row>
    <row r="1384" spans="1:103" x14ac:dyDescent="0.2">
      <c r="A1384" s="1">
        <v>330211</v>
      </c>
      <c r="B1384" s="1">
        <v>1</v>
      </c>
      <c r="C1384" s="1">
        <v>180080</v>
      </c>
      <c r="D1384" s="1">
        <v>280080</v>
      </c>
      <c r="E1384" s="1" t="s">
        <v>899</v>
      </c>
      <c r="F1384" s="1" t="s">
        <v>900</v>
      </c>
      <c r="G1384" s="1">
        <v>75000</v>
      </c>
      <c r="H1384" s="1">
        <v>20</v>
      </c>
      <c r="I1384" s="1">
        <v>0</v>
      </c>
      <c r="J1384" s="1">
        <v>0</v>
      </c>
      <c r="K1384" s="1">
        <v>0</v>
      </c>
      <c r="L1384" s="1">
        <v>0</v>
      </c>
      <c r="M1384" s="1">
        <v>8</v>
      </c>
      <c r="N1384" s="1">
        <v>1</v>
      </c>
      <c r="O1384" s="1">
        <v>5</v>
      </c>
      <c r="P1384" s="1">
        <v>280</v>
      </c>
      <c r="Q1384" s="1">
        <v>0</v>
      </c>
      <c r="R1384" s="1">
        <v>273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 t="s">
        <v>901</v>
      </c>
      <c r="AL1384" s="1">
        <v>1</v>
      </c>
      <c r="AM1384" s="1" t="s">
        <v>902</v>
      </c>
      <c r="AN1384" s="1">
        <v>2000</v>
      </c>
      <c r="AO1384" s="1">
        <v>0</v>
      </c>
      <c r="AP1384" s="1">
        <v>0</v>
      </c>
      <c r="AQ1384" s="1">
        <v>1</v>
      </c>
      <c r="AS1384" s="1">
        <v>0</v>
      </c>
      <c r="AT1384" s="1">
        <v>0</v>
      </c>
      <c r="CS1384" s="1" t="s">
        <v>223</v>
      </c>
      <c r="CT1384" s="1">
        <v>1</v>
      </c>
      <c r="CU1384" s="1">
        <v>650</v>
      </c>
      <c r="CV1384" s="1">
        <v>9</v>
      </c>
      <c r="CW1384" s="1">
        <v>0</v>
      </c>
      <c r="CX1384" s="1">
        <v>150009</v>
      </c>
      <c r="CY1384" s="1" t="s">
        <v>223</v>
      </c>
    </row>
    <row r="1385" spans="1:103" x14ac:dyDescent="0.2">
      <c r="CS1385" s="1" t="s">
        <v>223</v>
      </c>
      <c r="CT1385" s="1">
        <v>1</v>
      </c>
      <c r="CU1385" s="1">
        <v>650</v>
      </c>
      <c r="CV1385" s="1">
        <v>9</v>
      </c>
      <c r="CW1385" s="1">
        <v>0</v>
      </c>
      <c r="CX1385" s="1">
        <v>150009</v>
      </c>
      <c r="CY1385" s="1" t="s">
        <v>223</v>
      </c>
    </row>
    <row r="1386" spans="1:103" x14ac:dyDescent="0.2">
      <c r="CS1386" s="1" t="s">
        <v>223</v>
      </c>
      <c r="CT1386" s="1">
        <v>1</v>
      </c>
      <c r="CU1386" s="1">
        <v>650</v>
      </c>
      <c r="CV1386" s="1">
        <v>9</v>
      </c>
      <c r="CW1386" s="1">
        <v>0</v>
      </c>
      <c r="CX1386" s="1">
        <v>150009</v>
      </c>
      <c r="CY1386" s="1" t="s">
        <v>223</v>
      </c>
    </row>
    <row r="1387" spans="1:103" x14ac:dyDescent="0.2">
      <c r="CS1387" s="1" t="s">
        <v>223</v>
      </c>
      <c r="CT1387" s="1">
        <v>1</v>
      </c>
      <c r="CU1387" s="1">
        <v>650</v>
      </c>
      <c r="CV1387" s="1">
        <v>9</v>
      </c>
      <c r="CW1387" s="1">
        <v>0</v>
      </c>
      <c r="CX1387" s="1">
        <v>150009</v>
      </c>
      <c r="CY1387" s="1" t="s">
        <v>223</v>
      </c>
    </row>
    <row r="1388" spans="1:103" x14ac:dyDescent="0.2">
      <c r="CS1388" s="1" t="s">
        <v>223</v>
      </c>
      <c r="CT1388" s="1">
        <v>1</v>
      </c>
      <c r="CU1388" s="1">
        <v>650</v>
      </c>
      <c r="CV1388" s="1">
        <v>9</v>
      </c>
      <c r="CW1388" s="1">
        <v>0</v>
      </c>
      <c r="CX1388" s="1">
        <v>150009</v>
      </c>
      <c r="CY1388" s="1" t="s">
        <v>223</v>
      </c>
    </row>
    <row r="1389" spans="1:103" x14ac:dyDescent="0.2">
      <c r="CS1389" s="1" t="s">
        <v>223</v>
      </c>
      <c r="CT1389" s="1">
        <v>1</v>
      </c>
      <c r="CU1389" s="1">
        <v>650</v>
      </c>
      <c r="CV1389" s="1">
        <v>9</v>
      </c>
      <c r="CW1389" s="1">
        <v>0</v>
      </c>
      <c r="CX1389" s="1">
        <v>150009</v>
      </c>
      <c r="CY1389" s="1" t="s">
        <v>223</v>
      </c>
    </row>
    <row r="1390" spans="1:103" x14ac:dyDescent="0.2">
      <c r="CS1390" s="1" t="s">
        <v>223</v>
      </c>
      <c r="CT1390" s="1">
        <v>1</v>
      </c>
      <c r="CU1390" s="1">
        <v>650</v>
      </c>
      <c r="CV1390" s="1">
        <v>9</v>
      </c>
      <c r="CW1390" s="1">
        <v>0</v>
      </c>
      <c r="CX1390" s="1">
        <v>150009</v>
      </c>
      <c r="CY1390" s="1" t="s">
        <v>223</v>
      </c>
    </row>
    <row r="1391" spans="1:103" x14ac:dyDescent="0.2">
      <c r="CS1391" s="1" t="s">
        <v>223</v>
      </c>
      <c r="CT1391" s="1">
        <v>1</v>
      </c>
      <c r="CU1391" s="1">
        <v>650</v>
      </c>
      <c r="CV1391" s="1">
        <v>9</v>
      </c>
      <c r="CW1391" s="1">
        <v>0</v>
      </c>
      <c r="CX1391" s="1">
        <v>150009</v>
      </c>
      <c r="CY1391" s="1" t="s">
        <v>223</v>
      </c>
    </row>
    <row r="1392" spans="1:103" x14ac:dyDescent="0.2">
      <c r="CS1392" s="1" t="s">
        <v>223</v>
      </c>
      <c r="CT1392" s="1">
        <v>1</v>
      </c>
      <c r="CU1392" s="1">
        <v>650</v>
      </c>
      <c r="CV1392" s="1">
        <v>9</v>
      </c>
      <c r="CW1392" s="1">
        <v>0</v>
      </c>
      <c r="CX1392" s="1">
        <v>150009</v>
      </c>
      <c r="CY1392" s="1" t="s">
        <v>223</v>
      </c>
    </row>
    <row r="1393" spans="97:103" x14ac:dyDescent="0.2">
      <c r="CS1393" s="1" t="s">
        <v>223</v>
      </c>
      <c r="CT1393" s="1">
        <v>1</v>
      </c>
      <c r="CU1393" s="1">
        <v>650</v>
      </c>
      <c r="CV1393" s="1">
        <v>9</v>
      </c>
      <c r="CW1393" s="1">
        <v>0</v>
      </c>
      <c r="CX1393" s="1">
        <v>150009</v>
      </c>
      <c r="CY1393" s="1" t="s">
        <v>223</v>
      </c>
    </row>
    <row r="1394" spans="97:103" x14ac:dyDescent="0.2">
      <c r="CS1394" s="1" t="s">
        <v>223</v>
      </c>
      <c r="CT1394" s="1">
        <v>1</v>
      </c>
      <c r="CU1394" s="1">
        <v>650</v>
      </c>
      <c r="CV1394" s="1">
        <v>9</v>
      </c>
      <c r="CW1394" s="1">
        <v>0</v>
      </c>
      <c r="CX1394" s="1">
        <v>150009</v>
      </c>
      <c r="CY1394" s="1" t="s">
        <v>223</v>
      </c>
    </row>
    <row r="1395" spans="97:103" x14ac:dyDescent="0.2">
      <c r="CS1395" s="1" t="s">
        <v>223</v>
      </c>
      <c r="CT1395" s="1">
        <v>1</v>
      </c>
      <c r="CU1395" s="1">
        <v>650</v>
      </c>
      <c r="CV1395" s="1">
        <v>9</v>
      </c>
      <c r="CW1395" s="1">
        <v>0</v>
      </c>
      <c r="CX1395" s="1">
        <v>150009</v>
      </c>
      <c r="CY1395" s="1" t="s">
        <v>223</v>
      </c>
    </row>
    <row r="1396" spans="97:103" x14ac:dyDescent="0.2">
      <c r="CS1396" s="1" t="s">
        <v>223</v>
      </c>
      <c r="CT1396" s="1">
        <v>1</v>
      </c>
      <c r="CU1396" s="1">
        <v>650</v>
      </c>
      <c r="CV1396" s="1">
        <v>9</v>
      </c>
      <c r="CW1396" s="1">
        <v>0</v>
      </c>
      <c r="CX1396" s="1">
        <v>150009</v>
      </c>
      <c r="CY1396" s="1" t="s">
        <v>223</v>
      </c>
    </row>
    <row r="1397" spans="97:103" x14ac:dyDescent="0.2">
      <c r="CS1397" s="1" t="s">
        <v>223</v>
      </c>
      <c r="CT1397" s="1">
        <v>1</v>
      </c>
      <c r="CU1397" s="1">
        <v>650</v>
      </c>
      <c r="CV1397" s="1">
        <v>9</v>
      </c>
      <c r="CW1397" s="1">
        <v>0</v>
      </c>
      <c r="CX1397" s="1">
        <v>150009</v>
      </c>
      <c r="CY1397" s="1" t="s">
        <v>223</v>
      </c>
    </row>
    <row r="1398" spans="97:103" x14ac:dyDescent="0.2">
      <c r="CS1398" s="1" t="s">
        <v>223</v>
      </c>
      <c r="CT1398" s="1">
        <v>1</v>
      </c>
      <c r="CU1398" s="1">
        <v>650</v>
      </c>
      <c r="CV1398" s="1">
        <v>9</v>
      </c>
      <c r="CW1398" s="1">
        <v>0</v>
      </c>
      <c r="CX1398" s="1">
        <v>150009</v>
      </c>
      <c r="CY1398" s="1" t="s">
        <v>223</v>
      </c>
    </row>
    <row r="1399" spans="97:103" x14ac:dyDescent="0.2">
      <c r="CS1399" s="1" t="s">
        <v>223</v>
      </c>
      <c r="CT1399" s="1">
        <v>1</v>
      </c>
      <c r="CU1399" s="1">
        <v>650</v>
      </c>
      <c r="CV1399" s="1">
        <v>9</v>
      </c>
      <c r="CW1399" s="1">
        <v>0</v>
      </c>
      <c r="CX1399" s="1">
        <v>150009</v>
      </c>
      <c r="CY1399" s="1" t="s">
        <v>223</v>
      </c>
    </row>
    <row r="1400" spans="97:103" x14ac:dyDescent="0.2">
      <c r="CS1400" s="1" t="s">
        <v>223</v>
      </c>
      <c r="CT1400" s="1">
        <v>1</v>
      </c>
      <c r="CU1400" s="1">
        <v>650</v>
      </c>
      <c r="CV1400" s="1">
        <v>9</v>
      </c>
      <c r="CW1400" s="1">
        <v>0</v>
      </c>
      <c r="CX1400" s="1">
        <v>150009</v>
      </c>
      <c r="CY1400" s="1" t="s">
        <v>223</v>
      </c>
    </row>
    <row r="1401" spans="97:103" x14ac:dyDescent="0.2">
      <c r="CS1401" s="1" t="s">
        <v>223</v>
      </c>
      <c r="CT1401" s="1">
        <v>1</v>
      </c>
      <c r="CU1401" s="1">
        <v>650</v>
      </c>
      <c r="CV1401" s="1">
        <v>9</v>
      </c>
      <c r="CW1401" s="1">
        <v>0</v>
      </c>
      <c r="CX1401" s="1">
        <v>150009</v>
      </c>
      <c r="CY1401" s="1" t="s">
        <v>223</v>
      </c>
    </row>
    <row r="1402" spans="97:103" x14ac:dyDescent="0.2">
      <c r="CS1402" s="1" t="s">
        <v>223</v>
      </c>
      <c r="CT1402" s="1">
        <v>1</v>
      </c>
      <c r="CU1402" s="1">
        <v>650</v>
      </c>
      <c r="CV1402" s="1">
        <v>9</v>
      </c>
      <c r="CW1402" s="1">
        <v>0</v>
      </c>
      <c r="CX1402" s="1">
        <v>150009</v>
      </c>
      <c r="CY1402" s="1" t="s">
        <v>223</v>
      </c>
    </row>
    <row r="1403" spans="97:103" x14ac:dyDescent="0.2">
      <c r="CS1403" s="1" t="s">
        <v>223</v>
      </c>
      <c r="CT1403" s="1">
        <v>1</v>
      </c>
      <c r="CU1403" s="1">
        <v>650</v>
      </c>
      <c r="CV1403" s="1">
        <v>9</v>
      </c>
      <c r="CW1403" s="1">
        <v>0</v>
      </c>
      <c r="CX1403" s="1">
        <v>150009</v>
      </c>
      <c r="CY1403" s="1" t="s">
        <v>223</v>
      </c>
    </row>
    <row r="1404" spans="97:103" x14ac:dyDescent="0.2">
      <c r="CS1404" s="1" t="s">
        <v>223</v>
      </c>
      <c r="CT1404" s="1">
        <v>1</v>
      </c>
      <c r="CU1404" s="1">
        <v>650</v>
      </c>
      <c r="CV1404" s="1">
        <v>9</v>
      </c>
      <c r="CW1404" s="1">
        <v>0</v>
      </c>
      <c r="CX1404" s="1">
        <v>150009</v>
      </c>
      <c r="CY1404" s="1" t="s">
        <v>223</v>
      </c>
    </row>
    <row r="1405" spans="97:103" x14ac:dyDescent="0.2">
      <c r="CS1405" s="1" t="s">
        <v>223</v>
      </c>
      <c r="CT1405" s="1">
        <v>1</v>
      </c>
      <c r="CU1405" s="1">
        <v>650</v>
      </c>
      <c r="CV1405" s="1">
        <v>9</v>
      </c>
      <c r="CW1405" s="1">
        <v>0</v>
      </c>
      <c r="CX1405" s="1">
        <v>150009</v>
      </c>
      <c r="CY1405" s="1" t="s">
        <v>223</v>
      </c>
    </row>
    <row r="1406" spans="97:103" x14ac:dyDescent="0.2">
      <c r="CS1406" s="1" t="s">
        <v>223</v>
      </c>
      <c r="CT1406" s="1">
        <v>1</v>
      </c>
      <c r="CU1406" s="1">
        <v>650</v>
      </c>
      <c r="CV1406" s="1">
        <v>9</v>
      </c>
      <c r="CW1406" s="1">
        <v>0</v>
      </c>
      <c r="CX1406" s="1">
        <v>150009</v>
      </c>
      <c r="CY1406" s="1" t="s">
        <v>223</v>
      </c>
    </row>
    <row r="1407" spans="97:103" x14ac:dyDescent="0.2">
      <c r="CS1407" s="1" t="s">
        <v>223</v>
      </c>
      <c r="CT1407" s="1">
        <v>1</v>
      </c>
      <c r="CU1407" s="1">
        <v>650</v>
      </c>
      <c r="CV1407" s="1">
        <v>9</v>
      </c>
      <c r="CW1407" s="1">
        <v>0</v>
      </c>
      <c r="CX1407" s="1">
        <v>150009</v>
      </c>
      <c r="CY1407" s="1" t="s">
        <v>223</v>
      </c>
    </row>
    <row r="1408" spans="97:103" x14ac:dyDescent="0.2">
      <c r="CS1408" s="1" t="s">
        <v>223</v>
      </c>
      <c r="CT1408" s="1">
        <v>1</v>
      </c>
      <c r="CU1408" s="1">
        <v>650</v>
      </c>
      <c r="CV1408" s="1">
        <v>9</v>
      </c>
      <c r="CW1408" s="1">
        <v>0</v>
      </c>
      <c r="CX1408" s="1">
        <v>150009</v>
      </c>
      <c r="CY1408" s="1" t="s">
        <v>223</v>
      </c>
    </row>
    <row r="1409" spans="97:103" x14ac:dyDescent="0.2">
      <c r="CS1409" s="1" t="s">
        <v>223</v>
      </c>
      <c r="CT1409" s="1">
        <v>1</v>
      </c>
      <c r="CU1409" s="1">
        <v>650</v>
      </c>
      <c r="CV1409" s="1">
        <v>9</v>
      </c>
      <c r="CW1409" s="1">
        <v>0</v>
      </c>
      <c r="CX1409" s="1">
        <v>150009</v>
      </c>
      <c r="CY1409" s="1" t="s">
        <v>223</v>
      </c>
    </row>
    <row r="1410" spans="97:103" x14ac:dyDescent="0.2">
      <c r="CS1410" s="1" t="s">
        <v>273</v>
      </c>
      <c r="CT1410" s="1">
        <v>2</v>
      </c>
      <c r="CU1410" s="1">
        <v>650</v>
      </c>
      <c r="CV1410" s="1">
        <v>10</v>
      </c>
      <c r="CW1410" s="1">
        <v>0</v>
      </c>
      <c r="CX1410" s="1">
        <v>150010</v>
      </c>
      <c r="CY1410" s="1" t="s">
        <v>273</v>
      </c>
    </row>
    <row r="1411" spans="97:103" x14ac:dyDescent="0.2">
      <c r="CS1411" s="1" t="s">
        <v>273</v>
      </c>
      <c r="CT1411" s="1">
        <v>2</v>
      </c>
      <c r="CU1411" s="1">
        <v>650</v>
      </c>
      <c r="CV1411" s="1">
        <v>10</v>
      </c>
      <c r="CW1411" s="1">
        <v>0</v>
      </c>
      <c r="CX1411" s="1">
        <v>150010</v>
      </c>
      <c r="CY1411" s="1" t="s">
        <v>273</v>
      </c>
    </row>
    <row r="1412" spans="97:103" x14ac:dyDescent="0.2">
      <c r="CS1412" s="1" t="s">
        <v>273</v>
      </c>
      <c r="CT1412" s="1">
        <v>2</v>
      </c>
      <c r="CU1412" s="1">
        <v>650</v>
      </c>
      <c r="CV1412" s="1">
        <v>10</v>
      </c>
      <c r="CW1412" s="1">
        <v>0</v>
      </c>
      <c r="CX1412" s="1">
        <v>150010</v>
      </c>
      <c r="CY1412" s="1" t="s">
        <v>273</v>
      </c>
    </row>
    <row r="1413" spans="97:103" x14ac:dyDescent="0.2">
      <c r="CS1413" s="1" t="s">
        <v>273</v>
      </c>
      <c r="CT1413" s="1">
        <v>2</v>
      </c>
      <c r="CU1413" s="1">
        <v>650</v>
      </c>
      <c r="CV1413" s="1">
        <v>10</v>
      </c>
      <c r="CW1413" s="1">
        <v>0</v>
      </c>
      <c r="CX1413" s="1">
        <v>150010</v>
      </c>
      <c r="CY1413" s="1" t="s">
        <v>273</v>
      </c>
    </row>
    <row r="1414" spans="97:103" x14ac:dyDescent="0.2">
      <c r="CS1414" s="1" t="s">
        <v>273</v>
      </c>
      <c r="CT1414" s="1">
        <v>2</v>
      </c>
      <c r="CU1414" s="1">
        <v>650</v>
      </c>
      <c r="CV1414" s="1">
        <v>10</v>
      </c>
      <c r="CW1414" s="1">
        <v>0</v>
      </c>
      <c r="CX1414" s="1">
        <v>150010</v>
      </c>
      <c r="CY1414" s="1" t="s">
        <v>273</v>
      </c>
    </row>
    <row r="1415" spans="97:103" x14ac:dyDescent="0.2">
      <c r="CS1415" s="1" t="s">
        <v>273</v>
      </c>
      <c r="CT1415" s="1">
        <v>2</v>
      </c>
      <c r="CU1415" s="1">
        <v>650</v>
      </c>
      <c r="CV1415" s="1">
        <v>10</v>
      </c>
      <c r="CW1415" s="1">
        <v>0</v>
      </c>
      <c r="CX1415" s="1">
        <v>150010</v>
      </c>
      <c r="CY1415" s="1" t="s">
        <v>273</v>
      </c>
    </row>
    <row r="1416" spans="97:103" x14ac:dyDescent="0.2">
      <c r="CS1416" s="1" t="s">
        <v>273</v>
      </c>
      <c r="CT1416" s="1">
        <v>2</v>
      </c>
      <c r="CU1416" s="1">
        <v>650</v>
      </c>
      <c r="CV1416" s="1">
        <v>10</v>
      </c>
      <c r="CW1416" s="1">
        <v>0</v>
      </c>
      <c r="CX1416" s="1">
        <v>150010</v>
      </c>
      <c r="CY1416" s="1" t="s">
        <v>273</v>
      </c>
    </row>
    <row r="1417" spans="97:103" x14ac:dyDescent="0.2">
      <c r="CS1417" s="1" t="s">
        <v>273</v>
      </c>
      <c r="CT1417" s="1">
        <v>2</v>
      </c>
      <c r="CU1417" s="1">
        <v>650</v>
      </c>
      <c r="CV1417" s="1">
        <v>10</v>
      </c>
      <c r="CW1417" s="1">
        <v>0</v>
      </c>
      <c r="CX1417" s="1">
        <v>150010</v>
      </c>
      <c r="CY1417" s="1" t="s">
        <v>273</v>
      </c>
    </row>
    <row r="1418" spans="97:103" x14ac:dyDescent="0.2">
      <c r="CS1418" s="1" t="s">
        <v>273</v>
      </c>
      <c r="CT1418" s="1">
        <v>2</v>
      </c>
      <c r="CU1418" s="1">
        <v>650</v>
      </c>
      <c r="CV1418" s="1">
        <v>10</v>
      </c>
      <c r="CW1418" s="1">
        <v>0</v>
      </c>
      <c r="CX1418" s="1">
        <v>150010</v>
      </c>
      <c r="CY1418" s="1" t="s">
        <v>273</v>
      </c>
    </row>
    <row r="1419" spans="97:103" x14ac:dyDescent="0.2">
      <c r="CS1419" s="1" t="s">
        <v>273</v>
      </c>
      <c r="CT1419" s="1">
        <v>2</v>
      </c>
      <c r="CU1419" s="1">
        <v>650</v>
      </c>
      <c r="CV1419" s="1">
        <v>10</v>
      </c>
      <c r="CW1419" s="1">
        <v>0</v>
      </c>
      <c r="CX1419" s="1">
        <v>150010</v>
      </c>
      <c r="CY1419" s="1" t="s">
        <v>273</v>
      </c>
    </row>
    <row r="1420" spans="97:103" x14ac:dyDescent="0.2">
      <c r="CS1420" s="1" t="s">
        <v>273</v>
      </c>
      <c r="CT1420" s="1">
        <v>2</v>
      </c>
      <c r="CU1420" s="1">
        <v>650</v>
      </c>
      <c r="CV1420" s="1">
        <v>10</v>
      </c>
      <c r="CW1420" s="1">
        <v>0</v>
      </c>
      <c r="CX1420" s="1">
        <v>150010</v>
      </c>
      <c r="CY1420" s="1" t="s">
        <v>273</v>
      </c>
    </row>
    <row r="1421" spans="97:103" x14ac:dyDescent="0.2">
      <c r="CS1421" s="1" t="s">
        <v>273</v>
      </c>
      <c r="CT1421" s="1">
        <v>2</v>
      </c>
      <c r="CU1421" s="1">
        <v>650</v>
      </c>
      <c r="CV1421" s="1">
        <v>10</v>
      </c>
      <c r="CW1421" s="1">
        <v>0</v>
      </c>
      <c r="CX1421" s="1">
        <v>150010</v>
      </c>
      <c r="CY1421" s="1" t="s">
        <v>273</v>
      </c>
    </row>
    <row r="1422" spans="97:103" x14ac:dyDescent="0.2">
      <c r="CS1422" s="1" t="s">
        <v>273</v>
      </c>
      <c r="CT1422" s="1">
        <v>2</v>
      </c>
      <c r="CU1422" s="1">
        <v>650</v>
      </c>
      <c r="CV1422" s="1">
        <v>10</v>
      </c>
      <c r="CW1422" s="1">
        <v>0</v>
      </c>
      <c r="CX1422" s="1">
        <v>150010</v>
      </c>
      <c r="CY1422" s="1" t="s">
        <v>273</v>
      </c>
    </row>
    <row r="1423" spans="97:103" x14ac:dyDescent="0.2">
      <c r="CS1423" s="1" t="s">
        <v>273</v>
      </c>
      <c r="CT1423" s="1">
        <v>2</v>
      </c>
      <c r="CU1423" s="1">
        <v>650</v>
      </c>
      <c r="CV1423" s="1">
        <v>10</v>
      </c>
      <c r="CW1423" s="1">
        <v>0</v>
      </c>
      <c r="CX1423" s="1">
        <v>150010</v>
      </c>
      <c r="CY1423" s="1" t="s">
        <v>273</v>
      </c>
    </row>
    <row r="1424" spans="97:103" x14ac:dyDescent="0.2">
      <c r="CS1424" s="1" t="s">
        <v>273</v>
      </c>
      <c r="CT1424" s="1">
        <v>2</v>
      </c>
      <c r="CU1424" s="1">
        <v>650</v>
      </c>
      <c r="CV1424" s="1">
        <v>10</v>
      </c>
      <c r="CW1424" s="1">
        <v>0</v>
      </c>
      <c r="CX1424" s="1">
        <v>150010</v>
      </c>
      <c r="CY1424" s="1" t="s">
        <v>273</v>
      </c>
    </row>
    <row r="1425" spans="97:103" x14ac:dyDescent="0.2">
      <c r="CS1425" s="1" t="s">
        <v>273</v>
      </c>
      <c r="CT1425" s="1">
        <v>2</v>
      </c>
      <c r="CU1425" s="1">
        <v>650</v>
      </c>
      <c r="CV1425" s="1">
        <v>10</v>
      </c>
      <c r="CW1425" s="1">
        <v>0</v>
      </c>
      <c r="CX1425" s="1">
        <v>150010</v>
      </c>
      <c r="CY1425" s="1" t="s">
        <v>273</v>
      </c>
    </row>
    <row r="1426" spans="97:103" x14ac:dyDescent="0.2">
      <c r="CS1426" s="1" t="s">
        <v>273</v>
      </c>
      <c r="CT1426" s="1">
        <v>2</v>
      </c>
      <c r="CU1426" s="1">
        <v>650</v>
      </c>
      <c r="CV1426" s="1">
        <v>10</v>
      </c>
      <c r="CW1426" s="1">
        <v>0</v>
      </c>
      <c r="CX1426" s="1">
        <v>150010</v>
      </c>
      <c r="CY1426" s="1" t="s">
        <v>273</v>
      </c>
    </row>
    <row r="1427" spans="97:103" x14ac:dyDescent="0.2">
      <c r="CS1427" s="1" t="s">
        <v>273</v>
      </c>
      <c r="CT1427" s="1">
        <v>2</v>
      </c>
      <c r="CU1427" s="1">
        <v>650</v>
      </c>
      <c r="CV1427" s="1">
        <v>10</v>
      </c>
      <c r="CW1427" s="1">
        <v>0</v>
      </c>
      <c r="CX1427" s="1">
        <v>150010</v>
      </c>
      <c r="CY1427" s="1" t="s">
        <v>273</v>
      </c>
    </row>
    <row r="1428" spans="97:103" x14ac:dyDescent="0.2">
      <c r="CS1428" s="1" t="s">
        <v>273</v>
      </c>
      <c r="CT1428" s="1">
        <v>2</v>
      </c>
      <c r="CU1428" s="1">
        <v>650</v>
      </c>
      <c r="CV1428" s="1">
        <v>10</v>
      </c>
      <c r="CW1428" s="1">
        <v>0</v>
      </c>
      <c r="CX1428" s="1">
        <v>150010</v>
      </c>
      <c r="CY1428" s="1" t="s">
        <v>273</v>
      </c>
    </row>
    <row r="1429" spans="97:103" x14ac:dyDescent="0.2">
      <c r="CS1429" s="1" t="s">
        <v>273</v>
      </c>
      <c r="CT1429" s="1">
        <v>2</v>
      </c>
      <c r="CU1429" s="1">
        <v>650</v>
      </c>
      <c r="CV1429" s="1">
        <v>10</v>
      </c>
      <c r="CW1429" s="1">
        <v>0</v>
      </c>
      <c r="CX1429" s="1">
        <v>150010</v>
      </c>
      <c r="CY1429" s="1" t="s">
        <v>273</v>
      </c>
    </row>
    <row r="1430" spans="97:103" x14ac:dyDescent="0.2">
      <c r="CS1430" s="1" t="s">
        <v>273</v>
      </c>
      <c r="CT1430" s="1">
        <v>2</v>
      </c>
      <c r="CU1430" s="1">
        <v>650</v>
      </c>
      <c r="CV1430" s="1">
        <v>10</v>
      </c>
      <c r="CW1430" s="1">
        <v>0</v>
      </c>
      <c r="CX1430" s="1">
        <v>150010</v>
      </c>
      <c r="CY1430" s="1" t="s">
        <v>273</v>
      </c>
    </row>
    <row r="1431" spans="97:103" x14ac:dyDescent="0.2">
      <c r="CS1431" s="1" t="s">
        <v>273</v>
      </c>
      <c r="CT1431" s="1">
        <v>2</v>
      </c>
      <c r="CU1431" s="1">
        <v>650</v>
      </c>
      <c r="CV1431" s="1">
        <v>10</v>
      </c>
      <c r="CW1431" s="1">
        <v>0</v>
      </c>
      <c r="CX1431" s="1">
        <v>150010</v>
      </c>
      <c r="CY1431" s="1" t="s">
        <v>273</v>
      </c>
    </row>
    <row r="1432" spans="97:103" x14ac:dyDescent="0.2">
      <c r="CS1432" s="1" t="s">
        <v>273</v>
      </c>
      <c r="CT1432" s="1">
        <v>2</v>
      </c>
      <c r="CU1432" s="1">
        <v>650</v>
      </c>
      <c r="CV1432" s="1">
        <v>10</v>
      </c>
      <c r="CW1432" s="1">
        <v>0</v>
      </c>
      <c r="CX1432" s="1">
        <v>150010</v>
      </c>
      <c r="CY1432" s="1" t="s">
        <v>273</v>
      </c>
    </row>
    <row r="1433" spans="97:103" x14ac:dyDescent="0.2">
      <c r="CS1433" s="1" t="s">
        <v>273</v>
      </c>
      <c r="CT1433" s="1">
        <v>2</v>
      </c>
      <c r="CU1433" s="1">
        <v>650</v>
      </c>
      <c r="CV1433" s="1">
        <v>10</v>
      </c>
      <c r="CW1433" s="1">
        <v>0</v>
      </c>
      <c r="CX1433" s="1">
        <v>150010</v>
      </c>
      <c r="CY1433" s="1" t="s">
        <v>273</v>
      </c>
    </row>
    <row r="1434" spans="97:103" x14ac:dyDescent="0.2">
      <c r="CS1434" s="1" t="s">
        <v>273</v>
      </c>
      <c r="CT1434" s="1">
        <v>2</v>
      </c>
      <c r="CU1434" s="1">
        <v>650</v>
      </c>
      <c r="CV1434" s="1">
        <v>10</v>
      </c>
      <c r="CW1434" s="1">
        <v>0</v>
      </c>
      <c r="CX1434" s="1">
        <v>150010</v>
      </c>
      <c r="CY1434" s="1" t="s">
        <v>273</v>
      </c>
    </row>
    <row r="1435" spans="97:103" x14ac:dyDescent="0.2">
      <c r="CS1435" s="1" t="s">
        <v>273</v>
      </c>
      <c r="CT1435" s="1">
        <v>2</v>
      </c>
      <c r="CU1435" s="1">
        <v>650</v>
      </c>
      <c r="CV1435" s="1">
        <v>10</v>
      </c>
      <c r="CW1435" s="1">
        <v>0</v>
      </c>
      <c r="CX1435" s="1">
        <v>150010</v>
      </c>
      <c r="CY1435" s="1" t="s">
        <v>273</v>
      </c>
    </row>
    <row r="1436" spans="97:103" x14ac:dyDescent="0.2">
      <c r="CS1436" s="1" t="s">
        <v>273</v>
      </c>
      <c r="CT1436" s="1">
        <v>2</v>
      </c>
      <c r="CU1436" s="1">
        <v>650</v>
      </c>
      <c r="CV1436" s="1">
        <v>10</v>
      </c>
      <c r="CW1436" s="1">
        <v>0</v>
      </c>
      <c r="CX1436" s="1">
        <v>150010</v>
      </c>
      <c r="CY1436" s="1" t="s">
        <v>273</v>
      </c>
    </row>
    <row r="1437" spans="97:103" x14ac:dyDescent="0.2">
      <c r="CS1437" s="1" t="s">
        <v>273</v>
      </c>
      <c r="CT1437" s="1">
        <v>2</v>
      </c>
      <c r="CU1437" s="1">
        <v>650</v>
      </c>
      <c r="CV1437" s="1">
        <v>10</v>
      </c>
      <c r="CW1437" s="1">
        <v>0</v>
      </c>
      <c r="CX1437" s="1">
        <v>150010</v>
      </c>
      <c r="CY1437" s="1" t="s">
        <v>273</v>
      </c>
    </row>
    <row r="1438" spans="97:103" x14ac:dyDescent="0.2">
      <c r="CS1438" s="1" t="s">
        <v>273</v>
      </c>
      <c r="CT1438" s="1">
        <v>2</v>
      </c>
      <c r="CU1438" s="1">
        <v>650</v>
      </c>
      <c r="CV1438" s="1">
        <v>10</v>
      </c>
      <c r="CW1438" s="1">
        <v>0</v>
      </c>
      <c r="CX1438" s="1">
        <v>150010</v>
      </c>
      <c r="CY1438" s="1" t="s">
        <v>273</v>
      </c>
    </row>
    <row r="1439" spans="97:103" x14ac:dyDescent="0.2">
      <c r="CS1439" s="1" t="s">
        <v>273</v>
      </c>
      <c r="CT1439" s="1">
        <v>2</v>
      </c>
      <c r="CU1439" s="1">
        <v>650</v>
      </c>
      <c r="CV1439" s="1">
        <v>10</v>
      </c>
      <c r="CW1439" s="1">
        <v>0</v>
      </c>
      <c r="CX1439" s="1">
        <v>150010</v>
      </c>
      <c r="CY1439" s="1" t="s">
        <v>273</v>
      </c>
    </row>
    <row r="1440" spans="97:103" x14ac:dyDescent="0.2">
      <c r="CS1440" s="1" t="s">
        <v>273</v>
      </c>
      <c r="CT1440" s="1">
        <v>2</v>
      </c>
      <c r="CU1440" s="1">
        <v>650</v>
      </c>
      <c r="CV1440" s="1">
        <v>10</v>
      </c>
      <c r="CW1440" s="1">
        <v>0</v>
      </c>
      <c r="CX1440" s="1">
        <v>150010</v>
      </c>
      <c r="CY1440" s="1" t="s">
        <v>273</v>
      </c>
    </row>
    <row r="1441" spans="97:103" x14ac:dyDescent="0.2">
      <c r="CS1441" s="1" t="s">
        <v>273</v>
      </c>
      <c r="CT1441" s="1">
        <v>2</v>
      </c>
      <c r="CU1441" s="1">
        <v>650</v>
      </c>
      <c r="CV1441" s="1">
        <v>10</v>
      </c>
      <c r="CW1441" s="1">
        <v>0</v>
      </c>
      <c r="CX1441" s="1">
        <v>150010</v>
      </c>
      <c r="CY1441" s="1" t="s">
        <v>273</v>
      </c>
    </row>
    <row r="1442" spans="97:103" x14ac:dyDescent="0.2">
      <c r="CS1442" s="1" t="s">
        <v>273</v>
      </c>
      <c r="CT1442" s="1">
        <v>2</v>
      </c>
      <c r="CU1442" s="1">
        <v>650</v>
      </c>
      <c r="CV1442" s="1">
        <v>10</v>
      </c>
      <c r="CW1442" s="1">
        <v>0</v>
      </c>
      <c r="CX1442" s="1">
        <v>150010</v>
      </c>
      <c r="CY1442" s="1" t="s">
        <v>273</v>
      </c>
    </row>
    <row r="1443" spans="97:103" x14ac:dyDescent="0.2">
      <c r="CS1443" s="1" t="s">
        <v>273</v>
      </c>
      <c r="CT1443" s="1">
        <v>2</v>
      </c>
      <c r="CU1443" s="1">
        <v>650</v>
      </c>
      <c r="CV1443" s="1">
        <v>10</v>
      </c>
      <c r="CW1443" s="1">
        <v>0</v>
      </c>
      <c r="CX1443" s="1">
        <v>150010</v>
      </c>
      <c r="CY1443" s="1" t="s">
        <v>273</v>
      </c>
    </row>
    <row r="1444" spans="97:103" x14ac:dyDescent="0.2">
      <c r="CS1444" s="1" t="s">
        <v>273</v>
      </c>
      <c r="CT1444" s="1">
        <v>2</v>
      </c>
      <c r="CU1444" s="1">
        <v>650</v>
      </c>
      <c r="CV1444" s="1">
        <v>10</v>
      </c>
      <c r="CW1444" s="1">
        <v>0</v>
      </c>
      <c r="CX1444" s="1">
        <v>150010</v>
      </c>
      <c r="CY1444" s="1" t="s">
        <v>273</v>
      </c>
    </row>
    <row r="1445" spans="97:103" x14ac:dyDescent="0.2">
      <c r="CS1445" s="1" t="s">
        <v>273</v>
      </c>
      <c r="CT1445" s="1">
        <v>2</v>
      </c>
      <c r="CU1445" s="1">
        <v>650</v>
      </c>
      <c r="CV1445" s="1">
        <v>10</v>
      </c>
      <c r="CW1445" s="1">
        <v>0</v>
      </c>
      <c r="CX1445" s="1">
        <v>150010</v>
      </c>
      <c r="CY1445" s="1" t="s">
        <v>273</v>
      </c>
    </row>
    <row r="1446" spans="97:103" x14ac:dyDescent="0.2">
      <c r="CS1446" s="1" t="s">
        <v>272</v>
      </c>
      <c r="CT1446" s="1">
        <v>2</v>
      </c>
      <c r="CU1446" s="1">
        <v>650</v>
      </c>
      <c r="CV1446" s="1">
        <v>11</v>
      </c>
      <c r="CW1446" s="1">
        <v>0</v>
      </c>
      <c r="CX1446" s="1">
        <v>150011</v>
      </c>
      <c r="CY1446" s="1" t="s">
        <v>272</v>
      </c>
    </row>
    <row r="1447" spans="97:103" x14ac:dyDescent="0.2">
      <c r="CS1447" s="1" t="s">
        <v>272</v>
      </c>
      <c r="CT1447" s="1">
        <v>2</v>
      </c>
      <c r="CU1447" s="1">
        <v>650</v>
      </c>
      <c r="CV1447" s="1">
        <v>11</v>
      </c>
      <c r="CW1447" s="1">
        <v>0</v>
      </c>
      <c r="CX1447" s="1">
        <v>150011</v>
      </c>
      <c r="CY1447" s="1" t="s">
        <v>272</v>
      </c>
    </row>
    <row r="1448" spans="97:103" x14ac:dyDescent="0.2">
      <c r="CS1448" s="1" t="s">
        <v>272</v>
      </c>
      <c r="CT1448" s="1">
        <v>2</v>
      </c>
      <c r="CU1448" s="1">
        <v>650</v>
      </c>
      <c r="CV1448" s="1">
        <v>11</v>
      </c>
      <c r="CW1448" s="1">
        <v>0</v>
      </c>
      <c r="CX1448" s="1">
        <v>150011</v>
      </c>
      <c r="CY1448" s="1" t="s">
        <v>272</v>
      </c>
    </row>
    <row r="1449" spans="97:103" x14ac:dyDescent="0.2">
      <c r="CS1449" s="1" t="s">
        <v>272</v>
      </c>
      <c r="CT1449" s="1">
        <v>2</v>
      </c>
      <c r="CU1449" s="1">
        <v>650</v>
      </c>
      <c r="CV1449" s="1">
        <v>11</v>
      </c>
      <c r="CW1449" s="1">
        <v>0</v>
      </c>
      <c r="CX1449" s="1">
        <v>150011</v>
      </c>
      <c r="CY1449" s="1" t="s">
        <v>272</v>
      </c>
    </row>
    <row r="1450" spans="97:103" x14ac:dyDescent="0.2">
      <c r="CS1450" s="1" t="s">
        <v>272</v>
      </c>
      <c r="CT1450" s="1">
        <v>2</v>
      </c>
      <c r="CU1450" s="1">
        <v>650</v>
      </c>
      <c r="CV1450" s="1">
        <v>11</v>
      </c>
      <c r="CW1450" s="1">
        <v>0</v>
      </c>
      <c r="CX1450" s="1">
        <v>150011</v>
      </c>
      <c r="CY1450" s="1" t="s">
        <v>272</v>
      </c>
    </row>
    <row r="1451" spans="97:103" x14ac:dyDescent="0.2">
      <c r="CS1451" s="1" t="s">
        <v>272</v>
      </c>
      <c r="CT1451" s="1">
        <v>2</v>
      </c>
      <c r="CU1451" s="1">
        <v>650</v>
      </c>
      <c r="CV1451" s="1">
        <v>11</v>
      </c>
      <c r="CW1451" s="1">
        <v>0</v>
      </c>
      <c r="CX1451" s="1">
        <v>150011</v>
      </c>
      <c r="CY1451" s="1" t="s">
        <v>272</v>
      </c>
    </row>
    <row r="1452" spans="97:103" x14ac:dyDescent="0.2">
      <c r="CS1452" s="1" t="s">
        <v>272</v>
      </c>
      <c r="CT1452" s="1">
        <v>2</v>
      </c>
      <c r="CU1452" s="1">
        <v>650</v>
      </c>
      <c r="CV1452" s="1">
        <v>11</v>
      </c>
      <c r="CW1452" s="1">
        <v>0</v>
      </c>
      <c r="CX1452" s="1">
        <v>150011</v>
      </c>
      <c r="CY1452" s="1" t="s">
        <v>272</v>
      </c>
    </row>
    <row r="1453" spans="97:103" x14ac:dyDescent="0.2">
      <c r="CS1453" s="1" t="s">
        <v>272</v>
      </c>
      <c r="CT1453" s="1">
        <v>2</v>
      </c>
      <c r="CU1453" s="1">
        <v>650</v>
      </c>
      <c r="CV1453" s="1">
        <v>11</v>
      </c>
      <c r="CW1453" s="1">
        <v>0</v>
      </c>
      <c r="CX1453" s="1">
        <v>150011</v>
      </c>
      <c r="CY1453" s="1" t="s">
        <v>272</v>
      </c>
    </row>
    <row r="1454" spans="97:103" x14ac:dyDescent="0.2">
      <c r="CS1454" s="1" t="s">
        <v>272</v>
      </c>
      <c r="CT1454" s="1">
        <v>2</v>
      </c>
      <c r="CU1454" s="1">
        <v>650</v>
      </c>
      <c r="CV1454" s="1">
        <v>11</v>
      </c>
      <c r="CW1454" s="1">
        <v>0</v>
      </c>
      <c r="CX1454" s="1">
        <v>150011</v>
      </c>
      <c r="CY1454" s="1" t="s">
        <v>272</v>
      </c>
    </row>
    <row r="1455" spans="97:103" x14ac:dyDescent="0.2">
      <c r="CS1455" s="1" t="s">
        <v>272</v>
      </c>
      <c r="CT1455" s="1">
        <v>2</v>
      </c>
      <c r="CU1455" s="1">
        <v>650</v>
      </c>
      <c r="CV1455" s="1">
        <v>11</v>
      </c>
      <c r="CW1455" s="1">
        <v>0</v>
      </c>
      <c r="CX1455" s="1">
        <v>150011</v>
      </c>
      <c r="CY1455" s="1" t="s">
        <v>272</v>
      </c>
    </row>
    <row r="1456" spans="97:103" x14ac:dyDescent="0.2">
      <c r="CS1456" s="1" t="s">
        <v>272</v>
      </c>
      <c r="CT1456" s="1">
        <v>2</v>
      </c>
      <c r="CU1456" s="1">
        <v>650</v>
      </c>
      <c r="CV1456" s="1">
        <v>11</v>
      </c>
      <c r="CW1456" s="1">
        <v>0</v>
      </c>
      <c r="CX1456" s="1">
        <v>150011</v>
      </c>
      <c r="CY1456" s="1" t="s">
        <v>272</v>
      </c>
    </row>
    <row r="1457" spans="97:103" x14ac:dyDescent="0.2">
      <c r="CS1457" s="1" t="s">
        <v>272</v>
      </c>
      <c r="CT1457" s="1">
        <v>2</v>
      </c>
      <c r="CU1457" s="1">
        <v>650</v>
      </c>
      <c r="CV1457" s="1">
        <v>11</v>
      </c>
      <c r="CW1457" s="1">
        <v>0</v>
      </c>
      <c r="CX1457" s="1">
        <v>150011</v>
      </c>
      <c r="CY1457" s="1" t="s">
        <v>272</v>
      </c>
    </row>
    <row r="1458" spans="97:103" x14ac:dyDescent="0.2">
      <c r="CS1458" s="1" t="s">
        <v>272</v>
      </c>
      <c r="CT1458" s="1">
        <v>2</v>
      </c>
      <c r="CU1458" s="1">
        <v>650</v>
      </c>
      <c r="CV1458" s="1">
        <v>11</v>
      </c>
      <c r="CW1458" s="1">
        <v>0</v>
      </c>
      <c r="CX1458" s="1">
        <v>150011</v>
      </c>
      <c r="CY1458" s="1" t="s">
        <v>272</v>
      </c>
    </row>
    <row r="1459" spans="97:103" x14ac:dyDescent="0.2">
      <c r="CS1459" s="1" t="s">
        <v>272</v>
      </c>
      <c r="CT1459" s="1">
        <v>2</v>
      </c>
      <c r="CU1459" s="1">
        <v>650</v>
      </c>
      <c r="CV1459" s="1">
        <v>11</v>
      </c>
      <c r="CW1459" s="1">
        <v>0</v>
      </c>
      <c r="CX1459" s="1">
        <v>150011</v>
      </c>
      <c r="CY1459" s="1" t="s">
        <v>272</v>
      </c>
    </row>
    <row r="1460" spans="97:103" x14ac:dyDescent="0.2">
      <c r="CS1460" s="1" t="s">
        <v>272</v>
      </c>
      <c r="CT1460" s="1">
        <v>2</v>
      </c>
      <c r="CU1460" s="1">
        <v>650</v>
      </c>
      <c r="CV1460" s="1">
        <v>11</v>
      </c>
      <c r="CW1460" s="1">
        <v>0</v>
      </c>
      <c r="CX1460" s="1">
        <v>150011</v>
      </c>
      <c r="CY1460" s="1" t="s">
        <v>272</v>
      </c>
    </row>
    <row r="1461" spans="97:103" x14ac:dyDescent="0.2">
      <c r="CS1461" s="1" t="s">
        <v>272</v>
      </c>
      <c r="CT1461" s="1">
        <v>2</v>
      </c>
      <c r="CU1461" s="1">
        <v>650</v>
      </c>
      <c r="CV1461" s="1">
        <v>11</v>
      </c>
      <c r="CW1461" s="1">
        <v>0</v>
      </c>
      <c r="CX1461" s="1">
        <v>150011</v>
      </c>
      <c r="CY1461" s="1" t="s">
        <v>272</v>
      </c>
    </row>
    <row r="1462" spans="97:103" x14ac:dyDescent="0.2">
      <c r="CS1462" s="1" t="s">
        <v>272</v>
      </c>
      <c r="CT1462" s="1">
        <v>2</v>
      </c>
      <c r="CU1462" s="1">
        <v>650</v>
      </c>
      <c r="CV1462" s="1">
        <v>11</v>
      </c>
      <c r="CW1462" s="1">
        <v>0</v>
      </c>
      <c r="CX1462" s="1">
        <v>150011</v>
      </c>
      <c r="CY1462" s="1" t="s">
        <v>272</v>
      </c>
    </row>
    <row r="1463" spans="97:103" x14ac:dyDescent="0.2">
      <c r="CS1463" s="1" t="s">
        <v>272</v>
      </c>
      <c r="CT1463" s="1">
        <v>2</v>
      </c>
      <c r="CU1463" s="1">
        <v>650</v>
      </c>
      <c r="CV1463" s="1">
        <v>11</v>
      </c>
      <c r="CW1463" s="1">
        <v>0</v>
      </c>
      <c r="CX1463" s="1">
        <v>150011</v>
      </c>
      <c r="CY1463" s="1" t="s">
        <v>272</v>
      </c>
    </row>
    <row r="1464" spans="97:103" x14ac:dyDescent="0.2">
      <c r="CS1464" s="1" t="s">
        <v>272</v>
      </c>
      <c r="CT1464" s="1">
        <v>2</v>
      </c>
      <c r="CU1464" s="1">
        <v>650</v>
      </c>
      <c r="CV1464" s="1">
        <v>11</v>
      </c>
      <c r="CW1464" s="1">
        <v>0</v>
      </c>
      <c r="CX1464" s="1">
        <v>150011</v>
      </c>
      <c r="CY1464" s="1" t="s">
        <v>272</v>
      </c>
    </row>
    <row r="1465" spans="97:103" x14ac:dyDescent="0.2">
      <c r="CS1465" s="1" t="s">
        <v>272</v>
      </c>
      <c r="CT1465" s="1">
        <v>2</v>
      </c>
      <c r="CU1465" s="1">
        <v>650</v>
      </c>
      <c r="CV1465" s="1">
        <v>11</v>
      </c>
      <c r="CW1465" s="1">
        <v>0</v>
      </c>
      <c r="CX1465" s="1">
        <v>150011</v>
      </c>
      <c r="CY1465" s="1" t="s">
        <v>272</v>
      </c>
    </row>
    <row r="1466" spans="97:103" x14ac:dyDescent="0.2">
      <c r="CS1466" s="1" t="s">
        <v>272</v>
      </c>
      <c r="CT1466" s="1">
        <v>2</v>
      </c>
      <c r="CU1466" s="1">
        <v>650</v>
      </c>
      <c r="CV1466" s="1">
        <v>11</v>
      </c>
      <c r="CW1466" s="1">
        <v>0</v>
      </c>
      <c r="CX1466" s="1">
        <v>150011</v>
      </c>
      <c r="CY1466" s="1" t="s">
        <v>272</v>
      </c>
    </row>
    <row r="1467" spans="97:103" x14ac:dyDescent="0.2">
      <c r="CS1467" s="1" t="s">
        <v>272</v>
      </c>
      <c r="CT1467" s="1">
        <v>2</v>
      </c>
      <c r="CU1467" s="1">
        <v>650</v>
      </c>
      <c r="CV1467" s="1">
        <v>11</v>
      </c>
      <c r="CW1467" s="1">
        <v>0</v>
      </c>
      <c r="CX1467" s="1">
        <v>150011</v>
      </c>
      <c r="CY1467" s="1" t="s">
        <v>272</v>
      </c>
    </row>
    <row r="1468" spans="97:103" x14ac:dyDescent="0.2">
      <c r="CS1468" s="1" t="s">
        <v>272</v>
      </c>
      <c r="CT1468" s="1">
        <v>2</v>
      </c>
      <c r="CU1468" s="1">
        <v>650</v>
      </c>
      <c r="CV1468" s="1">
        <v>11</v>
      </c>
      <c r="CW1468" s="1">
        <v>0</v>
      </c>
      <c r="CX1468" s="1">
        <v>150011</v>
      </c>
      <c r="CY1468" s="1" t="s">
        <v>272</v>
      </c>
    </row>
    <row r="1469" spans="97:103" x14ac:dyDescent="0.2">
      <c r="CS1469" s="1" t="s">
        <v>272</v>
      </c>
      <c r="CT1469" s="1">
        <v>2</v>
      </c>
      <c r="CU1469" s="1">
        <v>650</v>
      </c>
      <c r="CV1469" s="1">
        <v>11</v>
      </c>
      <c r="CW1469" s="1">
        <v>0</v>
      </c>
      <c r="CX1469" s="1">
        <v>150011</v>
      </c>
      <c r="CY1469" s="1" t="s">
        <v>272</v>
      </c>
    </row>
    <row r="1470" spans="97:103" x14ac:dyDescent="0.2">
      <c r="CS1470" s="1" t="s">
        <v>272</v>
      </c>
      <c r="CT1470" s="1">
        <v>2</v>
      </c>
      <c r="CU1470" s="1">
        <v>650</v>
      </c>
      <c r="CV1470" s="1">
        <v>11</v>
      </c>
      <c r="CW1470" s="1">
        <v>0</v>
      </c>
      <c r="CX1470" s="1">
        <v>150011</v>
      </c>
      <c r="CY1470" s="1" t="s">
        <v>272</v>
      </c>
    </row>
    <row r="1471" spans="97:103" x14ac:dyDescent="0.2">
      <c r="CS1471" s="1" t="s">
        <v>272</v>
      </c>
      <c r="CT1471" s="1">
        <v>2</v>
      </c>
      <c r="CU1471" s="1">
        <v>650</v>
      </c>
      <c r="CV1471" s="1">
        <v>11</v>
      </c>
      <c r="CW1471" s="1">
        <v>0</v>
      </c>
      <c r="CX1471" s="1">
        <v>150011</v>
      </c>
      <c r="CY1471" s="1" t="s">
        <v>272</v>
      </c>
    </row>
    <row r="1472" spans="97:103" x14ac:dyDescent="0.2">
      <c r="CS1472" s="1" t="s">
        <v>272</v>
      </c>
      <c r="CT1472" s="1">
        <v>2</v>
      </c>
      <c r="CU1472" s="1">
        <v>650</v>
      </c>
      <c r="CV1472" s="1">
        <v>11</v>
      </c>
      <c r="CW1472" s="1">
        <v>0</v>
      </c>
      <c r="CX1472" s="1">
        <v>150011</v>
      </c>
      <c r="CY1472" s="1" t="s">
        <v>272</v>
      </c>
    </row>
    <row r="1473" spans="97:103" x14ac:dyDescent="0.2">
      <c r="CS1473" s="1" t="s">
        <v>272</v>
      </c>
      <c r="CT1473" s="1">
        <v>2</v>
      </c>
      <c r="CU1473" s="1">
        <v>650</v>
      </c>
      <c r="CV1473" s="1">
        <v>11</v>
      </c>
      <c r="CW1473" s="1">
        <v>0</v>
      </c>
      <c r="CX1473" s="1">
        <v>150011</v>
      </c>
      <c r="CY1473" s="1" t="s">
        <v>272</v>
      </c>
    </row>
    <row r="1474" spans="97:103" x14ac:dyDescent="0.2">
      <c r="CS1474" s="1" t="s">
        <v>272</v>
      </c>
      <c r="CT1474" s="1">
        <v>2</v>
      </c>
      <c r="CU1474" s="1">
        <v>650</v>
      </c>
      <c r="CV1474" s="1">
        <v>11</v>
      </c>
      <c r="CW1474" s="1">
        <v>0</v>
      </c>
      <c r="CX1474" s="1">
        <v>150011</v>
      </c>
      <c r="CY1474" s="1" t="s">
        <v>272</v>
      </c>
    </row>
    <row r="1475" spans="97:103" x14ac:dyDescent="0.2">
      <c r="CS1475" s="1" t="s">
        <v>272</v>
      </c>
      <c r="CT1475" s="1">
        <v>2</v>
      </c>
      <c r="CU1475" s="1">
        <v>650</v>
      </c>
      <c r="CV1475" s="1">
        <v>11</v>
      </c>
      <c r="CW1475" s="1">
        <v>0</v>
      </c>
      <c r="CX1475" s="1">
        <v>150011</v>
      </c>
      <c r="CY1475" s="1" t="s">
        <v>272</v>
      </c>
    </row>
    <row r="1476" spans="97:103" x14ac:dyDescent="0.2">
      <c r="CS1476" s="1" t="s">
        <v>272</v>
      </c>
      <c r="CT1476" s="1">
        <v>2</v>
      </c>
      <c r="CU1476" s="1">
        <v>650</v>
      </c>
      <c r="CV1476" s="1">
        <v>11</v>
      </c>
      <c r="CW1476" s="1">
        <v>0</v>
      </c>
      <c r="CX1476" s="1">
        <v>150011</v>
      </c>
      <c r="CY1476" s="1" t="s">
        <v>272</v>
      </c>
    </row>
    <row r="1477" spans="97:103" x14ac:dyDescent="0.2">
      <c r="CS1477" s="1" t="s">
        <v>272</v>
      </c>
      <c r="CT1477" s="1">
        <v>2</v>
      </c>
      <c r="CU1477" s="1">
        <v>650</v>
      </c>
      <c r="CV1477" s="1">
        <v>11</v>
      </c>
      <c r="CW1477" s="1">
        <v>0</v>
      </c>
      <c r="CX1477" s="1">
        <v>150011</v>
      </c>
      <c r="CY1477" s="1" t="s">
        <v>272</v>
      </c>
    </row>
    <row r="1478" spans="97:103" x14ac:dyDescent="0.2">
      <c r="CS1478" s="1" t="s">
        <v>272</v>
      </c>
      <c r="CT1478" s="1">
        <v>2</v>
      </c>
      <c r="CU1478" s="1">
        <v>650</v>
      </c>
      <c r="CV1478" s="1">
        <v>11</v>
      </c>
      <c r="CW1478" s="1">
        <v>0</v>
      </c>
      <c r="CX1478" s="1">
        <v>150011</v>
      </c>
      <c r="CY1478" s="1" t="s">
        <v>272</v>
      </c>
    </row>
    <row r="1479" spans="97:103" x14ac:dyDescent="0.2">
      <c r="CS1479" s="1" t="s">
        <v>272</v>
      </c>
      <c r="CT1479" s="1">
        <v>2</v>
      </c>
      <c r="CU1479" s="1">
        <v>650</v>
      </c>
      <c r="CV1479" s="1">
        <v>11</v>
      </c>
      <c r="CW1479" s="1">
        <v>0</v>
      </c>
      <c r="CX1479" s="1">
        <v>150011</v>
      </c>
      <c r="CY1479" s="1" t="s">
        <v>272</v>
      </c>
    </row>
    <row r="1480" spans="97:103" x14ac:dyDescent="0.2">
      <c r="CS1480" s="1" t="s">
        <v>272</v>
      </c>
      <c r="CT1480" s="1">
        <v>2</v>
      </c>
      <c r="CU1480" s="1">
        <v>650</v>
      </c>
      <c r="CV1480" s="1">
        <v>11</v>
      </c>
      <c r="CW1480" s="1">
        <v>0</v>
      </c>
      <c r="CX1480" s="1">
        <v>150011</v>
      </c>
      <c r="CY1480" s="1" t="s">
        <v>272</v>
      </c>
    </row>
    <row r="1481" spans="97:103" x14ac:dyDescent="0.2">
      <c r="CS1481" s="1" t="s">
        <v>272</v>
      </c>
      <c r="CT1481" s="1">
        <v>2</v>
      </c>
      <c r="CU1481" s="1">
        <v>650</v>
      </c>
      <c r="CV1481" s="1">
        <v>11</v>
      </c>
      <c r="CW1481" s="1">
        <v>0</v>
      </c>
      <c r="CX1481" s="1">
        <v>150011</v>
      </c>
      <c r="CY1481" s="1" t="s">
        <v>272</v>
      </c>
    </row>
    <row r="1482" spans="97:103" x14ac:dyDescent="0.2">
      <c r="CS1482" s="1" t="s">
        <v>2823</v>
      </c>
      <c r="CT1482" s="1">
        <v>4</v>
      </c>
      <c r="CU1482" s="1">
        <v>650</v>
      </c>
      <c r="CV1482" s="1">
        <v>12</v>
      </c>
      <c r="CW1482" s="1">
        <v>0</v>
      </c>
      <c r="CX1482" s="1">
        <v>150012</v>
      </c>
      <c r="CY1482" s="1" t="s">
        <v>2823</v>
      </c>
    </row>
    <row r="1483" spans="97:103" x14ac:dyDescent="0.2">
      <c r="CS1483" s="1" t="s">
        <v>2823</v>
      </c>
      <c r="CT1483" s="1">
        <v>4</v>
      </c>
      <c r="CU1483" s="1">
        <v>650</v>
      </c>
      <c r="CV1483" s="1">
        <v>12</v>
      </c>
      <c r="CW1483" s="1">
        <v>0</v>
      </c>
      <c r="CX1483" s="1">
        <v>150012</v>
      </c>
      <c r="CY1483" s="1" t="s">
        <v>2823</v>
      </c>
    </row>
    <row r="1484" spans="97:103" x14ac:dyDescent="0.2">
      <c r="CS1484" s="1" t="s">
        <v>2823</v>
      </c>
      <c r="CT1484" s="1">
        <v>4</v>
      </c>
      <c r="CU1484" s="1">
        <v>650</v>
      </c>
      <c r="CV1484" s="1">
        <v>12</v>
      </c>
      <c r="CW1484" s="1">
        <v>0</v>
      </c>
      <c r="CX1484" s="1">
        <v>150012</v>
      </c>
      <c r="CY1484" s="1" t="s">
        <v>2823</v>
      </c>
    </row>
    <row r="1485" spans="97:103" x14ac:dyDescent="0.2">
      <c r="CS1485" s="1" t="s">
        <v>2823</v>
      </c>
      <c r="CT1485" s="1">
        <v>4</v>
      </c>
      <c r="CU1485" s="1">
        <v>650</v>
      </c>
      <c r="CV1485" s="1">
        <v>12</v>
      </c>
      <c r="CW1485" s="1">
        <v>0</v>
      </c>
      <c r="CX1485" s="1">
        <v>150012</v>
      </c>
      <c r="CY1485" s="1" t="s">
        <v>2823</v>
      </c>
    </row>
    <row r="1486" spans="97:103" x14ac:dyDescent="0.2">
      <c r="CS1486" s="1" t="s">
        <v>2823</v>
      </c>
      <c r="CT1486" s="1">
        <v>4</v>
      </c>
      <c r="CU1486" s="1">
        <v>650</v>
      </c>
      <c r="CV1486" s="1">
        <v>12</v>
      </c>
      <c r="CW1486" s="1">
        <v>0</v>
      </c>
      <c r="CX1486" s="1">
        <v>150012</v>
      </c>
      <c r="CY1486" s="1" t="s">
        <v>2823</v>
      </c>
    </row>
    <row r="1487" spans="97:103" x14ac:dyDescent="0.2">
      <c r="CS1487" s="1" t="s">
        <v>2823</v>
      </c>
      <c r="CT1487" s="1">
        <v>4</v>
      </c>
      <c r="CU1487" s="1">
        <v>650</v>
      </c>
      <c r="CV1487" s="1">
        <v>12</v>
      </c>
      <c r="CW1487" s="1">
        <v>0</v>
      </c>
      <c r="CX1487" s="1">
        <v>150012</v>
      </c>
      <c r="CY1487" s="1" t="s">
        <v>2823</v>
      </c>
    </row>
    <row r="1488" spans="97:103" x14ac:dyDescent="0.2">
      <c r="CS1488" s="1" t="s">
        <v>2823</v>
      </c>
      <c r="CT1488" s="1">
        <v>4</v>
      </c>
      <c r="CU1488" s="1">
        <v>650</v>
      </c>
      <c r="CV1488" s="1">
        <v>12</v>
      </c>
      <c r="CW1488" s="1">
        <v>0</v>
      </c>
      <c r="CX1488" s="1">
        <v>150012</v>
      </c>
      <c r="CY1488" s="1" t="s">
        <v>2823</v>
      </c>
    </row>
    <row r="1489" spans="97:103" x14ac:dyDescent="0.2">
      <c r="CS1489" s="1" t="s">
        <v>2823</v>
      </c>
      <c r="CT1489" s="1">
        <v>4</v>
      </c>
      <c r="CU1489" s="1">
        <v>650</v>
      </c>
      <c r="CV1489" s="1">
        <v>12</v>
      </c>
      <c r="CW1489" s="1">
        <v>0</v>
      </c>
      <c r="CX1489" s="1">
        <v>150012</v>
      </c>
      <c r="CY1489" s="1" t="s">
        <v>2823</v>
      </c>
    </row>
    <row r="1490" spans="97:103" x14ac:dyDescent="0.2">
      <c r="CS1490" s="1" t="s">
        <v>2823</v>
      </c>
      <c r="CT1490" s="1">
        <v>4</v>
      </c>
      <c r="CU1490" s="1">
        <v>650</v>
      </c>
      <c r="CV1490" s="1">
        <v>12</v>
      </c>
      <c r="CW1490" s="1">
        <v>0</v>
      </c>
      <c r="CX1490" s="1">
        <v>150012</v>
      </c>
      <c r="CY1490" s="1" t="s">
        <v>2823</v>
      </c>
    </row>
    <row r="1491" spans="97:103" x14ac:dyDescent="0.2">
      <c r="CS1491" s="1" t="s">
        <v>2823</v>
      </c>
      <c r="CT1491" s="1">
        <v>4</v>
      </c>
      <c r="CU1491" s="1">
        <v>650</v>
      </c>
      <c r="CV1491" s="1">
        <v>12</v>
      </c>
      <c r="CW1491" s="1">
        <v>0</v>
      </c>
      <c r="CX1491" s="1">
        <v>150012</v>
      </c>
      <c r="CY1491" s="1" t="s">
        <v>2823</v>
      </c>
    </row>
    <row r="1492" spans="97:103" x14ac:dyDescent="0.2">
      <c r="CS1492" s="1" t="s">
        <v>2823</v>
      </c>
      <c r="CT1492" s="1">
        <v>4</v>
      </c>
      <c r="CU1492" s="1">
        <v>650</v>
      </c>
      <c r="CV1492" s="1">
        <v>12</v>
      </c>
      <c r="CW1492" s="1">
        <v>0</v>
      </c>
      <c r="CX1492" s="1">
        <v>150012</v>
      </c>
      <c r="CY1492" s="1" t="s">
        <v>2823</v>
      </c>
    </row>
    <row r="1493" spans="97:103" x14ac:dyDescent="0.2">
      <c r="CS1493" s="1" t="s">
        <v>2823</v>
      </c>
      <c r="CT1493" s="1">
        <v>4</v>
      </c>
      <c r="CU1493" s="1">
        <v>650</v>
      </c>
      <c r="CV1493" s="1">
        <v>12</v>
      </c>
      <c r="CW1493" s="1">
        <v>0</v>
      </c>
      <c r="CX1493" s="1">
        <v>150012</v>
      </c>
      <c r="CY1493" s="1" t="s">
        <v>2823</v>
      </c>
    </row>
    <row r="1494" spans="97:103" x14ac:dyDescent="0.2">
      <c r="CS1494" s="1" t="s">
        <v>2823</v>
      </c>
      <c r="CT1494" s="1">
        <v>4</v>
      </c>
      <c r="CU1494" s="1">
        <v>650</v>
      </c>
      <c r="CV1494" s="1">
        <v>12</v>
      </c>
      <c r="CW1494" s="1">
        <v>0</v>
      </c>
      <c r="CX1494" s="1">
        <v>150012</v>
      </c>
      <c r="CY1494" s="1" t="s">
        <v>2823</v>
      </c>
    </row>
    <row r="1495" spans="97:103" x14ac:dyDescent="0.2">
      <c r="CS1495" s="1" t="s">
        <v>2823</v>
      </c>
      <c r="CT1495" s="1">
        <v>4</v>
      </c>
      <c r="CU1495" s="1">
        <v>650</v>
      </c>
      <c r="CV1495" s="1">
        <v>12</v>
      </c>
      <c r="CW1495" s="1">
        <v>0</v>
      </c>
      <c r="CX1495" s="1">
        <v>150012</v>
      </c>
      <c r="CY1495" s="1" t="s">
        <v>2823</v>
      </c>
    </row>
    <row r="1496" spans="97:103" x14ac:dyDescent="0.2">
      <c r="CS1496" s="1" t="s">
        <v>2823</v>
      </c>
      <c r="CT1496" s="1">
        <v>4</v>
      </c>
      <c r="CU1496" s="1">
        <v>650</v>
      </c>
      <c r="CV1496" s="1">
        <v>12</v>
      </c>
      <c r="CW1496" s="1">
        <v>0</v>
      </c>
      <c r="CX1496" s="1">
        <v>150012</v>
      </c>
      <c r="CY1496" s="1" t="s">
        <v>2823</v>
      </c>
    </row>
    <row r="1497" spans="97:103" x14ac:dyDescent="0.2">
      <c r="CS1497" s="1" t="s">
        <v>2823</v>
      </c>
      <c r="CT1497" s="1">
        <v>4</v>
      </c>
      <c r="CU1497" s="1">
        <v>650</v>
      </c>
      <c r="CV1497" s="1">
        <v>12</v>
      </c>
      <c r="CW1497" s="1">
        <v>0</v>
      </c>
      <c r="CX1497" s="1">
        <v>150012</v>
      </c>
      <c r="CY1497" s="1" t="s">
        <v>2823</v>
      </c>
    </row>
    <row r="1498" spans="97:103" x14ac:dyDescent="0.2">
      <c r="CS1498" s="1" t="s">
        <v>2823</v>
      </c>
      <c r="CT1498" s="1">
        <v>4</v>
      </c>
      <c r="CU1498" s="1">
        <v>650</v>
      </c>
      <c r="CV1498" s="1">
        <v>12</v>
      </c>
      <c r="CW1498" s="1">
        <v>0</v>
      </c>
      <c r="CX1498" s="1">
        <v>150012</v>
      </c>
      <c r="CY1498" s="1" t="s">
        <v>2823</v>
      </c>
    </row>
    <row r="1499" spans="97:103" x14ac:dyDescent="0.2">
      <c r="CS1499" s="1" t="s">
        <v>2823</v>
      </c>
      <c r="CT1499" s="1">
        <v>4</v>
      </c>
      <c r="CU1499" s="1">
        <v>650</v>
      </c>
      <c r="CV1499" s="1">
        <v>12</v>
      </c>
      <c r="CW1499" s="1">
        <v>0</v>
      </c>
      <c r="CX1499" s="1">
        <v>150012</v>
      </c>
      <c r="CY1499" s="1" t="s">
        <v>2823</v>
      </c>
    </row>
    <row r="1500" spans="97:103" x14ac:dyDescent="0.2">
      <c r="CS1500" s="1" t="s">
        <v>2823</v>
      </c>
      <c r="CT1500" s="1">
        <v>4</v>
      </c>
      <c r="CU1500" s="1">
        <v>650</v>
      </c>
      <c r="CV1500" s="1">
        <v>12</v>
      </c>
      <c r="CW1500" s="1">
        <v>0</v>
      </c>
      <c r="CX1500" s="1">
        <v>150012</v>
      </c>
      <c r="CY1500" s="1" t="s">
        <v>2823</v>
      </c>
    </row>
    <row r="1501" spans="97:103" x14ac:dyDescent="0.2">
      <c r="CS1501" s="1" t="s">
        <v>2823</v>
      </c>
      <c r="CT1501" s="1">
        <v>4</v>
      </c>
      <c r="CU1501" s="1">
        <v>650</v>
      </c>
      <c r="CV1501" s="1">
        <v>12</v>
      </c>
      <c r="CW1501" s="1">
        <v>0</v>
      </c>
      <c r="CX1501" s="1">
        <v>150012</v>
      </c>
      <c r="CY1501" s="1" t="s">
        <v>2823</v>
      </c>
    </row>
    <row r="1502" spans="97:103" x14ac:dyDescent="0.2">
      <c r="CS1502" s="1" t="s">
        <v>2823</v>
      </c>
      <c r="CT1502" s="1">
        <v>4</v>
      </c>
      <c r="CU1502" s="1">
        <v>650</v>
      </c>
      <c r="CV1502" s="1">
        <v>12</v>
      </c>
      <c r="CW1502" s="1">
        <v>0</v>
      </c>
      <c r="CX1502" s="1">
        <v>150012</v>
      </c>
      <c r="CY1502" s="1" t="s">
        <v>2823</v>
      </c>
    </row>
    <row r="1503" spans="97:103" x14ac:dyDescent="0.2">
      <c r="CS1503" s="1" t="s">
        <v>2823</v>
      </c>
      <c r="CT1503" s="1">
        <v>4</v>
      </c>
      <c r="CU1503" s="1">
        <v>650</v>
      </c>
      <c r="CV1503" s="1">
        <v>12</v>
      </c>
      <c r="CW1503" s="1">
        <v>0</v>
      </c>
      <c r="CX1503" s="1">
        <v>150012</v>
      </c>
      <c r="CY1503" s="1" t="s">
        <v>2823</v>
      </c>
    </row>
    <row r="1504" spans="97:103" x14ac:dyDescent="0.2">
      <c r="CS1504" s="1" t="s">
        <v>2823</v>
      </c>
      <c r="CT1504" s="1">
        <v>4</v>
      </c>
      <c r="CU1504" s="1">
        <v>650</v>
      </c>
      <c r="CV1504" s="1">
        <v>12</v>
      </c>
      <c r="CW1504" s="1">
        <v>0</v>
      </c>
      <c r="CX1504" s="1">
        <v>150012</v>
      </c>
      <c r="CY1504" s="1" t="s">
        <v>2823</v>
      </c>
    </row>
    <row r="1505" spans="97:103" x14ac:dyDescent="0.2">
      <c r="CS1505" s="1" t="s">
        <v>2823</v>
      </c>
      <c r="CT1505" s="1">
        <v>4</v>
      </c>
      <c r="CU1505" s="1">
        <v>650</v>
      </c>
      <c r="CV1505" s="1">
        <v>12</v>
      </c>
      <c r="CW1505" s="1">
        <v>0</v>
      </c>
      <c r="CX1505" s="1">
        <v>150012</v>
      </c>
      <c r="CY1505" s="1" t="s">
        <v>2823</v>
      </c>
    </row>
    <row r="1506" spans="97:103" x14ac:dyDescent="0.2">
      <c r="CS1506" s="1" t="s">
        <v>2823</v>
      </c>
      <c r="CT1506" s="1">
        <v>4</v>
      </c>
      <c r="CU1506" s="1">
        <v>650</v>
      </c>
      <c r="CV1506" s="1">
        <v>12</v>
      </c>
      <c r="CW1506" s="1">
        <v>0</v>
      </c>
      <c r="CX1506" s="1">
        <v>150012</v>
      </c>
      <c r="CY1506" s="1" t="s">
        <v>2823</v>
      </c>
    </row>
    <row r="1507" spans="97:103" x14ac:dyDescent="0.2">
      <c r="CS1507" s="1" t="s">
        <v>2823</v>
      </c>
      <c r="CT1507" s="1">
        <v>4</v>
      </c>
      <c r="CU1507" s="1">
        <v>650</v>
      </c>
      <c r="CV1507" s="1">
        <v>12</v>
      </c>
      <c r="CW1507" s="1">
        <v>0</v>
      </c>
      <c r="CX1507" s="1">
        <v>150012</v>
      </c>
      <c r="CY1507" s="1" t="s">
        <v>2823</v>
      </c>
    </row>
    <row r="1508" spans="97:103" x14ac:dyDescent="0.2">
      <c r="CS1508" s="1" t="s">
        <v>2823</v>
      </c>
      <c r="CT1508" s="1">
        <v>4</v>
      </c>
      <c r="CU1508" s="1">
        <v>650</v>
      </c>
      <c r="CV1508" s="1">
        <v>12</v>
      </c>
      <c r="CW1508" s="1">
        <v>0</v>
      </c>
      <c r="CX1508" s="1">
        <v>150012</v>
      </c>
      <c r="CY1508" s="1" t="s">
        <v>2823</v>
      </c>
    </row>
    <row r="1509" spans="97:103" x14ac:dyDescent="0.2">
      <c r="CS1509" s="1" t="s">
        <v>2823</v>
      </c>
      <c r="CT1509" s="1">
        <v>4</v>
      </c>
      <c r="CU1509" s="1">
        <v>650</v>
      </c>
      <c r="CV1509" s="1">
        <v>12</v>
      </c>
      <c r="CW1509" s="1">
        <v>0</v>
      </c>
      <c r="CX1509" s="1">
        <v>150012</v>
      </c>
      <c r="CY1509" s="1" t="s">
        <v>2823</v>
      </c>
    </row>
    <row r="1510" spans="97:103" x14ac:dyDescent="0.2">
      <c r="CS1510" s="1" t="s">
        <v>2823</v>
      </c>
      <c r="CT1510" s="1">
        <v>4</v>
      </c>
      <c r="CU1510" s="1">
        <v>650</v>
      </c>
      <c r="CV1510" s="1">
        <v>12</v>
      </c>
      <c r="CW1510" s="1">
        <v>0</v>
      </c>
      <c r="CX1510" s="1">
        <v>150012</v>
      </c>
      <c r="CY1510" s="1" t="s">
        <v>2823</v>
      </c>
    </row>
    <row r="1511" spans="97:103" x14ac:dyDescent="0.2">
      <c r="CS1511" s="1" t="s">
        <v>2823</v>
      </c>
      <c r="CT1511" s="1">
        <v>4</v>
      </c>
      <c r="CU1511" s="1">
        <v>650</v>
      </c>
      <c r="CV1511" s="1">
        <v>12</v>
      </c>
      <c r="CW1511" s="1">
        <v>0</v>
      </c>
      <c r="CX1511" s="1">
        <v>150012</v>
      </c>
      <c r="CY1511" s="1" t="s">
        <v>2823</v>
      </c>
    </row>
    <row r="1512" spans="97:103" x14ac:dyDescent="0.2">
      <c r="CS1512" s="1" t="s">
        <v>2823</v>
      </c>
      <c r="CT1512" s="1">
        <v>4</v>
      </c>
      <c r="CU1512" s="1">
        <v>650</v>
      </c>
      <c r="CV1512" s="1">
        <v>12</v>
      </c>
      <c r="CW1512" s="1">
        <v>0</v>
      </c>
      <c r="CX1512" s="1">
        <v>150012</v>
      </c>
      <c r="CY1512" s="1" t="s">
        <v>2823</v>
      </c>
    </row>
    <row r="1513" spans="97:103" x14ac:dyDescent="0.2">
      <c r="CS1513" s="1" t="s">
        <v>2823</v>
      </c>
      <c r="CT1513" s="1">
        <v>4</v>
      </c>
      <c r="CU1513" s="1">
        <v>650</v>
      </c>
      <c r="CV1513" s="1">
        <v>12</v>
      </c>
      <c r="CW1513" s="1">
        <v>0</v>
      </c>
      <c r="CX1513" s="1">
        <v>150012</v>
      </c>
      <c r="CY1513" s="1" t="s">
        <v>2823</v>
      </c>
    </row>
    <row r="1514" spans="97:103" x14ac:dyDescent="0.2">
      <c r="CS1514" s="1" t="s">
        <v>2823</v>
      </c>
      <c r="CT1514" s="1">
        <v>4</v>
      </c>
      <c r="CU1514" s="1">
        <v>650</v>
      </c>
      <c r="CV1514" s="1">
        <v>12</v>
      </c>
      <c r="CW1514" s="1">
        <v>0</v>
      </c>
      <c r="CX1514" s="1">
        <v>150012</v>
      </c>
      <c r="CY1514" s="1" t="s">
        <v>2823</v>
      </c>
    </row>
    <row r="1515" spans="97:103" x14ac:dyDescent="0.2">
      <c r="CS1515" s="1" t="s">
        <v>2823</v>
      </c>
      <c r="CT1515" s="1">
        <v>4</v>
      </c>
      <c r="CU1515" s="1">
        <v>650</v>
      </c>
      <c r="CV1515" s="1">
        <v>12</v>
      </c>
      <c r="CW1515" s="1">
        <v>0</v>
      </c>
      <c r="CX1515" s="1">
        <v>150012</v>
      </c>
      <c r="CY1515" s="1" t="s">
        <v>2823</v>
      </c>
    </row>
    <row r="1516" spans="97:103" x14ac:dyDescent="0.2">
      <c r="CS1516" s="1" t="s">
        <v>2823</v>
      </c>
      <c r="CT1516" s="1">
        <v>4</v>
      </c>
      <c r="CU1516" s="1">
        <v>650</v>
      </c>
      <c r="CV1516" s="1">
        <v>12</v>
      </c>
      <c r="CW1516" s="1">
        <v>0</v>
      </c>
      <c r="CX1516" s="1">
        <v>150012</v>
      </c>
      <c r="CY1516" s="1" t="s">
        <v>2823</v>
      </c>
    </row>
    <row r="1517" spans="97:103" x14ac:dyDescent="0.2">
      <c r="CS1517" s="1" t="s">
        <v>2823</v>
      </c>
      <c r="CT1517" s="1">
        <v>4</v>
      </c>
      <c r="CU1517" s="1">
        <v>650</v>
      </c>
      <c r="CV1517" s="1">
        <v>12</v>
      </c>
      <c r="CW1517" s="1">
        <v>0</v>
      </c>
      <c r="CX1517" s="1">
        <v>150012</v>
      </c>
      <c r="CY1517" s="1" t="s">
        <v>2823</v>
      </c>
    </row>
    <row r="1518" spans="97:103" x14ac:dyDescent="0.2">
      <c r="CS1518" s="1" t="s">
        <v>268</v>
      </c>
      <c r="CT1518" s="1">
        <v>1</v>
      </c>
      <c r="CU1518" s="1">
        <v>650</v>
      </c>
      <c r="CV1518" s="1">
        <v>13</v>
      </c>
      <c r="CW1518" s="1">
        <v>0</v>
      </c>
      <c r="CX1518" s="1">
        <v>150013</v>
      </c>
      <c r="CY1518" s="1" t="s">
        <v>268</v>
      </c>
    </row>
    <row r="1519" spans="97:103" x14ac:dyDescent="0.2">
      <c r="CS1519" s="1" t="s">
        <v>268</v>
      </c>
      <c r="CT1519" s="1">
        <v>1</v>
      </c>
      <c r="CU1519" s="1">
        <v>650</v>
      </c>
      <c r="CV1519" s="1">
        <v>13</v>
      </c>
      <c r="CW1519" s="1">
        <v>0</v>
      </c>
      <c r="CX1519" s="1">
        <v>150013</v>
      </c>
      <c r="CY1519" s="1" t="s">
        <v>268</v>
      </c>
    </row>
    <row r="1520" spans="97:103" x14ac:dyDescent="0.2">
      <c r="CS1520" s="1" t="s">
        <v>268</v>
      </c>
      <c r="CT1520" s="1">
        <v>1</v>
      </c>
      <c r="CU1520" s="1">
        <v>650</v>
      </c>
      <c r="CV1520" s="1">
        <v>13</v>
      </c>
      <c r="CW1520" s="1">
        <v>0</v>
      </c>
      <c r="CX1520" s="1">
        <v>150013</v>
      </c>
      <c r="CY1520" s="1" t="s">
        <v>268</v>
      </c>
    </row>
    <row r="1521" spans="97:103" x14ac:dyDescent="0.2">
      <c r="CS1521" s="1" t="s">
        <v>268</v>
      </c>
      <c r="CT1521" s="1">
        <v>1</v>
      </c>
      <c r="CU1521" s="1">
        <v>650</v>
      </c>
      <c r="CV1521" s="1">
        <v>13</v>
      </c>
      <c r="CW1521" s="1">
        <v>0</v>
      </c>
      <c r="CX1521" s="1">
        <v>150013</v>
      </c>
      <c r="CY1521" s="1" t="s">
        <v>268</v>
      </c>
    </row>
    <row r="1522" spans="97:103" x14ac:dyDescent="0.2">
      <c r="CS1522" s="1" t="s">
        <v>268</v>
      </c>
      <c r="CT1522" s="1">
        <v>1</v>
      </c>
      <c r="CU1522" s="1">
        <v>650</v>
      </c>
      <c r="CV1522" s="1">
        <v>13</v>
      </c>
      <c r="CW1522" s="1">
        <v>0</v>
      </c>
      <c r="CX1522" s="1">
        <v>150013</v>
      </c>
      <c r="CY1522" s="1" t="s">
        <v>268</v>
      </c>
    </row>
    <row r="1523" spans="97:103" x14ac:dyDescent="0.2">
      <c r="CS1523" s="1" t="s">
        <v>268</v>
      </c>
      <c r="CT1523" s="1">
        <v>1</v>
      </c>
      <c r="CU1523" s="1">
        <v>650</v>
      </c>
      <c r="CV1523" s="1">
        <v>13</v>
      </c>
      <c r="CW1523" s="1">
        <v>0</v>
      </c>
      <c r="CX1523" s="1">
        <v>150013</v>
      </c>
      <c r="CY1523" s="1" t="s">
        <v>268</v>
      </c>
    </row>
    <row r="1524" spans="97:103" x14ac:dyDescent="0.2">
      <c r="CS1524" s="1" t="s">
        <v>268</v>
      </c>
      <c r="CT1524" s="1">
        <v>1</v>
      </c>
      <c r="CU1524" s="1">
        <v>650</v>
      </c>
      <c r="CV1524" s="1">
        <v>13</v>
      </c>
      <c r="CW1524" s="1">
        <v>0</v>
      </c>
      <c r="CX1524" s="1">
        <v>150013</v>
      </c>
      <c r="CY1524" s="1" t="s">
        <v>268</v>
      </c>
    </row>
    <row r="1525" spans="97:103" x14ac:dyDescent="0.2">
      <c r="CS1525" s="1" t="s">
        <v>268</v>
      </c>
      <c r="CT1525" s="1">
        <v>1</v>
      </c>
      <c r="CU1525" s="1">
        <v>650</v>
      </c>
      <c r="CV1525" s="1">
        <v>13</v>
      </c>
      <c r="CW1525" s="1">
        <v>0</v>
      </c>
      <c r="CX1525" s="1">
        <v>150013</v>
      </c>
      <c r="CY1525" s="1" t="s">
        <v>268</v>
      </c>
    </row>
    <row r="1526" spans="97:103" x14ac:dyDescent="0.2">
      <c r="CS1526" s="1" t="s">
        <v>268</v>
      </c>
      <c r="CT1526" s="1">
        <v>1</v>
      </c>
      <c r="CU1526" s="1">
        <v>650</v>
      </c>
      <c r="CV1526" s="1">
        <v>13</v>
      </c>
      <c r="CW1526" s="1">
        <v>0</v>
      </c>
      <c r="CX1526" s="1">
        <v>150013</v>
      </c>
      <c r="CY1526" s="1" t="s">
        <v>268</v>
      </c>
    </row>
    <row r="1527" spans="97:103" x14ac:dyDescent="0.2">
      <c r="CS1527" s="1" t="s">
        <v>268</v>
      </c>
      <c r="CT1527" s="1">
        <v>1</v>
      </c>
      <c r="CU1527" s="1">
        <v>650</v>
      </c>
      <c r="CV1527" s="1">
        <v>13</v>
      </c>
      <c r="CW1527" s="1">
        <v>0</v>
      </c>
      <c r="CX1527" s="1">
        <v>150013</v>
      </c>
      <c r="CY1527" s="1" t="s">
        <v>268</v>
      </c>
    </row>
    <row r="1528" spans="97:103" x14ac:dyDescent="0.2">
      <c r="CS1528" s="1" t="s">
        <v>268</v>
      </c>
      <c r="CT1528" s="1">
        <v>1</v>
      </c>
      <c r="CU1528" s="1">
        <v>650</v>
      </c>
      <c r="CV1528" s="1">
        <v>13</v>
      </c>
      <c r="CW1528" s="1">
        <v>0</v>
      </c>
      <c r="CX1528" s="1">
        <v>150013</v>
      </c>
      <c r="CY1528" s="1" t="s">
        <v>268</v>
      </c>
    </row>
    <row r="1529" spans="97:103" x14ac:dyDescent="0.2">
      <c r="CS1529" s="1" t="s">
        <v>268</v>
      </c>
      <c r="CT1529" s="1">
        <v>1</v>
      </c>
      <c r="CU1529" s="1">
        <v>650</v>
      </c>
      <c r="CV1529" s="1">
        <v>13</v>
      </c>
      <c r="CW1529" s="1">
        <v>0</v>
      </c>
      <c r="CX1529" s="1">
        <v>150013</v>
      </c>
      <c r="CY1529" s="1" t="s">
        <v>268</v>
      </c>
    </row>
    <row r="1530" spans="97:103" x14ac:dyDescent="0.2">
      <c r="CS1530" s="1" t="s">
        <v>268</v>
      </c>
      <c r="CT1530" s="1">
        <v>1</v>
      </c>
      <c r="CU1530" s="1">
        <v>650</v>
      </c>
      <c r="CV1530" s="1">
        <v>13</v>
      </c>
      <c r="CW1530" s="1">
        <v>0</v>
      </c>
      <c r="CX1530" s="1">
        <v>150013</v>
      </c>
      <c r="CY1530" s="1" t="s">
        <v>268</v>
      </c>
    </row>
    <row r="1531" spans="97:103" x14ac:dyDescent="0.2">
      <c r="CS1531" s="1" t="s">
        <v>268</v>
      </c>
      <c r="CT1531" s="1">
        <v>1</v>
      </c>
      <c r="CU1531" s="1">
        <v>650</v>
      </c>
      <c r="CV1531" s="1">
        <v>13</v>
      </c>
      <c r="CW1531" s="1">
        <v>0</v>
      </c>
      <c r="CX1531" s="1">
        <v>150013</v>
      </c>
      <c r="CY1531" s="1" t="s">
        <v>268</v>
      </c>
    </row>
    <row r="1532" spans="97:103" x14ac:dyDescent="0.2">
      <c r="CS1532" s="1" t="s">
        <v>268</v>
      </c>
      <c r="CT1532" s="1">
        <v>1</v>
      </c>
      <c r="CU1532" s="1">
        <v>650</v>
      </c>
      <c r="CV1532" s="1">
        <v>13</v>
      </c>
      <c r="CW1532" s="1">
        <v>0</v>
      </c>
      <c r="CX1532" s="1">
        <v>150013</v>
      </c>
      <c r="CY1532" s="1" t="s">
        <v>268</v>
      </c>
    </row>
    <row r="1533" spans="97:103" x14ac:dyDescent="0.2">
      <c r="CS1533" s="1" t="s">
        <v>268</v>
      </c>
      <c r="CT1533" s="1">
        <v>1</v>
      </c>
      <c r="CU1533" s="1">
        <v>650</v>
      </c>
      <c r="CV1533" s="1">
        <v>13</v>
      </c>
      <c r="CW1533" s="1">
        <v>0</v>
      </c>
      <c r="CX1533" s="1">
        <v>150013</v>
      </c>
      <c r="CY1533" s="1" t="s">
        <v>268</v>
      </c>
    </row>
    <row r="1534" spans="97:103" x14ac:dyDescent="0.2">
      <c r="CS1534" s="1" t="s">
        <v>268</v>
      </c>
      <c r="CT1534" s="1">
        <v>1</v>
      </c>
      <c r="CU1534" s="1">
        <v>650</v>
      </c>
      <c r="CV1534" s="1">
        <v>13</v>
      </c>
      <c r="CW1534" s="1">
        <v>0</v>
      </c>
      <c r="CX1534" s="1">
        <v>150013</v>
      </c>
      <c r="CY1534" s="1" t="s">
        <v>268</v>
      </c>
    </row>
    <row r="1535" spans="97:103" x14ac:dyDescent="0.2">
      <c r="CS1535" s="1" t="s">
        <v>268</v>
      </c>
      <c r="CT1535" s="1">
        <v>1</v>
      </c>
      <c r="CU1535" s="1">
        <v>650</v>
      </c>
      <c r="CV1535" s="1">
        <v>13</v>
      </c>
      <c r="CW1535" s="1">
        <v>0</v>
      </c>
      <c r="CX1535" s="1">
        <v>150013</v>
      </c>
      <c r="CY1535" s="1" t="s">
        <v>268</v>
      </c>
    </row>
    <row r="1536" spans="97:103" x14ac:dyDescent="0.2">
      <c r="CS1536" s="1" t="s">
        <v>268</v>
      </c>
      <c r="CT1536" s="1">
        <v>1</v>
      </c>
      <c r="CU1536" s="1">
        <v>650</v>
      </c>
      <c r="CV1536" s="1">
        <v>13</v>
      </c>
      <c r="CW1536" s="1">
        <v>0</v>
      </c>
      <c r="CX1536" s="1">
        <v>150013</v>
      </c>
      <c r="CY1536" s="1" t="s">
        <v>268</v>
      </c>
    </row>
    <row r="1537" spans="97:103" x14ac:dyDescent="0.2">
      <c r="CS1537" s="1" t="s">
        <v>268</v>
      </c>
      <c r="CT1537" s="1">
        <v>1</v>
      </c>
      <c r="CU1537" s="1">
        <v>650</v>
      </c>
      <c r="CV1537" s="1">
        <v>13</v>
      </c>
      <c r="CW1537" s="1">
        <v>0</v>
      </c>
      <c r="CX1537" s="1">
        <v>150013</v>
      </c>
      <c r="CY1537" s="1" t="s">
        <v>268</v>
      </c>
    </row>
    <row r="1538" spans="97:103" x14ac:dyDescent="0.2">
      <c r="CS1538" s="1" t="s">
        <v>268</v>
      </c>
      <c r="CT1538" s="1">
        <v>1</v>
      </c>
      <c r="CU1538" s="1">
        <v>650</v>
      </c>
      <c r="CV1538" s="1">
        <v>13</v>
      </c>
      <c r="CW1538" s="1">
        <v>0</v>
      </c>
      <c r="CX1538" s="1">
        <v>150013</v>
      </c>
      <c r="CY1538" s="1" t="s">
        <v>268</v>
      </c>
    </row>
    <row r="1539" spans="97:103" x14ac:dyDescent="0.2">
      <c r="CS1539" s="1" t="s">
        <v>268</v>
      </c>
      <c r="CT1539" s="1">
        <v>1</v>
      </c>
      <c r="CU1539" s="1">
        <v>650</v>
      </c>
      <c r="CV1539" s="1">
        <v>13</v>
      </c>
      <c r="CW1539" s="1">
        <v>0</v>
      </c>
      <c r="CX1539" s="1">
        <v>150013</v>
      </c>
      <c r="CY1539" s="1" t="s">
        <v>268</v>
      </c>
    </row>
    <row r="1540" spans="97:103" x14ac:dyDescent="0.2">
      <c r="CS1540" s="1" t="s">
        <v>268</v>
      </c>
      <c r="CT1540" s="1">
        <v>1</v>
      </c>
      <c r="CU1540" s="1">
        <v>650</v>
      </c>
      <c r="CV1540" s="1">
        <v>13</v>
      </c>
      <c r="CW1540" s="1">
        <v>0</v>
      </c>
      <c r="CX1540" s="1">
        <v>150013</v>
      </c>
      <c r="CY1540" s="1" t="s">
        <v>268</v>
      </c>
    </row>
    <row r="1541" spans="97:103" x14ac:dyDescent="0.2">
      <c r="CS1541" s="1" t="s">
        <v>268</v>
      </c>
      <c r="CT1541" s="1">
        <v>1</v>
      </c>
      <c r="CU1541" s="1">
        <v>650</v>
      </c>
      <c r="CV1541" s="1">
        <v>13</v>
      </c>
      <c r="CW1541" s="1">
        <v>0</v>
      </c>
      <c r="CX1541" s="1">
        <v>150013</v>
      </c>
      <c r="CY1541" s="1" t="s">
        <v>268</v>
      </c>
    </row>
    <row r="1542" spans="97:103" x14ac:dyDescent="0.2">
      <c r="CS1542" s="1" t="s">
        <v>268</v>
      </c>
      <c r="CT1542" s="1">
        <v>1</v>
      </c>
      <c r="CU1542" s="1">
        <v>650</v>
      </c>
      <c r="CV1542" s="1">
        <v>13</v>
      </c>
      <c r="CW1542" s="1">
        <v>0</v>
      </c>
      <c r="CX1542" s="1">
        <v>150013</v>
      </c>
      <c r="CY1542" s="1" t="s">
        <v>268</v>
      </c>
    </row>
    <row r="1543" spans="97:103" x14ac:dyDescent="0.2">
      <c r="CS1543" s="1" t="s">
        <v>268</v>
      </c>
      <c r="CT1543" s="1">
        <v>1</v>
      </c>
      <c r="CU1543" s="1">
        <v>650</v>
      </c>
      <c r="CV1543" s="1">
        <v>13</v>
      </c>
      <c r="CW1543" s="1">
        <v>0</v>
      </c>
      <c r="CX1543" s="1">
        <v>150013</v>
      </c>
      <c r="CY1543" s="1" t="s">
        <v>268</v>
      </c>
    </row>
    <row r="1544" spans="97:103" x14ac:dyDescent="0.2">
      <c r="CS1544" s="1" t="s">
        <v>268</v>
      </c>
      <c r="CT1544" s="1">
        <v>1</v>
      </c>
      <c r="CU1544" s="1">
        <v>650</v>
      </c>
      <c r="CV1544" s="1">
        <v>13</v>
      </c>
      <c r="CW1544" s="1">
        <v>0</v>
      </c>
      <c r="CX1544" s="1">
        <v>150013</v>
      </c>
      <c r="CY1544" s="1" t="s">
        <v>268</v>
      </c>
    </row>
    <row r="1545" spans="97:103" x14ac:dyDescent="0.2">
      <c r="CS1545" s="1" t="s">
        <v>268</v>
      </c>
      <c r="CT1545" s="1">
        <v>1</v>
      </c>
      <c r="CU1545" s="1">
        <v>650</v>
      </c>
      <c r="CV1545" s="1">
        <v>13</v>
      </c>
      <c r="CW1545" s="1">
        <v>0</v>
      </c>
      <c r="CX1545" s="1">
        <v>150013</v>
      </c>
      <c r="CY1545" s="1" t="s">
        <v>268</v>
      </c>
    </row>
    <row r="1546" spans="97:103" x14ac:dyDescent="0.2">
      <c r="CS1546" s="1" t="s">
        <v>268</v>
      </c>
      <c r="CT1546" s="1">
        <v>1</v>
      </c>
      <c r="CU1546" s="1">
        <v>650</v>
      </c>
      <c r="CV1546" s="1">
        <v>13</v>
      </c>
      <c r="CW1546" s="1">
        <v>0</v>
      </c>
      <c r="CX1546" s="1">
        <v>150013</v>
      </c>
      <c r="CY1546" s="1" t="s">
        <v>268</v>
      </c>
    </row>
    <row r="1547" spans="97:103" x14ac:dyDescent="0.2">
      <c r="CS1547" s="1" t="s">
        <v>268</v>
      </c>
      <c r="CT1547" s="1">
        <v>1</v>
      </c>
      <c r="CU1547" s="1">
        <v>650</v>
      </c>
      <c r="CV1547" s="1">
        <v>13</v>
      </c>
      <c r="CW1547" s="1">
        <v>0</v>
      </c>
      <c r="CX1547" s="1">
        <v>150013</v>
      </c>
      <c r="CY1547" s="1" t="s">
        <v>268</v>
      </c>
    </row>
    <row r="1548" spans="97:103" x14ac:dyDescent="0.2">
      <c r="CS1548" s="1" t="s">
        <v>268</v>
      </c>
      <c r="CT1548" s="1">
        <v>1</v>
      </c>
      <c r="CU1548" s="1">
        <v>650</v>
      </c>
      <c r="CV1548" s="1">
        <v>13</v>
      </c>
      <c r="CW1548" s="1">
        <v>0</v>
      </c>
      <c r="CX1548" s="1">
        <v>150013</v>
      </c>
      <c r="CY1548" s="1" t="s">
        <v>268</v>
      </c>
    </row>
    <row r="1549" spans="97:103" x14ac:dyDescent="0.2">
      <c r="CS1549" s="1" t="s">
        <v>268</v>
      </c>
      <c r="CT1549" s="1">
        <v>1</v>
      </c>
      <c r="CU1549" s="1">
        <v>650</v>
      </c>
      <c r="CV1549" s="1">
        <v>13</v>
      </c>
      <c r="CW1549" s="1">
        <v>0</v>
      </c>
      <c r="CX1549" s="1">
        <v>150013</v>
      </c>
      <c r="CY1549" s="1" t="s">
        <v>268</v>
      </c>
    </row>
    <row r="1550" spans="97:103" x14ac:dyDescent="0.2">
      <c r="CS1550" s="1" t="s">
        <v>268</v>
      </c>
      <c r="CT1550" s="1">
        <v>1</v>
      </c>
      <c r="CU1550" s="1">
        <v>650</v>
      </c>
      <c r="CV1550" s="1">
        <v>13</v>
      </c>
      <c r="CW1550" s="1">
        <v>0</v>
      </c>
      <c r="CX1550" s="1">
        <v>150013</v>
      </c>
      <c r="CY1550" s="1" t="s">
        <v>268</v>
      </c>
    </row>
    <row r="1551" spans="97:103" x14ac:dyDescent="0.2">
      <c r="CS1551" s="1" t="s">
        <v>268</v>
      </c>
      <c r="CT1551" s="1">
        <v>1</v>
      </c>
      <c r="CU1551" s="1">
        <v>650</v>
      </c>
      <c r="CV1551" s="1">
        <v>13</v>
      </c>
      <c r="CW1551" s="1">
        <v>0</v>
      </c>
      <c r="CX1551" s="1">
        <v>150013</v>
      </c>
      <c r="CY1551" s="1" t="s">
        <v>268</v>
      </c>
    </row>
    <row r="1552" spans="97:103" x14ac:dyDescent="0.2">
      <c r="CS1552" s="1" t="s">
        <v>268</v>
      </c>
      <c r="CT1552" s="1">
        <v>1</v>
      </c>
      <c r="CU1552" s="1">
        <v>650</v>
      </c>
      <c r="CV1552" s="1">
        <v>13</v>
      </c>
      <c r="CW1552" s="1">
        <v>0</v>
      </c>
      <c r="CX1552" s="1">
        <v>150013</v>
      </c>
      <c r="CY1552" s="1" t="s">
        <v>268</v>
      </c>
    </row>
    <row r="1553" spans="97:103" x14ac:dyDescent="0.2">
      <c r="CS1553" s="1" t="s">
        <v>268</v>
      </c>
      <c r="CT1553" s="1">
        <v>1</v>
      </c>
      <c r="CU1553" s="1">
        <v>650</v>
      </c>
      <c r="CV1553" s="1">
        <v>13</v>
      </c>
      <c r="CW1553" s="1">
        <v>0</v>
      </c>
      <c r="CX1553" s="1">
        <v>150013</v>
      </c>
      <c r="CY1553" s="1" t="s">
        <v>268</v>
      </c>
    </row>
    <row r="1554" spans="97:103" x14ac:dyDescent="0.2">
      <c r="CS1554" s="1" t="s">
        <v>260</v>
      </c>
      <c r="CT1554" s="1">
        <v>1</v>
      </c>
      <c r="CU1554" s="1">
        <v>650</v>
      </c>
      <c r="CV1554" s="1">
        <v>14</v>
      </c>
      <c r="CW1554" s="1">
        <v>0</v>
      </c>
      <c r="CX1554" s="1">
        <v>150014</v>
      </c>
      <c r="CY1554" s="1" t="s">
        <v>260</v>
      </c>
    </row>
    <row r="1555" spans="97:103" x14ac:dyDescent="0.2">
      <c r="CS1555" s="1" t="s">
        <v>260</v>
      </c>
      <c r="CT1555" s="1">
        <v>1</v>
      </c>
      <c r="CU1555" s="1">
        <v>650</v>
      </c>
      <c r="CV1555" s="1">
        <v>14</v>
      </c>
      <c r="CW1555" s="1">
        <v>0</v>
      </c>
      <c r="CX1555" s="1">
        <v>150014</v>
      </c>
      <c r="CY1555" s="1" t="s">
        <v>260</v>
      </c>
    </row>
    <row r="1556" spans="97:103" x14ac:dyDescent="0.2">
      <c r="CS1556" s="1" t="s">
        <v>260</v>
      </c>
      <c r="CT1556" s="1">
        <v>1</v>
      </c>
      <c r="CU1556" s="1">
        <v>650</v>
      </c>
      <c r="CV1556" s="1">
        <v>14</v>
      </c>
      <c r="CW1556" s="1">
        <v>0</v>
      </c>
      <c r="CX1556" s="1">
        <v>150014</v>
      </c>
      <c r="CY1556" s="1" t="s">
        <v>260</v>
      </c>
    </row>
    <row r="1557" spans="97:103" x14ac:dyDescent="0.2">
      <c r="CS1557" s="1" t="s">
        <v>260</v>
      </c>
      <c r="CT1557" s="1">
        <v>1</v>
      </c>
      <c r="CU1557" s="1">
        <v>650</v>
      </c>
      <c r="CV1557" s="1">
        <v>14</v>
      </c>
      <c r="CW1557" s="1">
        <v>0</v>
      </c>
      <c r="CX1557" s="1">
        <v>150014</v>
      </c>
      <c r="CY1557" s="1" t="s">
        <v>260</v>
      </c>
    </row>
    <row r="1558" spans="97:103" x14ac:dyDescent="0.2">
      <c r="CS1558" s="1" t="s">
        <v>260</v>
      </c>
      <c r="CT1558" s="1">
        <v>1</v>
      </c>
      <c r="CU1558" s="1">
        <v>650</v>
      </c>
      <c r="CV1558" s="1">
        <v>14</v>
      </c>
      <c r="CW1558" s="1">
        <v>0</v>
      </c>
      <c r="CX1558" s="1">
        <v>150014</v>
      </c>
      <c r="CY1558" s="1" t="s">
        <v>260</v>
      </c>
    </row>
    <row r="1559" spans="97:103" x14ac:dyDescent="0.2">
      <c r="CS1559" s="1" t="s">
        <v>260</v>
      </c>
      <c r="CT1559" s="1">
        <v>1</v>
      </c>
      <c r="CU1559" s="1">
        <v>650</v>
      </c>
      <c r="CV1559" s="1">
        <v>14</v>
      </c>
      <c r="CW1559" s="1">
        <v>0</v>
      </c>
      <c r="CX1559" s="1">
        <v>150014</v>
      </c>
      <c r="CY1559" s="1" t="s">
        <v>260</v>
      </c>
    </row>
    <row r="1560" spans="97:103" x14ac:dyDescent="0.2">
      <c r="CS1560" s="1" t="s">
        <v>260</v>
      </c>
      <c r="CT1560" s="1">
        <v>1</v>
      </c>
      <c r="CU1560" s="1">
        <v>650</v>
      </c>
      <c r="CV1560" s="1">
        <v>14</v>
      </c>
      <c r="CW1560" s="1">
        <v>0</v>
      </c>
      <c r="CX1560" s="1">
        <v>150014</v>
      </c>
      <c r="CY1560" s="1" t="s">
        <v>260</v>
      </c>
    </row>
    <row r="1561" spans="97:103" x14ac:dyDescent="0.2">
      <c r="CS1561" s="1" t="s">
        <v>260</v>
      </c>
      <c r="CT1561" s="1">
        <v>1</v>
      </c>
      <c r="CU1561" s="1">
        <v>650</v>
      </c>
      <c r="CV1561" s="1">
        <v>14</v>
      </c>
      <c r="CW1561" s="1">
        <v>0</v>
      </c>
      <c r="CX1561" s="1">
        <v>150014</v>
      </c>
      <c r="CY1561" s="1" t="s">
        <v>260</v>
      </c>
    </row>
    <row r="1562" spans="97:103" x14ac:dyDescent="0.2">
      <c r="CS1562" s="1" t="s">
        <v>260</v>
      </c>
      <c r="CT1562" s="1">
        <v>1</v>
      </c>
      <c r="CU1562" s="1">
        <v>650</v>
      </c>
      <c r="CV1562" s="1">
        <v>14</v>
      </c>
      <c r="CW1562" s="1">
        <v>0</v>
      </c>
      <c r="CX1562" s="1">
        <v>150014</v>
      </c>
      <c r="CY1562" s="1" t="s">
        <v>260</v>
      </c>
    </row>
    <row r="1563" spans="97:103" x14ac:dyDescent="0.2">
      <c r="CS1563" s="1" t="s">
        <v>260</v>
      </c>
      <c r="CT1563" s="1">
        <v>1</v>
      </c>
      <c r="CU1563" s="1">
        <v>650</v>
      </c>
      <c r="CV1563" s="1">
        <v>14</v>
      </c>
      <c r="CW1563" s="1">
        <v>0</v>
      </c>
      <c r="CX1563" s="1">
        <v>150014</v>
      </c>
      <c r="CY1563" s="1" t="s">
        <v>260</v>
      </c>
    </row>
    <row r="1564" spans="97:103" x14ac:dyDescent="0.2">
      <c r="CS1564" s="1" t="s">
        <v>260</v>
      </c>
      <c r="CT1564" s="1">
        <v>1</v>
      </c>
      <c r="CU1564" s="1">
        <v>650</v>
      </c>
      <c r="CV1564" s="1">
        <v>14</v>
      </c>
      <c r="CW1564" s="1">
        <v>0</v>
      </c>
      <c r="CX1564" s="1">
        <v>150014</v>
      </c>
      <c r="CY1564" s="1" t="s">
        <v>260</v>
      </c>
    </row>
    <row r="1565" spans="97:103" x14ac:dyDescent="0.2">
      <c r="CS1565" s="1" t="s">
        <v>260</v>
      </c>
      <c r="CT1565" s="1">
        <v>1</v>
      </c>
      <c r="CU1565" s="1">
        <v>650</v>
      </c>
      <c r="CV1565" s="1">
        <v>14</v>
      </c>
      <c r="CW1565" s="1">
        <v>0</v>
      </c>
      <c r="CX1565" s="1">
        <v>150014</v>
      </c>
      <c r="CY1565" s="1" t="s">
        <v>260</v>
      </c>
    </row>
    <row r="1566" spans="97:103" x14ac:dyDescent="0.2">
      <c r="CS1566" s="1" t="s">
        <v>260</v>
      </c>
      <c r="CT1566" s="1">
        <v>1</v>
      </c>
      <c r="CU1566" s="1">
        <v>650</v>
      </c>
      <c r="CV1566" s="1">
        <v>14</v>
      </c>
      <c r="CW1566" s="1">
        <v>0</v>
      </c>
      <c r="CX1566" s="1">
        <v>150014</v>
      </c>
      <c r="CY1566" s="1" t="s">
        <v>260</v>
      </c>
    </row>
    <row r="1567" spans="97:103" x14ac:dyDescent="0.2">
      <c r="CS1567" s="1" t="s">
        <v>260</v>
      </c>
      <c r="CT1567" s="1">
        <v>1</v>
      </c>
      <c r="CU1567" s="1">
        <v>650</v>
      </c>
      <c r="CV1567" s="1">
        <v>14</v>
      </c>
      <c r="CW1567" s="1">
        <v>0</v>
      </c>
      <c r="CX1567" s="1">
        <v>150014</v>
      </c>
      <c r="CY1567" s="1" t="s">
        <v>260</v>
      </c>
    </row>
    <row r="1568" spans="97:103" x14ac:dyDescent="0.2">
      <c r="CS1568" s="1" t="s">
        <v>260</v>
      </c>
      <c r="CT1568" s="1">
        <v>1</v>
      </c>
      <c r="CU1568" s="1">
        <v>650</v>
      </c>
      <c r="CV1568" s="1">
        <v>14</v>
      </c>
      <c r="CW1568" s="1">
        <v>0</v>
      </c>
      <c r="CX1568" s="1">
        <v>150014</v>
      </c>
      <c r="CY1568" s="1" t="s">
        <v>260</v>
      </c>
    </row>
    <row r="1569" spans="97:103" x14ac:dyDescent="0.2">
      <c r="CS1569" s="1" t="s">
        <v>260</v>
      </c>
      <c r="CT1569" s="1">
        <v>1</v>
      </c>
      <c r="CU1569" s="1">
        <v>650</v>
      </c>
      <c r="CV1569" s="1">
        <v>14</v>
      </c>
      <c r="CW1569" s="1">
        <v>0</v>
      </c>
      <c r="CX1569" s="1">
        <v>150014</v>
      </c>
      <c r="CY1569" s="1" t="s">
        <v>260</v>
      </c>
    </row>
    <row r="1570" spans="97:103" x14ac:dyDescent="0.2">
      <c r="CS1570" s="1" t="s">
        <v>260</v>
      </c>
      <c r="CT1570" s="1">
        <v>1</v>
      </c>
      <c r="CU1570" s="1">
        <v>650</v>
      </c>
      <c r="CV1570" s="1">
        <v>14</v>
      </c>
      <c r="CW1570" s="1">
        <v>0</v>
      </c>
      <c r="CX1570" s="1">
        <v>150014</v>
      </c>
      <c r="CY1570" s="1" t="s">
        <v>260</v>
      </c>
    </row>
    <row r="1571" spans="97:103" x14ac:dyDescent="0.2">
      <c r="CS1571" s="1" t="s">
        <v>260</v>
      </c>
      <c r="CT1571" s="1">
        <v>1</v>
      </c>
      <c r="CU1571" s="1">
        <v>650</v>
      </c>
      <c r="CV1571" s="1">
        <v>14</v>
      </c>
      <c r="CW1571" s="1">
        <v>0</v>
      </c>
      <c r="CX1571" s="1">
        <v>150014</v>
      </c>
      <c r="CY1571" s="1" t="s">
        <v>260</v>
      </c>
    </row>
    <row r="1572" spans="97:103" x14ac:dyDescent="0.2">
      <c r="CS1572" s="1" t="s">
        <v>260</v>
      </c>
      <c r="CT1572" s="1">
        <v>1</v>
      </c>
      <c r="CU1572" s="1">
        <v>650</v>
      </c>
      <c r="CV1572" s="1">
        <v>14</v>
      </c>
      <c r="CW1572" s="1">
        <v>0</v>
      </c>
      <c r="CX1572" s="1">
        <v>150014</v>
      </c>
      <c r="CY1572" s="1" t="s">
        <v>260</v>
      </c>
    </row>
    <row r="1573" spans="97:103" x14ac:dyDescent="0.2">
      <c r="CS1573" s="1" t="s">
        <v>260</v>
      </c>
      <c r="CT1573" s="1">
        <v>1</v>
      </c>
      <c r="CU1573" s="1">
        <v>650</v>
      </c>
      <c r="CV1573" s="1">
        <v>14</v>
      </c>
      <c r="CW1573" s="1">
        <v>0</v>
      </c>
      <c r="CX1573" s="1">
        <v>150014</v>
      </c>
      <c r="CY1573" s="1" t="s">
        <v>260</v>
      </c>
    </row>
    <row r="1574" spans="97:103" x14ac:dyDescent="0.2">
      <c r="CS1574" s="1" t="s">
        <v>260</v>
      </c>
      <c r="CT1574" s="1">
        <v>1</v>
      </c>
      <c r="CU1574" s="1">
        <v>650</v>
      </c>
      <c r="CV1574" s="1">
        <v>14</v>
      </c>
      <c r="CW1574" s="1">
        <v>0</v>
      </c>
      <c r="CX1574" s="1">
        <v>150014</v>
      </c>
      <c r="CY1574" s="1" t="s">
        <v>260</v>
      </c>
    </row>
    <row r="1575" spans="97:103" x14ac:dyDescent="0.2">
      <c r="CS1575" s="1" t="s">
        <v>260</v>
      </c>
      <c r="CT1575" s="1">
        <v>1</v>
      </c>
      <c r="CU1575" s="1">
        <v>650</v>
      </c>
      <c r="CV1575" s="1">
        <v>14</v>
      </c>
      <c r="CW1575" s="1">
        <v>0</v>
      </c>
      <c r="CX1575" s="1">
        <v>150014</v>
      </c>
      <c r="CY1575" s="1" t="s">
        <v>260</v>
      </c>
    </row>
    <row r="1576" spans="97:103" x14ac:dyDescent="0.2">
      <c r="CS1576" s="1" t="s">
        <v>260</v>
      </c>
      <c r="CT1576" s="1">
        <v>1</v>
      </c>
      <c r="CU1576" s="1">
        <v>650</v>
      </c>
      <c r="CV1576" s="1">
        <v>14</v>
      </c>
      <c r="CW1576" s="1">
        <v>0</v>
      </c>
      <c r="CX1576" s="1">
        <v>150014</v>
      </c>
      <c r="CY1576" s="1" t="s">
        <v>260</v>
      </c>
    </row>
    <row r="1577" spans="97:103" x14ac:dyDescent="0.2">
      <c r="CS1577" s="1" t="s">
        <v>260</v>
      </c>
      <c r="CT1577" s="1">
        <v>1</v>
      </c>
      <c r="CU1577" s="1">
        <v>650</v>
      </c>
      <c r="CV1577" s="1">
        <v>14</v>
      </c>
      <c r="CW1577" s="1">
        <v>0</v>
      </c>
      <c r="CX1577" s="1">
        <v>150014</v>
      </c>
      <c r="CY1577" s="1" t="s">
        <v>260</v>
      </c>
    </row>
    <row r="1578" spans="97:103" x14ac:dyDescent="0.2">
      <c r="CS1578" s="1" t="s">
        <v>260</v>
      </c>
      <c r="CT1578" s="1">
        <v>1</v>
      </c>
      <c r="CU1578" s="1">
        <v>650</v>
      </c>
      <c r="CV1578" s="1">
        <v>14</v>
      </c>
      <c r="CW1578" s="1">
        <v>0</v>
      </c>
      <c r="CX1578" s="1">
        <v>150014</v>
      </c>
      <c r="CY1578" s="1" t="s">
        <v>260</v>
      </c>
    </row>
    <row r="1579" spans="97:103" x14ac:dyDescent="0.2">
      <c r="CS1579" s="1" t="s">
        <v>260</v>
      </c>
      <c r="CT1579" s="1">
        <v>1</v>
      </c>
      <c r="CU1579" s="1">
        <v>650</v>
      </c>
      <c r="CV1579" s="1">
        <v>14</v>
      </c>
      <c r="CW1579" s="1">
        <v>0</v>
      </c>
      <c r="CX1579" s="1">
        <v>150014</v>
      </c>
      <c r="CY1579" s="1" t="s">
        <v>260</v>
      </c>
    </row>
    <row r="1580" spans="97:103" x14ac:dyDescent="0.2">
      <c r="CS1580" s="1" t="s">
        <v>260</v>
      </c>
      <c r="CT1580" s="1">
        <v>1</v>
      </c>
      <c r="CU1580" s="1">
        <v>650</v>
      </c>
      <c r="CV1580" s="1">
        <v>14</v>
      </c>
      <c r="CW1580" s="1">
        <v>0</v>
      </c>
      <c r="CX1580" s="1">
        <v>150014</v>
      </c>
      <c r="CY1580" s="1" t="s">
        <v>260</v>
      </c>
    </row>
    <row r="1581" spans="97:103" x14ac:dyDescent="0.2">
      <c r="CS1581" s="1" t="s">
        <v>260</v>
      </c>
      <c r="CT1581" s="1">
        <v>1</v>
      </c>
      <c r="CU1581" s="1">
        <v>650</v>
      </c>
      <c r="CV1581" s="1">
        <v>14</v>
      </c>
      <c r="CW1581" s="1">
        <v>0</v>
      </c>
      <c r="CX1581" s="1">
        <v>150014</v>
      </c>
      <c r="CY1581" s="1" t="s">
        <v>260</v>
      </c>
    </row>
    <row r="1582" spans="97:103" x14ac:dyDescent="0.2">
      <c r="CS1582" s="1" t="s">
        <v>260</v>
      </c>
      <c r="CT1582" s="1">
        <v>1</v>
      </c>
      <c r="CU1582" s="1">
        <v>650</v>
      </c>
      <c r="CV1582" s="1">
        <v>14</v>
      </c>
      <c r="CW1582" s="1">
        <v>0</v>
      </c>
      <c r="CX1582" s="1">
        <v>150014</v>
      </c>
      <c r="CY1582" s="1" t="s">
        <v>260</v>
      </c>
    </row>
    <row r="1583" spans="97:103" x14ac:dyDescent="0.2">
      <c r="CS1583" s="1" t="s">
        <v>260</v>
      </c>
      <c r="CT1583" s="1">
        <v>1</v>
      </c>
      <c r="CU1583" s="1">
        <v>650</v>
      </c>
      <c r="CV1583" s="1">
        <v>14</v>
      </c>
      <c r="CW1583" s="1">
        <v>0</v>
      </c>
      <c r="CX1583" s="1">
        <v>150014</v>
      </c>
      <c r="CY1583" s="1" t="s">
        <v>260</v>
      </c>
    </row>
    <row r="1584" spans="97:103" x14ac:dyDescent="0.2">
      <c r="CS1584" s="1" t="s">
        <v>260</v>
      </c>
      <c r="CT1584" s="1">
        <v>1</v>
      </c>
      <c r="CU1584" s="1">
        <v>650</v>
      </c>
      <c r="CV1584" s="1">
        <v>14</v>
      </c>
      <c r="CW1584" s="1">
        <v>0</v>
      </c>
      <c r="CX1584" s="1">
        <v>150014</v>
      </c>
      <c r="CY1584" s="1" t="s">
        <v>260</v>
      </c>
    </row>
    <row r="1585" spans="97:103" x14ac:dyDescent="0.2">
      <c r="CS1585" s="1" t="s">
        <v>260</v>
      </c>
      <c r="CT1585" s="1">
        <v>1</v>
      </c>
      <c r="CU1585" s="1">
        <v>650</v>
      </c>
      <c r="CV1585" s="1">
        <v>14</v>
      </c>
      <c r="CW1585" s="1">
        <v>0</v>
      </c>
      <c r="CX1585" s="1">
        <v>150014</v>
      </c>
      <c r="CY1585" s="1" t="s">
        <v>260</v>
      </c>
    </row>
    <row r="1586" spans="97:103" x14ac:dyDescent="0.2">
      <c r="CS1586" s="1" t="s">
        <v>260</v>
      </c>
      <c r="CT1586" s="1">
        <v>1</v>
      </c>
      <c r="CU1586" s="1">
        <v>650</v>
      </c>
      <c r="CV1586" s="1">
        <v>14</v>
      </c>
      <c r="CW1586" s="1">
        <v>0</v>
      </c>
      <c r="CX1586" s="1">
        <v>150014</v>
      </c>
      <c r="CY1586" s="1" t="s">
        <v>260</v>
      </c>
    </row>
    <row r="1587" spans="97:103" x14ac:dyDescent="0.2">
      <c r="CS1587" s="1" t="s">
        <v>260</v>
      </c>
      <c r="CT1587" s="1">
        <v>1</v>
      </c>
      <c r="CU1587" s="1">
        <v>650</v>
      </c>
      <c r="CV1587" s="1">
        <v>14</v>
      </c>
      <c r="CW1587" s="1">
        <v>0</v>
      </c>
      <c r="CX1587" s="1">
        <v>150014</v>
      </c>
      <c r="CY1587" s="1" t="s">
        <v>260</v>
      </c>
    </row>
    <row r="1588" spans="97:103" x14ac:dyDescent="0.2">
      <c r="CS1588" s="1" t="s">
        <v>260</v>
      </c>
      <c r="CT1588" s="1">
        <v>1</v>
      </c>
      <c r="CU1588" s="1">
        <v>650</v>
      </c>
      <c r="CV1588" s="1">
        <v>14</v>
      </c>
      <c r="CW1588" s="1">
        <v>0</v>
      </c>
      <c r="CX1588" s="1">
        <v>150014</v>
      </c>
      <c r="CY1588" s="1" t="s">
        <v>260</v>
      </c>
    </row>
    <row r="1589" spans="97:103" x14ac:dyDescent="0.2">
      <c r="CS1589" s="1" t="s">
        <v>260</v>
      </c>
      <c r="CT1589" s="1">
        <v>1</v>
      </c>
      <c r="CU1589" s="1">
        <v>650</v>
      </c>
      <c r="CV1589" s="1">
        <v>14</v>
      </c>
      <c r="CW1589" s="1">
        <v>0</v>
      </c>
      <c r="CX1589" s="1">
        <v>150014</v>
      </c>
      <c r="CY1589" s="1" t="s">
        <v>260</v>
      </c>
    </row>
    <row r="1590" spans="97:103" x14ac:dyDescent="0.2">
      <c r="CS1590" s="1" t="s">
        <v>267</v>
      </c>
      <c r="CT1590" s="1">
        <v>1</v>
      </c>
      <c r="CU1590" s="1">
        <v>650</v>
      </c>
      <c r="CV1590" s="1">
        <v>15</v>
      </c>
      <c r="CW1590" s="1">
        <v>0</v>
      </c>
      <c r="CX1590" s="1">
        <v>150015</v>
      </c>
      <c r="CY1590" s="1" t="s">
        <v>267</v>
      </c>
    </row>
    <row r="1591" spans="97:103" x14ac:dyDescent="0.2">
      <c r="CS1591" s="1" t="s">
        <v>267</v>
      </c>
      <c r="CT1591" s="1">
        <v>1</v>
      </c>
      <c r="CU1591" s="1">
        <v>650</v>
      </c>
      <c r="CV1591" s="1">
        <v>15</v>
      </c>
      <c r="CW1591" s="1">
        <v>0</v>
      </c>
      <c r="CX1591" s="1">
        <v>150015</v>
      </c>
      <c r="CY1591" s="1" t="s">
        <v>267</v>
      </c>
    </row>
    <row r="1592" spans="97:103" x14ac:dyDescent="0.2">
      <c r="CS1592" s="1" t="s">
        <v>267</v>
      </c>
      <c r="CT1592" s="1">
        <v>1</v>
      </c>
      <c r="CU1592" s="1">
        <v>650</v>
      </c>
      <c r="CV1592" s="1">
        <v>15</v>
      </c>
      <c r="CW1592" s="1">
        <v>0</v>
      </c>
      <c r="CX1592" s="1">
        <v>150015</v>
      </c>
      <c r="CY1592" s="1" t="s">
        <v>267</v>
      </c>
    </row>
    <row r="1593" spans="97:103" x14ac:dyDescent="0.2">
      <c r="CS1593" s="1" t="s">
        <v>267</v>
      </c>
      <c r="CT1593" s="1">
        <v>1</v>
      </c>
      <c r="CU1593" s="1">
        <v>650</v>
      </c>
      <c r="CV1593" s="1">
        <v>15</v>
      </c>
      <c r="CW1593" s="1">
        <v>0</v>
      </c>
      <c r="CX1593" s="1">
        <v>150015</v>
      </c>
      <c r="CY1593" s="1" t="s">
        <v>267</v>
      </c>
    </row>
    <row r="1594" spans="97:103" x14ac:dyDescent="0.2">
      <c r="CS1594" s="1" t="s">
        <v>267</v>
      </c>
      <c r="CT1594" s="1">
        <v>1</v>
      </c>
      <c r="CU1594" s="1">
        <v>650</v>
      </c>
      <c r="CV1594" s="1">
        <v>15</v>
      </c>
      <c r="CW1594" s="1">
        <v>0</v>
      </c>
      <c r="CX1594" s="1">
        <v>150015</v>
      </c>
      <c r="CY1594" s="1" t="s">
        <v>267</v>
      </c>
    </row>
    <row r="1595" spans="97:103" x14ac:dyDescent="0.2">
      <c r="CS1595" s="1" t="s">
        <v>267</v>
      </c>
      <c r="CT1595" s="1">
        <v>1</v>
      </c>
      <c r="CU1595" s="1">
        <v>650</v>
      </c>
      <c r="CV1595" s="1">
        <v>15</v>
      </c>
      <c r="CW1595" s="1">
        <v>0</v>
      </c>
      <c r="CX1595" s="1">
        <v>150015</v>
      </c>
      <c r="CY1595" s="1" t="s">
        <v>267</v>
      </c>
    </row>
    <row r="1596" spans="97:103" x14ac:dyDescent="0.2">
      <c r="CS1596" s="1" t="s">
        <v>267</v>
      </c>
      <c r="CT1596" s="1">
        <v>1</v>
      </c>
      <c r="CU1596" s="1">
        <v>650</v>
      </c>
      <c r="CV1596" s="1">
        <v>15</v>
      </c>
      <c r="CW1596" s="1">
        <v>0</v>
      </c>
      <c r="CX1596" s="1">
        <v>150015</v>
      </c>
      <c r="CY1596" s="1" t="s">
        <v>267</v>
      </c>
    </row>
    <row r="1597" spans="97:103" x14ac:dyDescent="0.2">
      <c r="CS1597" s="1" t="s">
        <v>267</v>
      </c>
      <c r="CT1597" s="1">
        <v>1</v>
      </c>
      <c r="CU1597" s="1">
        <v>650</v>
      </c>
      <c r="CV1597" s="1">
        <v>15</v>
      </c>
      <c r="CW1597" s="1">
        <v>0</v>
      </c>
      <c r="CX1597" s="1">
        <v>150015</v>
      </c>
      <c r="CY1597" s="1" t="s">
        <v>267</v>
      </c>
    </row>
    <row r="1598" spans="97:103" x14ac:dyDescent="0.2">
      <c r="CS1598" s="1" t="s">
        <v>267</v>
      </c>
      <c r="CT1598" s="1">
        <v>1</v>
      </c>
      <c r="CU1598" s="1">
        <v>650</v>
      </c>
      <c r="CV1598" s="1">
        <v>15</v>
      </c>
      <c r="CW1598" s="1">
        <v>0</v>
      </c>
      <c r="CX1598" s="1">
        <v>150015</v>
      </c>
      <c r="CY1598" s="1" t="s">
        <v>267</v>
      </c>
    </row>
    <row r="1599" spans="97:103" x14ac:dyDescent="0.2">
      <c r="CS1599" s="1" t="s">
        <v>267</v>
      </c>
      <c r="CT1599" s="1">
        <v>1</v>
      </c>
      <c r="CU1599" s="1">
        <v>650</v>
      </c>
      <c r="CV1599" s="1">
        <v>15</v>
      </c>
      <c r="CW1599" s="1">
        <v>0</v>
      </c>
      <c r="CX1599" s="1">
        <v>150015</v>
      </c>
      <c r="CY1599" s="1" t="s">
        <v>267</v>
      </c>
    </row>
    <row r="1600" spans="97:103" x14ac:dyDescent="0.2">
      <c r="CS1600" s="1" t="s">
        <v>267</v>
      </c>
      <c r="CT1600" s="1">
        <v>1</v>
      </c>
      <c r="CU1600" s="1">
        <v>650</v>
      </c>
      <c r="CV1600" s="1">
        <v>15</v>
      </c>
      <c r="CW1600" s="1">
        <v>0</v>
      </c>
      <c r="CX1600" s="1">
        <v>150015</v>
      </c>
      <c r="CY1600" s="1" t="s">
        <v>267</v>
      </c>
    </row>
    <row r="1601" spans="97:103" x14ac:dyDescent="0.2">
      <c r="CS1601" s="1" t="s">
        <v>267</v>
      </c>
      <c r="CT1601" s="1">
        <v>1</v>
      </c>
      <c r="CU1601" s="1">
        <v>650</v>
      </c>
      <c r="CV1601" s="1">
        <v>15</v>
      </c>
      <c r="CW1601" s="1">
        <v>0</v>
      </c>
      <c r="CX1601" s="1">
        <v>150015</v>
      </c>
      <c r="CY1601" s="1" t="s">
        <v>267</v>
      </c>
    </row>
    <row r="1602" spans="97:103" x14ac:dyDescent="0.2">
      <c r="CS1602" s="1" t="s">
        <v>267</v>
      </c>
      <c r="CT1602" s="1">
        <v>1</v>
      </c>
      <c r="CU1602" s="1">
        <v>650</v>
      </c>
      <c r="CV1602" s="1">
        <v>15</v>
      </c>
      <c r="CW1602" s="1">
        <v>0</v>
      </c>
      <c r="CX1602" s="1">
        <v>150015</v>
      </c>
      <c r="CY1602" s="1" t="s">
        <v>267</v>
      </c>
    </row>
    <row r="1603" spans="97:103" x14ac:dyDescent="0.2">
      <c r="CS1603" s="1" t="s">
        <v>267</v>
      </c>
      <c r="CT1603" s="1">
        <v>1</v>
      </c>
      <c r="CU1603" s="1">
        <v>650</v>
      </c>
      <c r="CV1603" s="1">
        <v>15</v>
      </c>
      <c r="CW1603" s="1">
        <v>0</v>
      </c>
      <c r="CX1603" s="1">
        <v>150015</v>
      </c>
      <c r="CY1603" s="1" t="s">
        <v>267</v>
      </c>
    </row>
    <row r="1604" spans="97:103" x14ac:dyDescent="0.2">
      <c r="CS1604" s="1" t="s">
        <v>267</v>
      </c>
      <c r="CT1604" s="1">
        <v>1</v>
      </c>
      <c r="CU1604" s="1">
        <v>650</v>
      </c>
      <c r="CV1604" s="1">
        <v>15</v>
      </c>
      <c r="CW1604" s="1">
        <v>0</v>
      </c>
      <c r="CX1604" s="1">
        <v>150015</v>
      </c>
      <c r="CY1604" s="1" t="s">
        <v>267</v>
      </c>
    </row>
    <row r="1605" spans="97:103" x14ac:dyDescent="0.2">
      <c r="CS1605" s="1" t="s">
        <v>267</v>
      </c>
      <c r="CT1605" s="1">
        <v>1</v>
      </c>
      <c r="CU1605" s="1">
        <v>650</v>
      </c>
      <c r="CV1605" s="1">
        <v>15</v>
      </c>
      <c r="CW1605" s="1">
        <v>0</v>
      </c>
      <c r="CX1605" s="1">
        <v>150015</v>
      </c>
      <c r="CY1605" s="1" t="s">
        <v>267</v>
      </c>
    </row>
    <row r="1606" spans="97:103" x14ac:dyDescent="0.2">
      <c r="CS1606" s="1" t="s">
        <v>267</v>
      </c>
      <c r="CT1606" s="1">
        <v>1</v>
      </c>
      <c r="CU1606" s="1">
        <v>650</v>
      </c>
      <c r="CV1606" s="1">
        <v>15</v>
      </c>
      <c r="CW1606" s="1">
        <v>0</v>
      </c>
      <c r="CX1606" s="1">
        <v>150015</v>
      </c>
      <c r="CY1606" s="1" t="s">
        <v>267</v>
      </c>
    </row>
    <row r="1607" spans="97:103" x14ac:dyDescent="0.2">
      <c r="CS1607" s="1" t="s">
        <v>267</v>
      </c>
      <c r="CT1607" s="1">
        <v>1</v>
      </c>
      <c r="CU1607" s="1">
        <v>650</v>
      </c>
      <c r="CV1607" s="1">
        <v>15</v>
      </c>
      <c r="CW1607" s="1">
        <v>0</v>
      </c>
      <c r="CX1607" s="1">
        <v>150015</v>
      </c>
      <c r="CY1607" s="1" t="s">
        <v>267</v>
      </c>
    </row>
    <row r="1608" spans="97:103" x14ac:dyDescent="0.2">
      <c r="CS1608" s="1" t="s">
        <v>267</v>
      </c>
      <c r="CT1608" s="1">
        <v>1</v>
      </c>
      <c r="CU1608" s="1">
        <v>650</v>
      </c>
      <c r="CV1608" s="1">
        <v>15</v>
      </c>
      <c r="CW1608" s="1">
        <v>0</v>
      </c>
      <c r="CX1608" s="1">
        <v>150015</v>
      </c>
      <c r="CY1608" s="1" t="s">
        <v>267</v>
      </c>
    </row>
    <row r="1609" spans="97:103" x14ac:dyDescent="0.2">
      <c r="CS1609" s="1" t="s">
        <v>267</v>
      </c>
      <c r="CT1609" s="1">
        <v>1</v>
      </c>
      <c r="CU1609" s="1">
        <v>650</v>
      </c>
      <c r="CV1609" s="1">
        <v>15</v>
      </c>
      <c r="CW1609" s="1">
        <v>0</v>
      </c>
      <c r="CX1609" s="1">
        <v>150015</v>
      </c>
      <c r="CY1609" s="1" t="s">
        <v>267</v>
      </c>
    </row>
    <row r="1610" spans="97:103" x14ac:dyDescent="0.2">
      <c r="CS1610" s="1" t="s">
        <v>267</v>
      </c>
      <c r="CT1610" s="1">
        <v>1</v>
      </c>
      <c r="CU1610" s="1">
        <v>650</v>
      </c>
      <c r="CV1610" s="1">
        <v>15</v>
      </c>
      <c r="CW1610" s="1">
        <v>0</v>
      </c>
      <c r="CX1610" s="1">
        <v>150015</v>
      </c>
      <c r="CY1610" s="1" t="s">
        <v>267</v>
      </c>
    </row>
    <row r="1611" spans="97:103" x14ac:dyDescent="0.2">
      <c r="CS1611" s="1" t="s">
        <v>267</v>
      </c>
      <c r="CT1611" s="1">
        <v>1</v>
      </c>
      <c r="CU1611" s="1">
        <v>650</v>
      </c>
      <c r="CV1611" s="1">
        <v>15</v>
      </c>
      <c r="CW1611" s="1">
        <v>0</v>
      </c>
      <c r="CX1611" s="1">
        <v>150015</v>
      </c>
      <c r="CY1611" s="1" t="s">
        <v>267</v>
      </c>
    </row>
    <row r="1612" spans="97:103" x14ac:dyDescent="0.2">
      <c r="CS1612" s="1" t="s">
        <v>267</v>
      </c>
      <c r="CT1612" s="1">
        <v>1</v>
      </c>
      <c r="CU1612" s="1">
        <v>650</v>
      </c>
      <c r="CV1612" s="1">
        <v>15</v>
      </c>
      <c r="CW1612" s="1">
        <v>0</v>
      </c>
      <c r="CX1612" s="1">
        <v>150015</v>
      </c>
      <c r="CY1612" s="1" t="s">
        <v>267</v>
      </c>
    </row>
    <row r="1613" spans="97:103" x14ac:dyDescent="0.2">
      <c r="CS1613" s="1" t="s">
        <v>267</v>
      </c>
      <c r="CT1613" s="1">
        <v>1</v>
      </c>
      <c r="CU1613" s="1">
        <v>650</v>
      </c>
      <c r="CV1613" s="1">
        <v>15</v>
      </c>
      <c r="CW1613" s="1">
        <v>0</v>
      </c>
      <c r="CX1613" s="1">
        <v>150015</v>
      </c>
      <c r="CY1613" s="1" t="s">
        <v>267</v>
      </c>
    </row>
    <row r="1614" spans="97:103" x14ac:dyDescent="0.2">
      <c r="CS1614" s="1" t="s">
        <v>267</v>
      </c>
      <c r="CT1614" s="1">
        <v>1</v>
      </c>
      <c r="CU1614" s="1">
        <v>650</v>
      </c>
      <c r="CV1614" s="1">
        <v>15</v>
      </c>
      <c r="CW1614" s="1">
        <v>0</v>
      </c>
      <c r="CX1614" s="1">
        <v>150015</v>
      </c>
      <c r="CY1614" s="1" t="s">
        <v>267</v>
      </c>
    </row>
    <row r="1615" spans="97:103" x14ac:dyDescent="0.2">
      <c r="CS1615" s="1" t="s">
        <v>267</v>
      </c>
      <c r="CT1615" s="1">
        <v>1</v>
      </c>
      <c r="CU1615" s="1">
        <v>650</v>
      </c>
      <c r="CV1615" s="1">
        <v>15</v>
      </c>
      <c r="CW1615" s="1">
        <v>0</v>
      </c>
      <c r="CX1615" s="1">
        <v>150015</v>
      </c>
      <c r="CY1615" s="1" t="s">
        <v>267</v>
      </c>
    </row>
    <row r="1616" spans="97:103" x14ac:dyDescent="0.2">
      <c r="CS1616" s="1" t="s">
        <v>267</v>
      </c>
      <c r="CT1616" s="1">
        <v>1</v>
      </c>
      <c r="CU1616" s="1">
        <v>650</v>
      </c>
      <c r="CV1616" s="1">
        <v>15</v>
      </c>
      <c r="CW1616" s="1">
        <v>0</v>
      </c>
      <c r="CX1616" s="1">
        <v>150015</v>
      </c>
      <c r="CY1616" s="1" t="s">
        <v>267</v>
      </c>
    </row>
    <row r="1617" spans="97:103" x14ac:dyDescent="0.2">
      <c r="CS1617" s="1" t="s">
        <v>267</v>
      </c>
      <c r="CT1617" s="1">
        <v>1</v>
      </c>
      <c r="CU1617" s="1">
        <v>650</v>
      </c>
      <c r="CV1617" s="1">
        <v>15</v>
      </c>
      <c r="CW1617" s="1">
        <v>0</v>
      </c>
      <c r="CX1617" s="1">
        <v>150015</v>
      </c>
      <c r="CY1617" s="1" t="s">
        <v>267</v>
      </c>
    </row>
    <row r="1618" spans="97:103" x14ac:dyDescent="0.2">
      <c r="CS1618" s="1" t="s">
        <v>267</v>
      </c>
      <c r="CT1618" s="1">
        <v>1</v>
      </c>
      <c r="CU1618" s="1">
        <v>650</v>
      </c>
      <c r="CV1618" s="1">
        <v>15</v>
      </c>
      <c r="CW1618" s="1">
        <v>0</v>
      </c>
      <c r="CX1618" s="1">
        <v>150015</v>
      </c>
      <c r="CY1618" s="1" t="s">
        <v>267</v>
      </c>
    </row>
    <row r="1619" spans="97:103" x14ac:dyDescent="0.2">
      <c r="CS1619" s="1" t="s">
        <v>267</v>
      </c>
      <c r="CT1619" s="1">
        <v>1</v>
      </c>
      <c r="CU1619" s="1">
        <v>650</v>
      </c>
      <c r="CV1619" s="1">
        <v>15</v>
      </c>
      <c r="CW1619" s="1">
        <v>0</v>
      </c>
      <c r="CX1619" s="1">
        <v>150015</v>
      </c>
      <c r="CY1619" s="1" t="s">
        <v>267</v>
      </c>
    </row>
    <row r="1620" spans="97:103" x14ac:dyDescent="0.2">
      <c r="CS1620" s="1" t="s">
        <v>267</v>
      </c>
      <c r="CT1620" s="1">
        <v>1</v>
      </c>
      <c r="CU1620" s="1">
        <v>650</v>
      </c>
      <c r="CV1620" s="1">
        <v>15</v>
      </c>
      <c r="CW1620" s="1">
        <v>0</v>
      </c>
      <c r="CX1620" s="1">
        <v>150015</v>
      </c>
      <c r="CY1620" s="1" t="s">
        <v>267</v>
      </c>
    </row>
    <row r="1621" spans="97:103" x14ac:dyDescent="0.2">
      <c r="CS1621" s="1" t="s">
        <v>267</v>
      </c>
      <c r="CT1621" s="1">
        <v>1</v>
      </c>
      <c r="CU1621" s="1">
        <v>650</v>
      </c>
      <c r="CV1621" s="1">
        <v>15</v>
      </c>
      <c r="CW1621" s="1">
        <v>0</v>
      </c>
      <c r="CX1621" s="1">
        <v>150015</v>
      </c>
      <c r="CY1621" s="1" t="s">
        <v>267</v>
      </c>
    </row>
    <row r="1622" spans="97:103" x14ac:dyDescent="0.2">
      <c r="CS1622" s="1" t="s">
        <v>267</v>
      </c>
      <c r="CT1622" s="1">
        <v>1</v>
      </c>
      <c r="CU1622" s="1">
        <v>650</v>
      </c>
      <c r="CV1622" s="1">
        <v>15</v>
      </c>
      <c r="CW1622" s="1">
        <v>0</v>
      </c>
      <c r="CX1622" s="1">
        <v>150015</v>
      </c>
      <c r="CY1622" s="1" t="s">
        <v>267</v>
      </c>
    </row>
    <row r="1623" spans="97:103" x14ac:dyDescent="0.2">
      <c r="CS1623" s="1" t="s">
        <v>267</v>
      </c>
      <c r="CT1623" s="1">
        <v>1</v>
      </c>
      <c r="CU1623" s="1">
        <v>650</v>
      </c>
      <c r="CV1623" s="1">
        <v>15</v>
      </c>
      <c r="CW1623" s="1">
        <v>0</v>
      </c>
      <c r="CX1623" s="1">
        <v>150015</v>
      </c>
      <c r="CY1623" s="1" t="s">
        <v>267</v>
      </c>
    </row>
    <row r="1624" spans="97:103" x14ac:dyDescent="0.2">
      <c r="CS1624" s="1" t="s">
        <v>267</v>
      </c>
      <c r="CT1624" s="1">
        <v>1</v>
      </c>
      <c r="CU1624" s="1">
        <v>650</v>
      </c>
      <c r="CV1624" s="1">
        <v>15</v>
      </c>
      <c r="CW1624" s="1">
        <v>0</v>
      </c>
      <c r="CX1624" s="1">
        <v>150015</v>
      </c>
      <c r="CY1624" s="1" t="s">
        <v>267</v>
      </c>
    </row>
    <row r="1625" spans="97:103" x14ac:dyDescent="0.2">
      <c r="CS1625" s="1" t="s">
        <v>267</v>
      </c>
      <c r="CT1625" s="1">
        <v>1</v>
      </c>
      <c r="CU1625" s="1">
        <v>650</v>
      </c>
      <c r="CV1625" s="1">
        <v>15</v>
      </c>
      <c r="CW1625" s="1">
        <v>0</v>
      </c>
      <c r="CX1625" s="1">
        <v>150015</v>
      </c>
      <c r="CY1625" s="1" t="s">
        <v>267</v>
      </c>
    </row>
    <row r="1626" spans="97:103" x14ac:dyDescent="0.2">
      <c r="CS1626" s="1" t="s">
        <v>243</v>
      </c>
      <c r="CT1626" s="1">
        <v>2</v>
      </c>
      <c r="CU1626" s="1">
        <v>650</v>
      </c>
      <c r="CV1626" s="1">
        <v>16</v>
      </c>
      <c r="CW1626" s="1">
        <v>0</v>
      </c>
      <c r="CX1626" s="1">
        <v>150016</v>
      </c>
      <c r="CY1626" s="1" t="s">
        <v>243</v>
      </c>
    </row>
    <row r="1627" spans="97:103" x14ac:dyDescent="0.2">
      <c r="CS1627" s="1" t="s">
        <v>243</v>
      </c>
      <c r="CT1627" s="1">
        <v>2</v>
      </c>
      <c r="CU1627" s="1">
        <v>650</v>
      </c>
      <c r="CV1627" s="1">
        <v>16</v>
      </c>
      <c r="CW1627" s="1">
        <v>0</v>
      </c>
      <c r="CX1627" s="1">
        <v>150016</v>
      </c>
      <c r="CY1627" s="1" t="s">
        <v>243</v>
      </c>
    </row>
    <row r="1628" spans="97:103" x14ac:dyDescent="0.2">
      <c r="CS1628" s="1" t="s">
        <v>243</v>
      </c>
      <c r="CT1628" s="1">
        <v>2</v>
      </c>
      <c r="CU1628" s="1">
        <v>650</v>
      </c>
      <c r="CV1628" s="1">
        <v>16</v>
      </c>
      <c r="CW1628" s="1">
        <v>0</v>
      </c>
      <c r="CX1628" s="1">
        <v>150016</v>
      </c>
      <c r="CY1628" s="1" t="s">
        <v>243</v>
      </c>
    </row>
    <row r="1629" spans="97:103" x14ac:dyDescent="0.2">
      <c r="CS1629" s="1" t="s">
        <v>243</v>
      </c>
      <c r="CT1629" s="1">
        <v>2</v>
      </c>
      <c r="CU1629" s="1">
        <v>650</v>
      </c>
      <c r="CV1629" s="1">
        <v>16</v>
      </c>
      <c r="CW1629" s="1">
        <v>0</v>
      </c>
      <c r="CX1629" s="1">
        <v>150016</v>
      </c>
      <c r="CY1629" s="1" t="s">
        <v>243</v>
      </c>
    </row>
    <row r="1630" spans="97:103" x14ac:dyDescent="0.2">
      <c r="CS1630" s="1" t="s">
        <v>243</v>
      </c>
      <c r="CT1630" s="1">
        <v>2</v>
      </c>
      <c r="CU1630" s="1">
        <v>650</v>
      </c>
      <c r="CV1630" s="1">
        <v>16</v>
      </c>
      <c r="CW1630" s="1">
        <v>0</v>
      </c>
      <c r="CX1630" s="1">
        <v>150016</v>
      </c>
      <c r="CY1630" s="1" t="s">
        <v>243</v>
      </c>
    </row>
    <row r="1631" spans="97:103" x14ac:dyDescent="0.2">
      <c r="CS1631" s="1" t="s">
        <v>243</v>
      </c>
      <c r="CT1631" s="1">
        <v>2</v>
      </c>
      <c r="CU1631" s="1">
        <v>650</v>
      </c>
      <c r="CV1631" s="1">
        <v>16</v>
      </c>
      <c r="CW1631" s="1">
        <v>0</v>
      </c>
      <c r="CX1631" s="1">
        <v>150016</v>
      </c>
      <c r="CY1631" s="1" t="s">
        <v>243</v>
      </c>
    </row>
    <row r="1632" spans="97:103" x14ac:dyDescent="0.2">
      <c r="CS1632" s="1" t="s">
        <v>243</v>
      </c>
      <c r="CT1632" s="1">
        <v>2</v>
      </c>
      <c r="CU1632" s="1">
        <v>650</v>
      </c>
      <c r="CV1632" s="1">
        <v>16</v>
      </c>
      <c r="CW1632" s="1">
        <v>0</v>
      </c>
      <c r="CX1632" s="1">
        <v>150016</v>
      </c>
      <c r="CY1632" s="1" t="s">
        <v>243</v>
      </c>
    </row>
    <row r="1633" spans="97:103" x14ac:dyDescent="0.2">
      <c r="CS1633" s="1" t="s">
        <v>243</v>
      </c>
      <c r="CT1633" s="1">
        <v>2</v>
      </c>
      <c r="CU1633" s="1">
        <v>650</v>
      </c>
      <c r="CV1633" s="1">
        <v>16</v>
      </c>
      <c r="CW1633" s="1">
        <v>0</v>
      </c>
      <c r="CX1633" s="1">
        <v>150016</v>
      </c>
      <c r="CY1633" s="1" t="s">
        <v>243</v>
      </c>
    </row>
    <row r="1634" spans="97:103" x14ac:dyDescent="0.2">
      <c r="CS1634" s="1" t="s">
        <v>243</v>
      </c>
      <c r="CT1634" s="1">
        <v>2</v>
      </c>
      <c r="CU1634" s="1">
        <v>650</v>
      </c>
      <c r="CV1634" s="1">
        <v>16</v>
      </c>
      <c r="CW1634" s="1">
        <v>0</v>
      </c>
      <c r="CX1634" s="1">
        <v>150016</v>
      </c>
      <c r="CY1634" s="1" t="s">
        <v>243</v>
      </c>
    </row>
    <row r="1635" spans="97:103" x14ac:dyDescent="0.2">
      <c r="CS1635" s="1" t="s">
        <v>243</v>
      </c>
      <c r="CT1635" s="1">
        <v>2</v>
      </c>
      <c r="CU1635" s="1">
        <v>650</v>
      </c>
      <c r="CV1635" s="1">
        <v>16</v>
      </c>
      <c r="CW1635" s="1">
        <v>0</v>
      </c>
      <c r="CX1635" s="1">
        <v>150016</v>
      </c>
      <c r="CY1635" s="1" t="s">
        <v>243</v>
      </c>
    </row>
    <row r="1636" spans="97:103" x14ac:dyDescent="0.2">
      <c r="CS1636" s="1" t="s">
        <v>243</v>
      </c>
      <c r="CT1636" s="1">
        <v>2</v>
      </c>
      <c r="CU1636" s="1">
        <v>650</v>
      </c>
      <c r="CV1636" s="1">
        <v>16</v>
      </c>
      <c r="CW1636" s="1">
        <v>0</v>
      </c>
      <c r="CX1636" s="1">
        <v>150016</v>
      </c>
      <c r="CY1636" s="1" t="s">
        <v>243</v>
      </c>
    </row>
    <row r="1637" spans="97:103" x14ac:dyDescent="0.2">
      <c r="CS1637" s="1" t="s">
        <v>243</v>
      </c>
      <c r="CT1637" s="1">
        <v>2</v>
      </c>
      <c r="CU1637" s="1">
        <v>650</v>
      </c>
      <c r="CV1637" s="1">
        <v>16</v>
      </c>
      <c r="CW1637" s="1">
        <v>0</v>
      </c>
      <c r="CX1637" s="1">
        <v>150016</v>
      </c>
      <c r="CY1637" s="1" t="s">
        <v>243</v>
      </c>
    </row>
    <row r="1638" spans="97:103" x14ac:dyDescent="0.2">
      <c r="CS1638" s="1" t="s">
        <v>243</v>
      </c>
      <c r="CT1638" s="1">
        <v>2</v>
      </c>
      <c r="CU1638" s="1">
        <v>650</v>
      </c>
      <c r="CV1638" s="1">
        <v>16</v>
      </c>
      <c r="CW1638" s="1">
        <v>0</v>
      </c>
      <c r="CX1638" s="1">
        <v>150016</v>
      </c>
      <c r="CY1638" s="1" t="s">
        <v>243</v>
      </c>
    </row>
    <row r="1639" spans="97:103" x14ac:dyDescent="0.2">
      <c r="CS1639" s="1" t="s">
        <v>243</v>
      </c>
      <c r="CT1639" s="1">
        <v>2</v>
      </c>
      <c r="CU1639" s="1">
        <v>650</v>
      </c>
      <c r="CV1639" s="1">
        <v>16</v>
      </c>
      <c r="CW1639" s="1">
        <v>0</v>
      </c>
      <c r="CX1639" s="1">
        <v>150016</v>
      </c>
      <c r="CY1639" s="1" t="s">
        <v>243</v>
      </c>
    </row>
    <row r="1640" spans="97:103" x14ac:dyDescent="0.2">
      <c r="CS1640" s="1" t="s">
        <v>243</v>
      </c>
      <c r="CT1640" s="1">
        <v>2</v>
      </c>
      <c r="CU1640" s="1">
        <v>650</v>
      </c>
      <c r="CV1640" s="1">
        <v>16</v>
      </c>
      <c r="CW1640" s="1">
        <v>0</v>
      </c>
      <c r="CX1640" s="1">
        <v>150016</v>
      </c>
      <c r="CY1640" s="1" t="s">
        <v>243</v>
      </c>
    </row>
    <row r="1641" spans="97:103" x14ac:dyDescent="0.2">
      <c r="CS1641" s="1" t="s">
        <v>243</v>
      </c>
      <c r="CT1641" s="1">
        <v>2</v>
      </c>
      <c r="CU1641" s="1">
        <v>650</v>
      </c>
      <c r="CV1641" s="1">
        <v>16</v>
      </c>
      <c r="CW1641" s="1">
        <v>0</v>
      </c>
      <c r="CX1641" s="1">
        <v>150016</v>
      </c>
      <c r="CY1641" s="1" t="s">
        <v>243</v>
      </c>
    </row>
    <row r="1642" spans="97:103" x14ac:dyDescent="0.2">
      <c r="CS1642" s="1" t="s">
        <v>243</v>
      </c>
      <c r="CT1642" s="1">
        <v>2</v>
      </c>
      <c r="CU1642" s="1">
        <v>650</v>
      </c>
      <c r="CV1642" s="1">
        <v>16</v>
      </c>
      <c r="CW1642" s="1">
        <v>0</v>
      </c>
      <c r="CX1642" s="1">
        <v>150016</v>
      </c>
      <c r="CY1642" s="1" t="s">
        <v>243</v>
      </c>
    </row>
    <row r="1643" spans="97:103" x14ac:dyDescent="0.2">
      <c r="CS1643" s="1" t="s">
        <v>243</v>
      </c>
      <c r="CT1643" s="1">
        <v>2</v>
      </c>
      <c r="CU1643" s="1">
        <v>650</v>
      </c>
      <c r="CV1643" s="1">
        <v>16</v>
      </c>
      <c r="CW1643" s="1">
        <v>0</v>
      </c>
      <c r="CX1643" s="1">
        <v>150016</v>
      </c>
      <c r="CY1643" s="1" t="s">
        <v>243</v>
      </c>
    </row>
    <row r="1644" spans="97:103" x14ac:dyDescent="0.2">
      <c r="CS1644" s="1" t="s">
        <v>243</v>
      </c>
      <c r="CT1644" s="1">
        <v>2</v>
      </c>
      <c r="CU1644" s="1">
        <v>650</v>
      </c>
      <c r="CV1644" s="1">
        <v>16</v>
      </c>
      <c r="CW1644" s="1">
        <v>0</v>
      </c>
      <c r="CX1644" s="1">
        <v>150016</v>
      </c>
      <c r="CY1644" s="1" t="s">
        <v>243</v>
      </c>
    </row>
    <row r="1645" spans="97:103" x14ac:dyDescent="0.2">
      <c r="CS1645" s="1" t="s">
        <v>243</v>
      </c>
      <c r="CT1645" s="1">
        <v>2</v>
      </c>
      <c r="CU1645" s="1">
        <v>650</v>
      </c>
      <c r="CV1645" s="1">
        <v>16</v>
      </c>
      <c r="CW1645" s="1">
        <v>0</v>
      </c>
      <c r="CX1645" s="1">
        <v>150016</v>
      </c>
      <c r="CY1645" s="1" t="s">
        <v>243</v>
      </c>
    </row>
    <row r="1646" spans="97:103" x14ac:dyDescent="0.2">
      <c r="CS1646" s="1" t="s">
        <v>243</v>
      </c>
      <c r="CT1646" s="1">
        <v>2</v>
      </c>
      <c r="CU1646" s="1">
        <v>650</v>
      </c>
      <c r="CV1646" s="1">
        <v>16</v>
      </c>
      <c r="CW1646" s="1">
        <v>0</v>
      </c>
      <c r="CX1646" s="1">
        <v>150016</v>
      </c>
      <c r="CY1646" s="1" t="s">
        <v>243</v>
      </c>
    </row>
    <row r="1647" spans="97:103" x14ac:dyDescent="0.2">
      <c r="CS1647" s="1" t="s">
        <v>243</v>
      </c>
      <c r="CT1647" s="1">
        <v>2</v>
      </c>
      <c r="CU1647" s="1">
        <v>650</v>
      </c>
      <c r="CV1647" s="1">
        <v>16</v>
      </c>
      <c r="CW1647" s="1">
        <v>0</v>
      </c>
      <c r="CX1647" s="1">
        <v>150016</v>
      </c>
      <c r="CY1647" s="1" t="s">
        <v>243</v>
      </c>
    </row>
    <row r="1648" spans="97:103" x14ac:dyDescent="0.2">
      <c r="CS1648" s="1" t="s">
        <v>243</v>
      </c>
      <c r="CT1648" s="1">
        <v>2</v>
      </c>
      <c r="CU1648" s="1">
        <v>650</v>
      </c>
      <c r="CV1648" s="1">
        <v>16</v>
      </c>
      <c r="CW1648" s="1">
        <v>0</v>
      </c>
      <c r="CX1648" s="1">
        <v>150016</v>
      </c>
      <c r="CY1648" s="1" t="s">
        <v>243</v>
      </c>
    </row>
    <row r="1649" spans="97:103" x14ac:dyDescent="0.2">
      <c r="CS1649" s="1" t="s">
        <v>243</v>
      </c>
      <c r="CT1649" s="1">
        <v>2</v>
      </c>
      <c r="CU1649" s="1">
        <v>650</v>
      </c>
      <c r="CV1649" s="1">
        <v>16</v>
      </c>
      <c r="CW1649" s="1">
        <v>0</v>
      </c>
      <c r="CX1649" s="1">
        <v>150016</v>
      </c>
      <c r="CY1649" s="1" t="s">
        <v>243</v>
      </c>
    </row>
    <row r="1650" spans="97:103" x14ac:dyDescent="0.2">
      <c r="CS1650" s="1" t="s">
        <v>243</v>
      </c>
      <c r="CT1650" s="1">
        <v>2</v>
      </c>
      <c r="CU1650" s="1">
        <v>650</v>
      </c>
      <c r="CV1650" s="1">
        <v>16</v>
      </c>
      <c r="CW1650" s="1">
        <v>0</v>
      </c>
      <c r="CX1650" s="1">
        <v>150016</v>
      </c>
      <c r="CY1650" s="1" t="s">
        <v>243</v>
      </c>
    </row>
    <row r="1651" spans="97:103" x14ac:dyDescent="0.2">
      <c r="CS1651" s="1" t="s">
        <v>243</v>
      </c>
      <c r="CT1651" s="1">
        <v>2</v>
      </c>
      <c r="CU1651" s="1">
        <v>650</v>
      </c>
      <c r="CV1651" s="1">
        <v>16</v>
      </c>
      <c r="CW1651" s="1">
        <v>0</v>
      </c>
      <c r="CX1651" s="1">
        <v>150016</v>
      </c>
      <c r="CY1651" s="1" t="s">
        <v>243</v>
      </c>
    </row>
    <row r="1652" spans="97:103" x14ac:dyDescent="0.2">
      <c r="CS1652" s="1" t="s">
        <v>243</v>
      </c>
      <c r="CT1652" s="1">
        <v>2</v>
      </c>
      <c r="CU1652" s="1">
        <v>650</v>
      </c>
      <c r="CV1652" s="1">
        <v>16</v>
      </c>
      <c r="CW1652" s="1">
        <v>0</v>
      </c>
      <c r="CX1652" s="1">
        <v>150016</v>
      </c>
      <c r="CY1652" s="1" t="s">
        <v>243</v>
      </c>
    </row>
    <row r="1653" spans="97:103" x14ac:dyDescent="0.2">
      <c r="CS1653" s="1" t="s">
        <v>243</v>
      </c>
      <c r="CT1653" s="1">
        <v>2</v>
      </c>
      <c r="CU1653" s="1">
        <v>650</v>
      </c>
      <c r="CV1653" s="1">
        <v>16</v>
      </c>
      <c r="CW1653" s="1">
        <v>0</v>
      </c>
      <c r="CX1653" s="1">
        <v>150016</v>
      </c>
      <c r="CY1653" s="1" t="s">
        <v>243</v>
      </c>
    </row>
    <row r="1654" spans="97:103" x14ac:dyDescent="0.2">
      <c r="CS1654" s="1" t="s">
        <v>243</v>
      </c>
      <c r="CT1654" s="1">
        <v>2</v>
      </c>
      <c r="CU1654" s="1">
        <v>650</v>
      </c>
      <c r="CV1654" s="1">
        <v>16</v>
      </c>
      <c r="CW1654" s="1">
        <v>0</v>
      </c>
      <c r="CX1654" s="1">
        <v>150016</v>
      </c>
      <c r="CY1654" s="1" t="s">
        <v>243</v>
      </c>
    </row>
    <row r="1655" spans="97:103" x14ac:dyDescent="0.2">
      <c r="CS1655" s="1" t="s">
        <v>243</v>
      </c>
      <c r="CT1655" s="1">
        <v>2</v>
      </c>
      <c r="CU1655" s="1">
        <v>650</v>
      </c>
      <c r="CV1655" s="1">
        <v>16</v>
      </c>
      <c r="CW1655" s="1">
        <v>0</v>
      </c>
      <c r="CX1655" s="1">
        <v>150016</v>
      </c>
      <c r="CY1655" s="1" t="s">
        <v>243</v>
      </c>
    </row>
    <row r="1656" spans="97:103" x14ac:dyDescent="0.2">
      <c r="CS1656" s="1" t="s">
        <v>243</v>
      </c>
      <c r="CT1656" s="1">
        <v>2</v>
      </c>
      <c r="CU1656" s="1">
        <v>650</v>
      </c>
      <c r="CV1656" s="1">
        <v>16</v>
      </c>
      <c r="CW1656" s="1">
        <v>0</v>
      </c>
      <c r="CX1656" s="1">
        <v>150016</v>
      </c>
      <c r="CY1656" s="1" t="s">
        <v>243</v>
      </c>
    </row>
    <row r="1657" spans="97:103" x14ac:dyDescent="0.2">
      <c r="CS1657" s="1" t="s">
        <v>243</v>
      </c>
      <c r="CT1657" s="1">
        <v>2</v>
      </c>
      <c r="CU1657" s="1">
        <v>650</v>
      </c>
      <c r="CV1657" s="1">
        <v>16</v>
      </c>
      <c r="CW1657" s="1">
        <v>0</v>
      </c>
      <c r="CX1657" s="1">
        <v>150016</v>
      </c>
      <c r="CY1657" s="1" t="s">
        <v>243</v>
      </c>
    </row>
    <row r="1658" spans="97:103" x14ac:dyDescent="0.2">
      <c r="CS1658" s="1" t="s">
        <v>243</v>
      </c>
      <c r="CT1658" s="1">
        <v>2</v>
      </c>
      <c r="CU1658" s="1">
        <v>650</v>
      </c>
      <c r="CV1658" s="1">
        <v>16</v>
      </c>
      <c r="CW1658" s="1">
        <v>0</v>
      </c>
      <c r="CX1658" s="1">
        <v>150016</v>
      </c>
      <c r="CY1658" s="1" t="s">
        <v>243</v>
      </c>
    </row>
    <row r="1659" spans="97:103" x14ac:dyDescent="0.2">
      <c r="CS1659" s="1" t="s">
        <v>243</v>
      </c>
      <c r="CT1659" s="1">
        <v>2</v>
      </c>
      <c r="CU1659" s="1">
        <v>650</v>
      </c>
      <c r="CV1659" s="1">
        <v>16</v>
      </c>
      <c r="CW1659" s="1">
        <v>0</v>
      </c>
      <c r="CX1659" s="1">
        <v>150016</v>
      </c>
      <c r="CY1659" s="1" t="s">
        <v>243</v>
      </c>
    </row>
    <row r="1660" spans="97:103" x14ac:dyDescent="0.2">
      <c r="CS1660" s="1" t="s">
        <v>243</v>
      </c>
      <c r="CT1660" s="1">
        <v>2</v>
      </c>
      <c r="CU1660" s="1">
        <v>650</v>
      </c>
      <c r="CV1660" s="1">
        <v>16</v>
      </c>
      <c r="CW1660" s="1">
        <v>0</v>
      </c>
      <c r="CX1660" s="1">
        <v>150016</v>
      </c>
      <c r="CY1660" s="1" t="s">
        <v>243</v>
      </c>
    </row>
    <row r="1661" spans="97:103" x14ac:dyDescent="0.2">
      <c r="CS1661" s="1" t="s">
        <v>243</v>
      </c>
      <c r="CT1661" s="1">
        <v>2</v>
      </c>
      <c r="CU1661" s="1">
        <v>650</v>
      </c>
      <c r="CV1661" s="1">
        <v>16</v>
      </c>
      <c r="CW1661" s="1">
        <v>0</v>
      </c>
      <c r="CX1661" s="1">
        <v>150016</v>
      </c>
      <c r="CY1661" s="1" t="s">
        <v>243</v>
      </c>
    </row>
    <row r="1662" spans="97:103" x14ac:dyDescent="0.2">
      <c r="CS1662" s="1" t="s">
        <v>269</v>
      </c>
      <c r="CT1662" s="1">
        <v>1</v>
      </c>
      <c r="CU1662" s="1">
        <v>650</v>
      </c>
      <c r="CV1662" s="1">
        <v>17</v>
      </c>
      <c r="CW1662" s="1">
        <v>0</v>
      </c>
      <c r="CX1662" s="1">
        <v>150017</v>
      </c>
      <c r="CY1662" s="1" t="s">
        <v>269</v>
      </c>
    </row>
    <row r="1663" spans="97:103" x14ac:dyDescent="0.2">
      <c r="CS1663" s="1" t="s">
        <v>269</v>
      </c>
      <c r="CT1663" s="1">
        <v>1</v>
      </c>
      <c r="CU1663" s="1">
        <v>650</v>
      </c>
      <c r="CV1663" s="1">
        <v>17</v>
      </c>
      <c r="CW1663" s="1">
        <v>0</v>
      </c>
      <c r="CX1663" s="1">
        <v>150017</v>
      </c>
      <c r="CY1663" s="1" t="s">
        <v>269</v>
      </c>
    </row>
    <row r="1664" spans="97:103" x14ac:dyDescent="0.2">
      <c r="CS1664" s="1" t="s">
        <v>269</v>
      </c>
      <c r="CT1664" s="1">
        <v>1</v>
      </c>
      <c r="CU1664" s="1">
        <v>650</v>
      </c>
      <c r="CV1664" s="1">
        <v>17</v>
      </c>
      <c r="CW1664" s="1">
        <v>0</v>
      </c>
      <c r="CX1664" s="1">
        <v>150017</v>
      </c>
      <c r="CY1664" s="1" t="s">
        <v>269</v>
      </c>
    </row>
    <row r="1665" spans="97:103" x14ac:dyDescent="0.2">
      <c r="CS1665" s="1" t="s">
        <v>269</v>
      </c>
      <c r="CT1665" s="1">
        <v>1</v>
      </c>
      <c r="CU1665" s="1">
        <v>650</v>
      </c>
      <c r="CV1665" s="1">
        <v>17</v>
      </c>
      <c r="CW1665" s="1">
        <v>0</v>
      </c>
      <c r="CX1665" s="1">
        <v>150017</v>
      </c>
      <c r="CY1665" s="1" t="s">
        <v>269</v>
      </c>
    </row>
    <row r="1666" spans="97:103" x14ac:dyDescent="0.2">
      <c r="CS1666" s="1" t="s">
        <v>269</v>
      </c>
      <c r="CT1666" s="1">
        <v>1</v>
      </c>
      <c r="CU1666" s="1">
        <v>650</v>
      </c>
      <c r="CV1666" s="1">
        <v>17</v>
      </c>
      <c r="CW1666" s="1">
        <v>0</v>
      </c>
      <c r="CX1666" s="1">
        <v>150017</v>
      </c>
      <c r="CY1666" s="1" t="s">
        <v>269</v>
      </c>
    </row>
    <row r="1667" spans="97:103" x14ac:dyDescent="0.2">
      <c r="CS1667" s="1" t="s">
        <v>269</v>
      </c>
      <c r="CT1667" s="1">
        <v>1</v>
      </c>
      <c r="CU1667" s="1">
        <v>650</v>
      </c>
      <c r="CV1667" s="1">
        <v>17</v>
      </c>
      <c r="CW1667" s="1">
        <v>0</v>
      </c>
      <c r="CX1667" s="1">
        <v>150017</v>
      </c>
      <c r="CY1667" s="1" t="s">
        <v>269</v>
      </c>
    </row>
    <row r="1668" spans="97:103" x14ac:dyDescent="0.2">
      <c r="CS1668" s="1" t="s">
        <v>269</v>
      </c>
      <c r="CT1668" s="1">
        <v>1</v>
      </c>
      <c r="CU1668" s="1">
        <v>650</v>
      </c>
      <c r="CV1668" s="1">
        <v>17</v>
      </c>
      <c r="CW1668" s="1">
        <v>0</v>
      </c>
      <c r="CX1668" s="1">
        <v>150017</v>
      </c>
      <c r="CY1668" s="1" t="s">
        <v>269</v>
      </c>
    </row>
    <row r="1669" spans="97:103" x14ac:dyDescent="0.2">
      <c r="CS1669" s="1" t="s">
        <v>269</v>
      </c>
      <c r="CT1669" s="1">
        <v>1</v>
      </c>
      <c r="CU1669" s="1">
        <v>650</v>
      </c>
      <c r="CV1669" s="1">
        <v>17</v>
      </c>
      <c r="CW1669" s="1">
        <v>0</v>
      </c>
      <c r="CX1669" s="1">
        <v>150017</v>
      </c>
      <c r="CY1669" s="1" t="s">
        <v>269</v>
      </c>
    </row>
    <row r="1670" spans="97:103" x14ac:dyDescent="0.2">
      <c r="CS1670" s="1" t="s">
        <v>269</v>
      </c>
      <c r="CT1670" s="1">
        <v>1</v>
      </c>
      <c r="CU1670" s="1">
        <v>650</v>
      </c>
      <c r="CV1670" s="1">
        <v>17</v>
      </c>
      <c r="CW1670" s="1">
        <v>0</v>
      </c>
      <c r="CX1670" s="1">
        <v>150017</v>
      </c>
      <c r="CY1670" s="1" t="s">
        <v>269</v>
      </c>
    </row>
    <row r="1671" spans="97:103" x14ac:dyDescent="0.2">
      <c r="CS1671" s="1" t="s">
        <v>269</v>
      </c>
      <c r="CT1671" s="1">
        <v>1</v>
      </c>
      <c r="CU1671" s="1">
        <v>650</v>
      </c>
      <c r="CV1671" s="1">
        <v>17</v>
      </c>
      <c r="CW1671" s="1">
        <v>0</v>
      </c>
      <c r="CX1671" s="1">
        <v>150017</v>
      </c>
      <c r="CY1671" s="1" t="s">
        <v>269</v>
      </c>
    </row>
    <row r="1672" spans="97:103" x14ac:dyDescent="0.2">
      <c r="CS1672" s="1" t="s">
        <v>269</v>
      </c>
      <c r="CT1672" s="1">
        <v>1</v>
      </c>
      <c r="CU1672" s="1">
        <v>650</v>
      </c>
      <c r="CV1672" s="1">
        <v>17</v>
      </c>
      <c r="CW1672" s="1">
        <v>0</v>
      </c>
      <c r="CX1672" s="1">
        <v>150017</v>
      </c>
      <c r="CY1672" s="1" t="s">
        <v>269</v>
      </c>
    </row>
    <row r="1673" spans="97:103" x14ac:dyDescent="0.2">
      <c r="CS1673" s="1" t="s">
        <v>269</v>
      </c>
      <c r="CT1673" s="1">
        <v>1</v>
      </c>
      <c r="CU1673" s="1">
        <v>650</v>
      </c>
      <c r="CV1673" s="1">
        <v>17</v>
      </c>
      <c r="CW1673" s="1">
        <v>0</v>
      </c>
      <c r="CX1673" s="1">
        <v>150017</v>
      </c>
      <c r="CY1673" s="1" t="s">
        <v>269</v>
      </c>
    </row>
    <row r="1674" spans="97:103" x14ac:dyDescent="0.2">
      <c r="CS1674" s="1" t="s">
        <v>269</v>
      </c>
      <c r="CT1674" s="1">
        <v>1</v>
      </c>
      <c r="CU1674" s="1">
        <v>650</v>
      </c>
      <c r="CV1674" s="1">
        <v>17</v>
      </c>
      <c r="CW1674" s="1">
        <v>0</v>
      </c>
      <c r="CX1674" s="1">
        <v>150017</v>
      </c>
      <c r="CY1674" s="1" t="s">
        <v>269</v>
      </c>
    </row>
    <row r="1675" spans="97:103" x14ac:dyDescent="0.2">
      <c r="CS1675" s="1" t="s">
        <v>269</v>
      </c>
      <c r="CT1675" s="1">
        <v>1</v>
      </c>
      <c r="CU1675" s="1">
        <v>650</v>
      </c>
      <c r="CV1675" s="1">
        <v>17</v>
      </c>
      <c r="CW1675" s="1">
        <v>0</v>
      </c>
      <c r="CX1675" s="1">
        <v>150017</v>
      </c>
      <c r="CY1675" s="1" t="s">
        <v>269</v>
      </c>
    </row>
    <row r="1676" spans="97:103" x14ac:dyDescent="0.2">
      <c r="CS1676" s="1" t="s">
        <v>269</v>
      </c>
      <c r="CT1676" s="1">
        <v>1</v>
      </c>
      <c r="CU1676" s="1">
        <v>650</v>
      </c>
      <c r="CV1676" s="1">
        <v>17</v>
      </c>
      <c r="CW1676" s="1">
        <v>0</v>
      </c>
      <c r="CX1676" s="1">
        <v>150017</v>
      </c>
      <c r="CY1676" s="1" t="s">
        <v>269</v>
      </c>
    </row>
    <row r="1677" spans="97:103" x14ac:dyDescent="0.2">
      <c r="CS1677" s="1" t="s">
        <v>269</v>
      </c>
      <c r="CT1677" s="1">
        <v>1</v>
      </c>
      <c r="CU1677" s="1">
        <v>650</v>
      </c>
      <c r="CV1677" s="1">
        <v>17</v>
      </c>
      <c r="CW1677" s="1">
        <v>0</v>
      </c>
      <c r="CX1677" s="1">
        <v>150017</v>
      </c>
      <c r="CY1677" s="1" t="s">
        <v>269</v>
      </c>
    </row>
    <row r="1678" spans="97:103" x14ac:dyDescent="0.2">
      <c r="CS1678" s="1" t="s">
        <v>269</v>
      </c>
      <c r="CT1678" s="1">
        <v>1</v>
      </c>
      <c r="CU1678" s="1">
        <v>650</v>
      </c>
      <c r="CV1678" s="1">
        <v>17</v>
      </c>
      <c r="CW1678" s="1">
        <v>0</v>
      </c>
      <c r="CX1678" s="1">
        <v>150017</v>
      </c>
      <c r="CY1678" s="1" t="s">
        <v>269</v>
      </c>
    </row>
    <row r="1679" spans="97:103" x14ac:dyDescent="0.2">
      <c r="CS1679" s="1" t="s">
        <v>269</v>
      </c>
      <c r="CT1679" s="1">
        <v>1</v>
      </c>
      <c r="CU1679" s="1">
        <v>650</v>
      </c>
      <c r="CV1679" s="1">
        <v>17</v>
      </c>
      <c r="CW1679" s="1">
        <v>0</v>
      </c>
      <c r="CX1679" s="1">
        <v>150017</v>
      </c>
      <c r="CY1679" s="1" t="s">
        <v>269</v>
      </c>
    </row>
    <row r="1680" spans="97:103" x14ac:dyDescent="0.2">
      <c r="CS1680" s="1" t="s">
        <v>269</v>
      </c>
      <c r="CT1680" s="1">
        <v>1</v>
      </c>
      <c r="CU1680" s="1">
        <v>650</v>
      </c>
      <c r="CV1680" s="1">
        <v>17</v>
      </c>
      <c r="CW1680" s="1">
        <v>0</v>
      </c>
      <c r="CX1680" s="1">
        <v>150017</v>
      </c>
      <c r="CY1680" s="1" t="s">
        <v>269</v>
      </c>
    </row>
    <row r="1681" spans="97:103" x14ac:dyDescent="0.2">
      <c r="CS1681" s="1" t="s">
        <v>269</v>
      </c>
      <c r="CT1681" s="1">
        <v>1</v>
      </c>
      <c r="CU1681" s="1">
        <v>650</v>
      </c>
      <c r="CV1681" s="1">
        <v>17</v>
      </c>
      <c r="CW1681" s="1">
        <v>0</v>
      </c>
      <c r="CX1681" s="1">
        <v>150017</v>
      </c>
      <c r="CY1681" s="1" t="s">
        <v>269</v>
      </c>
    </row>
    <row r="1682" spans="97:103" x14ac:dyDescent="0.2">
      <c r="CS1682" s="1" t="s">
        <v>269</v>
      </c>
      <c r="CT1682" s="1">
        <v>1</v>
      </c>
      <c r="CU1682" s="1">
        <v>650</v>
      </c>
      <c r="CV1682" s="1">
        <v>17</v>
      </c>
      <c r="CW1682" s="1">
        <v>0</v>
      </c>
      <c r="CX1682" s="1">
        <v>150017</v>
      </c>
      <c r="CY1682" s="1" t="s">
        <v>269</v>
      </c>
    </row>
    <row r="1683" spans="97:103" x14ac:dyDescent="0.2">
      <c r="CS1683" s="1" t="s">
        <v>269</v>
      </c>
      <c r="CT1683" s="1">
        <v>1</v>
      </c>
      <c r="CU1683" s="1">
        <v>650</v>
      </c>
      <c r="CV1683" s="1">
        <v>17</v>
      </c>
      <c r="CW1683" s="1">
        <v>0</v>
      </c>
      <c r="CX1683" s="1">
        <v>150017</v>
      </c>
      <c r="CY1683" s="1" t="s">
        <v>269</v>
      </c>
    </row>
    <row r="1684" spans="97:103" x14ac:dyDescent="0.2">
      <c r="CS1684" s="1" t="s">
        <v>269</v>
      </c>
      <c r="CT1684" s="1">
        <v>1</v>
      </c>
      <c r="CU1684" s="1">
        <v>650</v>
      </c>
      <c r="CV1684" s="1">
        <v>17</v>
      </c>
      <c r="CW1684" s="1">
        <v>0</v>
      </c>
      <c r="CX1684" s="1">
        <v>150017</v>
      </c>
      <c r="CY1684" s="1" t="s">
        <v>269</v>
      </c>
    </row>
    <row r="1685" spans="97:103" x14ac:dyDescent="0.2">
      <c r="CS1685" s="1" t="s">
        <v>269</v>
      </c>
      <c r="CT1685" s="1">
        <v>1</v>
      </c>
      <c r="CU1685" s="1">
        <v>650</v>
      </c>
      <c r="CV1685" s="1">
        <v>17</v>
      </c>
      <c r="CW1685" s="1">
        <v>0</v>
      </c>
      <c r="CX1685" s="1">
        <v>150017</v>
      </c>
      <c r="CY1685" s="1" t="s">
        <v>269</v>
      </c>
    </row>
    <row r="1686" spans="97:103" x14ac:dyDescent="0.2">
      <c r="CS1686" s="1" t="s">
        <v>269</v>
      </c>
      <c r="CT1686" s="1">
        <v>1</v>
      </c>
      <c r="CU1686" s="1">
        <v>650</v>
      </c>
      <c r="CV1686" s="1">
        <v>17</v>
      </c>
      <c r="CW1686" s="1">
        <v>0</v>
      </c>
      <c r="CX1686" s="1">
        <v>150017</v>
      </c>
      <c r="CY1686" s="1" t="s">
        <v>269</v>
      </c>
    </row>
    <row r="1687" spans="97:103" x14ac:dyDescent="0.2">
      <c r="CS1687" s="1" t="s">
        <v>269</v>
      </c>
      <c r="CT1687" s="1">
        <v>1</v>
      </c>
      <c r="CU1687" s="1">
        <v>650</v>
      </c>
      <c r="CV1687" s="1">
        <v>17</v>
      </c>
      <c r="CW1687" s="1">
        <v>0</v>
      </c>
      <c r="CX1687" s="1">
        <v>150017</v>
      </c>
      <c r="CY1687" s="1" t="s">
        <v>269</v>
      </c>
    </row>
    <row r="1688" spans="97:103" x14ac:dyDescent="0.2">
      <c r="CS1688" s="1" t="s">
        <v>269</v>
      </c>
      <c r="CT1688" s="1">
        <v>1</v>
      </c>
      <c r="CU1688" s="1">
        <v>650</v>
      </c>
      <c r="CV1688" s="1">
        <v>17</v>
      </c>
      <c r="CW1688" s="1">
        <v>0</v>
      </c>
      <c r="CX1688" s="1">
        <v>150017</v>
      </c>
      <c r="CY1688" s="1" t="s">
        <v>269</v>
      </c>
    </row>
    <row r="1689" spans="97:103" x14ac:dyDescent="0.2">
      <c r="CS1689" s="1" t="s">
        <v>269</v>
      </c>
      <c r="CT1689" s="1">
        <v>1</v>
      </c>
      <c r="CU1689" s="1">
        <v>650</v>
      </c>
      <c r="CV1689" s="1">
        <v>17</v>
      </c>
      <c r="CW1689" s="1">
        <v>0</v>
      </c>
      <c r="CX1689" s="1">
        <v>150017</v>
      </c>
      <c r="CY1689" s="1" t="s">
        <v>269</v>
      </c>
    </row>
    <row r="1690" spans="97:103" x14ac:dyDescent="0.2">
      <c r="CS1690" s="1" t="s">
        <v>269</v>
      </c>
      <c r="CT1690" s="1">
        <v>1</v>
      </c>
      <c r="CU1690" s="1">
        <v>650</v>
      </c>
      <c r="CV1690" s="1">
        <v>17</v>
      </c>
      <c r="CW1690" s="1">
        <v>0</v>
      </c>
      <c r="CX1690" s="1">
        <v>150017</v>
      </c>
      <c r="CY1690" s="1" t="s">
        <v>269</v>
      </c>
    </row>
    <row r="1691" spans="97:103" x14ac:dyDescent="0.2">
      <c r="CS1691" s="1" t="s">
        <v>269</v>
      </c>
      <c r="CT1691" s="1">
        <v>1</v>
      </c>
      <c r="CU1691" s="1">
        <v>650</v>
      </c>
      <c r="CV1691" s="1">
        <v>17</v>
      </c>
      <c r="CW1691" s="1">
        <v>0</v>
      </c>
      <c r="CX1691" s="1">
        <v>150017</v>
      </c>
      <c r="CY1691" s="1" t="s">
        <v>269</v>
      </c>
    </row>
    <row r="1692" spans="97:103" x14ac:dyDescent="0.2">
      <c r="CS1692" s="1" t="s">
        <v>269</v>
      </c>
      <c r="CT1692" s="1">
        <v>1</v>
      </c>
      <c r="CU1692" s="1">
        <v>650</v>
      </c>
      <c r="CV1692" s="1">
        <v>17</v>
      </c>
      <c r="CW1692" s="1">
        <v>0</v>
      </c>
      <c r="CX1692" s="1">
        <v>150017</v>
      </c>
      <c r="CY1692" s="1" t="s">
        <v>269</v>
      </c>
    </row>
    <row r="1693" spans="97:103" x14ac:dyDescent="0.2">
      <c r="CS1693" s="1" t="s">
        <v>269</v>
      </c>
      <c r="CT1693" s="1">
        <v>1</v>
      </c>
      <c r="CU1693" s="1">
        <v>650</v>
      </c>
      <c r="CV1693" s="1">
        <v>17</v>
      </c>
      <c r="CW1693" s="1">
        <v>0</v>
      </c>
      <c r="CX1693" s="1">
        <v>150017</v>
      </c>
      <c r="CY1693" s="1" t="s">
        <v>269</v>
      </c>
    </row>
    <row r="1694" spans="97:103" x14ac:dyDescent="0.2">
      <c r="CS1694" s="1" t="s">
        <v>269</v>
      </c>
      <c r="CT1694" s="1">
        <v>1</v>
      </c>
      <c r="CU1694" s="1">
        <v>650</v>
      </c>
      <c r="CV1694" s="1">
        <v>17</v>
      </c>
      <c r="CW1694" s="1">
        <v>0</v>
      </c>
      <c r="CX1694" s="1">
        <v>150017</v>
      </c>
      <c r="CY1694" s="1" t="s">
        <v>269</v>
      </c>
    </row>
    <row r="1695" spans="97:103" x14ac:dyDescent="0.2">
      <c r="CS1695" s="1" t="s">
        <v>269</v>
      </c>
      <c r="CT1695" s="1">
        <v>1</v>
      </c>
      <c r="CU1695" s="1">
        <v>650</v>
      </c>
      <c r="CV1695" s="1">
        <v>17</v>
      </c>
      <c r="CW1695" s="1">
        <v>0</v>
      </c>
      <c r="CX1695" s="1">
        <v>150017</v>
      </c>
      <c r="CY1695" s="1" t="s">
        <v>269</v>
      </c>
    </row>
    <row r="1696" spans="97:103" x14ac:dyDescent="0.2">
      <c r="CS1696" s="1" t="s">
        <v>269</v>
      </c>
      <c r="CT1696" s="1">
        <v>1</v>
      </c>
      <c r="CU1696" s="1">
        <v>650</v>
      </c>
      <c r="CV1696" s="1">
        <v>17</v>
      </c>
      <c r="CW1696" s="1">
        <v>0</v>
      </c>
      <c r="CX1696" s="1">
        <v>150017</v>
      </c>
      <c r="CY1696" s="1" t="s">
        <v>269</v>
      </c>
    </row>
    <row r="1697" spans="97:103" x14ac:dyDescent="0.2">
      <c r="CS1697" s="1" t="s">
        <v>269</v>
      </c>
      <c r="CT1697" s="1">
        <v>1</v>
      </c>
      <c r="CU1697" s="1">
        <v>650</v>
      </c>
      <c r="CV1697" s="1">
        <v>17</v>
      </c>
      <c r="CW1697" s="1">
        <v>0</v>
      </c>
      <c r="CX1697" s="1">
        <v>150017</v>
      </c>
      <c r="CY1697" s="1" t="s">
        <v>269</v>
      </c>
    </row>
    <row r="1698" spans="97:103" x14ac:dyDescent="0.2">
      <c r="CS1698" s="1" t="s">
        <v>274</v>
      </c>
      <c r="CT1698" s="1">
        <v>1</v>
      </c>
      <c r="CU1698" s="1">
        <v>650</v>
      </c>
      <c r="CV1698" s="1">
        <v>18</v>
      </c>
      <c r="CW1698" s="1">
        <v>0</v>
      </c>
      <c r="CX1698" s="1">
        <v>150018</v>
      </c>
      <c r="CY1698" s="1" t="s">
        <v>274</v>
      </c>
    </row>
    <row r="1699" spans="97:103" x14ac:dyDescent="0.2">
      <c r="CS1699" s="1" t="s">
        <v>274</v>
      </c>
      <c r="CT1699" s="1">
        <v>1</v>
      </c>
      <c r="CU1699" s="1">
        <v>650</v>
      </c>
      <c r="CV1699" s="1">
        <v>18</v>
      </c>
      <c r="CW1699" s="1">
        <v>0</v>
      </c>
      <c r="CX1699" s="1">
        <v>150018</v>
      </c>
      <c r="CY1699" s="1" t="s">
        <v>274</v>
      </c>
    </row>
    <row r="1700" spans="97:103" x14ac:dyDescent="0.2">
      <c r="CS1700" s="1" t="s">
        <v>274</v>
      </c>
      <c r="CT1700" s="1">
        <v>1</v>
      </c>
      <c r="CU1700" s="1">
        <v>650</v>
      </c>
      <c r="CV1700" s="1">
        <v>18</v>
      </c>
      <c r="CW1700" s="1">
        <v>0</v>
      </c>
      <c r="CX1700" s="1">
        <v>150018</v>
      </c>
      <c r="CY1700" s="1" t="s">
        <v>274</v>
      </c>
    </row>
    <row r="1701" spans="97:103" x14ac:dyDescent="0.2">
      <c r="CS1701" s="1" t="s">
        <v>274</v>
      </c>
      <c r="CT1701" s="1">
        <v>1</v>
      </c>
      <c r="CU1701" s="1">
        <v>650</v>
      </c>
      <c r="CV1701" s="1">
        <v>18</v>
      </c>
      <c r="CW1701" s="1">
        <v>0</v>
      </c>
      <c r="CX1701" s="1">
        <v>150018</v>
      </c>
      <c r="CY1701" s="1" t="s">
        <v>274</v>
      </c>
    </row>
    <row r="1702" spans="97:103" x14ac:dyDescent="0.2">
      <c r="CS1702" s="1" t="s">
        <v>274</v>
      </c>
      <c r="CT1702" s="1">
        <v>1</v>
      </c>
      <c r="CU1702" s="1">
        <v>650</v>
      </c>
      <c r="CV1702" s="1">
        <v>18</v>
      </c>
      <c r="CW1702" s="1">
        <v>0</v>
      </c>
      <c r="CX1702" s="1">
        <v>150018</v>
      </c>
      <c r="CY1702" s="1" t="s">
        <v>274</v>
      </c>
    </row>
    <row r="1703" spans="97:103" x14ac:dyDescent="0.2">
      <c r="CS1703" s="1" t="s">
        <v>274</v>
      </c>
      <c r="CT1703" s="1">
        <v>1</v>
      </c>
      <c r="CU1703" s="1">
        <v>650</v>
      </c>
      <c r="CV1703" s="1">
        <v>18</v>
      </c>
      <c r="CW1703" s="1">
        <v>0</v>
      </c>
      <c r="CX1703" s="1">
        <v>150018</v>
      </c>
      <c r="CY1703" s="1" t="s">
        <v>274</v>
      </c>
    </row>
    <row r="1704" spans="97:103" x14ac:dyDescent="0.2">
      <c r="CS1704" s="1" t="s">
        <v>274</v>
      </c>
      <c r="CT1704" s="1">
        <v>1</v>
      </c>
      <c r="CU1704" s="1">
        <v>650</v>
      </c>
      <c r="CV1704" s="1">
        <v>18</v>
      </c>
      <c r="CW1704" s="1">
        <v>0</v>
      </c>
      <c r="CX1704" s="1">
        <v>150018</v>
      </c>
      <c r="CY1704" s="1" t="s">
        <v>274</v>
      </c>
    </row>
    <row r="1705" spans="97:103" x14ac:dyDescent="0.2">
      <c r="CS1705" s="1" t="s">
        <v>274</v>
      </c>
      <c r="CT1705" s="1">
        <v>1</v>
      </c>
      <c r="CU1705" s="1">
        <v>650</v>
      </c>
      <c r="CV1705" s="1">
        <v>18</v>
      </c>
      <c r="CW1705" s="1">
        <v>0</v>
      </c>
      <c r="CX1705" s="1">
        <v>150018</v>
      </c>
      <c r="CY1705" s="1" t="s">
        <v>274</v>
      </c>
    </row>
    <row r="1706" spans="97:103" x14ac:dyDescent="0.2">
      <c r="CS1706" s="1" t="s">
        <v>274</v>
      </c>
      <c r="CT1706" s="1">
        <v>1</v>
      </c>
      <c r="CU1706" s="1">
        <v>650</v>
      </c>
      <c r="CV1706" s="1">
        <v>18</v>
      </c>
      <c r="CW1706" s="1">
        <v>0</v>
      </c>
      <c r="CX1706" s="1">
        <v>150018</v>
      </c>
      <c r="CY1706" s="1" t="s">
        <v>274</v>
      </c>
    </row>
    <row r="1707" spans="97:103" x14ac:dyDescent="0.2">
      <c r="CS1707" s="1" t="s">
        <v>274</v>
      </c>
      <c r="CT1707" s="1">
        <v>1</v>
      </c>
      <c r="CU1707" s="1">
        <v>650</v>
      </c>
      <c r="CV1707" s="1">
        <v>18</v>
      </c>
      <c r="CW1707" s="1">
        <v>0</v>
      </c>
      <c r="CX1707" s="1">
        <v>150018</v>
      </c>
      <c r="CY1707" s="1" t="s">
        <v>274</v>
      </c>
    </row>
    <row r="1708" spans="97:103" x14ac:dyDescent="0.2">
      <c r="CS1708" s="1" t="s">
        <v>274</v>
      </c>
      <c r="CT1708" s="1">
        <v>1</v>
      </c>
      <c r="CU1708" s="1">
        <v>650</v>
      </c>
      <c r="CV1708" s="1">
        <v>18</v>
      </c>
      <c r="CW1708" s="1">
        <v>0</v>
      </c>
      <c r="CX1708" s="1">
        <v>150018</v>
      </c>
      <c r="CY1708" s="1" t="s">
        <v>274</v>
      </c>
    </row>
    <row r="1709" spans="97:103" x14ac:dyDescent="0.2">
      <c r="CS1709" s="1" t="s">
        <v>274</v>
      </c>
      <c r="CT1709" s="1">
        <v>1</v>
      </c>
      <c r="CU1709" s="1">
        <v>650</v>
      </c>
      <c r="CV1709" s="1">
        <v>18</v>
      </c>
      <c r="CW1709" s="1">
        <v>0</v>
      </c>
      <c r="CX1709" s="1">
        <v>150018</v>
      </c>
      <c r="CY1709" s="1" t="s">
        <v>274</v>
      </c>
    </row>
    <row r="1710" spans="97:103" x14ac:dyDescent="0.2">
      <c r="CS1710" s="1" t="s">
        <v>274</v>
      </c>
      <c r="CT1710" s="1">
        <v>1</v>
      </c>
      <c r="CU1710" s="1">
        <v>650</v>
      </c>
      <c r="CV1710" s="1">
        <v>18</v>
      </c>
      <c r="CW1710" s="1">
        <v>0</v>
      </c>
      <c r="CX1710" s="1">
        <v>150018</v>
      </c>
      <c r="CY1710" s="1" t="s">
        <v>274</v>
      </c>
    </row>
    <row r="1711" spans="97:103" x14ac:dyDescent="0.2">
      <c r="CS1711" s="1" t="s">
        <v>274</v>
      </c>
      <c r="CT1711" s="1">
        <v>1</v>
      </c>
      <c r="CU1711" s="1">
        <v>650</v>
      </c>
      <c r="CV1711" s="1">
        <v>18</v>
      </c>
      <c r="CW1711" s="1">
        <v>0</v>
      </c>
      <c r="CX1711" s="1">
        <v>150018</v>
      </c>
      <c r="CY1711" s="1" t="s">
        <v>274</v>
      </c>
    </row>
    <row r="1712" spans="97:103" x14ac:dyDescent="0.2">
      <c r="CS1712" s="1" t="s">
        <v>274</v>
      </c>
      <c r="CT1712" s="1">
        <v>1</v>
      </c>
      <c r="CU1712" s="1">
        <v>650</v>
      </c>
      <c r="CV1712" s="1">
        <v>18</v>
      </c>
      <c r="CW1712" s="1">
        <v>0</v>
      </c>
      <c r="CX1712" s="1">
        <v>150018</v>
      </c>
      <c r="CY1712" s="1" t="s">
        <v>274</v>
      </c>
    </row>
    <row r="1713" spans="97:103" x14ac:dyDescent="0.2">
      <c r="CS1713" s="1" t="s">
        <v>274</v>
      </c>
      <c r="CT1713" s="1">
        <v>1</v>
      </c>
      <c r="CU1713" s="1">
        <v>650</v>
      </c>
      <c r="CV1713" s="1">
        <v>18</v>
      </c>
      <c r="CW1713" s="1">
        <v>0</v>
      </c>
      <c r="CX1713" s="1">
        <v>150018</v>
      </c>
      <c r="CY1713" s="1" t="s">
        <v>274</v>
      </c>
    </row>
    <row r="1714" spans="97:103" x14ac:dyDescent="0.2">
      <c r="CS1714" s="1" t="s">
        <v>274</v>
      </c>
      <c r="CT1714" s="1">
        <v>1</v>
      </c>
      <c r="CU1714" s="1">
        <v>650</v>
      </c>
      <c r="CV1714" s="1">
        <v>18</v>
      </c>
      <c r="CW1714" s="1">
        <v>0</v>
      </c>
      <c r="CX1714" s="1">
        <v>150018</v>
      </c>
      <c r="CY1714" s="1" t="s">
        <v>274</v>
      </c>
    </row>
    <row r="1715" spans="97:103" x14ac:dyDescent="0.2">
      <c r="CS1715" s="1" t="s">
        <v>274</v>
      </c>
      <c r="CT1715" s="1">
        <v>1</v>
      </c>
      <c r="CU1715" s="1">
        <v>650</v>
      </c>
      <c r="CV1715" s="1">
        <v>18</v>
      </c>
      <c r="CW1715" s="1">
        <v>0</v>
      </c>
      <c r="CX1715" s="1">
        <v>150018</v>
      </c>
      <c r="CY1715" s="1" t="s">
        <v>274</v>
      </c>
    </row>
    <row r="1716" spans="97:103" x14ac:dyDescent="0.2">
      <c r="CS1716" s="1" t="s">
        <v>274</v>
      </c>
      <c r="CT1716" s="1">
        <v>1</v>
      </c>
      <c r="CU1716" s="1">
        <v>650</v>
      </c>
      <c r="CV1716" s="1">
        <v>18</v>
      </c>
      <c r="CW1716" s="1">
        <v>0</v>
      </c>
      <c r="CX1716" s="1">
        <v>150018</v>
      </c>
      <c r="CY1716" s="1" t="s">
        <v>274</v>
      </c>
    </row>
    <row r="1717" spans="97:103" x14ac:dyDescent="0.2">
      <c r="CS1717" s="1" t="s">
        <v>274</v>
      </c>
      <c r="CT1717" s="1">
        <v>1</v>
      </c>
      <c r="CU1717" s="1">
        <v>650</v>
      </c>
      <c r="CV1717" s="1">
        <v>18</v>
      </c>
      <c r="CW1717" s="1">
        <v>0</v>
      </c>
      <c r="CX1717" s="1">
        <v>150018</v>
      </c>
      <c r="CY1717" s="1" t="s">
        <v>274</v>
      </c>
    </row>
    <row r="1718" spans="97:103" x14ac:dyDescent="0.2">
      <c r="CS1718" s="1" t="s">
        <v>274</v>
      </c>
      <c r="CT1718" s="1">
        <v>1</v>
      </c>
      <c r="CU1718" s="1">
        <v>650</v>
      </c>
      <c r="CV1718" s="1">
        <v>18</v>
      </c>
      <c r="CW1718" s="1">
        <v>0</v>
      </c>
      <c r="CX1718" s="1">
        <v>150018</v>
      </c>
      <c r="CY1718" s="1" t="s">
        <v>274</v>
      </c>
    </row>
    <row r="1719" spans="97:103" x14ac:dyDescent="0.2">
      <c r="CS1719" s="1" t="s">
        <v>274</v>
      </c>
      <c r="CT1719" s="1">
        <v>1</v>
      </c>
      <c r="CU1719" s="1">
        <v>650</v>
      </c>
      <c r="CV1719" s="1">
        <v>18</v>
      </c>
      <c r="CW1719" s="1">
        <v>0</v>
      </c>
      <c r="CX1719" s="1">
        <v>150018</v>
      </c>
      <c r="CY1719" s="1" t="s">
        <v>274</v>
      </c>
    </row>
    <row r="1720" spans="97:103" x14ac:dyDescent="0.2">
      <c r="CS1720" s="1" t="s">
        <v>274</v>
      </c>
      <c r="CT1720" s="1">
        <v>1</v>
      </c>
      <c r="CU1720" s="1">
        <v>650</v>
      </c>
      <c r="CV1720" s="1">
        <v>18</v>
      </c>
      <c r="CW1720" s="1">
        <v>0</v>
      </c>
      <c r="CX1720" s="1">
        <v>150018</v>
      </c>
      <c r="CY1720" s="1" t="s">
        <v>274</v>
      </c>
    </row>
    <row r="1721" spans="97:103" x14ac:dyDescent="0.2">
      <c r="CS1721" s="1" t="s">
        <v>274</v>
      </c>
      <c r="CT1721" s="1">
        <v>1</v>
      </c>
      <c r="CU1721" s="1">
        <v>650</v>
      </c>
      <c r="CV1721" s="1">
        <v>18</v>
      </c>
      <c r="CW1721" s="1">
        <v>0</v>
      </c>
      <c r="CX1721" s="1">
        <v>150018</v>
      </c>
      <c r="CY1721" s="1" t="s">
        <v>274</v>
      </c>
    </row>
    <row r="1722" spans="97:103" x14ac:dyDescent="0.2">
      <c r="CS1722" s="1" t="s">
        <v>274</v>
      </c>
      <c r="CT1722" s="1">
        <v>1</v>
      </c>
      <c r="CU1722" s="1">
        <v>650</v>
      </c>
      <c r="CV1722" s="1">
        <v>18</v>
      </c>
      <c r="CW1722" s="1">
        <v>0</v>
      </c>
      <c r="CX1722" s="1">
        <v>150018</v>
      </c>
      <c r="CY1722" s="1" t="s">
        <v>274</v>
      </c>
    </row>
    <row r="1723" spans="97:103" x14ac:dyDescent="0.2">
      <c r="CS1723" s="1" t="s">
        <v>274</v>
      </c>
      <c r="CT1723" s="1">
        <v>1</v>
      </c>
      <c r="CU1723" s="1">
        <v>650</v>
      </c>
      <c r="CV1723" s="1">
        <v>18</v>
      </c>
      <c r="CW1723" s="1">
        <v>0</v>
      </c>
      <c r="CX1723" s="1">
        <v>150018</v>
      </c>
      <c r="CY1723" s="1" t="s">
        <v>274</v>
      </c>
    </row>
    <row r="1724" spans="97:103" x14ac:dyDescent="0.2">
      <c r="CS1724" s="1" t="s">
        <v>274</v>
      </c>
      <c r="CT1724" s="1">
        <v>1</v>
      </c>
      <c r="CU1724" s="1">
        <v>650</v>
      </c>
      <c r="CV1724" s="1">
        <v>18</v>
      </c>
      <c r="CW1724" s="1">
        <v>0</v>
      </c>
      <c r="CX1724" s="1">
        <v>150018</v>
      </c>
      <c r="CY1724" s="1" t="s">
        <v>274</v>
      </c>
    </row>
    <row r="1725" spans="97:103" x14ac:dyDescent="0.2">
      <c r="CS1725" s="1" t="s">
        <v>274</v>
      </c>
      <c r="CT1725" s="1">
        <v>1</v>
      </c>
      <c r="CU1725" s="1">
        <v>650</v>
      </c>
      <c r="CV1725" s="1">
        <v>18</v>
      </c>
      <c r="CW1725" s="1">
        <v>0</v>
      </c>
      <c r="CX1725" s="1">
        <v>150018</v>
      </c>
      <c r="CY1725" s="1" t="s">
        <v>274</v>
      </c>
    </row>
    <row r="1726" spans="97:103" x14ac:dyDescent="0.2">
      <c r="CS1726" s="1" t="s">
        <v>274</v>
      </c>
      <c r="CT1726" s="1">
        <v>1</v>
      </c>
      <c r="CU1726" s="1">
        <v>650</v>
      </c>
      <c r="CV1726" s="1">
        <v>18</v>
      </c>
      <c r="CW1726" s="1">
        <v>0</v>
      </c>
      <c r="CX1726" s="1">
        <v>150018</v>
      </c>
      <c r="CY1726" s="1" t="s">
        <v>274</v>
      </c>
    </row>
    <row r="1727" spans="97:103" x14ac:dyDescent="0.2">
      <c r="CS1727" s="1" t="s">
        <v>274</v>
      </c>
      <c r="CT1727" s="1">
        <v>1</v>
      </c>
      <c r="CU1727" s="1">
        <v>650</v>
      </c>
      <c r="CV1727" s="1">
        <v>18</v>
      </c>
      <c r="CW1727" s="1">
        <v>0</v>
      </c>
      <c r="CX1727" s="1">
        <v>150018</v>
      </c>
      <c r="CY1727" s="1" t="s">
        <v>274</v>
      </c>
    </row>
    <row r="1728" spans="97:103" x14ac:dyDescent="0.2">
      <c r="CS1728" s="1" t="s">
        <v>274</v>
      </c>
      <c r="CT1728" s="1">
        <v>1</v>
      </c>
      <c r="CU1728" s="1">
        <v>650</v>
      </c>
      <c r="CV1728" s="1">
        <v>18</v>
      </c>
      <c r="CW1728" s="1">
        <v>0</v>
      </c>
      <c r="CX1728" s="1">
        <v>150018</v>
      </c>
      <c r="CY1728" s="1" t="s">
        <v>274</v>
      </c>
    </row>
    <row r="1729" spans="97:103" x14ac:dyDescent="0.2">
      <c r="CS1729" s="1" t="s">
        <v>274</v>
      </c>
      <c r="CT1729" s="1">
        <v>1</v>
      </c>
      <c r="CU1729" s="1">
        <v>650</v>
      </c>
      <c r="CV1729" s="1">
        <v>18</v>
      </c>
      <c r="CW1729" s="1">
        <v>0</v>
      </c>
      <c r="CX1729" s="1">
        <v>150018</v>
      </c>
      <c r="CY1729" s="1" t="s">
        <v>274</v>
      </c>
    </row>
    <row r="1730" spans="97:103" x14ac:dyDescent="0.2">
      <c r="CS1730" s="1" t="s">
        <v>274</v>
      </c>
      <c r="CT1730" s="1">
        <v>1</v>
      </c>
      <c r="CU1730" s="1">
        <v>650</v>
      </c>
      <c r="CV1730" s="1">
        <v>18</v>
      </c>
      <c r="CW1730" s="1">
        <v>0</v>
      </c>
      <c r="CX1730" s="1">
        <v>150018</v>
      </c>
      <c r="CY1730" s="1" t="s">
        <v>274</v>
      </c>
    </row>
    <row r="1731" spans="97:103" x14ac:dyDescent="0.2">
      <c r="CS1731" s="1" t="s">
        <v>274</v>
      </c>
      <c r="CT1731" s="1">
        <v>1</v>
      </c>
      <c r="CU1731" s="1">
        <v>650</v>
      </c>
      <c r="CV1731" s="1">
        <v>18</v>
      </c>
      <c r="CW1731" s="1">
        <v>0</v>
      </c>
      <c r="CX1731" s="1">
        <v>150018</v>
      </c>
      <c r="CY1731" s="1" t="s">
        <v>274</v>
      </c>
    </row>
    <row r="1732" spans="97:103" x14ac:dyDescent="0.2">
      <c r="CS1732" s="1" t="s">
        <v>274</v>
      </c>
      <c r="CT1732" s="1">
        <v>1</v>
      </c>
      <c r="CU1732" s="1">
        <v>650</v>
      </c>
      <c r="CV1732" s="1">
        <v>18</v>
      </c>
      <c r="CW1732" s="1">
        <v>0</v>
      </c>
      <c r="CX1732" s="1">
        <v>150018</v>
      </c>
      <c r="CY1732" s="1" t="s">
        <v>274</v>
      </c>
    </row>
    <row r="1733" spans="97:103" x14ac:dyDescent="0.2">
      <c r="CS1733" s="1" t="s">
        <v>274</v>
      </c>
      <c r="CT1733" s="1">
        <v>1</v>
      </c>
      <c r="CU1733" s="1">
        <v>650</v>
      </c>
      <c r="CV1733" s="1">
        <v>18</v>
      </c>
      <c r="CW1733" s="1">
        <v>0</v>
      </c>
      <c r="CX1733" s="1">
        <v>150018</v>
      </c>
      <c r="CY1733" s="1" t="s">
        <v>274</v>
      </c>
    </row>
    <row r="1734" spans="97:103" x14ac:dyDescent="0.2">
      <c r="CS1734" s="1" t="s">
        <v>254</v>
      </c>
      <c r="CT1734" s="1">
        <v>2</v>
      </c>
      <c r="CU1734" s="1">
        <v>650</v>
      </c>
      <c r="CV1734" s="1">
        <v>19</v>
      </c>
      <c r="CW1734" s="1">
        <v>0</v>
      </c>
      <c r="CX1734" s="1">
        <v>150019</v>
      </c>
      <c r="CY1734" s="1" t="s">
        <v>254</v>
      </c>
    </row>
    <row r="1735" spans="97:103" x14ac:dyDescent="0.2">
      <c r="CS1735" s="1" t="s">
        <v>254</v>
      </c>
      <c r="CT1735" s="1">
        <v>2</v>
      </c>
      <c r="CU1735" s="1">
        <v>650</v>
      </c>
      <c r="CV1735" s="1">
        <v>19</v>
      </c>
      <c r="CW1735" s="1">
        <v>0</v>
      </c>
      <c r="CX1735" s="1">
        <v>150019</v>
      </c>
      <c r="CY1735" s="1" t="s">
        <v>254</v>
      </c>
    </row>
    <row r="1736" spans="97:103" x14ac:dyDescent="0.2">
      <c r="CS1736" s="1" t="s">
        <v>254</v>
      </c>
      <c r="CT1736" s="1">
        <v>2</v>
      </c>
      <c r="CU1736" s="1">
        <v>650</v>
      </c>
      <c r="CV1736" s="1">
        <v>19</v>
      </c>
      <c r="CW1736" s="1">
        <v>0</v>
      </c>
      <c r="CX1736" s="1">
        <v>150019</v>
      </c>
      <c r="CY1736" s="1" t="s">
        <v>254</v>
      </c>
    </row>
    <row r="1737" spans="97:103" x14ac:dyDescent="0.2">
      <c r="CS1737" s="1" t="s">
        <v>254</v>
      </c>
      <c r="CT1737" s="1">
        <v>2</v>
      </c>
      <c r="CU1737" s="1">
        <v>650</v>
      </c>
      <c r="CV1737" s="1">
        <v>19</v>
      </c>
      <c r="CW1737" s="1">
        <v>0</v>
      </c>
      <c r="CX1737" s="1">
        <v>150019</v>
      </c>
      <c r="CY1737" s="1" t="s">
        <v>254</v>
      </c>
    </row>
    <row r="1738" spans="97:103" x14ac:dyDescent="0.2">
      <c r="CS1738" s="1" t="s">
        <v>254</v>
      </c>
      <c r="CT1738" s="1">
        <v>2</v>
      </c>
      <c r="CU1738" s="1">
        <v>650</v>
      </c>
      <c r="CV1738" s="1">
        <v>19</v>
      </c>
      <c r="CW1738" s="1">
        <v>0</v>
      </c>
      <c r="CX1738" s="1">
        <v>150019</v>
      </c>
      <c r="CY1738" s="1" t="s">
        <v>254</v>
      </c>
    </row>
    <row r="1739" spans="97:103" x14ac:dyDescent="0.2">
      <c r="CS1739" s="1" t="s">
        <v>254</v>
      </c>
      <c r="CT1739" s="1">
        <v>2</v>
      </c>
      <c r="CU1739" s="1">
        <v>650</v>
      </c>
      <c r="CV1739" s="1">
        <v>19</v>
      </c>
      <c r="CW1739" s="1">
        <v>0</v>
      </c>
      <c r="CX1739" s="1">
        <v>150019</v>
      </c>
      <c r="CY1739" s="1" t="s">
        <v>254</v>
      </c>
    </row>
    <row r="1740" spans="97:103" x14ac:dyDescent="0.2">
      <c r="CS1740" s="1" t="s">
        <v>254</v>
      </c>
      <c r="CT1740" s="1">
        <v>2</v>
      </c>
      <c r="CU1740" s="1">
        <v>650</v>
      </c>
      <c r="CV1740" s="1">
        <v>19</v>
      </c>
      <c r="CW1740" s="1">
        <v>0</v>
      </c>
      <c r="CX1740" s="1">
        <v>150019</v>
      </c>
      <c r="CY1740" s="1" t="s">
        <v>254</v>
      </c>
    </row>
    <row r="1741" spans="97:103" x14ac:dyDescent="0.2">
      <c r="CS1741" s="1" t="s">
        <v>254</v>
      </c>
      <c r="CT1741" s="1">
        <v>2</v>
      </c>
      <c r="CU1741" s="1">
        <v>650</v>
      </c>
      <c r="CV1741" s="1">
        <v>19</v>
      </c>
      <c r="CW1741" s="1">
        <v>0</v>
      </c>
      <c r="CX1741" s="1">
        <v>150019</v>
      </c>
      <c r="CY1741" s="1" t="s">
        <v>254</v>
      </c>
    </row>
    <row r="1742" spans="97:103" x14ac:dyDescent="0.2">
      <c r="CS1742" s="1" t="s">
        <v>254</v>
      </c>
      <c r="CT1742" s="1">
        <v>2</v>
      </c>
      <c r="CU1742" s="1">
        <v>650</v>
      </c>
      <c r="CV1742" s="1">
        <v>19</v>
      </c>
      <c r="CW1742" s="1">
        <v>0</v>
      </c>
      <c r="CX1742" s="1">
        <v>150019</v>
      </c>
      <c r="CY1742" s="1" t="s">
        <v>254</v>
      </c>
    </row>
    <row r="1743" spans="97:103" x14ac:dyDescent="0.2">
      <c r="CS1743" s="1" t="s">
        <v>254</v>
      </c>
      <c r="CT1743" s="1">
        <v>2</v>
      </c>
      <c r="CU1743" s="1">
        <v>650</v>
      </c>
      <c r="CV1743" s="1">
        <v>19</v>
      </c>
      <c r="CW1743" s="1">
        <v>0</v>
      </c>
      <c r="CX1743" s="1">
        <v>150019</v>
      </c>
      <c r="CY1743" s="1" t="s">
        <v>254</v>
      </c>
    </row>
    <row r="1744" spans="97:103" x14ac:dyDescent="0.2">
      <c r="CS1744" s="1" t="s">
        <v>254</v>
      </c>
      <c r="CT1744" s="1">
        <v>2</v>
      </c>
      <c r="CU1744" s="1">
        <v>650</v>
      </c>
      <c r="CV1744" s="1">
        <v>19</v>
      </c>
      <c r="CW1744" s="1">
        <v>0</v>
      </c>
      <c r="CX1744" s="1">
        <v>150019</v>
      </c>
      <c r="CY1744" s="1" t="s">
        <v>254</v>
      </c>
    </row>
    <row r="1745" spans="97:103" x14ac:dyDescent="0.2">
      <c r="CS1745" s="1" t="s">
        <v>254</v>
      </c>
      <c r="CT1745" s="1">
        <v>2</v>
      </c>
      <c r="CU1745" s="1">
        <v>650</v>
      </c>
      <c r="CV1745" s="1">
        <v>19</v>
      </c>
      <c r="CW1745" s="1">
        <v>0</v>
      </c>
      <c r="CX1745" s="1">
        <v>150019</v>
      </c>
      <c r="CY1745" s="1" t="s">
        <v>254</v>
      </c>
    </row>
    <row r="1746" spans="97:103" x14ac:dyDescent="0.2">
      <c r="CS1746" s="1" t="s">
        <v>254</v>
      </c>
      <c r="CT1746" s="1">
        <v>2</v>
      </c>
      <c r="CU1746" s="1">
        <v>650</v>
      </c>
      <c r="CV1746" s="1">
        <v>19</v>
      </c>
      <c r="CW1746" s="1">
        <v>0</v>
      </c>
      <c r="CX1746" s="1">
        <v>150019</v>
      </c>
      <c r="CY1746" s="1" t="s">
        <v>254</v>
      </c>
    </row>
    <row r="1747" spans="97:103" x14ac:dyDescent="0.2">
      <c r="CS1747" s="1" t="s">
        <v>254</v>
      </c>
      <c r="CT1747" s="1">
        <v>2</v>
      </c>
      <c r="CU1747" s="1">
        <v>650</v>
      </c>
      <c r="CV1747" s="1">
        <v>19</v>
      </c>
      <c r="CW1747" s="1">
        <v>0</v>
      </c>
      <c r="CX1747" s="1">
        <v>150019</v>
      </c>
      <c r="CY1747" s="1" t="s">
        <v>254</v>
      </c>
    </row>
    <row r="1748" spans="97:103" x14ac:dyDescent="0.2">
      <c r="CS1748" s="1" t="s">
        <v>254</v>
      </c>
      <c r="CT1748" s="1">
        <v>2</v>
      </c>
      <c r="CU1748" s="1">
        <v>650</v>
      </c>
      <c r="CV1748" s="1">
        <v>19</v>
      </c>
      <c r="CW1748" s="1">
        <v>0</v>
      </c>
      <c r="CX1748" s="1">
        <v>150019</v>
      </c>
      <c r="CY1748" s="1" t="s">
        <v>254</v>
      </c>
    </row>
    <row r="1749" spans="97:103" x14ac:dyDescent="0.2">
      <c r="CS1749" s="1" t="s">
        <v>254</v>
      </c>
      <c r="CT1749" s="1">
        <v>2</v>
      </c>
      <c r="CU1749" s="1">
        <v>650</v>
      </c>
      <c r="CV1749" s="1">
        <v>19</v>
      </c>
      <c r="CW1749" s="1">
        <v>0</v>
      </c>
      <c r="CX1749" s="1">
        <v>150019</v>
      </c>
      <c r="CY1749" s="1" t="s">
        <v>254</v>
      </c>
    </row>
    <row r="1750" spans="97:103" x14ac:dyDescent="0.2">
      <c r="CS1750" s="1" t="s">
        <v>254</v>
      </c>
      <c r="CT1750" s="1">
        <v>2</v>
      </c>
      <c r="CU1750" s="1">
        <v>650</v>
      </c>
      <c r="CV1750" s="1">
        <v>19</v>
      </c>
      <c r="CW1750" s="1">
        <v>0</v>
      </c>
      <c r="CX1750" s="1">
        <v>150019</v>
      </c>
      <c r="CY1750" s="1" t="s">
        <v>254</v>
      </c>
    </row>
    <row r="1751" spans="97:103" x14ac:dyDescent="0.2">
      <c r="CS1751" s="1" t="s">
        <v>254</v>
      </c>
      <c r="CT1751" s="1">
        <v>2</v>
      </c>
      <c r="CU1751" s="1">
        <v>650</v>
      </c>
      <c r="CV1751" s="1">
        <v>19</v>
      </c>
      <c r="CW1751" s="1">
        <v>0</v>
      </c>
      <c r="CX1751" s="1">
        <v>150019</v>
      </c>
      <c r="CY1751" s="1" t="s">
        <v>254</v>
      </c>
    </row>
    <row r="1752" spans="97:103" x14ac:dyDescent="0.2">
      <c r="CS1752" s="1" t="s">
        <v>254</v>
      </c>
      <c r="CT1752" s="1">
        <v>2</v>
      </c>
      <c r="CU1752" s="1">
        <v>650</v>
      </c>
      <c r="CV1752" s="1">
        <v>19</v>
      </c>
      <c r="CW1752" s="1">
        <v>0</v>
      </c>
      <c r="CX1752" s="1">
        <v>150019</v>
      </c>
      <c r="CY1752" s="1" t="s">
        <v>254</v>
      </c>
    </row>
    <row r="1753" spans="97:103" x14ac:dyDescent="0.2">
      <c r="CS1753" s="1" t="s">
        <v>254</v>
      </c>
      <c r="CT1753" s="1">
        <v>2</v>
      </c>
      <c r="CU1753" s="1">
        <v>650</v>
      </c>
      <c r="CV1753" s="1">
        <v>19</v>
      </c>
      <c r="CW1753" s="1">
        <v>0</v>
      </c>
      <c r="CX1753" s="1">
        <v>150019</v>
      </c>
      <c r="CY1753" s="1" t="s">
        <v>254</v>
      </c>
    </row>
    <row r="1754" spans="97:103" x14ac:dyDescent="0.2">
      <c r="CS1754" s="1" t="s">
        <v>254</v>
      </c>
      <c r="CT1754" s="1">
        <v>2</v>
      </c>
      <c r="CU1754" s="1">
        <v>650</v>
      </c>
      <c r="CV1754" s="1">
        <v>19</v>
      </c>
      <c r="CW1754" s="1">
        <v>0</v>
      </c>
      <c r="CX1754" s="1">
        <v>150019</v>
      </c>
      <c r="CY1754" s="1" t="s">
        <v>254</v>
      </c>
    </row>
    <row r="1755" spans="97:103" x14ac:dyDescent="0.2">
      <c r="CS1755" s="1" t="s">
        <v>254</v>
      </c>
      <c r="CT1755" s="1">
        <v>2</v>
      </c>
      <c r="CU1755" s="1">
        <v>650</v>
      </c>
      <c r="CV1755" s="1">
        <v>19</v>
      </c>
      <c r="CW1755" s="1">
        <v>0</v>
      </c>
      <c r="CX1755" s="1">
        <v>150019</v>
      </c>
      <c r="CY1755" s="1" t="s">
        <v>254</v>
      </c>
    </row>
    <row r="1756" spans="97:103" x14ac:dyDescent="0.2">
      <c r="CS1756" s="1" t="s">
        <v>254</v>
      </c>
      <c r="CT1756" s="1">
        <v>2</v>
      </c>
      <c r="CU1756" s="1">
        <v>650</v>
      </c>
      <c r="CV1756" s="1">
        <v>19</v>
      </c>
      <c r="CW1756" s="1">
        <v>0</v>
      </c>
      <c r="CX1756" s="1">
        <v>150019</v>
      </c>
      <c r="CY1756" s="1" t="s">
        <v>254</v>
      </c>
    </row>
    <row r="1757" spans="97:103" x14ac:dyDescent="0.2">
      <c r="CS1757" s="1" t="s">
        <v>254</v>
      </c>
      <c r="CT1757" s="1">
        <v>2</v>
      </c>
      <c r="CU1757" s="1">
        <v>650</v>
      </c>
      <c r="CV1757" s="1">
        <v>19</v>
      </c>
      <c r="CW1757" s="1">
        <v>0</v>
      </c>
      <c r="CX1757" s="1">
        <v>150019</v>
      </c>
      <c r="CY1757" s="1" t="s">
        <v>254</v>
      </c>
    </row>
    <row r="1758" spans="97:103" x14ac:dyDescent="0.2">
      <c r="CS1758" s="1" t="s">
        <v>254</v>
      </c>
      <c r="CT1758" s="1">
        <v>2</v>
      </c>
      <c r="CU1758" s="1">
        <v>650</v>
      </c>
      <c r="CV1758" s="1">
        <v>19</v>
      </c>
      <c r="CW1758" s="1">
        <v>0</v>
      </c>
      <c r="CX1758" s="1">
        <v>150019</v>
      </c>
      <c r="CY1758" s="1" t="s">
        <v>254</v>
      </c>
    </row>
    <row r="1759" spans="97:103" x14ac:dyDescent="0.2">
      <c r="CS1759" s="1" t="s">
        <v>254</v>
      </c>
      <c r="CT1759" s="1">
        <v>2</v>
      </c>
      <c r="CU1759" s="1">
        <v>650</v>
      </c>
      <c r="CV1759" s="1">
        <v>19</v>
      </c>
      <c r="CW1759" s="1">
        <v>0</v>
      </c>
      <c r="CX1759" s="1">
        <v>150019</v>
      </c>
      <c r="CY1759" s="1" t="s">
        <v>254</v>
      </c>
    </row>
    <row r="1760" spans="97:103" x14ac:dyDescent="0.2">
      <c r="CS1760" s="1" t="s">
        <v>254</v>
      </c>
      <c r="CT1760" s="1">
        <v>2</v>
      </c>
      <c r="CU1760" s="1">
        <v>650</v>
      </c>
      <c r="CV1760" s="1">
        <v>19</v>
      </c>
      <c r="CW1760" s="1">
        <v>0</v>
      </c>
      <c r="CX1760" s="1">
        <v>150019</v>
      </c>
      <c r="CY1760" s="1" t="s">
        <v>254</v>
      </c>
    </row>
    <row r="1761" spans="97:103" x14ac:dyDescent="0.2">
      <c r="CS1761" s="1" t="s">
        <v>254</v>
      </c>
      <c r="CT1761" s="1">
        <v>2</v>
      </c>
      <c r="CU1761" s="1">
        <v>650</v>
      </c>
      <c r="CV1761" s="1">
        <v>19</v>
      </c>
      <c r="CW1761" s="1">
        <v>0</v>
      </c>
      <c r="CX1761" s="1">
        <v>150019</v>
      </c>
      <c r="CY1761" s="1" t="s">
        <v>254</v>
      </c>
    </row>
    <row r="1762" spans="97:103" x14ac:dyDescent="0.2">
      <c r="CS1762" s="1" t="s">
        <v>254</v>
      </c>
      <c r="CT1762" s="1">
        <v>2</v>
      </c>
      <c r="CU1762" s="1">
        <v>650</v>
      </c>
      <c r="CV1762" s="1">
        <v>19</v>
      </c>
      <c r="CW1762" s="1">
        <v>0</v>
      </c>
      <c r="CX1762" s="1">
        <v>150019</v>
      </c>
      <c r="CY1762" s="1" t="s">
        <v>254</v>
      </c>
    </row>
    <row r="1763" spans="97:103" x14ac:dyDescent="0.2">
      <c r="CS1763" s="1" t="s">
        <v>254</v>
      </c>
      <c r="CT1763" s="1">
        <v>2</v>
      </c>
      <c r="CU1763" s="1">
        <v>650</v>
      </c>
      <c r="CV1763" s="1">
        <v>19</v>
      </c>
      <c r="CW1763" s="1">
        <v>0</v>
      </c>
      <c r="CX1763" s="1">
        <v>150019</v>
      </c>
      <c r="CY1763" s="1" t="s">
        <v>254</v>
      </c>
    </row>
    <row r="1764" spans="97:103" x14ac:dyDescent="0.2">
      <c r="CS1764" s="1" t="s">
        <v>254</v>
      </c>
      <c r="CT1764" s="1">
        <v>2</v>
      </c>
      <c r="CU1764" s="1">
        <v>650</v>
      </c>
      <c r="CV1764" s="1">
        <v>19</v>
      </c>
      <c r="CW1764" s="1">
        <v>0</v>
      </c>
      <c r="CX1764" s="1">
        <v>150019</v>
      </c>
      <c r="CY1764" s="1" t="s">
        <v>254</v>
      </c>
    </row>
    <row r="1765" spans="97:103" x14ac:dyDescent="0.2">
      <c r="CS1765" s="1" t="s">
        <v>254</v>
      </c>
      <c r="CT1765" s="1">
        <v>2</v>
      </c>
      <c r="CU1765" s="1">
        <v>650</v>
      </c>
      <c r="CV1765" s="1">
        <v>19</v>
      </c>
      <c r="CW1765" s="1">
        <v>0</v>
      </c>
      <c r="CX1765" s="1">
        <v>150019</v>
      </c>
      <c r="CY1765" s="1" t="s">
        <v>254</v>
      </c>
    </row>
    <row r="1766" spans="97:103" x14ac:dyDescent="0.2">
      <c r="CS1766" s="1" t="s">
        <v>254</v>
      </c>
      <c r="CT1766" s="1">
        <v>2</v>
      </c>
      <c r="CU1766" s="1">
        <v>650</v>
      </c>
      <c r="CV1766" s="1">
        <v>19</v>
      </c>
      <c r="CW1766" s="1">
        <v>0</v>
      </c>
      <c r="CX1766" s="1">
        <v>150019</v>
      </c>
      <c r="CY1766" s="1" t="s">
        <v>254</v>
      </c>
    </row>
    <row r="1767" spans="97:103" x14ac:dyDescent="0.2">
      <c r="CS1767" s="1" t="s">
        <v>254</v>
      </c>
      <c r="CT1767" s="1">
        <v>2</v>
      </c>
      <c r="CU1767" s="1">
        <v>650</v>
      </c>
      <c r="CV1767" s="1">
        <v>19</v>
      </c>
      <c r="CW1767" s="1">
        <v>0</v>
      </c>
      <c r="CX1767" s="1">
        <v>150019</v>
      </c>
      <c r="CY1767" s="1" t="s">
        <v>254</v>
      </c>
    </row>
    <row r="1768" spans="97:103" x14ac:dyDescent="0.2">
      <c r="CS1768" s="1" t="s">
        <v>254</v>
      </c>
      <c r="CT1768" s="1">
        <v>2</v>
      </c>
      <c r="CU1768" s="1">
        <v>650</v>
      </c>
      <c r="CV1768" s="1">
        <v>19</v>
      </c>
      <c r="CW1768" s="1">
        <v>0</v>
      </c>
      <c r="CX1768" s="1">
        <v>150019</v>
      </c>
      <c r="CY1768" s="1" t="s">
        <v>254</v>
      </c>
    </row>
    <row r="1769" spans="97:103" x14ac:dyDescent="0.2">
      <c r="CS1769" s="1" t="s">
        <v>254</v>
      </c>
      <c r="CT1769" s="1">
        <v>2</v>
      </c>
      <c r="CU1769" s="1">
        <v>650</v>
      </c>
      <c r="CV1769" s="1">
        <v>19</v>
      </c>
      <c r="CW1769" s="1">
        <v>0</v>
      </c>
      <c r="CX1769" s="1">
        <v>150019</v>
      </c>
      <c r="CY1769" s="1" t="s">
        <v>254</v>
      </c>
    </row>
    <row r="1770" spans="97:103" x14ac:dyDescent="0.2">
      <c r="CS1770" s="1" t="s">
        <v>251</v>
      </c>
      <c r="CT1770" s="1">
        <v>2</v>
      </c>
      <c r="CU1770" s="1">
        <v>650</v>
      </c>
      <c r="CV1770" s="1">
        <v>20</v>
      </c>
      <c r="CW1770" s="1">
        <v>0</v>
      </c>
      <c r="CX1770" s="1">
        <v>150020</v>
      </c>
      <c r="CY1770" s="1" t="s">
        <v>251</v>
      </c>
    </row>
    <row r="1771" spans="97:103" x14ac:dyDescent="0.2">
      <c r="CS1771" s="1" t="s">
        <v>251</v>
      </c>
      <c r="CT1771" s="1">
        <v>2</v>
      </c>
      <c r="CU1771" s="1">
        <v>650</v>
      </c>
      <c r="CV1771" s="1">
        <v>20</v>
      </c>
      <c r="CW1771" s="1">
        <v>0</v>
      </c>
      <c r="CX1771" s="1">
        <v>150020</v>
      </c>
      <c r="CY1771" s="1" t="s">
        <v>251</v>
      </c>
    </row>
    <row r="1772" spans="97:103" x14ac:dyDescent="0.2">
      <c r="CS1772" s="1" t="s">
        <v>251</v>
      </c>
      <c r="CT1772" s="1">
        <v>2</v>
      </c>
      <c r="CU1772" s="1">
        <v>650</v>
      </c>
      <c r="CV1772" s="1">
        <v>20</v>
      </c>
      <c r="CW1772" s="1">
        <v>0</v>
      </c>
      <c r="CX1772" s="1">
        <v>150020</v>
      </c>
      <c r="CY1772" s="1" t="s">
        <v>251</v>
      </c>
    </row>
    <row r="1773" spans="97:103" x14ac:dyDescent="0.2">
      <c r="CS1773" s="1" t="s">
        <v>251</v>
      </c>
      <c r="CT1773" s="1">
        <v>2</v>
      </c>
      <c r="CU1773" s="1">
        <v>650</v>
      </c>
      <c r="CV1773" s="1">
        <v>20</v>
      </c>
      <c r="CW1773" s="1">
        <v>0</v>
      </c>
      <c r="CX1773" s="1">
        <v>150020</v>
      </c>
      <c r="CY1773" s="1" t="s">
        <v>251</v>
      </c>
    </row>
    <row r="1774" spans="97:103" x14ac:dyDescent="0.2">
      <c r="CS1774" s="1" t="s">
        <v>251</v>
      </c>
      <c r="CT1774" s="1">
        <v>2</v>
      </c>
      <c r="CU1774" s="1">
        <v>650</v>
      </c>
      <c r="CV1774" s="1">
        <v>20</v>
      </c>
      <c r="CW1774" s="1">
        <v>0</v>
      </c>
      <c r="CX1774" s="1">
        <v>150020</v>
      </c>
      <c r="CY1774" s="1" t="s">
        <v>251</v>
      </c>
    </row>
    <row r="1775" spans="97:103" x14ac:dyDescent="0.2">
      <c r="CS1775" s="1" t="s">
        <v>251</v>
      </c>
      <c r="CT1775" s="1">
        <v>2</v>
      </c>
      <c r="CU1775" s="1">
        <v>650</v>
      </c>
      <c r="CV1775" s="1">
        <v>20</v>
      </c>
      <c r="CW1775" s="1">
        <v>0</v>
      </c>
      <c r="CX1775" s="1">
        <v>150020</v>
      </c>
      <c r="CY1775" s="1" t="s">
        <v>251</v>
      </c>
    </row>
    <row r="1776" spans="97:103" x14ac:dyDescent="0.2">
      <c r="CS1776" s="1" t="s">
        <v>251</v>
      </c>
      <c r="CT1776" s="1">
        <v>2</v>
      </c>
      <c r="CU1776" s="1">
        <v>650</v>
      </c>
      <c r="CV1776" s="1">
        <v>20</v>
      </c>
      <c r="CW1776" s="1">
        <v>0</v>
      </c>
      <c r="CX1776" s="1">
        <v>150020</v>
      </c>
      <c r="CY1776" s="1" t="s">
        <v>251</v>
      </c>
    </row>
    <row r="1777" spans="97:103" x14ac:dyDescent="0.2">
      <c r="CS1777" s="1" t="s">
        <v>251</v>
      </c>
      <c r="CT1777" s="1">
        <v>2</v>
      </c>
      <c r="CU1777" s="1">
        <v>650</v>
      </c>
      <c r="CV1777" s="1">
        <v>20</v>
      </c>
      <c r="CW1777" s="1">
        <v>0</v>
      </c>
      <c r="CX1777" s="1">
        <v>150020</v>
      </c>
      <c r="CY1777" s="1" t="s">
        <v>251</v>
      </c>
    </row>
    <row r="1778" spans="97:103" x14ac:dyDescent="0.2">
      <c r="CS1778" s="1" t="s">
        <v>251</v>
      </c>
      <c r="CT1778" s="1">
        <v>2</v>
      </c>
      <c r="CU1778" s="1">
        <v>650</v>
      </c>
      <c r="CV1778" s="1">
        <v>20</v>
      </c>
      <c r="CW1778" s="1">
        <v>0</v>
      </c>
      <c r="CX1778" s="1">
        <v>150020</v>
      </c>
      <c r="CY1778" s="1" t="s">
        <v>251</v>
      </c>
    </row>
    <row r="1779" spans="97:103" x14ac:dyDescent="0.2">
      <c r="CS1779" s="1" t="s">
        <v>251</v>
      </c>
      <c r="CT1779" s="1">
        <v>2</v>
      </c>
      <c r="CU1779" s="1">
        <v>650</v>
      </c>
      <c r="CV1779" s="1">
        <v>20</v>
      </c>
      <c r="CW1779" s="1">
        <v>0</v>
      </c>
      <c r="CX1779" s="1">
        <v>150020</v>
      </c>
      <c r="CY1779" s="1" t="s">
        <v>251</v>
      </c>
    </row>
    <row r="1780" spans="97:103" x14ac:dyDescent="0.2">
      <c r="CS1780" s="1" t="s">
        <v>251</v>
      </c>
      <c r="CT1780" s="1">
        <v>2</v>
      </c>
      <c r="CU1780" s="1">
        <v>650</v>
      </c>
      <c r="CV1780" s="1">
        <v>20</v>
      </c>
      <c r="CW1780" s="1">
        <v>0</v>
      </c>
      <c r="CX1780" s="1">
        <v>150020</v>
      </c>
      <c r="CY1780" s="1" t="s">
        <v>251</v>
      </c>
    </row>
    <row r="1781" spans="97:103" x14ac:dyDescent="0.2">
      <c r="CS1781" s="1" t="s">
        <v>251</v>
      </c>
      <c r="CT1781" s="1">
        <v>2</v>
      </c>
      <c r="CU1781" s="1">
        <v>650</v>
      </c>
      <c r="CV1781" s="1">
        <v>20</v>
      </c>
      <c r="CW1781" s="1">
        <v>0</v>
      </c>
      <c r="CX1781" s="1">
        <v>150020</v>
      </c>
      <c r="CY1781" s="1" t="s">
        <v>251</v>
      </c>
    </row>
    <row r="1782" spans="97:103" x14ac:dyDescent="0.2">
      <c r="CS1782" s="1" t="s">
        <v>251</v>
      </c>
      <c r="CT1782" s="1">
        <v>2</v>
      </c>
      <c r="CU1782" s="1">
        <v>650</v>
      </c>
      <c r="CV1782" s="1">
        <v>20</v>
      </c>
      <c r="CW1782" s="1">
        <v>0</v>
      </c>
      <c r="CX1782" s="1">
        <v>150020</v>
      </c>
      <c r="CY1782" s="1" t="s">
        <v>251</v>
      </c>
    </row>
    <row r="1783" spans="97:103" x14ac:dyDescent="0.2">
      <c r="CS1783" s="1" t="s">
        <v>251</v>
      </c>
      <c r="CT1783" s="1">
        <v>2</v>
      </c>
      <c r="CU1783" s="1">
        <v>650</v>
      </c>
      <c r="CV1783" s="1">
        <v>20</v>
      </c>
      <c r="CW1783" s="1">
        <v>0</v>
      </c>
      <c r="CX1783" s="1">
        <v>150020</v>
      </c>
      <c r="CY1783" s="1" t="s">
        <v>251</v>
      </c>
    </row>
    <row r="1784" spans="97:103" x14ac:dyDescent="0.2">
      <c r="CS1784" s="1" t="s">
        <v>251</v>
      </c>
      <c r="CT1784" s="1">
        <v>2</v>
      </c>
      <c r="CU1784" s="1">
        <v>650</v>
      </c>
      <c r="CV1784" s="1">
        <v>20</v>
      </c>
      <c r="CW1784" s="1">
        <v>0</v>
      </c>
      <c r="CX1784" s="1">
        <v>150020</v>
      </c>
      <c r="CY1784" s="1" t="s">
        <v>251</v>
      </c>
    </row>
    <row r="1785" spans="97:103" x14ac:dyDescent="0.2">
      <c r="CS1785" s="1" t="s">
        <v>251</v>
      </c>
      <c r="CT1785" s="1">
        <v>2</v>
      </c>
      <c r="CU1785" s="1">
        <v>650</v>
      </c>
      <c r="CV1785" s="1">
        <v>20</v>
      </c>
      <c r="CW1785" s="1">
        <v>0</v>
      </c>
      <c r="CX1785" s="1">
        <v>150020</v>
      </c>
      <c r="CY1785" s="1" t="s">
        <v>251</v>
      </c>
    </row>
    <row r="1786" spans="97:103" x14ac:dyDescent="0.2">
      <c r="CS1786" s="1" t="s">
        <v>251</v>
      </c>
      <c r="CT1786" s="1">
        <v>2</v>
      </c>
      <c r="CU1786" s="1">
        <v>650</v>
      </c>
      <c r="CV1786" s="1">
        <v>20</v>
      </c>
      <c r="CW1786" s="1">
        <v>0</v>
      </c>
      <c r="CX1786" s="1">
        <v>150020</v>
      </c>
      <c r="CY1786" s="1" t="s">
        <v>251</v>
      </c>
    </row>
    <row r="1787" spans="97:103" x14ac:dyDescent="0.2">
      <c r="CS1787" s="1" t="s">
        <v>251</v>
      </c>
      <c r="CT1787" s="1">
        <v>2</v>
      </c>
      <c r="CU1787" s="1">
        <v>650</v>
      </c>
      <c r="CV1787" s="1">
        <v>20</v>
      </c>
      <c r="CW1787" s="1">
        <v>0</v>
      </c>
      <c r="CX1787" s="1">
        <v>150020</v>
      </c>
      <c r="CY1787" s="1" t="s">
        <v>251</v>
      </c>
    </row>
    <row r="1788" spans="97:103" x14ac:dyDescent="0.2">
      <c r="CS1788" s="1" t="s">
        <v>251</v>
      </c>
      <c r="CT1788" s="1">
        <v>2</v>
      </c>
      <c r="CU1788" s="1">
        <v>650</v>
      </c>
      <c r="CV1788" s="1">
        <v>20</v>
      </c>
      <c r="CW1788" s="1">
        <v>0</v>
      </c>
      <c r="CX1788" s="1">
        <v>150020</v>
      </c>
      <c r="CY1788" s="1" t="s">
        <v>251</v>
      </c>
    </row>
    <row r="1789" spans="97:103" x14ac:dyDescent="0.2">
      <c r="CS1789" s="1" t="s">
        <v>251</v>
      </c>
      <c r="CT1789" s="1">
        <v>2</v>
      </c>
      <c r="CU1789" s="1">
        <v>650</v>
      </c>
      <c r="CV1789" s="1">
        <v>20</v>
      </c>
      <c r="CW1789" s="1">
        <v>0</v>
      </c>
      <c r="CX1789" s="1">
        <v>150020</v>
      </c>
      <c r="CY1789" s="1" t="s">
        <v>251</v>
      </c>
    </row>
    <row r="1790" spans="97:103" x14ac:dyDescent="0.2">
      <c r="CS1790" s="1" t="s">
        <v>251</v>
      </c>
      <c r="CT1790" s="1">
        <v>2</v>
      </c>
      <c r="CU1790" s="1">
        <v>650</v>
      </c>
      <c r="CV1790" s="1">
        <v>20</v>
      </c>
      <c r="CW1790" s="1">
        <v>0</v>
      </c>
      <c r="CX1790" s="1">
        <v>150020</v>
      </c>
      <c r="CY1790" s="1" t="s">
        <v>251</v>
      </c>
    </row>
    <row r="1791" spans="97:103" x14ac:dyDescent="0.2">
      <c r="CS1791" s="1" t="s">
        <v>251</v>
      </c>
      <c r="CT1791" s="1">
        <v>2</v>
      </c>
      <c r="CU1791" s="1">
        <v>650</v>
      </c>
      <c r="CV1791" s="1">
        <v>20</v>
      </c>
      <c r="CW1791" s="1">
        <v>0</v>
      </c>
      <c r="CX1791" s="1">
        <v>150020</v>
      </c>
      <c r="CY1791" s="1" t="s">
        <v>251</v>
      </c>
    </row>
    <row r="1792" spans="97:103" x14ac:dyDescent="0.2">
      <c r="CS1792" s="1" t="s">
        <v>251</v>
      </c>
      <c r="CT1792" s="1">
        <v>2</v>
      </c>
      <c r="CU1792" s="1">
        <v>650</v>
      </c>
      <c r="CV1792" s="1">
        <v>20</v>
      </c>
      <c r="CW1792" s="1">
        <v>0</v>
      </c>
      <c r="CX1792" s="1">
        <v>150020</v>
      </c>
      <c r="CY1792" s="1" t="s">
        <v>251</v>
      </c>
    </row>
    <row r="1793" spans="97:103" x14ac:dyDescent="0.2">
      <c r="CS1793" s="1" t="s">
        <v>251</v>
      </c>
      <c r="CT1793" s="1">
        <v>2</v>
      </c>
      <c r="CU1793" s="1">
        <v>650</v>
      </c>
      <c r="CV1793" s="1">
        <v>20</v>
      </c>
      <c r="CW1793" s="1">
        <v>0</v>
      </c>
      <c r="CX1793" s="1">
        <v>150020</v>
      </c>
      <c r="CY1793" s="1" t="s">
        <v>251</v>
      </c>
    </row>
    <row r="1794" spans="97:103" x14ac:dyDescent="0.2">
      <c r="CS1794" s="1" t="s">
        <v>251</v>
      </c>
      <c r="CT1794" s="1">
        <v>2</v>
      </c>
      <c r="CU1794" s="1">
        <v>650</v>
      </c>
      <c r="CV1794" s="1">
        <v>20</v>
      </c>
      <c r="CW1794" s="1">
        <v>0</v>
      </c>
      <c r="CX1794" s="1">
        <v>150020</v>
      </c>
      <c r="CY1794" s="1" t="s">
        <v>251</v>
      </c>
    </row>
    <row r="1795" spans="97:103" x14ac:dyDescent="0.2">
      <c r="CS1795" s="1" t="s">
        <v>251</v>
      </c>
      <c r="CT1795" s="1">
        <v>2</v>
      </c>
      <c r="CU1795" s="1">
        <v>650</v>
      </c>
      <c r="CV1795" s="1">
        <v>20</v>
      </c>
      <c r="CW1795" s="1">
        <v>0</v>
      </c>
      <c r="CX1795" s="1">
        <v>150020</v>
      </c>
      <c r="CY1795" s="1" t="s">
        <v>251</v>
      </c>
    </row>
    <row r="1796" spans="97:103" x14ac:dyDescent="0.2">
      <c r="CS1796" s="1" t="s">
        <v>251</v>
      </c>
      <c r="CT1796" s="1">
        <v>2</v>
      </c>
      <c r="CU1796" s="1">
        <v>650</v>
      </c>
      <c r="CV1796" s="1">
        <v>20</v>
      </c>
      <c r="CW1796" s="1">
        <v>0</v>
      </c>
      <c r="CX1796" s="1">
        <v>150020</v>
      </c>
      <c r="CY1796" s="1" t="s">
        <v>251</v>
      </c>
    </row>
    <row r="1797" spans="97:103" x14ac:dyDescent="0.2">
      <c r="CS1797" s="1" t="s">
        <v>251</v>
      </c>
      <c r="CT1797" s="1">
        <v>2</v>
      </c>
      <c r="CU1797" s="1">
        <v>650</v>
      </c>
      <c r="CV1797" s="1">
        <v>20</v>
      </c>
      <c r="CW1797" s="1">
        <v>0</v>
      </c>
      <c r="CX1797" s="1">
        <v>150020</v>
      </c>
      <c r="CY1797" s="1" t="s">
        <v>251</v>
      </c>
    </row>
    <row r="1798" spans="97:103" x14ac:dyDescent="0.2">
      <c r="CS1798" s="1" t="s">
        <v>251</v>
      </c>
      <c r="CT1798" s="1">
        <v>2</v>
      </c>
      <c r="CU1798" s="1">
        <v>650</v>
      </c>
      <c r="CV1798" s="1">
        <v>20</v>
      </c>
      <c r="CW1798" s="1">
        <v>0</v>
      </c>
      <c r="CX1798" s="1">
        <v>150020</v>
      </c>
      <c r="CY1798" s="1" t="s">
        <v>251</v>
      </c>
    </row>
    <row r="1799" spans="97:103" x14ac:dyDescent="0.2">
      <c r="CS1799" s="1" t="s">
        <v>251</v>
      </c>
      <c r="CT1799" s="1">
        <v>2</v>
      </c>
      <c r="CU1799" s="1">
        <v>650</v>
      </c>
      <c r="CV1799" s="1">
        <v>20</v>
      </c>
      <c r="CW1799" s="1">
        <v>0</v>
      </c>
      <c r="CX1799" s="1">
        <v>150020</v>
      </c>
      <c r="CY1799" s="1" t="s">
        <v>251</v>
      </c>
    </row>
    <row r="1800" spans="97:103" x14ac:dyDescent="0.2">
      <c r="CS1800" s="1" t="s">
        <v>251</v>
      </c>
      <c r="CT1800" s="1">
        <v>2</v>
      </c>
      <c r="CU1800" s="1">
        <v>650</v>
      </c>
      <c r="CV1800" s="1">
        <v>20</v>
      </c>
      <c r="CW1800" s="1">
        <v>0</v>
      </c>
      <c r="CX1800" s="1">
        <v>150020</v>
      </c>
      <c r="CY1800" s="1" t="s">
        <v>251</v>
      </c>
    </row>
    <row r="1801" spans="97:103" x14ac:dyDescent="0.2">
      <c r="CS1801" s="1" t="s">
        <v>251</v>
      </c>
      <c r="CT1801" s="1">
        <v>2</v>
      </c>
      <c r="CU1801" s="1">
        <v>650</v>
      </c>
      <c r="CV1801" s="1">
        <v>20</v>
      </c>
      <c r="CW1801" s="1">
        <v>0</v>
      </c>
      <c r="CX1801" s="1">
        <v>150020</v>
      </c>
      <c r="CY1801" s="1" t="s">
        <v>251</v>
      </c>
    </row>
    <row r="1802" spans="97:103" x14ac:dyDescent="0.2">
      <c r="CS1802" s="1" t="s">
        <v>251</v>
      </c>
      <c r="CT1802" s="1">
        <v>2</v>
      </c>
      <c r="CU1802" s="1">
        <v>650</v>
      </c>
      <c r="CV1802" s="1">
        <v>20</v>
      </c>
      <c r="CW1802" s="1">
        <v>0</v>
      </c>
      <c r="CX1802" s="1">
        <v>150020</v>
      </c>
      <c r="CY1802" s="1" t="s">
        <v>251</v>
      </c>
    </row>
    <row r="1803" spans="97:103" x14ac:dyDescent="0.2">
      <c r="CS1803" s="1" t="s">
        <v>251</v>
      </c>
      <c r="CT1803" s="1">
        <v>2</v>
      </c>
      <c r="CU1803" s="1">
        <v>650</v>
      </c>
      <c r="CV1803" s="1">
        <v>20</v>
      </c>
      <c r="CW1803" s="1">
        <v>0</v>
      </c>
      <c r="CX1803" s="1">
        <v>150020</v>
      </c>
      <c r="CY1803" s="1" t="s">
        <v>251</v>
      </c>
    </row>
    <row r="1804" spans="97:103" x14ac:dyDescent="0.2">
      <c r="CS1804" s="1" t="s">
        <v>251</v>
      </c>
      <c r="CT1804" s="1">
        <v>2</v>
      </c>
      <c r="CU1804" s="1">
        <v>650</v>
      </c>
      <c r="CV1804" s="1">
        <v>20</v>
      </c>
      <c r="CW1804" s="1">
        <v>0</v>
      </c>
      <c r="CX1804" s="1">
        <v>150020</v>
      </c>
      <c r="CY1804" s="1" t="s">
        <v>251</v>
      </c>
    </row>
    <row r="1805" spans="97:103" x14ac:dyDescent="0.2">
      <c r="CS1805" s="1" t="s">
        <v>251</v>
      </c>
      <c r="CT1805" s="1">
        <v>2</v>
      </c>
      <c r="CU1805" s="1">
        <v>650</v>
      </c>
      <c r="CV1805" s="1">
        <v>20</v>
      </c>
      <c r="CW1805" s="1">
        <v>0</v>
      </c>
      <c r="CX1805" s="1">
        <v>150020</v>
      </c>
      <c r="CY1805" s="1" t="s">
        <v>251</v>
      </c>
    </row>
    <row r="1806" spans="97:103" x14ac:dyDescent="0.2">
      <c r="CS1806" s="1" t="s">
        <v>246</v>
      </c>
      <c r="CT1806" s="1">
        <v>4</v>
      </c>
      <c r="CU1806" s="1">
        <v>650</v>
      </c>
      <c r="CV1806" s="1">
        <v>21</v>
      </c>
      <c r="CW1806" s="1">
        <v>0</v>
      </c>
      <c r="CX1806" s="1">
        <v>150021</v>
      </c>
      <c r="CY1806" s="1" t="s">
        <v>246</v>
      </c>
    </row>
    <row r="1807" spans="97:103" x14ac:dyDescent="0.2">
      <c r="CS1807" s="1" t="s">
        <v>246</v>
      </c>
      <c r="CT1807" s="1">
        <v>4</v>
      </c>
      <c r="CU1807" s="1">
        <v>650</v>
      </c>
      <c r="CV1807" s="1">
        <v>21</v>
      </c>
      <c r="CW1807" s="1">
        <v>0</v>
      </c>
      <c r="CX1807" s="1">
        <v>150021</v>
      </c>
      <c r="CY1807" s="1" t="s">
        <v>246</v>
      </c>
    </row>
    <row r="1808" spans="97:103" x14ac:dyDescent="0.2">
      <c r="CS1808" s="1" t="s">
        <v>246</v>
      </c>
      <c r="CT1808" s="1">
        <v>4</v>
      </c>
      <c r="CU1808" s="1">
        <v>650</v>
      </c>
      <c r="CV1808" s="1">
        <v>21</v>
      </c>
      <c r="CW1808" s="1">
        <v>0</v>
      </c>
      <c r="CX1808" s="1">
        <v>150021</v>
      </c>
      <c r="CY1808" s="1" t="s">
        <v>246</v>
      </c>
    </row>
    <row r="1809" spans="97:103" x14ac:dyDescent="0.2">
      <c r="CS1809" s="1" t="s">
        <v>246</v>
      </c>
      <c r="CT1809" s="1">
        <v>4</v>
      </c>
      <c r="CU1809" s="1">
        <v>650</v>
      </c>
      <c r="CV1809" s="1">
        <v>21</v>
      </c>
      <c r="CW1809" s="1">
        <v>0</v>
      </c>
      <c r="CX1809" s="1">
        <v>150021</v>
      </c>
      <c r="CY1809" s="1" t="s">
        <v>246</v>
      </c>
    </row>
    <row r="1810" spans="97:103" x14ac:dyDescent="0.2">
      <c r="CS1810" s="1" t="s">
        <v>246</v>
      </c>
      <c r="CT1810" s="1">
        <v>4</v>
      </c>
      <c r="CU1810" s="1">
        <v>650</v>
      </c>
      <c r="CV1810" s="1">
        <v>21</v>
      </c>
      <c r="CW1810" s="1">
        <v>0</v>
      </c>
      <c r="CX1810" s="1">
        <v>150021</v>
      </c>
      <c r="CY1810" s="1" t="s">
        <v>246</v>
      </c>
    </row>
    <row r="1811" spans="97:103" x14ac:dyDescent="0.2">
      <c r="CS1811" s="1" t="s">
        <v>246</v>
      </c>
      <c r="CT1811" s="1">
        <v>4</v>
      </c>
      <c r="CU1811" s="1">
        <v>650</v>
      </c>
      <c r="CV1811" s="1">
        <v>21</v>
      </c>
      <c r="CW1811" s="1">
        <v>0</v>
      </c>
      <c r="CX1811" s="1">
        <v>150021</v>
      </c>
      <c r="CY1811" s="1" t="s">
        <v>246</v>
      </c>
    </row>
    <row r="1812" spans="97:103" x14ac:dyDescent="0.2">
      <c r="CS1812" s="1" t="s">
        <v>246</v>
      </c>
      <c r="CT1812" s="1">
        <v>4</v>
      </c>
      <c r="CU1812" s="1">
        <v>650</v>
      </c>
      <c r="CV1812" s="1">
        <v>21</v>
      </c>
      <c r="CW1812" s="1">
        <v>0</v>
      </c>
      <c r="CX1812" s="1">
        <v>150021</v>
      </c>
      <c r="CY1812" s="1" t="s">
        <v>246</v>
      </c>
    </row>
    <row r="1813" spans="97:103" x14ac:dyDescent="0.2">
      <c r="CS1813" s="1" t="s">
        <v>246</v>
      </c>
      <c r="CT1813" s="1">
        <v>4</v>
      </c>
      <c r="CU1813" s="1">
        <v>650</v>
      </c>
      <c r="CV1813" s="1">
        <v>21</v>
      </c>
      <c r="CW1813" s="1">
        <v>0</v>
      </c>
      <c r="CX1813" s="1">
        <v>150021</v>
      </c>
      <c r="CY1813" s="1" t="s">
        <v>246</v>
      </c>
    </row>
    <row r="1814" spans="97:103" x14ac:dyDescent="0.2">
      <c r="CS1814" s="1" t="s">
        <v>246</v>
      </c>
      <c r="CT1814" s="1">
        <v>4</v>
      </c>
      <c r="CU1814" s="1">
        <v>650</v>
      </c>
      <c r="CV1814" s="1">
        <v>21</v>
      </c>
      <c r="CW1814" s="1">
        <v>0</v>
      </c>
      <c r="CX1814" s="1">
        <v>150021</v>
      </c>
      <c r="CY1814" s="1" t="s">
        <v>246</v>
      </c>
    </row>
    <row r="1815" spans="97:103" x14ac:dyDescent="0.2">
      <c r="CS1815" s="1" t="s">
        <v>246</v>
      </c>
      <c r="CT1815" s="1">
        <v>4</v>
      </c>
      <c r="CU1815" s="1">
        <v>650</v>
      </c>
      <c r="CV1815" s="1">
        <v>21</v>
      </c>
      <c r="CW1815" s="1">
        <v>0</v>
      </c>
      <c r="CX1815" s="1">
        <v>150021</v>
      </c>
      <c r="CY1815" s="1" t="s">
        <v>246</v>
      </c>
    </row>
    <row r="1816" spans="97:103" x14ac:dyDescent="0.2">
      <c r="CS1816" s="1" t="s">
        <v>246</v>
      </c>
      <c r="CT1816" s="1">
        <v>4</v>
      </c>
      <c r="CU1816" s="1">
        <v>650</v>
      </c>
      <c r="CV1816" s="1">
        <v>21</v>
      </c>
      <c r="CW1816" s="1">
        <v>0</v>
      </c>
      <c r="CX1816" s="1">
        <v>150021</v>
      </c>
      <c r="CY1816" s="1" t="s">
        <v>246</v>
      </c>
    </row>
    <row r="1817" spans="97:103" x14ac:dyDescent="0.2">
      <c r="CS1817" s="1" t="s">
        <v>246</v>
      </c>
      <c r="CT1817" s="1">
        <v>4</v>
      </c>
      <c r="CU1817" s="1">
        <v>650</v>
      </c>
      <c r="CV1817" s="1">
        <v>21</v>
      </c>
      <c r="CW1817" s="1">
        <v>0</v>
      </c>
      <c r="CX1817" s="1">
        <v>150021</v>
      </c>
      <c r="CY1817" s="1" t="s">
        <v>246</v>
      </c>
    </row>
    <row r="1818" spans="97:103" x14ac:dyDescent="0.2">
      <c r="CS1818" s="1" t="s">
        <v>246</v>
      </c>
      <c r="CT1818" s="1">
        <v>4</v>
      </c>
      <c r="CU1818" s="1">
        <v>650</v>
      </c>
      <c r="CV1818" s="1">
        <v>21</v>
      </c>
      <c r="CW1818" s="1">
        <v>0</v>
      </c>
      <c r="CX1818" s="1">
        <v>150021</v>
      </c>
      <c r="CY1818" s="1" t="s">
        <v>246</v>
      </c>
    </row>
    <row r="1819" spans="97:103" x14ac:dyDescent="0.2">
      <c r="CS1819" s="1" t="s">
        <v>246</v>
      </c>
      <c r="CT1819" s="1">
        <v>4</v>
      </c>
      <c r="CU1819" s="1">
        <v>650</v>
      </c>
      <c r="CV1819" s="1">
        <v>21</v>
      </c>
      <c r="CW1819" s="1">
        <v>0</v>
      </c>
      <c r="CX1819" s="1">
        <v>150021</v>
      </c>
      <c r="CY1819" s="1" t="s">
        <v>246</v>
      </c>
    </row>
    <row r="1820" spans="97:103" x14ac:dyDescent="0.2">
      <c r="CS1820" s="1" t="s">
        <v>246</v>
      </c>
      <c r="CT1820" s="1">
        <v>4</v>
      </c>
      <c r="CU1820" s="1">
        <v>650</v>
      </c>
      <c r="CV1820" s="1">
        <v>21</v>
      </c>
      <c r="CW1820" s="1">
        <v>0</v>
      </c>
      <c r="CX1820" s="1">
        <v>150021</v>
      </c>
      <c r="CY1820" s="1" t="s">
        <v>246</v>
      </c>
    </row>
    <row r="1821" spans="97:103" x14ac:dyDescent="0.2">
      <c r="CS1821" s="1" t="s">
        <v>246</v>
      </c>
      <c r="CT1821" s="1">
        <v>4</v>
      </c>
      <c r="CU1821" s="1">
        <v>650</v>
      </c>
      <c r="CV1821" s="1">
        <v>21</v>
      </c>
      <c r="CW1821" s="1">
        <v>0</v>
      </c>
      <c r="CX1821" s="1">
        <v>150021</v>
      </c>
      <c r="CY1821" s="1" t="s">
        <v>246</v>
      </c>
    </row>
    <row r="1822" spans="97:103" x14ac:dyDescent="0.2">
      <c r="CS1822" s="1" t="s">
        <v>246</v>
      </c>
      <c r="CT1822" s="1">
        <v>4</v>
      </c>
      <c r="CU1822" s="1">
        <v>650</v>
      </c>
      <c r="CV1822" s="1">
        <v>21</v>
      </c>
      <c r="CW1822" s="1">
        <v>0</v>
      </c>
      <c r="CX1822" s="1">
        <v>150021</v>
      </c>
      <c r="CY1822" s="1" t="s">
        <v>246</v>
      </c>
    </row>
    <row r="1823" spans="97:103" x14ac:dyDescent="0.2">
      <c r="CS1823" s="1" t="s">
        <v>246</v>
      </c>
      <c r="CT1823" s="1">
        <v>4</v>
      </c>
      <c r="CU1823" s="1">
        <v>650</v>
      </c>
      <c r="CV1823" s="1">
        <v>21</v>
      </c>
      <c r="CW1823" s="1">
        <v>0</v>
      </c>
      <c r="CX1823" s="1">
        <v>150021</v>
      </c>
      <c r="CY1823" s="1" t="s">
        <v>246</v>
      </c>
    </row>
    <row r="1824" spans="97:103" x14ac:dyDescent="0.2">
      <c r="CS1824" s="1" t="s">
        <v>246</v>
      </c>
      <c r="CT1824" s="1">
        <v>4</v>
      </c>
      <c r="CU1824" s="1">
        <v>650</v>
      </c>
      <c r="CV1824" s="1">
        <v>21</v>
      </c>
      <c r="CW1824" s="1">
        <v>0</v>
      </c>
      <c r="CX1824" s="1">
        <v>150021</v>
      </c>
      <c r="CY1824" s="1" t="s">
        <v>246</v>
      </c>
    </row>
    <row r="1825" spans="97:103" x14ac:dyDescent="0.2">
      <c r="CS1825" s="1" t="s">
        <v>246</v>
      </c>
      <c r="CT1825" s="1">
        <v>4</v>
      </c>
      <c r="CU1825" s="1">
        <v>650</v>
      </c>
      <c r="CV1825" s="1">
        <v>21</v>
      </c>
      <c r="CW1825" s="1">
        <v>0</v>
      </c>
      <c r="CX1825" s="1">
        <v>150021</v>
      </c>
      <c r="CY1825" s="1" t="s">
        <v>246</v>
      </c>
    </row>
    <row r="1826" spans="97:103" x14ac:dyDescent="0.2">
      <c r="CS1826" s="1" t="s">
        <v>246</v>
      </c>
      <c r="CT1826" s="1">
        <v>4</v>
      </c>
      <c r="CU1826" s="1">
        <v>650</v>
      </c>
      <c r="CV1826" s="1">
        <v>21</v>
      </c>
      <c r="CW1826" s="1">
        <v>0</v>
      </c>
      <c r="CX1826" s="1">
        <v>150021</v>
      </c>
      <c r="CY1826" s="1" t="s">
        <v>246</v>
      </c>
    </row>
    <row r="1827" spans="97:103" x14ac:dyDescent="0.2">
      <c r="CS1827" s="1" t="s">
        <v>246</v>
      </c>
      <c r="CT1827" s="1">
        <v>4</v>
      </c>
      <c r="CU1827" s="1">
        <v>650</v>
      </c>
      <c r="CV1827" s="1">
        <v>21</v>
      </c>
      <c r="CW1827" s="1">
        <v>0</v>
      </c>
      <c r="CX1827" s="1">
        <v>150021</v>
      </c>
      <c r="CY1827" s="1" t="s">
        <v>246</v>
      </c>
    </row>
    <row r="1828" spans="97:103" x14ac:dyDescent="0.2">
      <c r="CS1828" s="1" t="s">
        <v>246</v>
      </c>
      <c r="CT1828" s="1">
        <v>4</v>
      </c>
      <c r="CU1828" s="1">
        <v>650</v>
      </c>
      <c r="CV1828" s="1">
        <v>21</v>
      </c>
      <c r="CW1828" s="1">
        <v>0</v>
      </c>
      <c r="CX1828" s="1">
        <v>150021</v>
      </c>
      <c r="CY1828" s="1" t="s">
        <v>246</v>
      </c>
    </row>
    <row r="1829" spans="97:103" x14ac:dyDescent="0.2">
      <c r="CS1829" s="1" t="s">
        <v>246</v>
      </c>
      <c r="CT1829" s="1">
        <v>4</v>
      </c>
      <c r="CU1829" s="1">
        <v>650</v>
      </c>
      <c r="CV1829" s="1">
        <v>21</v>
      </c>
      <c r="CW1829" s="1">
        <v>0</v>
      </c>
      <c r="CX1829" s="1">
        <v>150021</v>
      </c>
      <c r="CY1829" s="1" t="s">
        <v>246</v>
      </c>
    </row>
    <row r="1830" spans="97:103" x14ac:dyDescent="0.2">
      <c r="CS1830" s="1" t="s">
        <v>246</v>
      </c>
      <c r="CT1830" s="1">
        <v>4</v>
      </c>
      <c r="CU1830" s="1">
        <v>650</v>
      </c>
      <c r="CV1830" s="1">
        <v>21</v>
      </c>
      <c r="CW1830" s="1">
        <v>0</v>
      </c>
      <c r="CX1830" s="1">
        <v>150021</v>
      </c>
      <c r="CY1830" s="1" t="s">
        <v>246</v>
      </c>
    </row>
    <row r="1831" spans="97:103" x14ac:dyDescent="0.2">
      <c r="CS1831" s="1" t="s">
        <v>246</v>
      </c>
      <c r="CT1831" s="1">
        <v>4</v>
      </c>
      <c r="CU1831" s="1">
        <v>650</v>
      </c>
      <c r="CV1831" s="1">
        <v>21</v>
      </c>
      <c r="CW1831" s="1">
        <v>0</v>
      </c>
      <c r="CX1831" s="1">
        <v>150021</v>
      </c>
      <c r="CY1831" s="1" t="s">
        <v>246</v>
      </c>
    </row>
    <row r="1832" spans="97:103" x14ac:dyDescent="0.2">
      <c r="CS1832" s="1" t="s">
        <v>246</v>
      </c>
      <c r="CT1832" s="1">
        <v>4</v>
      </c>
      <c r="CU1832" s="1">
        <v>650</v>
      </c>
      <c r="CV1832" s="1">
        <v>21</v>
      </c>
      <c r="CW1832" s="1">
        <v>0</v>
      </c>
      <c r="CX1832" s="1">
        <v>150021</v>
      </c>
      <c r="CY1832" s="1" t="s">
        <v>246</v>
      </c>
    </row>
    <row r="1833" spans="97:103" x14ac:dyDescent="0.2">
      <c r="CS1833" s="1" t="s">
        <v>246</v>
      </c>
      <c r="CT1833" s="1">
        <v>4</v>
      </c>
      <c r="CU1833" s="1">
        <v>650</v>
      </c>
      <c r="CV1833" s="1">
        <v>21</v>
      </c>
      <c r="CW1833" s="1">
        <v>0</v>
      </c>
      <c r="CX1833" s="1">
        <v>150021</v>
      </c>
      <c r="CY1833" s="1" t="s">
        <v>246</v>
      </c>
    </row>
    <row r="1834" spans="97:103" x14ac:dyDescent="0.2">
      <c r="CS1834" s="1" t="s">
        <v>246</v>
      </c>
      <c r="CT1834" s="1">
        <v>4</v>
      </c>
      <c r="CU1834" s="1">
        <v>650</v>
      </c>
      <c r="CV1834" s="1">
        <v>21</v>
      </c>
      <c r="CW1834" s="1">
        <v>0</v>
      </c>
      <c r="CX1834" s="1">
        <v>150021</v>
      </c>
      <c r="CY1834" s="1" t="s">
        <v>246</v>
      </c>
    </row>
    <row r="1835" spans="97:103" x14ac:dyDescent="0.2">
      <c r="CS1835" s="1" t="s">
        <v>246</v>
      </c>
      <c r="CT1835" s="1">
        <v>4</v>
      </c>
      <c r="CU1835" s="1">
        <v>650</v>
      </c>
      <c r="CV1835" s="1">
        <v>21</v>
      </c>
      <c r="CW1835" s="1">
        <v>0</v>
      </c>
      <c r="CX1835" s="1">
        <v>150021</v>
      </c>
      <c r="CY1835" s="1" t="s">
        <v>246</v>
      </c>
    </row>
    <row r="1836" spans="97:103" x14ac:dyDescent="0.2">
      <c r="CS1836" s="1" t="s">
        <v>246</v>
      </c>
      <c r="CT1836" s="1">
        <v>4</v>
      </c>
      <c r="CU1836" s="1">
        <v>650</v>
      </c>
      <c r="CV1836" s="1">
        <v>21</v>
      </c>
      <c r="CW1836" s="1">
        <v>0</v>
      </c>
      <c r="CX1836" s="1">
        <v>150021</v>
      </c>
      <c r="CY1836" s="1" t="s">
        <v>246</v>
      </c>
    </row>
    <row r="1837" spans="97:103" x14ac:dyDescent="0.2">
      <c r="CS1837" s="1" t="s">
        <v>246</v>
      </c>
      <c r="CT1837" s="1">
        <v>4</v>
      </c>
      <c r="CU1837" s="1">
        <v>650</v>
      </c>
      <c r="CV1837" s="1">
        <v>21</v>
      </c>
      <c r="CW1837" s="1">
        <v>0</v>
      </c>
      <c r="CX1837" s="1">
        <v>150021</v>
      </c>
      <c r="CY1837" s="1" t="s">
        <v>246</v>
      </c>
    </row>
    <row r="1838" spans="97:103" x14ac:dyDescent="0.2">
      <c r="CS1838" s="1" t="s">
        <v>246</v>
      </c>
      <c r="CT1838" s="1">
        <v>4</v>
      </c>
      <c r="CU1838" s="1">
        <v>650</v>
      </c>
      <c r="CV1838" s="1">
        <v>21</v>
      </c>
      <c r="CW1838" s="1">
        <v>0</v>
      </c>
      <c r="CX1838" s="1">
        <v>150021</v>
      </c>
      <c r="CY1838" s="1" t="s">
        <v>246</v>
      </c>
    </row>
    <row r="1839" spans="97:103" x14ac:dyDescent="0.2">
      <c r="CS1839" s="1" t="s">
        <v>246</v>
      </c>
      <c r="CT1839" s="1">
        <v>4</v>
      </c>
      <c r="CU1839" s="1">
        <v>650</v>
      </c>
      <c r="CV1839" s="1">
        <v>21</v>
      </c>
      <c r="CW1839" s="1">
        <v>0</v>
      </c>
      <c r="CX1839" s="1">
        <v>150021</v>
      </c>
      <c r="CY1839" s="1" t="s">
        <v>246</v>
      </c>
    </row>
    <row r="1840" spans="97:103" x14ac:dyDescent="0.2">
      <c r="CS1840" s="1" t="s">
        <v>246</v>
      </c>
      <c r="CT1840" s="1">
        <v>4</v>
      </c>
      <c r="CU1840" s="1">
        <v>650</v>
      </c>
      <c r="CV1840" s="1">
        <v>21</v>
      </c>
      <c r="CW1840" s="1">
        <v>0</v>
      </c>
      <c r="CX1840" s="1">
        <v>150021</v>
      </c>
      <c r="CY1840" s="1" t="s">
        <v>246</v>
      </c>
    </row>
    <row r="1841" spans="97:103" x14ac:dyDescent="0.2">
      <c r="CS1841" s="1" t="s">
        <v>246</v>
      </c>
      <c r="CT1841" s="1">
        <v>4</v>
      </c>
      <c r="CU1841" s="1">
        <v>650</v>
      </c>
      <c r="CV1841" s="1">
        <v>21</v>
      </c>
      <c r="CW1841" s="1">
        <v>0</v>
      </c>
      <c r="CX1841" s="1">
        <v>150021</v>
      </c>
      <c r="CY1841" s="1" t="s">
        <v>246</v>
      </c>
    </row>
    <row r="1842" spans="97:103" x14ac:dyDescent="0.2">
      <c r="CS1842" s="1" t="s">
        <v>234</v>
      </c>
      <c r="CT1842" s="1">
        <v>1</v>
      </c>
      <c r="CU1842" s="1">
        <v>650</v>
      </c>
      <c r="CV1842" s="1">
        <v>22</v>
      </c>
      <c r="CW1842" s="1">
        <v>0</v>
      </c>
      <c r="CX1842" s="1">
        <v>150022</v>
      </c>
      <c r="CY1842" s="1" t="s">
        <v>234</v>
      </c>
    </row>
    <row r="1843" spans="97:103" x14ac:dyDescent="0.2">
      <c r="CS1843" s="1" t="s">
        <v>234</v>
      </c>
      <c r="CT1843" s="1">
        <v>1</v>
      </c>
      <c r="CU1843" s="1">
        <v>650</v>
      </c>
      <c r="CV1843" s="1">
        <v>22</v>
      </c>
      <c r="CW1843" s="1">
        <v>0</v>
      </c>
      <c r="CX1843" s="1">
        <v>150022</v>
      </c>
      <c r="CY1843" s="1" t="s">
        <v>234</v>
      </c>
    </row>
    <row r="1844" spans="97:103" x14ac:dyDescent="0.2">
      <c r="CS1844" s="1" t="s">
        <v>234</v>
      </c>
      <c r="CT1844" s="1">
        <v>1</v>
      </c>
      <c r="CU1844" s="1">
        <v>650</v>
      </c>
      <c r="CV1844" s="1">
        <v>22</v>
      </c>
      <c r="CW1844" s="1">
        <v>0</v>
      </c>
      <c r="CX1844" s="1">
        <v>150022</v>
      </c>
      <c r="CY1844" s="1" t="s">
        <v>234</v>
      </c>
    </row>
    <row r="1845" spans="97:103" x14ac:dyDescent="0.2">
      <c r="CS1845" s="1" t="s">
        <v>234</v>
      </c>
      <c r="CT1845" s="1">
        <v>1</v>
      </c>
      <c r="CU1845" s="1">
        <v>650</v>
      </c>
      <c r="CV1845" s="1">
        <v>22</v>
      </c>
      <c r="CW1845" s="1">
        <v>0</v>
      </c>
      <c r="CX1845" s="1">
        <v>150022</v>
      </c>
      <c r="CY1845" s="1" t="s">
        <v>234</v>
      </c>
    </row>
    <row r="1846" spans="97:103" x14ac:dyDescent="0.2">
      <c r="CS1846" s="1" t="s">
        <v>234</v>
      </c>
      <c r="CT1846" s="1">
        <v>1</v>
      </c>
      <c r="CU1846" s="1">
        <v>650</v>
      </c>
      <c r="CV1846" s="1">
        <v>22</v>
      </c>
      <c r="CW1846" s="1">
        <v>0</v>
      </c>
      <c r="CX1846" s="1">
        <v>150022</v>
      </c>
      <c r="CY1846" s="1" t="s">
        <v>234</v>
      </c>
    </row>
    <row r="1847" spans="97:103" x14ac:dyDescent="0.2">
      <c r="CS1847" s="1" t="s">
        <v>234</v>
      </c>
      <c r="CT1847" s="1">
        <v>1</v>
      </c>
      <c r="CU1847" s="1">
        <v>650</v>
      </c>
      <c r="CV1847" s="1">
        <v>22</v>
      </c>
      <c r="CW1847" s="1">
        <v>0</v>
      </c>
      <c r="CX1847" s="1">
        <v>150022</v>
      </c>
      <c r="CY1847" s="1" t="s">
        <v>234</v>
      </c>
    </row>
    <row r="1848" spans="97:103" x14ac:dyDescent="0.2">
      <c r="CS1848" s="1" t="s">
        <v>234</v>
      </c>
      <c r="CT1848" s="1">
        <v>1</v>
      </c>
      <c r="CU1848" s="1">
        <v>650</v>
      </c>
      <c r="CV1848" s="1">
        <v>22</v>
      </c>
      <c r="CW1848" s="1">
        <v>0</v>
      </c>
      <c r="CX1848" s="1">
        <v>150022</v>
      </c>
      <c r="CY1848" s="1" t="s">
        <v>234</v>
      </c>
    </row>
    <row r="1849" spans="97:103" x14ac:dyDescent="0.2">
      <c r="CS1849" s="1" t="s">
        <v>234</v>
      </c>
      <c r="CT1849" s="1">
        <v>1</v>
      </c>
      <c r="CU1849" s="1">
        <v>650</v>
      </c>
      <c r="CV1849" s="1">
        <v>22</v>
      </c>
      <c r="CW1849" s="1">
        <v>0</v>
      </c>
      <c r="CX1849" s="1">
        <v>150022</v>
      </c>
      <c r="CY1849" s="1" t="s">
        <v>234</v>
      </c>
    </row>
    <row r="1850" spans="97:103" x14ac:dyDescent="0.2">
      <c r="CS1850" s="1" t="s">
        <v>234</v>
      </c>
      <c r="CT1850" s="1">
        <v>1</v>
      </c>
      <c r="CU1850" s="1">
        <v>650</v>
      </c>
      <c r="CV1850" s="1">
        <v>22</v>
      </c>
      <c r="CW1850" s="1">
        <v>0</v>
      </c>
      <c r="CX1850" s="1">
        <v>150022</v>
      </c>
      <c r="CY1850" s="1" t="s">
        <v>234</v>
      </c>
    </row>
    <row r="1851" spans="97:103" x14ac:dyDescent="0.2">
      <c r="CS1851" s="1" t="s">
        <v>234</v>
      </c>
      <c r="CT1851" s="1">
        <v>1</v>
      </c>
      <c r="CU1851" s="1">
        <v>650</v>
      </c>
      <c r="CV1851" s="1">
        <v>22</v>
      </c>
      <c r="CW1851" s="1">
        <v>0</v>
      </c>
      <c r="CX1851" s="1">
        <v>150022</v>
      </c>
      <c r="CY1851" s="1" t="s">
        <v>234</v>
      </c>
    </row>
    <row r="1852" spans="97:103" x14ac:dyDescent="0.2">
      <c r="CS1852" s="1" t="s">
        <v>234</v>
      </c>
      <c r="CT1852" s="1">
        <v>1</v>
      </c>
      <c r="CU1852" s="1">
        <v>650</v>
      </c>
      <c r="CV1852" s="1">
        <v>22</v>
      </c>
      <c r="CW1852" s="1">
        <v>0</v>
      </c>
      <c r="CX1852" s="1">
        <v>150022</v>
      </c>
      <c r="CY1852" s="1" t="s">
        <v>234</v>
      </c>
    </row>
    <row r="1853" spans="97:103" x14ac:dyDescent="0.2">
      <c r="CS1853" s="1" t="s">
        <v>234</v>
      </c>
      <c r="CT1853" s="1">
        <v>1</v>
      </c>
      <c r="CU1853" s="1">
        <v>650</v>
      </c>
      <c r="CV1853" s="1">
        <v>22</v>
      </c>
      <c r="CW1853" s="1">
        <v>0</v>
      </c>
      <c r="CX1853" s="1">
        <v>150022</v>
      </c>
      <c r="CY1853" s="1" t="s">
        <v>234</v>
      </c>
    </row>
    <row r="1854" spans="97:103" x14ac:dyDescent="0.2">
      <c r="CS1854" s="1" t="s">
        <v>234</v>
      </c>
      <c r="CT1854" s="1">
        <v>1</v>
      </c>
      <c r="CU1854" s="1">
        <v>650</v>
      </c>
      <c r="CV1854" s="1">
        <v>22</v>
      </c>
      <c r="CW1854" s="1">
        <v>0</v>
      </c>
      <c r="CX1854" s="1">
        <v>150022</v>
      </c>
      <c r="CY1854" s="1" t="s">
        <v>234</v>
      </c>
    </row>
    <row r="1855" spans="97:103" x14ac:dyDescent="0.2">
      <c r="CS1855" s="1" t="s">
        <v>234</v>
      </c>
      <c r="CT1855" s="1">
        <v>1</v>
      </c>
      <c r="CU1855" s="1">
        <v>650</v>
      </c>
      <c r="CV1855" s="1">
        <v>22</v>
      </c>
      <c r="CW1855" s="1">
        <v>0</v>
      </c>
      <c r="CX1855" s="1">
        <v>150022</v>
      </c>
      <c r="CY1855" s="1" t="s">
        <v>234</v>
      </c>
    </row>
    <row r="1856" spans="97:103" x14ac:dyDescent="0.2">
      <c r="CS1856" s="1" t="s">
        <v>234</v>
      </c>
      <c r="CT1856" s="1">
        <v>1</v>
      </c>
      <c r="CU1856" s="1">
        <v>650</v>
      </c>
      <c r="CV1856" s="1">
        <v>22</v>
      </c>
      <c r="CW1856" s="1">
        <v>0</v>
      </c>
      <c r="CX1856" s="1">
        <v>150022</v>
      </c>
      <c r="CY1856" s="1" t="s">
        <v>234</v>
      </c>
    </row>
    <row r="1857" spans="97:103" x14ac:dyDescent="0.2">
      <c r="CS1857" s="1" t="s">
        <v>234</v>
      </c>
      <c r="CT1857" s="1">
        <v>1</v>
      </c>
      <c r="CU1857" s="1">
        <v>650</v>
      </c>
      <c r="CV1857" s="1">
        <v>22</v>
      </c>
      <c r="CW1857" s="1">
        <v>0</v>
      </c>
      <c r="CX1857" s="1">
        <v>150022</v>
      </c>
      <c r="CY1857" s="1" t="s">
        <v>234</v>
      </c>
    </row>
    <row r="1858" spans="97:103" x14ac:dyDescent="0.2">
      <c r="CS1858" s="1" t="s">
        <v>234</v>
      </c>
      <c r="CT1858" s="1">
        <v>1</v>
      </c>
      <c r="CU1858" s="1">
        <v>650</v>
      </c>
      <c r="CV1858" s="1">
        <v>22</v>
      </c>
      <c r="CW1858" s="1">
        <v>0</v>
      </c>
      <c r="CX1858" s="1">
        <v>150022</v>
      </c>
      <c r="CY1858" s="1" t="s">
        <v>234</v>
      </c>
    </row>
    <row r="1859" spans="97:103" x14ac:dyDescent="0.2">
      <c r="CS1859" s="1" t="s">
        <v>234</v>
      </c>
      <c r="CT1859" s="1">
        <v>1</v>
      </c>
      <c r="CU1859" s="1">
        <v>650</v>
      </c>
      <c r="CV1859" s="1">
        <v>22</v>
      </c>
      <c r="CW1859" s="1">
        <v>0</v>
      </c>
      <c r="CX1859" s="1">
        <v>150022</v>
      </c>
      <c r="CY1859" s="1" t="s">
        <v>234</v>
      </c>
    </row>
    <row r="1860" spans="97:103" x14ac:dyDescent="0.2">
      <c r="CS1860" s="1" t="s">
        <v>234</v>
      </c>
      <c r="CT1860" s="1">
        <v>1</v>
      </c>
      <c r="CU1860" s="1">
        <v>650</v>
      </c>
      <c r="CV1860" s="1">
        <v>22</v>
      </c>
      <c r="CW1860" s="1">
        <v>0</v>
      </c>
      <c r="CX1860" s="1">
        <v>150022</v>
      </c>
      <c r="CY1860" s="1" t="s">
        <v>234</v>
      </c>
    </row>
    <row r="1861" spans="97:103" x14ac:dyDescent="0.2">
      <c r="CS1861" s="1" t="s">
        <v>234</v>
      </c>
      <c r="CT1861" s="1">
        <v>1</v>
      </c>
      <c r="CU1861" s="1">
        <v>650</v>
      </c>
      <c r="CV1861" s="1">
        <v>22</v>
      </c>
      <c r="CW1861" s="1">
        <v>0</v>
      </c>
      <c r="CX1861" s="1">
        <v>150022</v>
      </c>
      <c r="CY1861" s="1" t="s">
        <v>234</v>
      </c>
    </row>
    <row r="1862" spans="97:103" x14ac:dyDescent="0.2">
      <c r="CS1862" s="1" t="s">
        <v>234</v>
      </c>
      <c r="CT1862" s="1">
        <v>1</v>
      </c>
      <c r="CU1862" s="1">
        <v>650</v>
      </c>
      <c r="CV1862" s="1">
        <v>22</v>
      </c>
      <c r="CW1862" s="1">
        <v>0</v>
      </c>
      <c r="CX1862" s="1">
        <v>150022</v>
      </c>
      <c r="CY1862" s="1" t="s">
        <v>234</v>
      </c>
    </row>
    <row r="1863" spans="97:103" x14ac:dyDescent="0.2">
      <c r="CS1863" s="1" t="s">
        <v>234</v>
      </c>
      <c r="CT1863" s="1">
        <v>1</v>
      </c>
      <c r="CU1863" s="1">
        <v>650</v>
      </c>
      <c r="CV1863" s="1">
        <v>22</v>
      </c>
      <c r="CW1863" s="1">
        <v>0</v>
      </c>
      <c r="CX1863" s="1">
        <v>150022</v>
      </c>
      <c r="CY1863" s="1" t="s">
        <v>234</v>
      </c>
    </row>
    <row r="1864" spans="97:103" x14ac:dyDescent="0.2">
      <c r="CS1864" s="1" t="s">
        <v>234</v>
      </c>
      <c r="CT1864" s="1">
        <v>1</v>
      </c>
      <c r="CU1864" s="1">
        <v>650</v>
      </c>
      <c r="CV1864" s="1">
        <v>22</v>
      </c>
      <c r="CW1864" s="1">
        <v>0</v>
      </c>
      <c r="CX1864" s="1">
        <v>150022</v>
      </c>
      <c r="CY1864" s="1" t="s">
        <v>234</v>
      </c>
    </row>
    <row r="1865" spans="97:103" x14ac:dyDescent="0.2">
      <c r="CS1865" s="1" t="s">
        <v>234</v>
      </c>
      <c r="CT1865" s="1">
        <v>1</v>
      </c>
      <c r="CU1865" s="1">
        <v>650</v>
      </c>
      <c r="CV1865" s="1">
        <v>22</v>
      </c>
      <c r="CW1865" s="1">
        <v>0</v>
      </c>
      <c r="CX1865" s="1">
        <v>150022</v>
      </c>
      <c r="CY1865" s="1" t="s">
        <v>234</v>
      </c>
    </row>
    <row r="1866" spans="97:103" x14ac:dyDescent="0.2">
      <c r="CS1866" s="1" t="s">
        <v>234</v>
      </c>
      <c r="CT1866" s="1">
        <v>1</v>
      </c>
      <c r="CU1866" s="1">
        <v>650</v>
      </c>
      <c r="CV1866" s="1">
        <v>22</v>
      </c>
      <c r="CW1866" s="1">
        <v>0</v>
      </c>
      <c r="CX1866" s="1">
        <v>150022</v>
      </c>
      <c r="CY1866" s="1" t="s">
        <v>234</v>
      </c>
    </row>
    <row r="1867" spans="97:103" x14ac:dyDescent="0.2">
      <c r="CS1867" s="1" t="s">
        <v>234</v>
      </c>
      <c r="CT1867" s="1">
        <v>1</v>
      </c>
      <c r="CU1867" s="1">
        <v>650</v>
      </c>
      <c r="CV1867" s="1">
        <v>22</v>
      </c>
      <c r="CW1867" s="1">
        <v>0</v>
      </c>
      <c r="CX1867" s="1">
        <v>150022</v>
      </c>
      <c r="CY1867" s="1" t="s">
        <v>234</v>
      </c>
    </row>
    <row r="1868" spans="97:103" x14ac:dyDescent="0.2">
      <c r="CS1868" s="1" t="s">
        <v>234</v>
      </c>
      <c r="CT1868" s="1">
        <v>1</v>
      </c>
      <c r="CU1868" s="1">
        <v>650</v>
      </c>
      <c r="CV1868" s="1">
        <v>22</v>
      </c>
      <c r="CW1868" s="1">
        <v>0</v>
      </c>
      <c r="CX1868" s="1">
        <v>150022</v>
      </c>
      <c r="CY1868" s="1" t="s">
        <v>234</v>
      </c>
    </row>
    <row r="1869" spans="97:103" x14ac:dyDescent="0.2">
      <c r="CS1869" s="1" t="s">
        <v>234</v>
      </c>
      <c r="CT1869" s="1">
        <v>1</v>
      </c>
      <c r="CU1869" s="1">
        <v>650</v>
      </c>
      <c r="CV1869" s="1">
        <v>22</v>
      </c>
      <c r="CW1869" s="1">
        <v>0</v>
      </c>
      <c r="CX1869" s="1">
        <v>150022</v>
      </c>
      <c r="CY1869" s="1" t="s">
        <v>234</v>
      </c>
    </row>
    <row r="1870" spans="97:103" x14ac:dyDescent="0.2">
      <c r="CS1870" s="1" t="s">
        <v>234</v>
      </c>
      <c r="CT1870" s="1">
        <v>1</v>
      </c>
      <c r="CU1870" s="1">
        <v>650</v>
      </c>
      <c r="CV1870" s="1">
        <v>22</v>
      </c>
      <c r="CW1870" s="1">
        <v>0</v>
      </c>
      <c r="CX1870" s="1">
        <v>150022</v>
      </c>
      <c r="CY1870" s="1" t="s">
        <v>234</v>
      </c>
    </row>
    <row r="1871" spans="97:103" x14ac:dyDescent="0.2">
      <c r="CS1871" s="1" t="s">
        <v>234</v>
      </c>
      <c r="CT1871" s="1">
        <v>1</v>
      </c>
      <c r="CU1871" s="1">
        <v>650</v>
      </c>
      <c r="CV1871" s="1">
        <v>22</v>
      </c>
      <c r="CW1871" s="1">
        <v>0</v>
      </c>
      <c r="CX1871" s="1">
        <v>150022</v>
      </c>
      <c r="CY1871" s="1" t="s">
        <v>234</v>
      </c>
    </row>
    <row r="1872" spans="97:103" x14ac:dyDescent="0.2">
      <c r="CS1872" s="1" t="s">
        <v>234</v>
      </c>
      <c r="CT1872" s="1">
        <v>1</v>
      </c>
      <c r="CU1872" s="1">
        <v>650</v>
      </c>
      <c r="CV1872" s="1">
        <v>22</v>
      </c>
      <c r="CW1872" s="1">
        <v>0</v>
      </c>
      <c r="CX1872" s="1">
        <v>150022</v>
      </c>
      <c r="CY1872" s="1" t="s">
        <v>234</v>
      </c>
    </row>
    <row r="1873" spans="97:103" x14ac:dyDescent="0.2">
      <c r="CS1873" s="1" t="s">
        <v>234</v>
      </c>
      <c r="CT1873" s="1">
        <v>1</v>
      </c>
      <c r="CU1873" s="1">
        <v>650</v>
      </c>
      <c r="CV1873" s="1">
        <v>22</v>
      </c>
      <c r="CW1873" s="1">
        <v>0</v>
      </c>
      <c r="CX1873" s="1">
        <v>150022</v>
      </c>
      <c r="CY1873" s="1" t="s">
        <v>234</v>
      </c>
    </row>
    <row r="1874" spans="97:103" x14ac:dyDescent="0.2">
      <c r="CS1874" s="1" t="s">
        <v>234</v>
      </c>
      <c r="CT1874" s="1">
        <v>1</v>
      </c>
      <c r="CU1874" s="1">
        <v>650</v>
      </c>
      <c r="CV1874" s="1">
        <v>22</v>
      </c>
      <c r="CW1874" s="1">
        <v>0</v>
      </c>
      <c r="CX1874" s="1">
        <v>150022</v>
      </c>
      <c r="CY1874" s="1" t="s">
        <v>234</v>
      </c>
    </row>
    <row r="1875" spans="97:103" x14ac:dyDescent="0.2">
      <c r="CS1875" s="1" t="s">
        <v>234</v>
      </c>
      <c r="CT1875" s="1">
        <v>1</v>
      </c>
      <c r="CU1875" s="1">
        <v>650</v>
      </c>
      <c r="CV1875" s="1">
        <v>22</v>
      </c>
      <c r="CW1875" s="1">
        <v>0</v>
      </c>
      <c r="CX1875" s="1">
        <v>150022</v>
      </c>
      <c r="CY1875" s="1" t="s">
        <v>234</v>
      </c>
    </row>
    <row r="1876" spans="97:103" x14ac:dyDescent="0.2">
      <c r="CS1876" s="1" t="s">
        <v>234</v>
      </c>
      <c r="CT1876" s="1">
        <v>1</v>
      </c>
      <c r="CU1876" s="1">
        <v>650</v>
      </c>
      <c r="CV1876" s="1">
        <v>22</v>
      </c>
      <c r="CW1876" s="1">
        <v>0</v>
      </c>
      <c r="CX1876" s="1">
        <v>150022</v>
      </c>
      <c r="CY1876" s="1" t="s">
        <v>234</v>
      </c>
    </row>
    <row r="1877" spans="97:103" x14ac:dyDescent="0.2">
      <c r="CS1877" s="1" t="s">
        <v>234</v>
      </c>
      <c r="CT1877" s="1">
        <v>1</v>
      </c>
      <c r="CU1877" s="1">
        <v>650</v>
      </c>
      <c r="CV1877" s="1">
        <v>22</v>
      </c>
      <c r="CW1877" s="1">
        <v>0</v>
      </c>
      <c r="CX1877" s="1">
        <v>150022</v>
      </c>
      <c r="CY1877" s="1" t="s">
        <v>234</v>
      </c>
    </row>
    <row r="1878" spans="97:103" x14ac:dyDescent="0.2">
      <c r="CS1878" s="1" t="s">
        <v>233</v>
      </c>
      <c r="CT1878" s="1">
        <v>1</v>
      </c>
      <c r="CU1878" s="1">
        <v>650</v>
      </c>
      <c r="CV1878" s="1">
        <v>23</v>
      </c>
      <c r="CW1878" s="1">
        <v>0</v>
      </c>
      <c r="CX1878" s="1">
        <v>150023</v>
      </c>
      <c r="CY1878" s="1" t="s">
        <v>233</v>
      </c>
    </row>
    <row r="1879" spans="97:103" x14ac:dyDescent="0.2">
      <c r="CS1879" s="1" t="s">
        <v>233</v>
      </c>
      <c r="CT1879" s="1">
        <v>1</v>
      </c>
      <c r="CU1879" s="1">
        <v>650</v>
      </c>
      <c r="CV1879" s="1">
        <v>23</v>
      </c>
      <c r="CW1879" s="1">
        <v>0</v>
      </c>
      <c r="CX1879" s="1">
        <v>150023</v>
      </c>
      <c r="CY1879" s="1" t="s">
        <v>233</v>
      </c>
    </row>
    <row r="1880" spans="97:103" x14ac:dyDescent="0.2">
      <c r="CS1880" s="1" t="s">
        <v>233</v>
      </c>
      <c r="CT1880" s="1">
        <v>1</v>
      </c>
      <c r="CU1880" s="1">
        <v>650</v>
      </c>
      <c r="CV1880" s="1">
        <v>23</v>
      </c>
      <c r="CW1880" s="1">
        <v>0</v>
      </c>
      <c r="CX1880" s="1">
        <v>150023</v>
      </c>
      <c r="CY1880" s="1" t="s">
        <v>233</v>
      </c>
    </row>
    <row r="1881" spans="97:103" x14ac:dyDescent="0.2">
      <c r="CS1881" s="1" t="s">
        <v>233</v>
      </c>
      <c r="CT1881" s="1">
        <v>1</v>
      </c>
      <c r="CU1881" s="1">
        <v>650</v>
      </c>
      <c r="CV1881" s="1">
        <v>23</v>
      </c>
      <c r="CW1881" s="1">
        <v>0</v>
      </c>
      <c r="CX1881" s="1">
        <v>150023</v>
      </c>
      <c r="CY1881" s="1" t="s">
        <v>233</v>
      </c>
    </row>
    <row r="1882" spans="97:103" x14ac:dyDescent="0.2">
      <c r="CS1882" s="1" t="s">
        <v>233</v>
      </c>
      <c r="CT1882" s="1">
        <v>1</v>
      </c>
      <c r="CU1882" s="1">
        <v>650</v>
      </c>
      <c r="CV1882" s="1">
        <v>23</v>
      </c>
      <c r="CW1882" s="1">
        <v>0</v>
      </c>
      <c r="CX1882" s="1">
        <v>150023</v>
      </c>
      <c r="CY1882" s="1" t="s">
        <v>233</v>
      </c>
    </row>
    <row r="1883" spans="97:103" x14ac:dyDescent="0.2">
      <c r="CS1883" s="1" t="s">
        <v>233</v>
      </c>
      <c r="CT1883" s="1">
        <v>1</v>
      </c>
      <c r="CU1883" s="1">
        <v>650</v>
      </c>
      <c r="CV1883" s="1">
        <v>23</v>
      </c>
      <c r="CW1883" s="1">
        <v>0</v>
      </c>
      <c r="CX1883" s="1">
        <v>150023</v>
      </c>
      <c r="CY1883" s="1" t="s">
        <v>233</v>
      </c>
    </row>
    <row r="1884" spans="97:103" x14ac:dyDescent="0.2">
      <c r="CS1884" s="1" t="s">
        <v>233</v>
      </c>
      <c r="CT1884" s="1">
        <v>1</v>
      </c>
      <c r="CU1884" s="1">
        <v>650</v>
      </c>
      <c r="CV1884" s="1">
        <v>23</v>
      </c>
      <c r="CW1884" s="1">
        <v>0</v>
      </c>
      <c r="CX1884" s="1">
        <v>150023</v>
      </c>
      <c r="CY1884" s="1" t="s">
        <v>233</v>
      </c>
    </row>
    <row r="1885" spans="97:103" x14ac:dyDescent="0.2">
      <c r="CS1885" s="1" t="s">
        <v>233</v>
      </c>
      <c r="CT1885" s="1">
        <v>1</v>
      </c>
      <c r="CU1885" s="1">
        <v>650</v>
      </c>
      <c r="CV1885" s="1">
        <v>23</v>
      </c>
      <c r="CW1885" s="1">
        <v>0</v>
      </c>
      <c r="CX1885" s="1">
        <v>150023</v>
      </c>
      <c r="CY1885" s="1" t="s">
        <v>233</v>
      </c>
    </row>
    <row r="1886" spans="97:103" x14ac:dyDescent="0.2">
      <c r="CS1886" s="1" t="s">
        <v>233</v>
      </c>
      <c r="CT1886" s="1">
        <v>1</v>
      </c>
      <c r="CU1886" s="1">
        <v>650</v>
      </c>
      <c r="CV1886" s="1">
        <v>23</v>
      </c>
      <c r="CW1886" s="1">
        <v>0</v>
      </c>
      <c r="CX1886" s="1">
        <v>150023</v>
      </c>
      <c r="CY1886" s="1" t="s">
        <v>233</v>
      </c>
    </row>
    <row r="1887" spans="97:103" x14ac:dyDescent="0.2">
      <c r="CS1887" s="1" t="s">
        <v>233</v>
      </c>
      <c r="CT1887" s="1">
        <v>1</v>
      </c>
      <c r="CU1887" s="1">
        <v>650</v>
      </c>
      <c r="CV1887" s="1">
        <v>23</v>
      </c>
      <c r="CW1887" s="1">
        <v>0</v>
      </c>
      <c r="CX1887" s="1">
        <v>150023</v>
      </c>
      <c r="CY1887" s="1" t="s">
        <v>233</v>
      </c>
    </row>
    <row r="1888" spans="97:103" x14ac:dyDescent="0.2">
      <c r="CS1888" s="1" t="s">
        <v>233</v>
      </c>
      <c r="CT1888" s="1">
        <v>1</v>
      </c>
      <c r="CU1888" s="1">
        <v>650</v>
      </c>
      <c r="CV1888" s="1">
        <v>23</v>
      </c>
      <c r="CW1888" s="1">
        <v>0</v>
      </c>
      <c r="CX1888" s="1">
        <v>150023</v>
      </c>
      <c r="CY1888" s="1" t="s">
        <v>233</v>
      </c>
    </row>
    <row r="1889" spans="97:103" x14ac:dyDescent="0.2">
      <c r="CS1889" s="1" t="s">
        <v>233</v>
      </c>
      <c r="CT1889" s="1">
        <v>1</v>
      </c>
      <c r="CU1889" s="1">
        <v>650</v>
      </c>
      <c r="CV1889" s="1">
        <v>23</v>
      </c>
      <c r="CW1889" s="1">
        <v>0</v>
      </c>
      <c r="CX1889" s="1">
        <v>150023</v>
      </c>
      <c r="CY1889" s="1" t="s">
        <v>233</v>
      </c>
    </row>
    <row r="1890" spans="97:103" x14ac:dyDescent="0.2">
      <c r="CS1890" s="1" t="s">
        <v>233</v>
      </c>
      <c r="CT1890" s="1">
        <v>1</v>
      </c>
      <c r="CU1890" s="1">
        <v>650</v>
      </c>
      <c r="CV1890" s="1">
        <v>23</v>
      </c>
      <c r="CW1890" s="1">
        <v>0</v>
      </c>
      <c r="CX1890" s="1">
        <v>150023</v>
      </c>
      <c r="CY1890" s="1" t="s">
        <v>233</v>
      </c>
    </row>
    <row r="1891" spans="97:103" x14ac:dyDescent="0.2">
      <c r="CS1891" s="1" t="s">
        <v>233</v>
      </c>
      <c r="CT1891" s="1">
        <v>1</v>
      </c>
      <c r="CU1891" s="1">
        <v>650</v>
      </c>
      <c r="CV1891" s="1">
        <v>23</v>
      </c>
      <c r="CW1891" s="1">
        <v>0</v>
      </c>
      <c r="CX1891" s="1">
        <v>150023</v>
      </c>
      <c r="CY1891" s="1" t="s">
        <v>233</v>
      </c>
    </row>
    <row r="1892" spans="97:103" x14ac:dyDescent="0.2">
      <c r="CS1892" s="1" t="s">
        <v>233</v>
      </c>
      <c r="CT1892" s="1">
        <v>1</v>
      </c>
      <c r="CU1892" s="1">
        <v>650</v>
      </c>
      <c r="CV1892" s="1">
        <v>23</v>
      </c>
      <c r="CW1892" s="1">
        <v>0</v>
      </c>
      <c r="CX1892" s="1">
        <v>150023</v>
      </c>
      <c r="CY1892" s="1" t="s">
        <v>233</v>
      </c>
    </row>
    <row r="1893" spans="97:103" x14ac:dyDescent="0.2">
      <c r="CS1893" s="1" t="s">
        <v>233</v>
      </c>
      <c r="CT1893" s="1">
        <v>1</v>
      </c>
      <c r="CU1893" s="1">
        <v>650</v>
      </c>
      <c r="CV1893" s="1">
        <v>23</v>
      </c>
      <c r="CW1893" s="1">
        <v>0</v>
      </c>
      <c r="CX1893" s="1">
        <v>150023</v>
      </c>
      <c r="CY1893" s="1" t="s">
        <v>233</v>
      </c>
    </row>
    <row r="1894" spans="97:103" x14ac:dyDescent="0.2">
      <c r="CS1894" s="1" t="s">
        <v>233</v>
      </c>
      <c r="CT1894" s="1">
        <v>1</v>
      </c>
      <c r="CU1894" s="1">
        <v>650</v>
      </c>
      <c r="CV1894" s="1">
        <v>23</v>
      </c>
      <c r="CW1894" s="1">
        <v>0</v>
      </c>
      <c r="CX1894" s="1">
        <v>150023</v>
      </c>
      <c r="CY1894" s="1" t="s">
        <v>233</v>
      </c>
    </row>
    <row r="1895" spans="97:103" x14ac:dyDescent="0.2">
      <c r="CS1895" s="1" t="s">
        <v>233</v>
      </c>
      <c r="CT1895" s="1">
        <v>1</v>
      </c>
      <c r="CU1895" s="1">
        <v>650</v>
      </c>
      <c r="CV1895" s="1">
        <v>23</v>
      </c>
      <c r="CW1895" s="1">
        <v>0</v>
      </c>
      <c r="CX1895" s="1">
        <v>150023</v>
      </c>
      <c r="CY1895" s="1" t="s">
        <v>233</v>
      </c>
    </row>
    <row r="1896" spans="97:103" x14ac:dyDescent="0.2">
      <c r="CS1896" s="1" t="s">
        <v>233</v>
      </c>
      <c r="CT1896" s="1">
        <v>1</v>
      </c>
      <c r="CU1896" s="1">
        <v>650</v>
      </c>
      <c r="CV1896" s="1">
        <v>23</v>
      </c>
      <c r="CW1896" s="1">
        <v>0</v>
      </c>
      <c r="CX1896" s="1">
        <v>150023</v>
      </c>
      <c r="CY1896" s="1" t="s">
        <v>233</v>
      </c>
    </row>
    <row r="1897" spans="97:103" x14ac:dyDescent="0.2">
      <c r="CS1897" s="1" t="s">
        <v>233</v>
      </c>
      <c r="CT1897" s="1">
        <v>1</v>
      </c>
      <c r="CU1897" s="1">
        <v>650</v>
      </c>
      <c r="CV1897" s="1">
        <v>23</v>
      </c>
      <c r="CW1897" s="1">
        <v>0</v>
      </c>
      <c r="CX1897" s="1">
        <v>150023</v>
      </c>
      <c r="CY1897" s="1" t="s">
        <v>233</v>
      </c>
    </row>
    <row r="1898" spans="97:103" x14ac:dyDescent="0.2">
      <c r="CS1898" s="1" t="s">
        <v>233</v>
      </c>
      <c r="CT1898" s="1">
        <v>1</v>
      </c>
      <c r="CU1898" s="1">
        <v>650</v>
      </c>
      <c r="CV1898" s="1">
        <v>23</v>
      </c>
      <c r="CW1898" s="1">
        <v>0</v>
      </c>
      <c r="CX1898" s="1">
        <v>150023</v>
      </c>
      <c r="CY1898" s="1" t="s">
        <v>233</v>
      </c>
    </row>
    <row r="1899" spans="97:103" x14ac:dyDescent="0.2">
      <c r="CS1899" s="1" t="s">
        <v>233</v>
      </c>
      <c r="CT1899" s="1">
        <v>1</v>
      </c>
      <c r="CU1899" s="1">
        <v>650</v>
      </c>
      <c r="CV1899" s="1">
        <v>23</v>
      </c>
      <c r="CW1899" s="1">
        <v>0</v>
      </c>
      <c r="CX1899" s="1">
        <v>150023</v>
      </c>
      <c r="CY1899" s="1" t="s">
        <v>233</v>
      </c>
    </row>
    <row r="1900" spans="97:103" x14ac:dyDescent="0.2">
      <c r="CS1900" s="1" t="s">
        <v>233</v>
      </c>
      <c r="CT1900" s="1">
        <v>1</v>
      </c>
      <c r="CU1900" s="1">
        <v>650</v>
      </c>
      <c r="CV1900" s="1">
        <v>23</v>
      </c>
      <c r="CW1900" s="1">
        <v>0</v>
      </c>
      <c r="CX1900" s="1">
        <v>150023</v>
      </c>
      <c r="CY1900" s="1" t="s">
        <v>233</v>
      </c>
    </row>
    <row r="1901" spans="97:103" x14ac:dyDescent="0.2">
      <c r="CS1901" s="1" t="s">
        <v>233</v>
      </c>
      <c r="CT1901" s="1">
        <v>1</v>
      </c>
      <c r="CU1901" s="1">
        <v>650</v>
      </c>
      <c r="CV1901" s="1">
        <v>23</v>
      </c>
      <c r="CW1901" s="1">
        <v>0</v>
      </c>
      <c r="CX1901" s="1">
        <v>150023</v>
      </c>
      <c r="CY1901" s="1" t="s">
        <v>233</v>
      </c>
    </row>
    <row r="1902" spans="97:103" x14ac:dyDescent="0.2">
      <c r="CS1902" s="1" t="s">
        <v>233</v>
      </c>
      <c r="CT1902" s="1">
        <v>1</v>
      </c>
      <c r="CU1902" s="1">
        <v>650</v>
      </c>
      <c r="CV1902" s="1">
        <v>23</v>
      </c>
      <c r="CW1902" s="1">
        <v>0</v>
      </c>
      <c r="CX1902" s="1">
        <v>150023</v>
      </c>
      <c r="CY1902" s="1" t="s">
        <v>233</v>
      </c>
    </row>
    <row r="1903" spans="97:103" x14ac:dyDescent="0.2">
      <c r="CS1903" s="1" t="s">
        <v>233</v>
      </c>
      <c r="CT1903" s="1">
        <v>1</v>
      </c>
      <c r="CU1903" s="1">
        <v>650</v>
      </c>
      <c r="CV1903" s="1">
        <v>23</v>
      </c>
      <c r="CW1903" s="1">
        <v>0</v>
      </c>
      <c r="CX1903" s="1">
        <v>150023</v>
      </c>
      <c r="CY1903" s="1" t="s">
        <v>233</v>
      </c>
    </row>
    <row r="1904" spans="97:103" x14ac:dyDescent="0.2">
      <c r="CS1904" s="1" t="s">
        <v>233</v>
      </c>
      <c r="CT1904" s="1">
        <v>1</v>
      </c>
      <c r="CU1904" s="1">
        <v>650</v>
      </c>
      <c r="CV1904" s="1">
        <v>23</v>
      </c>
      <c r="CW1904" s="1">
        <v>0</v>
      </c>
      <c r="CX1904" s="1">
        <v>150023</v>
      </c>
      <c r="CY1904" s="1" t="s">
        <v>233</v>
      </c>
    </row>
    <row r="1905" spans="97:103" x14ac:dyDescent="0.2">
      <c r="CS1905" s="1" t="s">
        <v>233</v>
      </c>
      <c r="CT1905" s="1">
        <v>1</v>
      </c>
      <c r="CU1905" s="1">
        <v>650</v>
      </c>
      <c r="CV1905" s="1">
        <v>23</v>
      </c>
      <c r="CW1905" s="1">
        <v>0</v>
      </c>
      <c r="CX1905" s="1">
        <v>150023</v>
      </c>
      <c r="CY1905" s="1" t="s">
        <v>233</v>
      </c>
    </row>
    <row r="1906" spans="97:103" x14ac:dyDescent="0.2">
      <c r="CS1906" s="1" t="s">
        <v>233</v>
      </c>
      <c r="CT1906" s="1">
        <v>1</v>
      </c>
      <c r="CU1906" s="1">
        <v>650</v>
      </c>
      <c r="CV1906" s="1">
        <v>23</v>
      </c>
      <c r="CW1906" s="1">
        <v>0</v>
      </c>
      <c r="CX1906" s="1">
        <v>150023</v>
      </c>
      <c r="CY1906" s="1" t="s">
        <v>233</v>
      </c>
    </row>
    <row r="1907" spans="97:103" x14ac:dyDescent="0.2">
      <c r="CS1907" s="1" t="s">
        <v>233</v>
      </c>
      <c r="CT1907" s="1">
        <v>1</v>
      </c>
      <c r="CU1907" s="1">
        <v>650</v>
      </c>
      <c r="CV1907" s="1">
        <v>23</v>
      </c>
      <c r="CW1907" s="1">
        <v>0</v>
      </c>
      <c r="CX1907" s="1">
        <v>150023</v>
      </c>
      <c r="CY1907" s="1" t="s">
        <v>233</v>
      </c>
    </row>
    <row r="1908" spans="97:103" x14ac:dyDescent="0.2">
      <c r="CS1908" s="1" t="s">
        <v>233</v>
      </c>
      <c r="CT1908" s="1">
        <v>1</v>
      </c>
      <c r="CU1908" s="1">
        <v>650</v>
      </c>
      <c r="CV1908" s="1">
        <v>23</v>
      </c>
      <c r="CW1908" s="1">
        <v>0</v>
      </c>
      <c r="CX1908" s="1">
        <v>150023</v>
      </c>
      <c r="CY1908" s="1" t="s">
        <v>233</v>
      </c>
    </row>
    <row r="1909" spans="97:103" x14ac:dyDescent="0.2">
      <c r="CS1909" s="1" t="s">
        <v>233</v>
      </c>
      <c r="CT1909" s="1">
        <v>1</v>
      </c>
      <c r="CU1909" s="1">
        <v>650</v>
      </c>
      <c r="CV1909" s="1">
        <v>23</v>
      </c>
      <c r="CW1909" s="1">
        <v>0</v>
      </c>
      <c r="CX1909" s="1">
        <v>150023</v>
      </c>
      <c r="CY1909" s="1" t="s">
        <v>233</v>
      </c>
    </row>
    <row r="1910" spans="97:103" x14ac:dyDescent="0.2">
      <c r="CS1910" s="1" t="s">
        <v>233</v>
      </c>
      <c r="CT1910" s="1">
        <v>1</v>
      </c>
      <c r="CU1910" s="1">
        <v>650</v>
      </c>
      <c r="CV1910" s="1">
        <v>23</v>
      </c>
      <c r="CW1910" s="1">
        <v>0</v>
      </c>
      <c r="CX1910" s="1">
        <v>150023</v>
      </c>
      <c r="CY1910" s="1" t="s">
        <v>233</v>
      </c>
    </row>
    <row r="1911" spans="97:103" x14ac:dyDescent="0.2">
      <c r="CS1911" s="1" t="s">
        <v>233</v>
      </c>
      <c r="CT1911" s="1">
        <v>1</v>
      </c>
      <c r="CU1911" s="1">
        <v>650</v>
      </c>
      <c r="CV1911" s="1">
        <v>23</v>
      </c>
      <c r="CW1911" s="1">
        <v>0</v>
      </c>
      <c r="CX1911" s="1">
        <v>150023</v>
      </c>
      <c r="CY1911" s="1" t="s">
        <v>233</v>
      </c>
    </row>
    <row r="1912" spans="97:103" x14ac:dyDescent="0.2">
      <c r="CS1912" s="1" t="s">
        <v>233</v>
      </c>
      <c r="CT1912" s="1">
        <v>1</v>
      </c>
      <c r="CU1912" s="1">
        <v>650</v>
      </c>
      <c r="CV1912" s="1">
        <v>23</v>
      </c>
      <c r="CW1912" s="1">
        <v>0</v>
      </c>
      <c r="CX1912" s="1">
        <v>150023</v>
      </c>
      <c r="CY1912" s="1" t="s">
        <v>233</v>
      </c>
    </row>
    <row r="1913" spans="97:103" x14ac:dyDescent="0.2">
      <c r="CS1913" s="1" t="s">
        <v>233</v>
      </c>
      <c r="CT1913" s="1">
        <v>1</v>
      </c>
      <c r="CU1913" s="1">
        <v>650</v>
      </c>
      <c r="CV1913" s="1">
        <v>23</v>
      </c>
      <c r="CW1913" s="1">
        <v>0</v>
      </c>
      <c r="CX1913" s="1">
        <v>150023</v>
      </c>
      <c r="CY1913" s="1" t="s">
        <v>233</v>
      </c>
    </row>
    <row r="1914" spans="97:103" x14ac:dyDescent="0.2">
      <c r="CS1914" s="1" t="s">
        <v>2824</v>
      </c>
      <c r="CT1914" s="1">
        <v>1</v>
      </c>
      <c r="CU1914" s="1">
        <v>650</v>
      </c>
      <c r="CV1914" s="1">
        <v>24</v>
      </c>
      <c r="CW1914" s="1">
        <v>0</v>
      </c>
      <c r="CX1914" s="1">
        <v>150024</v>
      </c>
      <c r="CY1914" s="1" t="s">
        <v>2824</v>
      </c>
    </row>
    <row r="1915" spans="97:103" x14ac:dyDescent="0.2">
      <c r="CS1915" s="1" t="s">
        <v>2824</v>
      </c>
      <c r="CT1915" s="1">
        <v>1</v>
      </c>
      <c r="CU1915" s="1">
        <v>650</v>
      </c>
      <c r="CV1915" s="1">
        <v>24</v>
      </c>
      <c r="CW1915" s="1">
        <v>0</v>
      </c>
      <c r="CX1915" s="1">
        <v>150024</v>
      </c>
      <c r="CY1915" s="1" t="s">
        <v>2824</v>
      </c>
    </row>
    <row r="1916" spans="97:103" x14ac:dyDescent="0.2">
      <c r="CS1916" s="1" t="s">
        <v>2824</v>
      </c>
      <c r="CT1916" s="1">
        <v>1</v>
      </c>
      <c r="CU1916" s="1">
        <v>650</v>
      </c>
      <c r="CV1916" s="1">
        <v>24</v>
      </c>
      <c r="CW1916" s="1">
        <v>0</v>
      </c>
      <c r="CX1916" s="1">
        <v>150024</v>
      </c>
      <c r="CY1916" s="1" t="s">
        <v>2824</v>
      </c>
    </row>
    <row r="1917" spans="97:103" x14ac:dyDescent="0.2">
      <c r="CS1917" s="1" t="s">
        <v>2824</v>
      </c>
      <c r="CT1917" s="1">
        <v>1</v>
      </c>
      <c r="CU1917" s="1">
        <v>650</v>
      </c>
      <c r="CV1917" s="1">
        <v>24</v>
      </c>
      <c r="CW1917" s="1">
        <v>0</v>
      </c>
      <c r="CX1917" s="1">
        <v>150024</v>
      </c>
      <c r="CY1917" s="1" t="s">
        <v>2824</v>
      </c>
    </row>
    <row r="1918" spans="97:103" x14ac:dyDescent="0.2">
      <c r="CS1918" s="1" t="s">
        <v>2824</v>
      </c>
      <c r="CT1918" s="1">
        <v>1</v>
      </c>
      <c r="CU1918" s="1">
        <v>650</v>
      </c>
      <c r="CV1918" s="1">
        <v>24</v>
      </c>
      <c r="CW1918" s="1">
        <v>0</v>
      </c>
      <c r="CX1918" s="1">
        <v>150024</v>
      </c>
      <c r="CY1918" s="1" t="s">
        <v>2824</v>
      </c>
    </row>
    <row r="1919" spans="97:103" x14ac:dyDescent="0.2">
      <c r="CS1919" s="1" t="s">
        <v>2824</v>
      </c>
      <c r="CT1919" s="1">
        <v>1</v>
      </c>
      <c r="CU1919" s="1">
        <v>650</v>
      </c>
      <c r="CV1919" s="1">
        <v>24</v>
      </c>
      <c r="CW1919" s="1">
        <v>0</v>
      </c>
      <c r="CX1919" s="1">
        <v>150024</v>
      </c>
      <c r="CY1919" s="1" t="s">
        <v>2824</v>
      </c>
    </row>
    <row r="1920" spans="97:103" x14ac:dyDescent="0.2">
      <c r="CS1920" s="1" t="s">
        <v>2824</v>
      </c>
      <c r="CT1920" s="1">
        <v>1</v>
      </c>
      <c r="CU1920" s="1">
        <v>650</v>
      </c>
      <c r="CV1920" s="1">
        <v>24</v>
      </c>
      <c r="CW1920" s="1">
        <v>0</v>
      </c>
      <c r="CX1920" s="1">
        <v>150024</v>
      </c>
      <c r="CY1920" s="1" t="s">
        <v>2824</v>
      </c>
    </row>
    <row r="1921" spans="97:103" x14ac:dyDescent="0.2">
      <c r="CS1921" s="1" t="s">
        <v>2824</v>
      </c>
      <c r="CT1921" s="1">
        <v>1</v>
      </c>
      <c r="CU1921" s="1">
        <v>650</v>
      </c>
      <c r="CV1921" s="1">
        <v>24</v>
      </c>
      <c r="CW1921" s="1">
        <v>0</v>
      </c>
      <c r="CX1921" s="1">
        <v>150024</v>
      </c>
      <c r="CY1921" s="1" t="s">
        <v>2824</v>
      </c>
    </row>
    <row r="1922" spans="97:103" x14ac:dyDescent="0.2">
      <c r="CS1922" s="1" t="s">
        <v>2824</v>
      </c>
      <c r="CT1922" s="1">
        <v>1</v>
      </c>
      <c r="CU1922" s="1">
        <v>650</v>
      </c>
      <c r="CV1922" s="1">
        <v>24</v>
      </c>
      <c r="CW1922" s="1">
        <v>0</v>
      </c>
      <c r="CX1922" s="1">
        <v>150024</v>
      </c>
      <c r="CY1922" s="1" t="s">
        <v>2824</v>
      </c>
    </row>
    <row r="1923" spans="97:103" x14ac:dyDescent="0.2">
      <c r="CS1923" s="1" t="s">
        <v>2824</v>
      </c>
      <c r="CT1923" s="1">
        <v>1</v>
      </c>
      <c r="CU1923" s="1">
        <v>650</v>
      </c>
      <c r="CV1923" s="1">
        <v>24</v>
      </c>
      <c r="CW1923" s="1">
        <v>0</v>
      </c>
      <c r="CX1923" s="1">
        <v>150024</v>
      </c>
      <c r="CY1923" s="1" t="s">
        <v>2824</v>
      </c>
    </row>
    <row r="1924" spans="97:103" x14ac:dyDescent="0.2">
      <c r="CS1924" s="1" t="s">
        <v>2824</v>
      </c>
      <c r="CT1924" s="1">
        <v>1</v>
      </c>
      <c r="CU1924" s="1">
        <v>650</v>
      </c>
      <c r="CV1924" s="1">
        <v>24</v>
      </c>
      <c r="CW1924" s="1">
        <v>0</v>
      </c>
      <c r="CX1924" s="1">
        <v>150024</v>
      </c>
      <c r="CY1924" s="1" t="s">
        <v>2824</v>
      </c>
    </row>
    <row r="1925" spans="97:103" x14ac:dyDescent="0.2">
      <c r="CS1925" s="1" t="s">
        <v>2824</v>
      </c>
      <c r="CT1925" s="1">
        <v>1</v>
      </c>
      <c r="CU1925" s="1">
        <v>650</v>
      </c>
      <c r="CV1925" s="1">
        <v>24</v>
      </c>
      <c r="CW1925" s="1">
        <v>0</v>
      </c>
      <c r="CX1925" s="1">
        <v>150024</v>
      </c>
      <c r="CY1925" s="1" t="s">
        <v>2824</v>
      </c>
    </row>
    <row r="1926" spans="97:103" x14ac:dyDescent="0.2">
      <c r="CS1926" s="1" t="s">
        <v>2824</v>
      </c>
      <c r="CT1926" s="1">
        <v>1</v>
      </c>
      <c r="CU1926" s="1">
        <v>650</v>
      </c>
      <c r="CV1926" s="1">
        <v>24</v>
      </c>
      <c r="CW1926" s="1">
        <v>0</v>
      </c>
      <c r="CX1926" s="1">
        <v>150024</v>
      </c>
      <c r="CY1926" s="1" t="s">
        <v>2824</v>
      </c>
    </row>
    <row r="1927" spans="97:103" x14ac:dyDescent="0.2">
      <c r="CS1927" s="1" t="s">
        <v>2824</v>
      </c>
      <c r="CT1927" s="1">
        <v>1</v>
      </c>
      <c r="CU1927" s="1">
        <v>650</v>
      </c>
      <c r="CV1927" s="1">
        <v>24</v>
      </c>
      <c r="CW1927" s="1">
        <v>0</v>
      </c>
      <c r="CX1927" s="1">
        <v>150024</v>
      </c>
      <c r="CY1927" s="1" t="s">
        <v>2824</v>
      </c>
    </row>
    <row r="1928" spans="97:103" x14ac:dyDescent="0.2">
      <c r="CS1928" s="1" t="s">
        <v>2824</v>
      </c>
      <c r="CT1928" s="1">
        <v>1</v>
      </c>
      <c r="CU1928" s="1">
        <v>650</v>
      </c>
      <c r="CV1928" s="1">
        <v>24</v>
      </c>
      <c r="CW1928" s="1">
        <v>0</v>
      </c>
      <c r="CX1928" s="1">
        <v>150024</v>
      </c>
      <c r="CY1928" s="1" t="s">
        <v>2824</v>
      </c>
    </row>
    <row r="1929" spans="97:103" x14ac:dyDescent="0.2">
      <c r="CS1929" s="1" t="s">
        <v>2824</v>
      </c>
      <c r="CT1929" s="1">
        <v>1</v>
      </c>
      <c r="CU1929" s="1">
        <v>650</v>
      </c>
      <c r="CV1929" s="1">
        <v>24</v>
      </c>
      <c r="CW1929" s="1">
        <v>0</v>
      </c>
      <c r="CX1929" s="1">
        <v>150024</v>
      </c>
      <c r="CY1929" s="1" t="s">
        <v>2824</v>
      </c>
    </row>
    <row r="1930" spans="97:103" x14ac:dyDescent="0.2">
      <c r="CS1930" s="1" t="s">
        <v>2824</v>
      </c>
      <c r="CT1930" s="1">
        <v>1</v>
      </c>
      <c r="CU1930" s="1">
        <v>650</v>
      </c>
      <c r="CV1930" s="1">
        <v>24</v>
      </c>
      <c r="CW1930" s="1">
        <v>0</v>
      </c>
      <c r="CX1930" s="1">
        <v>150024</v>
      </c>
      <c r="CY1930" s="1" t="s">
        <v>2824</v>
      </c>
    </row>
    <row r="1931" spans="97:103" x14ac:dyDescent="0.2">
      <c r="CS1931" s="1" t="s">
        <v>2824</v>
      </c>
      <c r="CT1931" s="1">
        <v>1</v>
      </c>
      <c r="CU1931" s="1">
        <v>650</v>
      </c>
      <c r="CV1931" s="1">
        <v>24</v>
      </c>
      <c r="CW1931" s="1">
        <v>0</v>
      </c>
      <c r="CX1931" s="1">
        <v>150024</v>
      </c>
      <c r="CY1931" s="1" t="s">
        <v>2824</v>
      </c>
    </row>
    <row r="1932" spans="97:103" x14ac:dyDescent="0.2">
      <c r="CS1932" s="1" t="s">
        <v>2824</v>
      </c>
      <c r="CT1932" s="1">
        <v>1</v>
      </c>
      <c r="CU1932" s="1">
        <v>650</v>
      </c>
      <c r="CV1932" s="1">
        <v>24</v>
      </c>
      <c r="CW1932" s="1">
        <v>0</v>
      </c>
      <c r="CX1932" s="1">
        <v>150024</v>
      </c>
      <c r="CY1932" s="1" t="s">
        <v>2824</v>
      </c>
    </row>
    <row r="1933" spans="97:103" x14ac:dyDescent="0.2">
      <c r="CS1933" s="1" t="s">
        <v>2824</v>
      </c>
      <c r="CT1933" s="1">
        <v>1</v>
      </c>
      <c r="CU1933" s="1">
        <v>650</v>
      </c>
      <c r="CV1933" s="1">
        <v>24</v>
      </c>
      <c r="CW1933" s="1">
        <v>0</v>
      </c>
      <c r="CX1933" s="1">
        <v>150024</v>
      </c>
      <c r="CY1933" s="1" t="s">
        <v>2824</v>
      </c>
    </row>
    <row r="1934" spans="97:103" x14ac:dyDescent="0.2">
      <c r="CS1934" s="1" t="s">
        <v>2824</v>
      </c>
      <c r="CT1934" s="1">
        <v>1</v>
      </c>
      <c r="CU1934" s="1">
        <v>650</v>
      </c>
      <c r="CV1934" s="1">
        <v>24</v>
      </c>
      <c r="CW1934" s="1">
        <v>0</v>
      </c>
      <c r="CX1934" s="1">
        <v>150024</v>
      </c>
      <c r="CY1934" s="1" t="s">
        <v>2824</v>
      </c>
    </row>
    <row r="1935" spans="97:103" x14ac:dyDescent="0.2">
      <c r="CS1935" s="1" t="s">
        <v>2824</v>
      </c>
      <c r="CT1935" s="1">
        <v>1</v>
      </c>
      <c r="CU1935" s="1">
        <v>650</v>
      </c>
      <c r="CV1935" s="1">
        <v>24</v>
      </c>
      <c r="CW1935" s="1">
        <v>0</v>
      </c>
      <c r="CX1935" s="1">
        <v>150024</v>
      </c>
      <c r="CY1935" s="1" t="s">
        <v>2824</v>
      </c>
    </row>
    <row r="1936" spans="97:103" x14ac:dyDescent="0.2">
      <c r="CS1936" s="1" t="s">
        <v>2824</v>
      </c>
      <c r="CT1936" s="1">
        <v>1</v>
      </c>
      <c r="CU1936" s="1">
        <v>650</v>
      </c>
      <c r="CV1936" s="1">
        <v>24</v>
      </c>
      <c r="CW1936" s="1">
        <v>0</v>
      </c>
      <c r="CX1936" s="1">
        <v>150024</v>
      </c>
      <c r="CY1936" s="1" t="s">
        <v>2824</v>
      </c>
    </row>
    <row r="1937" spans="97:103" x14ac:dyDescent="0.2">
      <c r="CS1937" s="1" t="s">
        <v>2824</v>
      </c>
      <c r="CT1937" s="1">
        <v>1</v>
      </c>
      <c r="CU1937" s="1">
        <v>650</v>
      </c>
      <c r="CV1937" s="1">
        <v>24</v>
      </c>
      <c r="CW1937" s="1">
        <v>0</v>
      </c>
      <c r="CX1937" s="1">
        <v>150024</v>
      </c>
      <c r="CY1937" s="1" t="s">
        <v>2824</v>
      </c>
    </row>
    <row r="1938" spans="97:103" x14ac:dyDescent="0.2">
      <c r="CS1938" s="1" t="s">
        <v>2824</v>
      </c>
      <c r="CT1938" s="1">
        <v>1</v>
      </c>
      <c r="CU1938" s="1">
        <v>650</v>
      </c>
      <c r="CV1938" s="1">
        <v>24</v>
      </c>
      <c r="CW1938" s="1">
        <v>0</v>
      </c>
      <c r="CX1938" s="1">
        <v>150024</v>
      </c>
      <c r="CY1938" s="1" t="s">
        <v>2824</v>
      </c>
    </row>
    <row r="1939" spans="97:103" x14ac:dyDescent="0.2">
      <c r="CS1939" s="1" t="s">
        <v>2824</v>
      </c>
      <c r="CT1939" s="1">
        <v>1</v>
      </c>
      <c r="CU1939" s="1">
        <v>650</v>
      </c>
      <c r="CV1939" s="1">
        <v>24</v>
      </c>
      <c r="CW1939" s="1">
        <v>0</v>
      </c>
      <c r="CX1939" s="1">
        <v>150024</v>
      </c>
      <c r="CY1939" s="1" t="s">
        <v>2824</v>
      </c>
    </row>
    <row r="1940" spans="97:103" x14ac:dyDescent="0.2">
      <c r="CS1940" s="1" t="s">
        <v>2824</v>
      </c>
      <c r="CT1940" s="1">
        <v>1</v>
      </c>
      <c r="CU1940" s="1">
        <v>650</v>
      </c>
      <c r="CV1940" s="1">
        <v>24</v>
      </c>
      <c r="CW1940" s="1">
        <v>0</v>
      </c>
      <c r="CX1940" s="1">
        <v>150024</v>
      </c>
      <c r="CY1940" s="1" t="s">
        <v>2824</v>
      </c>
    </row>
    <row r="1941" spans="97:103" x14ac:dyDescent="0.2">
      <c r="CS1941" s="1" t="s">
        <v>2824</v>
      </c>
      <c r="CT1941" s="1">
        <v>1</v>
      </c>
      <c r="CU1941" s="1">
        <v>650</v>
      </c>
      <c r="CV1941" s="1">
        <v>24</v>
      </c>
      <c r="CW1941" s="1">
        <v>0</v>
      </c>
      <c r="CX1941" s="1">
        <v>150024</v>
      </c>
      <c r="CY1941" s="1" t="s">
        <v>2824</v>
      </c>
    </row>
    <row r="1942" spans="97:103" x14ac:dyDescent="0.2">
      <c r="CS1942" s="1" t="s">
        <v>2824</v>
      </c>
      <c r="CT1942" s="1">
        <v>1</v>
      </c>
      <c r="CU1942" s="1">
        <v>650</v>
      </c>
      <c r="CV1942" s="1">
        <v>24</v>
      </c>
      <c r="CW1942" s="1">
        <v>0</v>
      </c>
      <c r="CX1942" s="1">
        <v>150024</v>
      </c>
      <c r="CY1942" s="1" t="s">
        <v>2824</v>
      </c>
    </row>
    <row r="1943" spans="97:103" x14ac:dyDescent="0.2">
      <c r="CS1943" s="1" t="s">
        <v>2824</v>
      </c>
      <c r="CT1943" s="1">
        <v>1</v>
      </c>
      <c r="CU1943" s="1">
        <v>650</v>
      </c>
      <c r="CV1943" s="1">
        <v>24</v>
      </c>
      <c r="CW1943" s="1">
        <v>0</v>
      </c>
      <c r="CX1943" s="1">
        <v>150024</v>
      </c>
      <c r="CY1943" s="1" t="s">
        <v>2824</v>
      </c>
    </row>
    <row r="1944" spans="97:103" x14ac:dyDescent="0.2">
      <c r="CS1944" s="1" t="s">
        <v>2824</v>
      </c>
      <c r="CT1944" s="1">
        <v>1</v>
      </c>
      <c r="CU1944" s="1">
        <v>650</v>
      </c>
      <c r="CV1944" s="1">
        <v>24</v>
      </c>
      <c r="CW1944" s="1">
        <v>0</v>
      </c>
      <c r="CX1944" s="1">
        <v>150024</v>
      </c>
      <c r="CY1944" s="1" t="s">
        <v>2824</v>
      </c>
    </row>
    <row r="1945" spans="97:103" x14ac:dyDescent="0.2">
      <c r="CS1945" s="1" t="s">
        <v>2824</v>
      </c>
      <c r="CT1945" s="1">
        <v>1</v>
      </c>
      <c r="CU1945" s="1">
        <v>650</v>
      </c>
      <c r="CV1945" s="1">
        <v>24</v>
      </c>
      <c r="CW1945" s="1">
        <v>0</v>
      </c>
      <c r="CX1945" s="1">
        <v>150024</v>
      </c>
      <c r="CY1945" s="1" t="s">
        <v>2824</v>
      </c>
    </row>
    <row r="1946" spans="97:103" x14ac:dyDescent="0.2">
      <c r="CS1946" s="1" t="s">
        <v>2824</v>
      </c>
      <c r="CT1946" s="1">
        <v>1</v>
      </c>
      <c r="CU1946" s="1">
        <v>650</v>
      </c>
      <c r="CV1946" s="1">
        <v>24</v>
      </c>
      <c r="CW1946" s="1">
        <v>0</v>
      </c>
      <c r="CX1946" s="1">
        <v>150024</v>
      </c>
      <c r="CY1946" s="1" t="s">
        <v>2824</v>
      </c>
    </row>
    <row r="1947" spans="97:103" x14ac:dyDescent="0.2">
      <c r="CS1947" s="1" t="s">
        <v>2824</v>
      </c>
      <c r="CT1947" s="1">
        <v>1</v>
      </c>
      <c r="CU1947" s="1">
        <v>650</v>
      </c>
      <c r="CV1947" s="1">
        <v>24</v>
      </c>
      <c r="CW1947" s="1">
        <v>0</v>
      </c>
      <c r="CX1947" s="1">
        <v>150024</v>
      </c>
      <c r="CY1947" s="1" t="s">
        <v>2824</v>
      </c>
    </row>
    <row r="1948" spans="97:103" x14ac:dyDescent="0.2">
      <c r="CS1948" s="1" t="s">
        <v>2824</v>
      </c>
      <c r="CT1948" s="1">
        <v>1</v>
      </c>
      <c r="CU1948" s="1">
        <v>650</v>
      </c>
      <c r="CV1948" s="1">
        <v>24</v>
      </c>
      <c r="CW1948" s="1">
        <v>0</v>
      </c>
      <c r="CX1948" s="1">
        <v>150024</v>
      </c>
      <c r="CY1948" s="1" t="s">
        <v>2824</v>
      </c>
    </row>
    <row r="1949" spans="97:103" x14ac:dyDescent="0.2">
      <c r="CS1949" s="1" t="s">
        <v>2824</v>
      </c>
      <c r="CT1949" s="1">
        <v>1</v>
      </c>
      <c r="CU1949" s="1">
        <v>650</v>
      </c>
      <c r="CV1949" s="1">
        <v>24</v>
      </c>
      <c r="CW1949" s="1">
        <v>0</v>
      </c>
      <c r="CX1949" s="1">
        <v>150024</v>
      </c>
      <c r="CY1949" s="1" t="s">
        <v>2824</v>
      </c>
    </row>
    <row r="1950" spans="97:103" x14ac:dyDescent="0.2">
      <c r="CS1950" s="1" t="s">
        <v>2825</v>
      </c>
      <c r="CT1950" s="1">
        <v>1</v>
      </c>
      <c r="CU1950" s="1">
        <v>650</v>
      </c>
      <c r="CV1950" s="1">
        <v>25</v>
      </c>
      <c r="CW1950" s="1">
        <v>0</v>
      </c>
      <c r="CX1950" s="1">
        <v>150025</v>
      </c>
      <c r="CY1950" s="1" t="s">
        <v>2825</v>
      </c>
    </row>
    <row r="1951" spans="97:103" x14ac:dyDescent="0.2">
      <c r="CS1951" s="1" t="s">
        <v>2825</v>
      </c>
      <c r="CT1951" s="1">
        <v>1</v>
      </c>
      <c r="CU1951" s="1">
        <v>650</v>
      </c>
      <c r="CV1951" s="1">
        <v>25</v>
      </c>
      <c r="CW1951" s="1">
        <v>0</v>
      </c>
      <c r="CX1951" s="1">
        <v>150025</v>
      </c>
      <c r="CY1951" s="1" t="s">
        <v>2825</v>
      </c>
    </row>
    <row r="1952" spans="97:103" x14ac:dyDescent="0.2">
      <c r="CS1952" s="1" t="s">
        <v>2825</v>
      </c>
      <c r="CT1952" s="1">
        <v>1</v>
      </c>
      <c r="CU1952" s="1">
        <v>650</v>
      </c>
      <c r="CV1952" s="1">
        <v>25</v>
      </c>
      <c r="CW1952" s="1">
        <v>0</v>
      </c>
      <c r="CX1952" s="1">
        <v>150025</v>
      </c>
      <c r="CY1952" s="1" t="s">
        <v>2825</v>
      </c>
    </row>
    <row r="1953" spans="97:103" x14ac:dyDescent="0.2">
      <c r="CS1953" s="1" t="s">
        <v>2825</v>
      </c>
      <c r="CT1953" s="1">
        <v>1</v>
      </c>
      <c r="CU1953" s="1">
        <v>650</v>
      </c>
      <c r="CV1953" s="1">
        <v>25</v>
      </c>
      <c r="CW1953" s="1">
        <v>0</v>
      </c>
      <c r="CX1953" s="1">
        <v>150025</v>
      </c>
      <c r="CY1953" s="1" t="s">
        <v>2825</v>
      </c>
    </row>
    <row r="1954" spans="97:103" x14ac:dyDescent="0.2">
      <c r="CS1954" s="1" t="s">
        <v>2825</v>
      </c>
      <c r="CT1954" s="1">
        <v>1</v>
      </c>
      <c r="CU1954" s="1">
        <v>650</v>
      </c>
      <c r="CV1954" s="1">
        <v>25</v>
      </c>
      <c r="CW1954" s="1">
        <v>0</v>
      </c>
      <c r="CX1954" s="1">
        <v>150025</v>
      </c>
      <c r="CY1954" s="1" t="s">
        <v>2825</v>
      </c>
    </row>
    <row r="1955" spans="97:103" x14ac:dyDescent="0.2">
      <c r="CS1955" s="1" t="s">
        <v>2825</v>
      </c>
      <c r="CT1955" s="1">
        <v>1</v>
      </c>
      <c r="CU1955" s="1">
        <v>650</v>
      </c>
      <c r="CV1955" s="1">
        <v>25</v>
      </c>
      <c r="CW1955" s="1">
        <v>0</v>
      </c>
      <c r="CX1955" s="1">
        <v>150025</v>
      </c>
      <c r="CY1955" s="1" t="s">
        <v>2825</v>
      </c>
    </row>
    <row r="1956" spans="97:103" x14ac:dyDescent="0.2">
      <c r="CS1956" s="1" t="s">
        <v>2825</v>
      </c>
      <c r="CT1956" s="1">
        <v>1</v>
      </c>
      <c r="CU1956" s="1">
        <v>650</v>
      </c>
      <c r="CV1956" s="1">
        <v>25</v>
      </c>
      <c r="CW1956" s="1">
        <v>0</v>
      </c>
      <c r="CX1956" s="1">
        <v>150025</v>
      </c>
      <c r="CY1956" s="1" t="s">
        <v>2825</v>
      </c>
    </row>
    <row r="1957" spans="97:103" x14ac:dyDescent="0.2">
      <c r="CS1957" s="1" t="s">
        <v>2825</v>
      </c>
      <c r="CT1957" s="1">
        <v>1</v>
      </c>
      <c r="CU1957" s="1">
        <v>650</v>
      </c>
      <c r="CV1957" s="1">
        <v>25</v>
      </c>
      <c r="CW1957" s="1">
        <v>0</v>
      </c>
      <c r="CX1957" s="1">
        <v>150025</v>
      </c>
      <c r="CY1957" s="1" t="s">
        <v>2825</v>
      </c>
    </row>
    <row r="1958" spans="97:103" x14ac:dyDescent="0.2">
      <c r="CS1958" s="1" t="s">
        <v>2825</v>
      </c>
      <c r="CT1958" s="1">
        <v>1</v>
      </c>
      <c r="CU1958" s="1">
        <v>650</v>
      </c>
      <c r="CV1958" s="1">
        <v>25</v>
      </c>
      <c r="CW1958" s="1">
        <v>0</v>
      </c>
      <c r="CX1958" s="1">
        <v>150025</v>
      </c>
      <c r="CY1958" s="1" t="s">
        <v>2825</v>
      </c>
    </row>
    <row r="1959" spans="97:103" x14ac:dyDescent="0.2">
      <c r="CS1959" s="1" t="s">
        <v>2825</v>
      </c>
      <c r="CT1959" s="1">
        <v>1</v>
      </c>
      <c r="CU1959" s="1">
        <v>650</v>
      </c>
      <c r="CV1959" s="1">
        <v>25</v>
      </c>
      <c r="CW1959" s="1">
        <v>0</v>
      </c>
      <c r="CX1959" s="1">
        <v>150025</v>
      </c>
      <c r="CY1959" s="1" t="s">
        <v>2825</v>
      </c>
    </row>
    <row r="1960" spans="97:103" x14ac:dyDescent="0.2">
      <c r="CS1960" s="1" t="s">
        <v>2825</v>
      </c>
      <c r="CT1960" s="1">
        <v>1</v>
      </c>
      <c r="CU1960" s="1">
        <v>650</v>
      </c>
      <c r="CV1960" s="1">
        <v>25</v>
      </c>
      <c r="CW1960" s="1">
        <v>0</v>
      </c>
      <c r="CX1960" s="1">
        <v>150025</v>
      </c>
      <c r="CY1960" s="1" t="s">
        <v>2825</v>
      </c>
    </row>
    <row r="1961" spans="97:103" x14ac:dyDescent="0.2">
      <c r="CS1961" s="1" t="s">
        <v>2825</v>
      </c>
      <c r="CT1961" s="1">
        <v>1</v>
      </c>
      <c r="CU1961" s="1">
        <v>650</v>
      </c>
      <c r="CV1961" s="1">
        <v>25</v>
      </c>
      <c r="CW1961" s="1">
        <v>0</v>
      </c>
      <c r="CX1961" s="1">
        <v>150025</v>
      </c>
      <c r="CY1961" s="1" t="s">
        <v>2825</v>
      </c>
    </row>
    <row r="1962" spans="97:103" x14ac:dyDescent="0.2">
      <c r="CS1962" s="1" t="s">
        <v>2825</v>
      </c>
      <c r="CT1962" s="1">
        <v>1</v>
      </c>
      <c r="CU1962" s="1">
        <v>650</v>
      </c>
      <c r="CV1962" s="1">
        <v>25</v>
      </c>
      <c r="CW1962" s="1">
        <v>0</v>
      </c>
      <c r="CX1962" s="1">
        <v>150025</v>
      </c>
      <c r="CY1962" s="1" t="s">
        <v>2825</v>
      </c>
    </row>
    <row r="1963" spans="97:103" x14ac:dyDescent="0.2">
      <c r="CS1963" s="1" t="s">
        <v>2825</v>
      </c>
      <c r="CT1963" s="1">
        <v>1</v>
      </c>
      <c r="CU1963" s="1">
        <v>650</v>
      </c>
      <c r="CV1963" s="1">
        <v>25</v>
      </c>
      <c r="CW1963" s="1">
        <v>0</v>
      </c>
      <c r="CX1963" s="1">
        <v>150025</v>
      </c>
      <c r="CY1963" s="1" t="s">
        <v>2825</v>
      </c>
    </row>
    <row r="1964" spans="97:103" x14ac:dyDescent="0.2">
      <c r="CS1964" s="1" t="s">
        <v>2825</v>
      </c>
      <c r="CT1964" s="1">
        <v>1</v>
      </c>
      <c r="CU1964" s="1">
        <v>650</v>
      </c>
      <c r="CV1964" s="1">
        <v>25</v>
      </c>
      <c r="CW1964" s="1">
        <v>0</v>
      </c>
      <c r="CX1964" s="1">
        <v>150025</v>
      </c>
      <c r="CY1964" s="1" t="s">
        <v>2825</v>
      </c>
    </row>
    <row r="1965" spans="97:103" x14ac:dyDescent="0.2">
      <c r="CS1965" s="1" t="s">
        <v>2825</v>
      </c>
      <c r="CT1965" s="1">
        <v>1</v>
      </c>
      <c r="CU1965" s="1">
        <v>650</v>
      </c>
      <c r="CV1965" s="1">
        <v>25</v>
      </c>
      <c r="CW1965" s="1">
        <v>0</v>
      </c>
      <c r="CX1965" s="1">
        <v>150025</v>
      </c>
      <c r="CY1965" s="1" t="s">
        <v>2825</v>
      </c>
    </row>
    <row r="1966" spans="97:103" x14ac:dyDescent="0.2">
      <c r="CS1966" s="1" t="s">
        <v>2825</v>
      </c>
      <c r="CT1966" s="1">
        <v>1</v>
      </c>
      <c r="CU1966" s="1">
        <v>650</v>
      </c>
      <c r="CV1966" s="1">
        <v>25</v>
      </c>
      <c r="CW1966" s="1">
        <v>0</v>
      </c>
      <c r="CX1966" s="1">
        <v>150025</v>
      </c>
      <c r="CY1966" s="1" t="s">
        <v>2825</v>
      </c>
    </row>
    <row r="1967" spans="97:103" x14ac:dyDescent="0.2">
      <c r="CS1967" s="1" t="s">
        <v>2825</v>
      </c>
      <c r="CT1967" s="1">
        <v>1</v>
      </c>
      <c r="CU1967" s="1">
        <v>650</v>
      </c>
      <c r="CV1967" s="1">
        <v>25</v>
      </c>
      <c r="CW1967" s="1">
        <v>0</v>
      </c>
      <c r="CX1967" s="1">
        <v>150025</v>
      </c>
      <c r="CY1967" s="1" t="s">
        <v>2825</v>
      </c>
    </row>
    <row r="1968" spans="97:103" x14ac:dyDescent="0.2">
      <c r="CS1968" s="1" t="s">
        <v>2825</v>
      </c>
      <c r="CT1968" s="1">
        <v>1</v>
      </c>
      <c r="CU1968" s="1">
        <v>650</v>
      </c>
      <c r="CV1968" s="1">
        <v>25</v>
      </c>
      <c r="CW1968" s="1">
        <v>0</v>
      </c>
      <c r="CX1968" s="1">
        <v>150025</v>
      </c>
      <c r="CY1968" s="1" t="s">
        <v>2825</v>
      </c>
    </row>
    <row r="1969" spans="97:103" x14ac:dyDescent="0.2">
      <c r="CS1969" s="1" t="s">
        <v>2825</v>
      </c>
      <c r="CT1969" s="1">
        <v>1</v>
      </c>
      <c r="CU1969" s="1">
        <v>650</v>
      </c>
      <c r="CV1969" s="1">
        <v>25</v>
      </c>
      <c r="CW1969" s="1">
        <v>0</v>
      </c>
      <c r="CX1969" s="1">
        <v>150025</v>
      </c>
      <c r="CY1969" s="1" t="s">
        <v>2825</v>
      </c>
    </row>
    <row r="1970" spans="97:103" x14ac:dyDescent="0.2">
      <c r="CS1970" s="1" t="s">
        <v>2825</v>
      </c>
      <c r="CT1970" s="1">
        <v>1</v>
      </c>
      <c r="CU1970" s="1">
        <v>650</v>
      </c>
      <c r="CV1970" s="1">
        <v>25</v>
      </c>
      <c r="CW1970" s="1">
        <v>0</v>
      </c>
      <c r="CX1970" s="1">
        <v>150025</v>
      </c>
      <c r="CY1970" s="1" t="s">
        <v>2825</v>
      </c>
    </row>
    <row r="1971" spans="97:103" x14ac:dyDescent="0.2">
      <c r="CS1971" s="1" t="s">
        <v>2825</v>
      </c>
      <c r="CT1971" s="1">
        <v>1</v>
      </c>
      <c r="CU1971" s="1">
        <v>650</v>
      </c>
      <c r="CV1971" s="1">
        <v>25</v>
      </c>
      <c r="CW1971" s="1">
        <v>0</v>
      </c>
      <c r="CX1971" s="1">
        <v>150025</v>
      </c>
      <c r="CY1971" s="1" t="s">
        <v>2825</v>
      </c>
    </row>
    <row r="1972" spans="97:103" x14ac:dyDescent="0.2">
      <c r="CS1972" s="1" t="s">
        <v>2825</v>
      </c>
      <c r="CT1972" s="1">
        <v>1</v>
      </c>
      <c r="CU1972" s="1">
        <v>650</v>
      </c>
      <c r="CV1972" s="1">
        <v>25</v>
      </c>
      <c r="CW1972" s="1">
        <v>0</v>
      </c>
      <c r="CX1972" s="1">
        <v>150025</v>
      </c>
      <c r="CY1972" s="1" t="s">
        <v>2825</v>
      </c>
    </row>
    <row r="1973" spans="97:103" x14ac:dyDescent="0.2">
      <c r="CS1973" s="1" t="s">
        <v>2825</v>
      </c>
      <c r="CT1973" s="1">
        <v>1</v>
      </c>
      <c r="CU1973" s="1">
        <v>650</v>
      </c>
      <c r="CV1973" s="1">
        <v>25</v>
      </c>
      <c r="CW1973" s="1">
        <v>0</v>
      </c>
      <c r="CX1973" s="1">
        <v>150025</v>
      </c>
      <c r="CY1973" s="1" t="s">
        <v>2825</v>
      </c>
    </row>
    <row r="1974" spans="97:103" x14ac:dyDescent="0.2">
      <c r="CS1974" s="1" t="s">
        <v>2825</v>
      </c>
      <c r="CT1974" s="1">
        <v>1</v>
      </c>
      <c r="CU1974" s="1">
        <v>650</v>
      </c>
      <c r="CV1974" s="1">
        <v>25</v>
      </c>
      <c r="CW1974" s="1">
        <v>0</v>
      </c>
      <c r="CX1974" s="1">
        <v>150025</v>
      </c>
      <c r="CY1974" s="1" t="s">
        <v>2825</v>
      </c>
    </row>
    <row r="1975" spans="97:103" x14ac:dyDescent="0.2">
      <c r="CS1975" s="1" t="s">
        <v>2825</v>
      </c>
      <c r="CT1975" s="1">
        <v>1</v>
      </c>
      <c r="CU1975" s="1">
        <v>650</v>
      </c>
      <c r="CV1975" s="1">
        <v>25</v>
      </c>
      <c r="CW1975" s="1">
        <v>0</v>
      </c>
      <c r="CX1975" s="1">
        <v>150025</v>
      </c>
      <c r="CY1975" s="1" t="s">
        <v>2825</v>
      </c>
    </row>
    <row r="1976" spans="97:103" x14ac:dyDescent="0.2">
      <c r="CS1976" s="1" t="s">
        <v>2825</v>
      </c>
      <c r="CT1976" s="1">
        <v>1</v>
      </c>
      <c r="CU1976" s="1">
        <v>650</v>
      </c>
      <c r="CV1976" s="1">
        <v>25</v>
      </c>
      <c r="CW1976" s="1">
        <v>0</v>
      </c>
      <c r="CX1976" s="1">
        <v>150025</v>
      </c>
      <c r="CY1976" s="1" t="s">
        <v>2825</v>
      </c>
    </row>
    <row r="1977" spans="97:103" x14ac:dyDescent="0.2">
      <c r="CS1977" s="1" t="s">
        <v>2825</v>
      </c>
      <c r="CT1977" s="1">
        <v>1</v>
      </c>
      <c r="CU1977" s="1">
        <v>650</v>
      </c>
      <c r="CV1977" s="1">
        <v>25</v>
      </c>
      <c r="CW1977" s="1">
        <v>0</v>
      </c>
      <c r="CX1977" s="1">
        <v>150025</v>
      </c>
      <c r="CY1977" s="1" t="s">
        <v>2825</v>
      </c>
    </row>
    <row r="1978" spans="97:103" x14ac:dyDescent="0.2">
      <c r="CS1978" s="1" t="s">
        <v>2825</v>
      </c>
      <c r="CT1978" s="1">
        <v>1</v>
      </c>
      <c r="CU1978" s="1">
        <v>650</v>
      </c>
      <c r="CV1978" s="1">
        <v>25</v>
      </c>
      <c r="CW1978" s="1">
        <v>0</v>
      </c>
      <c r="CX1978" s="1">
        <v>150025</v>
      </c>
      <c r="CY1978" s="1" t="s">
        <v>2825</v>
      </c>
    </row>
    <row r="1979" spans="97:103" x14ac:dyDescent="0.2">
      <c r="CS1979" s="1" t="s">
        <v>2825</v>
      </c>
      <c r="CT1979" s="1">
        <v>1</v>
      </c>
      <c r="CU1979" s="1">
        <v>650</v>
      </c>
      <c r="CV1979" s="1">
        <v>25</v>
      </c>
      <c r="CW1979" s="1">
        <v>0</v>
      </c>
      <c r="CX1979" s="1">
        <v>150025</v>
      </c>
      <c r="CY1979" s="1" t="s">
        <v>2825</v>
      </c>
    </row>
    <row r="1980" spans="97:103" x14ac:dyDescent="0.2">
      <c r="CS1980" s="1" t="s">
        <v>2825</v>
      </c>
      <c r="CT1980" s="1">
        <v>1</v>
      </c>
      <c r="CU1980" s="1">
        <v>650</v>
      </c>
      <c r="CV1980" s="1">
        <v>25</v>
      </c>
      <c r="CW1980" s="1">
        <v>0</v>
      </c>
      <c r="CX1980" s="1">
        <v>150025</v>
      </c>
      <c r="CY1980" s="1" t="s">
        <v>2825</v>
      </c>
    </row>
    <row r="1981" spans="97:103" x14ac:dyDescent="0.2">
      <c r="CS1981" s="1" t="s">
        <v>2825</v>
      </c>
      <c r="CT1981" s="1">
        <v>1</v>
      </c>
      <c r="CU1981" s="1">
        <v>650</v>
      </c>
      <c r="CV1981" s="1">
        <v>25</v>
      </c>
      <c r="CW1981" s="1">
        <v>0</v>
      </c>
      <c r="CX1981" s="1">
        <v>150025</v>
      </c>
      <c r="CY1981" s="1" t="s">
        <v>2825</v>
      </c>
    </row>
    <row r="1982" spans="97:103" x14ac:dyDescent="0.2">
      <c r="CS1982" s="1" t="s">
        <v>2825</v>
      </c>
      <c r="CT1982" s="1">
        <v>1</v>
      </c>
      <c r="CU1982" s="1">
        <v>650</v>
      </c>
      <c r="CV1982" s="1">
        <v>25</v>
      </c>
      <c r="CW1982" s="1">
        <v>0</v>
      </c>
      <c r="CX1982" s="1">
        <v>150025</v>
      </c>
      <c r="CY1982" s="1" t="s">
        <v>2825</v>
      </c>
    </row>
    <row r="1983" spans="97:103" x14ac:dyDescent="0.2">
      <c r="CS1983" s="1" t="s">
        <v>2825</v>
      </c>
      <c r="CT1983" s="1">
        <v>1</v>
      </c>
      <c r="CU1983" s="1">
        <v>650</v>
      </c>
      <c r="CV1983" s="1">
        <v>25</v>
      </c>
      <c r="CW1983" s="1">
        <v>0</v>
      </c>
      <c r="CX1983" s="1">
        <v>150025</v>
      </c>
      <c r="CY1983" s="1" t="s">
        <v>2825</v>
      </c>
    </row>
    <row r="1984" spans="97:103" x14ac:dyDescent="0.2">
      <c r="CS1984" s="1" t="s">
        <v>2825</v>
      </c>
      <c r="CT1984" s="1">
        <v>1</v>
      </c>
      <c r="CU1984" s="1">
        <v>650</v>
      </c>
      <c r="CV1984" s="1">
        <v>25</v>
      </c>
      <c r="CW1984" s="1">
        <v>0</v>
      </c>
      <c r="CX1984" s="1">
        <v>150025</v>
      </c>
      <c r="CY1984" s="1" t="s">
        <v>2825</v>
      </c>
    </row>
    <row r="1985" spans="97:103" x14ac:dyDescent="0.2">
      <c r="CS1985" s="1" t="s">
        <v>2825</v>
      </c>
      <c r="CT1985" s="1">
        <v>1</v>
      </c>
      <c r="CU1985" s="1">
        <v>650</v>
      </c>
      <c r="CV1985" s="1">
        <v>25</v>
      </c>
      <c r="CW1985" s="1">
        <v>0</v>
      </c>
      <c r="CX1985" s="1">
        <v>150025</v>
      </c>
      <c r="CY1985" s="1" t="s">
        <v>2825</v>
      </c>
    </row>
    <row r="1986" spans="97:103" x14ac:dyDescent="0.2">
      <c r="CS1986" s="1" t="s">
        <v>227</v>
      </c>
      <c r="CT1986" s="1">
        <v>2</v>
      </c>
      <c r="CU1986" s="1">
        <v>650</v>
      </c>
      <c r="CV1986" s="1">
        <v>26</v>
      </c>
      <c r="CW1986" s="1">
        <v>0</v>
      </c>
      <c r="CX1986" s="1">
        <v>150026</v>
      </c>
      <c r="CY1986" s="1" t="s">
        <v>227</v>
      </c>
    </row>
    <row r="1987" spans="97:103" x14ac:dyDescent="0.2">
      <c r="CS1987" s="1" t="s">
        <v>227</v>
      </c>
      <c r="CT1987" s="1">
        <v>2</v>
      </c>
      <c r="CU1987" s="1">
        <v>650</v>
      </c>
      <c r="CV1987" s="1">
        <v>26</v>
      </c>
      <c r="CW1987" s="1">
        <v>0</v>
      </c>
      <c r="CX1987" s="1">
        <v>150026</v>
      </c>
      <c r="CY1987" s="1" t="s">
        <v>227</v>
      </c>
    </row>
    <row r="1988" spans="97:103" x14ac:dyDescent="0.2">
      <c r="CS1988" s="1" t="s">
        <v>227</v>
      </c>
      <c r="CT1988" s="1">
        <v>2</v>
      </c>
      <c r="CU1988" s="1">
        <v>650</v>
      </c>
      <c r="CV1988" s="1">
        <v>26</v>
      </c>
      <c r="CW1988" s="1">
        <v>0</v>
      </c>
      <c r="CX1988" s="1">
        <v>150026</v>
      </c>
      <c r="CY1988" s="1" t="s">
        <v>227</v>
      </c>
    </row>
    <row r="1989" spans="97:103" x14ac:dyDescent="0.2">
      <c r="CS1989" s="1" t="s">
        <v>227</v>
      </c>
      <c r="CT1989" s="1">
        <v>2</v>
      </c>
      <c r="CU1989" s="1">
        <v>650</v>
      </c>
      <c r="CV1989" s="1">
        <v>26</v>
      </c>
      <c r="CW1989" s="1">
        <v>0</v>
      </c>
      <c r="CX1989" s="1">
        <v>150026</v>
      </c>
      <c r="CY1989" s="1" t="s">
        <v>227</v>
      </c>
    </row>
    <row r="1990" spans="97:103" x14ac:dyDescent="0.2">
      <c r="CS1990" s="1" t="s">
        <v>227</v>
      </c>
      <c r="CT1990" s="1">
        <v>2</v>
      </c>
      <c r="CU1990" s="1">
        <v>650</v>
      </c>
      <c r="CV1990" s="1">
        <v>26</v>
      </c>
      <c r="CW1990" s="1">
        <v>0</v>
      </c>
      <c r="CX1990" s="1">
        <v>150026</v>
      </c>
      <c r="CY1990" s="1" t="s">
        <v>227</v>
      </c>
    </row>
    <row r="1991" spans="97:103" x14ac:dyDescent="0.2">
      <c r="CS1991" s="1" t="s">
        <v>227</v>
      </c>
      <c r="CT1991" s="1">
        <v>2</v>
      </c>
      <c r="CU1991" s="1">
        <v>650</v>
      </c>
      <c r="CV1991" s="1">
        <v>26</v>
      </c>
      <c r="CW1991" s="1">
        <v>0</v>
      </c>
      <c r="CX1991" s="1">
        <v>150026</v>
      </c>
      <c r="CY1991" s="1" t="s">
        <v>227</v>
      </c>
    </row>
    <row r="1992" spans="97:103" x14ac:dyDescent="0.2">
      <c r="CS1992" s="1" t="s">
        <v>227</v>
      </c>
      <c r="CT1992" s="1">
        <v>2</v>
      </c>
      <c r="CU1992" s="1">
        <v>650</v>
      </c>
      <c r="CV1992" s="1">
        <v>26</v>
      </c>
      <c r="CW1992" s="1">
        <v>0</v>
      </c>
      <c r="CX1992" s="1">
        <v>150026</v>
      </c>
      <c r="CY1992" s="1" t="s">
        <v>227</v>
      </c>
    </row>
    <row r="1993" spans="97:103" x14ac:dyDescent="0.2">
      <c r="CS1993" s="1" t="s">
        <v>227</v>
      </c>
      <c r="CT1993" s="1">
        <v>2</v>
      </c>
      <c r="CU1993" s="1">
        <v>650</v>
      </c>
      <c r="CV1993" s="1">
        <v>26</v>
      </c>
      <c r="CW1993" s="1">
        <v>0</v>
      </c>
      <c r="CX1993" s="1">
        <v>150026</v>
      </c>
      <c r="CY1993" s="1" t="s">
        <v>227</v>
      </c>
    </row>
    <row r="1994" spans="97:103" x14ac:dyDescent="0.2">
      <c r="CS1994" s="1" t="s">
        <v>227</v>
      </c>
      <c r="CT1994" s="1">
        <v>2</v>
      </c>
      <c r="CU1994" s="1">
        <v>650</v>
      </c>
      <c r="CV1994" s="1">
        <v>26</v>
      </c>
      <c r="CW1994" s="1">
        <v>0</v>
      </c>
      <c r="CX1994" s="1">
        <v>150026</v>
      </c>
      <c r="CY1994" s="1" t="s">
        <v>227</v>
      </c>
    </row>
    <row r="1995" spans="97:103" x14ac:dyDescent="0.2">
      <c r="CS1995" s="1" t="s">
        <v>227</v>
      </c>
      <c r="CT1995" s="1">
        <v>2</v>
      </c>
      <c r="CU1995" s="1">
        <v>650</v>
      </c>
      <c r="CV1995" s="1">
        <v>26</v>
      </c>
      <c r="CW1995" s="1">
        <v>0</v>
      </c>
      <c r="CX1995" s="1">
        <v>150026</v>
      </c>
      <c r="CY1995" s="1" t="s">
        <v>227</v>
      </c>
    </row>
    <row r="1996" spans="97:103" x14ac:dyDescent="0.2">
      <c r="CS1996" s="1" t="s">
        <v>227</v>
      </c>
      <c r="CT1996" s="1">
        <v>2</v>
      </c>
      <c r="CU1996" s="1">
        <v>650</v>
      </c>
      <c r="CV1996" s="1">
        <v>26</v>
      </c>
      <c r="CW1996" s="1">
        <v>0</v>
      </c>
      <c r="CX1996" s="1">
        <v>150026</v>
      </c>
      <c r="CY1996" s="1" t="s">
        <v>227</v>
      </c>
    </row>
    <row r="1997" spans="97:103" x14ac:dyDescent="0.2">
      <c r="CS1997" s="1" t="s">
        <v>227</v>
      </c>
      <c r="CT1997" s="1">
        <v>2</v>
      </c>
      <c r="CU1997" s="1">
        <v>650</v>
      </c>
      <c r="CV1997" s="1">
        <v>26</v>
      </c>
      <c r="CW1997" s="1">
        <v>0</v>
      </c>
      <c r="CX1997" s="1">
        <v>150026</v>
      </c>
      <c r="CY1997" s="1" t="s">
        <v>227</v>
      </c>
    </row>
    <row r="1998" spans="97:103" x14ac:dyDescent="0.2">
      <c r="CS1998" s="1" t="s">
        <v>227</v>
      </c>
      <c r="CT1998" s="1">
        <v>2</v>
      </c>
      <c r="CU1998" s="1">
        <v>650</v>
      </c>
      <c r="CV1998" s="1">
        <v>26</v>
      </c>
      <c r="CW1998" s="1">
        <v>0</v>
      </c>
      <c r="CX1998" s="1">
        <v>150026</v>
      </c>
      <c r="CY1998" s="1" t="s">
        <v>227</v>
      </c>
    </row>
    <row r="1999" spans="97:103" x14ac:dyDescent="0.2">
      <c r="CS1999" s="1" t="s">
        <v>227</v>
      </c>
      <c r="CT1999" s="1">
        <v>2</v>
      </c>
      <c r="CU1999" s="1">
        <v>650</v>
      </c>
      <c r="CV1999" s="1">
        <v>26</v>
      </c>
      <c r="CW1999" s="1">
        <v>0</v>
      </c>
      <c r="CX1999" s="1">
        <v>150026</v>
      </c>
      <c r="CY1999" s="1" t="s">
        <v>227</v>
      </c>
    </row>
    <row r="2000" spans="97:103" x14ac:dyDescent="0.2">
      <c r="CS2000" s="1" t="s">
        <v>227</v>
      </c>
      <c r="CT2000" s="1">
        <v>2</v>
      </c>
      <c r="CU2000" s="1">
        <v>650</v>
      </c>
      <c r="CV2000" s="1">
        <v>26</v>
      </c>
      <c r="CW2000" s="1">
        <v>0</v>
      </c>
      <c r="CX2000" s="1">
        <v>150026</v>
      </c>
      <c r="CY2000" s="1" t="s">
        <v>227</v>
      </c>
    </row>
    <row r="2001" spans="97:103" x14ac:dyDescent="0.2">
      <c r="CS2001" s="1" t="s">
        <v>227</v>
      </c>
      <c r="CT2001" s="1">
        <v>2</v>
      </c>
      <c r="CU2001" s="1">
        <v>650</v>
      </c>
      <c r="CV2001" s="1">
        <v>26</v>
      </c>
      <c r="CW2001" s="1">
        <v>0</v>
      </c>
      <c r="CX2001" s="1">
        <v>150026</v>
      </c>
      <c r="CY2001" s="1" t="s">
        <v>227</v>
      </c>
    </row>
    <row r="2002" spans="97:103" x14ac:dyDescent="0.2">
      <c r="CS2002" s="1" t="s">
        <v>227</v>
      </c>
      <c r="CT2002" s="1">
        <v>2</v>
      </c>
      <c r="CU2002" s="1">
        <v>650</v>
      </c>
      <c r="CV2002" s="1">
        <v>26</v>
      </c>
      <c r="CW2002" s="1">
        <v>0</v>
      </c>
      <c r="CX2002" s="1">
        <v>150026</v>
      </c>
      <c r="CY2002" s="1" t="s">
        <v>227</v>
      </c>
    </row>
    <row r="2003" spans="97:103" x14ac:dyDescent="0.2">
      <c r="CS2003" s="1" t="s">
        <v>227</v>
      </c>
      <c r="CT2003" s="1">
        <v>2</v>
      </c>
      <c r="CU2003" s="1">
        <v>650</v>
      </c>
      <c r="CV2003" s="1">
        <v>26</v>
      </c>
      <c r="CW2003" s="1">
        <v>0</v>
      </c>
      <c r="CX2003" s="1">
        <v>150026</v>
      </c>
      <c r="CY2003" s="1" t="s">
        <v>227</v>
      </c>
    </row>
    <row r="2004" spans="97:103" x14ac:dyDescent="0.2">
      <c r="CS2004" s="1" t="s">
        <v>227</v>
      </c>
      <c r="CT2004" s="1">
        <v>2</v>
      </c>
      <c r="CU2004" s="1">
        <v>650</v>
      </c>
      <c r="CV2004" s="1">
        <v>26</v>
      </c>
      <c r="CW2004" s="1">
        <v>0</v>
      </c>
      <c r="CX2004" s="1">
        <v>150026</v>
      </c>
      <c r="CY2004" s="1" t="s">
        <v>227</v>
      </c>
    </row>
    <row r="2005" spans="97:103" x14ac:dyDescent="0.2">
      <c r="CS2005" s="1" t="s">
        <v>227</v>
      </c>
      <c r="CT2005" s="1">
        <v>2</v>
      </c>
      <c r="CU2005" s="1">
        <v>650</v>
      </c>
      <c r="CV2005" s="1">
        <v>26</v>
      </c>
      <c r="CW2005" s="1">
        <v>0</v>
      </c>
      <c r="CX2005" s="1">
        <v>150026</v>
      </c>
      <c r="CY2005" s="1" t="s">
        <v>227</v>
      </c>
    </row>
    <row r="2006" spans="97:103" x14ac:dyDescent="0.2">
      <c r="CS2006" s="1" t="s">
        <v>227</v>
      </c>
      <c r="CT2006" s="1">
        <v>2</v>
      </c>
      <c r="CU2006" s="1">
        <v>650</v>
      </c>
      <c r="CV2006" s="1">
        <v>26</v>
      </c>
      <c r="CW2006" s="1">
        <v>0</v>
      </c>
      <c r="CX2006" s="1">
        <v>150026</v>
      </c>
      <c r="CY2006" s="1" t="s">
        <v>227</v>
      </c>
    </row>
    <row r="2007" spans="97:103" x14ac:dyDescent="0.2">
      <c r="CS2007" s="1" t="s">
        <v>227</v>
      </c>
      <c r="CT2007" s="1">
        <v>2</v>
      </c>
      <c r="CU2007" s="1">
        <v>650</v>
      </c>
      <c r="CV2007" s="1">
        <v>26</v>
      </c>
      <c r="CW2007" s="1">
        <v>0</v>
      </c>
      <c r="CX2007" s="1">
        <v>150026</v>
      </c>
      <c r="CY2007" s="1" t="s">
        <v>227</v>
      </c>
    </row>
    <row r="2008" spans="97:103" x14ac:dyDescent="0.2">
      <c r="CS2008" s="1" t="s">
        <v>227</v>
      </c>
      <c r="CT2008" s="1">
        <v>2</v>
      </c>
      <c r="CU2008" s="1">
        <v>650</v>
      </c>
      <c r="CV2008" s="1">
        <v>26</v>
      </c>
      <c r="CW2008" s="1">
        <v>0</v>
      </c>
      <c r="CX2008" s="1">
        <v>150026</v>
      </c>
      <c r="CY2008" s="1" t="s">
        <v>227</v>
      </c>
    </row>
    <row r="2009" spans="97:103" x14ac:dyDescent="0.2">
      <c r="CS2009" s="1" t="s">
        <v>227</v>
      </c>
      <c r="CT2009" s="1">
        <v>2</v>
      </c>
      <c r="CU2009" s="1">
        <v>650</v>
      </c>
      <c r="CV2009" s="1">
        <v>26</v>
      </c>
      <c r="CW2009" s="1">
        <v>0</v>
      </c>
      <c r="CX2009" s="1">
        <v>150026</v>
      </c>
      <c r="CY2009" s="1" t="s">
        <v>227</v>
      </c>
    </row>
    <row r="2010" spans="97:103" x14ac:dyDescent="0.2">
      <c r="CS2010" s="1" t="s">
        <v>227</v>
      </c>
      <c r="CT2010" s="1">
        <v>2</v>
      </c>
      <c r="CU2010" s="1">
        <v>650</v>
      </c>
      <c r="CV2010" s="1">
        <v>26</v>
      </c>
      <c r="CW2010" s="1">
        <v>0</v>
      </c>
      <c r="CX2010" s="1">
        <v>150026</v>
      </c>
      <c r="CY2010" s="1" t="s">
        <v>227</v>
      </c>
    </row>
    <row r="2011" spans="97:103" x14ac:dyDescent="0.2">
      <c r="CS2011" s="1" t="s">
        <v>227</v>
      </c>
      <c r="CT2011" s="1">
        <v>2</v>
      </c>
      <c r="CU2011" s="1">
        <v>650</v>
      </c>
      <c r="CV2011" s="1">
        <v>26</v>
      </c>
      <c r="CW2011" s="1">
        <v>0</v>
      </c>
      <c r="CX2011" s="1">
        <v>150026</v>
      </c>
      <c r="CY2011" s="1" t="s">
        <v>227</v>
      </c>
    </row>
    <row r="2012" spans="97:103" x14ac:dyDescent="0.2">
      <c r="CS2012" s="1" t="s">
        <v>227</v>
      </c>
      <c r="CT2012" s="1">
        <v>2</v>
      </c>
      <c r="CU2012" s="1">
        <v>650</v>
      </c>
      <c r="CV2012" s="1">
        <v>26</v>
      </c>
      <c r="CW2012" s="1">
        <v>0</v>
      </c>
      <c r="CX2012" s="1">
        <v>150026</v>
      </c>
      <c r="CY2012" s="1" t="s">
        <v>227</v>
      </c>
    </row>
    <row r="2013" spans="97:103" x14ac:dyDescent="0.2">
      <c r="CS2013" s="1" t="s">
        <v>227</v>
      </c>
      <c r="CT2013" s="1">
        <v>2</v>
      </c>
      <c r="CU2013" s="1">
        <v>650</v>
      </c>
      <c r="CV2013" s="1">
        <v>26</v>
      </c>
      <c r="CW2013" s="1">
        <v>0</v>
      </c>
      <c r="CX2013" s="1">
        <v>150026</v>
      </c>
      <c r="CY2013" s="1" t="s">
        <v>227</v>
      </c>
    </row>
    <row r="2014" spans="97:103" x14ac:dyDescent="0.2">
      <c r="CS2014" s="1" t="s">
        <v>227</v>
      </c>
      <c r="CT2014" s="1">
        <v>2</v>
      </c>
      <c r="CU2014" s="1">
        <v>650</v>
      </c>
      <c r="CV2014" s="1">
        <v>26</v>
      </c>
      <c r="CW2014" s="1">
        <v>0</v>
      </c>
      <c r="CX2014" s="1">
        <v>150026</v>
      </c>
      <c r="CY2014" s="1" t="s">
        <v>227</v>
      </c>
    </row>
    <row r="2015" spans="97:103" x14ac:dyDescent="0.2">
      <c r="CS2015" s="1" t="s">
        <v>227</v>
      </c>
      <c r="CT2015" s="1">
        <v>2</v>
      </c>
      <c r="CU2015" s="1">
        <v>650</v>
      </c>
      <c r="CV2015" s="1">
        <v>26</v>
      </c>
      <c r="CW2015" s="1">
        <v>0</v>
      </c>
      <c r="CX2015" s="1">
        <v>150026</v>
      </c>
      <c r="CY2015" s="1" t="s">
        <v>227</v>
      </c>
    </row>
    <row r="2016" spans="97:103" x14ac:dyDescent="0.2">
      <c r="CS2016" s="1" t="s">
        <v>227</v>
      </c>
      <c r="CT2016" s="1">
        <v>2</v>
      </c>
      <c r="CU2016" s="1">
        <v>650</v>
      </c>
      <c r="CV2016" s="1">
        <v>26</v>
      </c>
      <c r="CW2016" s="1">
        <v>0</v>
      </c>
      <c r="CX2016" s="1">
        <v>150026</v>
      </c>
      <c r="CY2016" s="1" t="s">
        <v>227</v>
      </c>
    </row>
    <row r="2017" spans="97:103" x14ac:dyDescent="0.2">
      <c r="CS2017" s="1" t="s">
        <v>227</v>
      </c>
      <c r="CT2017" s="1">
        <v>2</v>
      </c>
      <c r="CU2017" s="1">
        <v>650</v>
      </c>
      <c r="CV2017" s="1">
        <v>26</v>
      </c>
      <c r="CW2017" s="1">
        <v>0</v>
      </c>
      <c r="CX2017" s="1">
        <v>150026</v>
      </c>
      <c r="CY2017" s="1" t="s">
        <v>227</v>
      </c>
    </row>
    <row r="2018" spans="97:103" x14ac:dyDescent="0.2">
      <c r="CS2018" s="1" t="s">
        <v>227</v>
      </c>
      <c r="CT2018" s="1">
        <v>2</v>
      </c>
      <c r="CU2018" s="1">
        <v>650</v>
      </c>
      <c r="CV2018" s="1">
        <v>26</v>
      </c>
      <c r="CW2018" s="1">
        <v>0</v>
      </c>
      <c r="CX2018" s="1">
        <v>150026</v>
      </c>
      <c r="CY2018" s="1" t="s">
        <v>227</v>
      </c>
    </row>
    <row r="2019" spans="97:103" x14ac:dyDescent="0.2">
      <c r="CS2019" s="1" t="s">
        <v>227</v>
      </c>
      <c r="CT2019" s="1">
        <v>2</v>
      </c>
      <c r="CU2019" s="1">
        <v>650</v>
      </c>
      <c r="CV2019" s="1">
        <v>26</v>
      </c>
      <c r="CW2019" s="1">
        <v>0</v>
      </c>
      <c r="CX2019" s="1">
        <v>150026</v>
      </c>
      <c r="CY2019" s="1" t="s">
        <v>227</v>
      </c>
    </row>
    <row r="2020" spans="97:103" x14ac:dyDescent="0.2">
      <c r="CS2020" s="1" t="s">
        <v>227</v>
      </c>
      <c r="CT2020" s="1">
        <v>2</v>
      </c>
      <c r="CU2020" s="1">
        <v>650</v>
      </c>
      <c r="CV2020" s="1">
        <v>26</v>
      </c>
      <c r="CW2020" s="1">
        <v>0</v>
      </c>
      <c r="CX2020" s="1">
        <v>150026</v>
      </c>
      <c r="CY2020" s="1" t="s">
        <v>227</v>
      </c>
    </row>
    <row r="2021" spans="97:103" x14ac:dyDescent="0.2">
      <c r="CS2021" s="1" t="s">
        <v>227</v>
      </c>
      <c r="CT2021" s="1">
        <v>2</v>
      </c>
      <c r="CU2021" s="1">
        <v>650</v>
      </c>
      <c r="CV2021" s="1">
        <v>26</v>
      </c>
      <c r="CW2021" s="1">
        <v>0</v>
      </c>
      <c r="CX2021" s="1">
        <v>150026</v>
      </c>
      <c r="CY2021" s="1" t="s">
        <v>227</v>
      </c>
    </row>
    <row r="2022" spans="97:103" x14ac:dyDescent="0.2">
      <c r="CS2022" s="1" t="s">
        <v>229</v>
      </c>
      <c r="CT2022" s="1">
        <v>4</v>
      </c>
      <c r="CU2022" s="1">
        <v>650</v>
      </c>
      <c r="CV2022" s="1">
        <v>27</v>
      </c>
      <c r="CW2022" s="1">
        <v>0</v>
      </c>
      <c r="CX2022" s="1">
        <v>150027</v>
      </c>
      <c r="CY2022" s="1" t="s">
        <v>229</v>
      </c>
    </row>
    <row r="2023" spans="97:103" x14ac:dyDescent="0.2">
      <c r="CS2023" s="1" t="s">
        <v>229</v>
      </c>
      <c r="CT2023" s="1">
        <v>4</v>
      </c>
      <c r="CU2023" s="1">
        <v>650</v>
      </c>
      <c r="CV2023" s="1">
        <v>27</v>
      </c>
      <c r="CW2023" s="1">
        <v>0</v>
      </c>
      <c r="CX2023" s="1">
        <v>150027</v>
      </c>
      <c r="CY2023" s="1" t="s">
        <v>229</v>
      </c>
    </row>
    <row r="2024" spans="97:103" x14ac:dyDescent="0.2">
      <c r="CS2024" s="1" t="s">
        <v>229</v>
      </c>
      <c r="CT2024" s="1">
        <v>4</v>
      </c>
      <c r="CU2024" s="1">
        <v>650</v>
      </c>
      <c r="CV2024" s="1">
        <v>27</v>
      </c>
      <c r="CW2024" s="1">
        <v>0</v>
      </c>
      <c r="CX2024" s="1">
        <v>150027</v>
      </c>
      <c r="CY2024" s="1" t="s">
        <v>229</v>
      </c>
    </row>
    <row r="2025" spans="97:103" x14ac:dyDescent="0.2">
      <c r="CS2025" s="1" t="s">
        <v>229</v>
      </c>
      <c r="CT2025" s="1">
        <v>4</v>
      </c>
      <c r="CU2025" s="1">
        <v>650</v>
      </c>
      <c r="CV2025" s="1">
        <v>27</v>
      </c>
      <c r="CW2025" s="1">
        <v>0</v>
      </c>
      <c r="CX2025" s="1">
        <v>150027</v>
      </c>
      <c r="CY2025" s="1" t="s">
        <v>229</v>
      </c>
    </row>
    <row r="2026" spans="97:103" x14ac:dyDescent="0.2">
      <c r="CS2026" s="1" t="s">
        <v>229</v>
      </c>
      <c r="CT2026" s="1">
        <v>4</v>
      </c>
      <c r="CU2026" s="1">
        <v>650</v>
      </c>
      <c r="CV2026" s="1">
        <v>27</v>
      </c>
      <c r="CW2026" s="1">
        <v>0</v>
      </c>
      <c r="CX2026" s="1">
        <v>150027</v>
      </c>
      <c r="CY2026" s="1" t="s">
        <v>229</v>
      </c>
    </row>
    <row r="2027" spans="97:103" x14ac:dyDescent="0.2">
      <c r="CS2027" s="1" t="s">
        <v>229</v>
      </c>
      <c r="CT2027" s="1">
        <v>4</v>
      </c>
      <c r="CU2027" s="1">
        <v>650</v>
      </c>
      <c r="CV2027" s="1">
        <v>27</v>
      </c>
      <c r="CW2027" s="1">
        <v>0</v>
      </c>
      <c r="CX2027" s="1">
        <v>150027</v>
      </c>
      <c r="CY2027" s="1" t="s">
        <v>229</v>
      </c>
    </row>
    <row r="2028" spans="97:103" x14ac:dyDescent="0.2">
      <c r="CS2028" s="1" t="s">
        <v>229</v>
      </c>
      <c r="CT2028" s="1">
        <v>4</v>
      </c>
      <c r="CU2028" s="1">
        <v>650</v>
      </c>
      <c r="CV2028" s="1">
        <v>27</v>
      </c>
      <c r="CW2028" s="1">
        <v>0</v>
      </c>
      <c r="CX2028" s="1">
        <v>150027</v>
      </c>
      <c r="CY2028" s="1" t="s">
        <v>229</v>
      </c>
    </row>
    <row r="2029" spans="97:103" x14ac:dyDescent="0.2">
      <c r="CS2029" s="1" t="s">
        <v>229</v>
      </c>
      <c r="CT2029" s="1">
        <v>4</v>
      </c>
      <c r="CU2029" s="1">
        <v>650</v>
      </c>
      <c r="CV2029" s="1">
        <v>27</v>
      </c>
      <c r="CW2029" s="1">
        <v>0</v>
      </c>
      <c r="CX2029" s="1">
        <v>150027</v>
      </c>
      <c r="CY2029" s="1" t="s">
        <v>229</v>
      </c>
    </row>
    <row r="2030" spans="97:103" x14ac:dyDescent="0.2">
      <c r="CS2030" s="1" t="s">
        <v>229</v>
      </c>
      <c r="CT2030" s="1">
        <v>4</v>
      </c>
      <c r="CU2030" s="1">
        <v>650</v>
      </c>
      <c r="CV2030" s="1">
        <v>27</v>
      </c>
      <c r="CW2030" s="1">
        <v>0</v>
      </c>
      <c r="CX2030" s="1">
        <v>150027</v>
      </c>
      <c r="CY2030" s="1" t="s">
        <v>229</v>
      </c>
    </row>
    <row r="2031" spans="97:103" x14ac:dyDescent="0.2">
      <c r="CS2031" s="1" t="s">
        <v>229</v>
      </c>
      <c r="CT2031" s="1">
        <v>4</v>
      </c>
      <c r="CU2031" s="1">
        <v>650</v>
      </c>
      <c r="CV2031" s="1">
        <v>27</v>
      </c>
      <c r="CW2031" s="1">
        <v>0</v>
      </c>
      <c r="CX2031" s="1">
        <v>150027</v>
      </c>
      <c r="CY2031" s="1" t="s">
        <v>229</v>
      </c>
    </row>
    <row r="2032" spans="97:103" x14ac:dyDescent="0.2">
      <c r="CS2032" s="1" t="s">
        <v>229</v>
      </c>
      <c r="CT2032" s="1">
        <v>4</v>
      </c>
      <c r="CU2032" s="1">
        <v>650</v>
      </c>
      <c r="CV2032" s="1">
        <v>27</v>
      </c>
      <c r="CW2032" s="1">
        <v>0</v>
      </c>
      <c r="CX2032" s="1">
        <v>150027</v>
      </c>
      <c r="CY2032" s="1" t="s">
        <v>229</v>
      </c>
    </row>
    <row r="2033" spans="97:103" x14ac:dyDescent="0.2">
      <c r="CS2033" s="1" t="s">
        <v>229</v>
      </c>
      <c r="CT2033" s="1">
        <v>4</v>
      </c>
      <c r="CU2033" s="1">
        <v>650</v>
      </c>
      <c r="CV2033" s="1">
        <v>27</v>
      </c>
      <c r="CW2033" s="1">
        <v>0</v>
      </c>
      <c r="CX2033" s="1">
        <v>150027</v>
      </c>
      <c r="CY2033" s="1" t="s">
        <v>229</v>
      </c>
    </row>
    <row r="2034" spans="97:103" x14ac:dyDescent="0.2">
      <c r="CS2034" s="1" t="s">
        <v>229</v>
      </c>
      <c r="CT2034" s="1">
        <v>4</v>
      </c>
      <c r="CU2034" s="1">
        <v>650</v>
      </c>
      <c r="CV2034" s="1">
        <v>27</v>
      </c>
      <c r="CW2034" s="1">
        <v>0</v>
      </c>
      <c r="CX2034" s="1">
        <v>150027</v>
      </c>
      <c r="CY2034" s="1" t="s">
        <v>229</v>
      </c>
    </row>
    <row r="2035" spans="97:103" x14ac:dyDescent="0.2">
      <c r="CS2035" s="1" t="s">
        <v>229</v>
      </c>
      <c r="CT2035" s="1">
        <v>4</v>
      </c>
      <c r="CU2035" s="1">
        <v>650</v>
      </c>
      <c r="CV2035" s="1">
        <v>27</v>
      </c>
      <c r="CW2035" s="1">
        <v>0</v>
      </c>
      <c r="CX2035" s="1">
        <v>150027</v>
      </c>
      <c r="CY2035" s="1" t="s">
        <v>229</v>
      </c>
    </row>
    <row r="2036" spans="97:103" x14ac:dyDescent="0.2">
      <c r="CS2036" s="1" t="s">
        <v>229</v>
      </c>
      <c r="CT2036" s="1">
        <v>4</v>
      </c>
      <c r="CU2036" s="1">
        <v>650</v>
      </c>
      <c r="CV2036" s="1">
        <v>27</v>
      </c>
      <c r="CW2036" s="1">
        <v>0</v>
      </c>
      <c r="CX2036" s="1">
        <v>150027</v>
      </c>
      <c r="CY2036" s="1" t="s">
        <v>229</v>
      </c>
    </row>
    <row r="2037" spans="97:103" x14ac:dyDescent="0.2">
      <c r="CS2037" s="1" t="s">
        <v>229</v>
      </c>
      <c r="CT2037" s="1">
        <v>4</v>
      </c>
      <c r="CU2037" s="1">
        <v>650</v>
      </c>
      <c r="CV2037" s="1">
        <v>27</v>
      </c>
      <c r="CW2037" s="1">
        <v>0</v>
      </c>
      <c r="CX2037" s="1">
        <v>150027</v>
      </c>
      <c r="CY2037" s="1" t="s">
        <v>229</v>
      </c>
    </row>
    <row r="2038" spans="97:103" x14ac:dyDescent="0.2">
      <c r="CS2038" s="1" t="s">
        <v>229</v>
      </c>
      <c r="CT2038" s="1">
        <v>4</v>
      </c>
      <c r="CU2038" s="1">
        <v>650</v>
      </c>
      <c r="CV2038" s="1">
        <v>27</v>
      </c>
      <c r="CW2038" s="1">
        <v>0</v>
      </c>
      <c r="CX2038" s="1">
        <v>150027</v>
      </c>
      <c r="CY2038" s="1" t="s">
        <v>229</v>
      </c>
    </row>
    <row r="2039" spans="97:103" x14ac:dyDescent="0.2">
      <c r="CS2039" s="1" t="s">
        <v>229</v>
      </c>
      <c r="CT2039" s="1">
        <v>4</v>
      </c>
      <c r="CU2039" s="1">
        <v>650</v>
      </c>
      <c r="CV2039" s="1">
        <v>27</v>
      </c>
      <c r="CW2039" s="1">
        <v>0</v>
      </c>
      <c r="CX2039" s="1">
        <v>150027</v>
      </c>
      <c r="CY2039" s="1" t="s">
        <v>229</v>
      </c>
    </row>
    <row r="2040" spans="97:103" x14ac:dyDescent="0.2">
      <c r="CS2040" s="1" t="s">
        <v>229</v>
      </c>
      <c r="CT2040" s="1">
        <v>4</v>
      </c>
      <c r="CU2040" s="1">
        <v>650</v>
      </c>
      <c r="CV2040" s="1">
        <v>27</v>
      </c>
      <c r="CW2040" s="1">
        <v>0</v>
      </c>
      <c r="CX2040" s="1">
        <v>150027</v>
      </c>
      <c r="CY2040" s="1" t="s">
        <v>229</v>
      </c>
    </row>
    <row r="2041" spans="97:103" x14ac:dyDescent="0.2">
      <c r="CS2041" s="1" t="s">
        <v>229</v>
      </c>
      <c r="CT2041" s="1">
        <v>4</v>
      </c>
      <c r="CU2041" s="1">
        <v>650</v>
      </c>
      <c r="CV2041" s="1">
        <v>27</v>
      </c>
      <c r="CW2041" s="1">
        <v>0</v>
      </c>
      <c r="CX2041" s="1">
        <v>150027</v>
      </c>
      <c r="CY2041" s="1" t="s">
        <v>229</v>
      </c>
    </row>
    <row r="2042" spans="97:103" x14ac:dyDescent="0.2">
      <c r="CS2042" s="1" t="s">
        <v>229</v>
      </c>
      <c r="CT2042" s="1">
        <v>4</v>
      </c>
      <c r="CU2042" s="1">
        <v>650</v>
      </c>
      <c r="CV2042" s="1">
        <v>27</v>
      </c>
      <c r="CW2042" s="1">
        <v>0</v>
      </c>
      <c r="CX2042" s="1">
        <v>150027</v>
      </c>
      <c r="CY2042" s="1" t="s">
        <v>229</v>
      </c>
    </row>
    <row r="2043" spans="97:103" x14ac:dyDescent="0.2">
      <c r="CS2043" s="1" t="s">
        <v>229</v>
      </c>
      <c r="CT2043" s="1">
        <v>4</v>
      </c>
      <c r="CU2043" s="1">
        <v>650</v>
      </c>
      <c r="CV2043" s="1">
        <v>27</v>
      </c>
      <c r="CW2043" s="1">
        <v>0</v>
      </c>
      <c r="CX2043" s="1">
        <v>150027</v>
      </c>
      <c r="CY2043" s="1" t="s">
        <v>229</v>
      </c>
    </row>
    <row r="2044" spans="97:103" x14ac:dyDescent="0.2">
      <c r="CS2044" s="1" t="s">
        <v>229</v>
      </c>
      <c r="CT2044" s="1">
        <v>4</v>
      </c>
      <c r="CU2044" s="1">
        <v>650</v>
      </c>
      <c r="CV2044" s="1">
        <v>27</v>
      </c>
      <c r="CW2044" s="1">
        <v>0</v>
      </c>
      <c r="CX2044" s="1">
        <v>150027</v>
      </c>
      <c r="CY2044" s="1" t="s">
        <v>229</v>
      </c>
    </row>
    <row r="2045" spans="97:103" x14ac:dyDescent="0.2">
      <c r="CS2045" s="1" t="s">
        <v>229</v>
      </c>
      <c r="CT2045" s="1">
        <v>4</v>
      </c>
      <c r="CU2045" s="1">
        <v>650</v>
      </c>
      <c r="CV2045" s="1">
        <v>27</v>
      </c>
      <c r="CW2045" s="1">
        <v>0</v>
      </c>
      <c r="CX2045" s="1">
        <v>150027</v>
      </c>
      <c r="CY2045" s="1" t="s">
        <v>229</v>
      </c>
    </row>
    <row r="2046" spans="97:103" x14ac:dyDescent="0.2">
      <c r="CS2046" s="1" t="s">
        <v>229</v>
      </c>
      <c r="CT2046" s="1">
        <v>4</v>
      </c>
      <c r="CU2046" s="1">
        <v>650</v>
      </c>
      <c r="CV2046" s="1">
        <v>27</v>
      </c>
      <c r="CW2046" s="1">
        <v>0</v>
      </c>
      <c r="CX2046" s="1">
        <v>150027</v>
      </c>
      <c r="CY2046" s="1" t="s">
        <v>229</v>
      </c>
    </row>
    <row r="2047" spans="97:103" x14ac:dyDescent="0.2">
      <c r="CS2047" s="1" t="s">
        <v>229</v>
      </c>
      <c r="CT2047" s="1">
        <v>4</v>
      </c>
      <c r="CU2047" s="1">
        <v>650</v>
      </c>
      <c r="CV2047" s="1">
        <v>27</v>
      </c>
      <c r="CW2047" s="1">
        <v>0</v>
      </c>
      <c r="CX2047" s="1">
        <v>150027</v>
      </c>
      <c r="CY2047" s="1" t="s">
        <v>229</v>
      </c>
    </row>
    <row r="2048" spans="97:103" x14ac:dyDescent="0.2">
      <c r="CS2048" s="1" t="s">
        <v>229</v>
      </c>
      <c r="CT2048" s="1">
        <v>4</v>
      </c>
      <c r="CU2048" s="1">
        <v>650</v>
      </c>
      <c r="CV2048" s="1">
        <v>27</v>
      </c>
      <c r="CW2048" s="1">
        <v>0</v>
      </c>
      <c r="CX2048" s="1">
        <v>150027</v>
      </c>
      <c r="CY2048" s="1" t="s">
        <v>229</v>
      </c>
    </row>
    <row r="2049" spans="97:103" x14ac:dyDescent="0.2">
      <c r="CS2049" s="1" t="s">
        <v>229</v>
      </c>
      <c r="CT2049" s="1">
        <v>4</v>
      </c>
      <c r="CU2049" s="1">
        <v>650</v>
      </c>
      <c r="CV2049" s="1">
        <v>27</v>
      </c>
      <c r="CW2049" s="1">
        <v>0</v>
      </c>
      <c r="CX2049" s="1">
        <v>150027</v>
      </c>
      <c r="CY2049" s="1" t="s">
        <v>229</v>
      </c>
    </row>
    <row r="2050" spans="97:103" x14ac:dyDescent="0.2">
      <c r="CS2050" s="1" t="s">
        <v>229</v>
      </c>
      <c r="CT2050" s="1">
        <v>4</v>
      </c>
      <c r="CU2050" s="1">
        <v>650</v>
      </c>
      <c r="CV2050" s="1">
        <v>27</v>
      </c>
      <c r="CW2050" s="1">
        <v>0</v>
      </c>
      <c r="CX2050" s="1">
        <v>150027</v>
      </c>
      <c r="CY2050" s="1" t="s">
        <v>229</v>
      </c>
    </row>
    <row r="2051" spans="97:103" x14ac:dyDescent="0.2">
      <c r="CS2051" s="1" t="s">
        <v>229</v>
      </c>
      <c r="CT2051" s="1">
        <v>4</v>
      </c>
      <c r="CU2051" s="1">
        <v>650</v>
      </c>
      <c r="CV2051" s="1">
        <v>27</v>
      </c>
      <c r="CW2051" s="1">
        <v>0</v>
      </c>
      <c r="CX2051" s="1">
        <v>150027</v>
      </c>
      <c r="CY2051" s="1" t="s">
        <v>229</v>
      </c>
    </row>
    <row r="2052" spans="97:103" x14ac:dyDescent="0.2">
      <c r="CS2052" s="1" t="s">
        <v>229</v>
      </c>
      <c r="CT2052" s="1">
        <v>4</v>
      </c>
      <c r="CU2052" s="1">
        <v>650</v>
      </c>
      <c r="CV2052" s="1">
        <v>27</v>
      </c>
      <c r="CW2052" s="1">
        <v>0</v>
      </c>
      <c r="CX2052" s="1">
        <v>150027</v>
      </c>
      <c r="CY2052" s="1" t="s">
        <v>229</v>
      </c>
    </row>
    <row r="2053" spans="97:103" x14ac:dyDescent="0.2">
      <c r="CS2053" s="1" t="s">
        <v>229</v>
      </c>
      <c r="CT2053" s="1">
        <v>4</v>
      </c>
      <c r="CU2053" s="1">
        <v>650</v>
      </c>
      <c r="CV2053" s="1">
        <v>27</v>
      </c>
      <c r="CW2053" s="1">
        <v>0</v>
      </c>
      <c r="CX2053" s="1">
        <v>150027</v>
      </c>
      <c r="CY2053" s="1" t="s">
        <v>229</v>
      </c>
    </row>
    <row r="2054" spans="97:103" x14ac:dyDescent="0.2">
      <c r="CS2054" s="1" t="s">
        <v>229</v>
      </c>
      <c r="CT2054" s="1">
        <v>4</v>
      </c>
      <c r="CU2054" s="1">
        <v>650</v>
      </c>
      <c r="CV2054" s="1">
        <v>27</v>
      </c>
      <c r="CW2054" s="1">
        <v>0</v>
      </c>
      <c r="CX2054" s="1">
        <v>150027</v>
      </c>
      <c r="CY2054" s="1" t="s">
        <v>229</v>
      </c>
    </row>
    <row r="2055" spans="97:103" x14ac:dyDescent="0.2">
      <c r="CS2055" s="1" t="s">
        <v>229</v>
      </c>
      <c r="CT2055" s="1">
        <v>4</v>
      </c>
      <c r="CU2055" s="1">
        <v>650</v>
      </c>
      <c r="CV2055" s="1">
        <v>27</v>
      </c>
      <c r="CW2055" s="1">
        <v>0</v>
      </c>
      <c r="CX2055" s="1">
        <v>150027</v>
      </c>
      <c r="CY2055" s="1" t="s">
        <v>229</v>
      </c>
    </row>
    <row r="2056" spans="97:103" x14ac:dyDescent="0.2">
      <c r="CS2056" s="1" t="s">
        <v>229</v>
      </c>
      <c r="CT2056" s="1">
        <v>4</v>
      </c>
      <c r="CU2056" s="1">
        <v>650</v>
      </c>
      <c r="CV2056" s="1">
        <v>27</v>
      </c>
      <c r="CW2056" s="1">
        <v>0</v>
      </c>
      <c r="CX2056" s="1">
        <v>150027</v>
      </c>
      <c r="CY2056" s="1" t="s">
        <v>229</v>
      </c>
    </row>
    <row r="2057" spans="97:103" x14ac:dyDescent="0.2">
      <c r="CS2057" s="1" t="s">
        <v>229</v>
      </c>
      <c r="CT2057" s="1">
        <v>4</v>
      </c>
      <c r="CU2057" s="1">
        <v>650</v>
      </c>
      <c r="CV2057" s="1">
        <v>27</v>
      </c>
      <c r="CW2057" s="1">
        <v>0</v>
      </c>
      <c r="CX2057" s="1">
        <v>150027</v>
      </c>
      <c r="CY2057" s="1" t="s">
        <v>229</v>
      </c>
    </row>
    <row r="2058" spans="97:103" x14ac:dyDescent="0.2">
      <c r="CS2058" s="1" t="s">
        <v>232</v>
      </c>
      <c r="CT2058" s="1">
        <v>1</v>
      </c>
      <c r="CU2058" s="1">
        <v>650</v>
      </c>
      <c r="CV2058" s="1">
        <v>28</v>
      </c>
      <c r="CW2058" s="1">
        <v>0</v>
      </c>
      <c r="CX2058" s="1">
        <v>150028</v>
      </c>
      <c r="CY2058" s="1" t="s">
        <v>232</v>
      </c>
    </row>
    <row r="2059" spans="97:103" x14ac:dyDescent="0.2">
      <c r="CS2059" s="1" t="s">
        <v>232</v>
      </c>
      <c r="CT2059" s="1">
        <v>1</v>
      </c>
      <c r="CU2059" s="1">
        <v>650</v>
      </c>
      <c r="CV2059" s="1">
        <v>28</v>
      </c>
      <c r="CW2059" s="1">
        <v>0</v>
      </c>
      <c r="CX2059" s="1">
        <v>150028</v>
      </c>
      <c r="CY2059" s="1" t="s">
        <v>232</v>
      </c>
    </row>
    <row r="2060" spans="97:103" x14ac:dyDescent="0.2">
      <c r="CS2060" s="1" t="s">
        <v>232</v>
      </c>
      <c r="CT2060" s="1">
        <v>1</v>
      </c>
      <c r="CU2060" s="1">
        <v>650</v>
      </c>
      <c r="CV2060" s="1">
        <v>28</v>
      </c>
      <c r="CW2060" s="1">
        <v>0</v>
      </c>
      <c r="CX2060" s="1">
        <v>150028</v>
      </c>
      <c r="CY2060" s="1" t="s">
        <v>232</v>
      </c>
    </row>
    <row r="2061" spans="97:103" x14ac:dyDescent="0.2">
      <c r="CS2061" s="1" t="s">
        <v>232</v>
      </c>
      <c r="CT2061" s="1">
        <v>1</v>
      </c>
      <c r="CU2061" s="1">
        <v>650</v>
      </c>
      <c r="CV2061" s="1">
        <v>28</v>
      </c>
      <c r="CW2061" s="1">
        <v>0</v>
      </c>
      <c r="CX2061" s="1">
        <v>150028</v>
      </c>
      <c r="CY2061" s="1" t="s">
        <v>232</v>
      </c>
    </row>
    <row r="2062" spans="97:103" x14ac:dyDescent="0.2">
      <c r="CS2062" s="1" t="s">
        <v>232</v>
      </c>
      <c r="CT2062" s="1">
        <v>1</v>
      </c>
      <c r="CU2062" s="1">
        <v>650</v>
      </c>
      <c r="CV2062" s="1">
        <v>28</v>
      </c>
      <c r="CW2062" s="1">
        <v>0</v>
      </c>
      <c r="CX2062" s="1">
        <v>150028</v>
      </c>
      <c r="CY2062" s="1" t="s">
        <v>232</v>
      </c>
    </row>
    <row r="2063" spans="97:103" x14ac:dyDescent="0.2">
      <c r="CS2063" s="1" t="s">
        <v>232</v>
      </c>
      <c r="CT2063" s="1">
        <v>1</v>
      </c>
      <c r="CU2063" s="1">
        <v>650</v>
      </c>
      <c r="CV2063" s="1">
        <v>28</v>
      </c>
      <c r="CW2063" s="1">
        <v>0</v>
      </c>
      <c r="CX2063" s="1">
        <v>150028</v>
      </c>
      <c r="CY2063" s="1" t="s">
        <v>232</v>
      </c>
    </row>
    <row r="2064" spans="97:103" x14ac:dyDescent="0.2">
      <c r="CS2064" s="1" t="s">
        <v>232</v>
      </c>
      <c r="CT2064" s="1">
        <v>1</v>
      </c>
      <c r="CU2064" s="1">
        <v>650</v>
      </c>
      <c r="CV2064" s="1">
        <v>28</v>
      </c>
      <c r="CW2064" s="1">
        <v>0</v>
      </c>
      <c r="CX2064" s="1">
        <v>150028</v>
      </c>
      <c r="CY2064" s="1" t="s">
        <v>232</v>
      </c>
    </row>
    <row r="2065" spans="97:103" x14ac:dyDescent="0.2">
      <c r="CS2065" s="1" t="s">
        <v>232</v>
      </c>
      <c r="CT2065" s="1">
        <v>1</v>
      </c>
      <c r="CU2065" s="1">
        <v>650</v>
      </c>
      <c r="CV2065" s="1">
        <v>28</v>
      </c>
      <c r="CW2065" s="1">
        <v>0</v>
      </c>
      <c r="CX2065" s="1">
        <v>150028</v>
      </c>
      <c r="CY2065" s="1" t="s">
        <v>232</v>
      </c>
    </row>
    <row r="2066" spans="97:103" x14ac:dyDescent="0.2">
      <c r="CS2066" s="1" t="s">
        <v>232</v>
      </c>
      <c r="CT2066" s="1">
        <v>1</v>
      </c>
      <c r="CU2066" s="1">
        <v>650</v>
      </c>
      <c r="CV2066" s="1">
        <v>28</v>
      </c>
      <c r="CW2066" s="1">
        <v>0</v>
      </c>
      <c r="CX2066" s="1">
        <v>150028</v>
      </c>
      <c r="CY2066" s="1" t="s">
        <v>232</v>
      </c>
    </row>
    <row r="2067" spans="97:103" x14ac:dyDescent="0.2">
      <c r="CS2067" s="1" t="s">
        <v>232</v>
      </c>
      <c r="CT2067" s="1">
        <v>1</v>
      </c>
      <c r="CU2067" s="1">
        <v>650</v>
      </c>
      <c r="CV2067" s="1">
        <v>28</v>
      </c>
      <c r="CW2067" s="1">
        <v>0</v>
      </c>
      <c r="CX2067" s="1">
        <v>150028</v>
      </c>
      <c r="CY2067" s="1" t="s">
        <v>232</v>
      </c>
    </row>
    <row r="2068" spans="97:103" x14ac:dyDescent="0.2">
      <c r="CS2068" s="1" t="s">
        <v>232</v>
      </c>
      <c r="CT2068" s="1">
        <v>1</v>
      </c>
      <c r="CU2068" s="1">
        <v>650</v>
      </c>
      <c r="CV2068" s="1">
        <v>28</v>
      </c>
      <c r="CW2068" s="1">
        <v>0</v>
      </c>
      <c r="CX2068" s="1">
        <v>150028</v>
      </c>
      <c r="CY2068" s="1" t="s">
        <v>232</v>
      </c>
    </row>
    <row r="2069" spans="97:103" x14ac:dyDescent="0.2">
      <c r="CS2069" s="1" t="s">
        <v>232</v>
      </c>
      <c r="CT2069" s="1">
        <v>1</v>
      </c>
      <c r="CU2069" s="1">
        <v>650</v>
      </c>
      <c r="CV2069" s="1">
        <v>28</v>
      </c>
      <c r="CW2069" s="1">
        <v>0</v>
      </c>
      <c r="CX2069" s="1">
        <v>150028</v>
      </c>
      <c r="CY2069" s="1" t="s">
        <v>232</v>
      </c>
    </row>
    <row r="2070" spans="97:103" x14ac:dyDescent="0.2">
      <c r="CS2070" s="1" t="s">
        <v>232</v>
      </c>
      <c r="CT2070" s="1">
        <v>1</v>
      </c>
      <c r="CU2070" s="1">
        <v>650</v>
      </c>
      <c r="CV2070" s="1">
        <v>28</v>
      </c>
      <c r="CW2070" s="1">
        <v>0</v>
      </c>
      <c r="CX2070" s="1">
        <v>150028</v>
      </c>
      <c r="CY2070" s="1" t="s">
        <v>232</v>
      </c>
    </row>
    <row r="2071" spans="97:103" x14ac:dyDescent="0.2">
      <c r="CS2071" s="1" t="s">
        <v>232</v>
      </c>
      <c r="CT2071" s="1">
        <v>1</v>
      </c>
      <c r="CU2071" s="1">
        <v>650</v>
      </c>
      <c r="CV2071" s="1">
        <v>28</v>
      </c>
      <c r="CW2071" s="1">
        <v>0</v>
      </c>
      <c r="CX2071" s="1">
        <v>150028</v>
      </c>
      <c r="CY2071" s="1" t="s">
        <v>232</v>
      </c>
    </row>
    <row r="2072" spans="97:103" x14ac:dyDescent="0.2">
      <c r="CS2072" s="1" t="s">
        <v>232</v>
      </c>
      <c r="CT2072" s="1">
        <v>1</v>
      </c>
      <c r="CU2072" s="1">
        <v>650</v>
      </c>
      <c r="CV2072" s="1">
        <v>28</v>
      </c>
      <c r="CW2072" s="1">
        <v>0</v>
      </c>
      <c r="CX2072" s="1">
        <v>150028</v>
      </c>
      <c r="CY2072" s="1" t="s">
        <v>232</v>
      </c>
    </row>
    <row r="2073" spans="97:103" x14ac:dyDescent="0.2">
      <c r="CS2073" s="1" t="s">
        <v>232</v>
      </c>
      <c r="CT2073" s="1">
        <v>1</v>
      </c>
      <c r="CU2073" s="1">
        <v>650</v>
      </c>
      <c r="CV2073" s="1">
        <v>28</v>
      </c>
      <c r="CW2073" s="1">
        <v>0</v>
      </c>
      <c r="CX2073" s="1">
        <v>150028</v>
      </c>
      <c r="CY2073" s="1" t="s">
        <v>232</v>
      </c>
    </row>
    <row r="2074" spans="97:103" x14ac:dyDescent="0.2">
      <c r="CS2074" s="1" t="s">
        <v>232</v>
      </c>
      <c r="CT2074" s="1">
        <v>1</v>
      </c>
      <c r="CU2074" s="1">
        <v>650</v>
      </c>
      <c r="CV2074" s="1">
        <v>28</v>
      </c>
      <c r="CW2074" s="1">
        <v>0</v>
      </c>
      <c r="CX2074" s="1">
        <v>150028</v>
      </c>
      <c r="CY2074" s="1" t="s">
        <v>232</v>
      </c>
    </row>
    <row r="2075" spans="97:103" x14ac:dyDescent="0.2">
      <c r="CS2075" s="1" t="s">
        <v>232</v>
      </c>
      <c r="CT2075" s="1">
        <v>1</v>
      </c>
      <c r="CU2075" s="1">
        <v>650</v>
      </c>
      <c r="CV2075" s="1">
        <v>28</v>
      </c>
      <c r="CW2075" s="1">
        <v>0</v>
      </c>
      <c r="CX2075" s="1">
        <v>150028</v>
      </c>
      <c r="CY2075" s="1" t="s">
        <v>232</v>
      </c>
    </row>
    <row r="2076" spans="97:103" x14ac:dyDescent="0.2">
      <c r="CS2076" s="1" t="s">
        <v>232</v>
      </c>
      <c r="CT2076" s="1">
        <v>1</v>
      </c>
      <c r="CU2076" s="1">
        <v>650</v>
      </c>
      <c r="CV2076" s="1">
        <v>28</v>
      </c>
      <c r="CW2076" s="1">
        <v>0</v>
      </c>
      <c r="CX2076" s="1">
        <v>150028</v>
      </c>
      <c r="CY2076" s="1" t="s">
        <v>232</v>
      </c>
    </row>
    <row r="2077" spans="97:103" x14ac:dyDescent="0.2">
      <c r="CS2077" s="1" t="s">
        <v>232</v>
      </c>
      <c r="CT2077" s="1">
        <v>1</v>
      </c>
      <c r="CU2077" s="1">
        <v>650</v>
      </c>
      <c r="CV2077" s="1">
        <v>28</v>
      </c>
      <c r="CW2077" s="1">
        <v>0</v>
      </c>
      <c r="CX2077" s="1">
        <v>150028</v>
      </c>
      <c r="CY2077" s="1" t="s">
        <v>232</v>
      </c>
    </row>
    <row r="2078" spans="97:103" x14ac:dyDescent="0.2">
      <c r="CS2078" s="1" t="s">
        <v>232</v>
      </c>
      <c r="CT2078" s="1">
        <v>1</v>
      </c>
      <c r="CU2078" s="1">
        <v>650</v>
      </c>
      <c r="CV2078" s="1">
        <v>28</v>
      </c>
      <c r="CW2078" s="1">
        <v>0</v>
      </c>
      <c r="CX2078" s="1">
        <v>150028</v>
      </c>
      <c r="CY2078" s="1" t="s">
        <v>232</v>
      </c>
    </row>
    <row r="2079" spans="97:103" x14ac:dyDescent="0.2">
      <c r="CS2079" s="1" t="s">
        <v>232</v>
      </c>
      <c r="CT2079" s="1">
        <v>1</v>
      </c>
      <c r="CU2079" s="1">
        <v>650</v>
      </c>
      <c r="CV2079" s="1">
        <v>28</v>
      </c>
      <c r="CW2079" s="1">
        <v>0</v>
      </c>
      <c r="CX2079" s="1">
        <v>150028</v>
      </c>
      <c r="CY2079" s="1" t="s">
        <v>232</v>
      </c>
    </row>
    <row r="2080" spans="97:103" x14ac:dyDescent="0.2">
      <c r="CS2080" s="1" t="s">
        <v>232</v>
      </c>
      <c r="CT2080" s="1">
        <v>1</v>
      </c>
      <c r="CU2080" s="1">
        <v>650</v>
      </c>
      <c r="CV2080" s="1">
        <v>28</v>
      </c>
      <c r="CW2080" s="1">
        <v>0</v>
      </c>
      <c r="CX2080" s="1">
        <v>150028</v>
      </c>
      <c r="CY2080" s="1" t="s">
        <v>232</v>
      </c>
    </row>
    <row r="2081" spans="97:103" x14ac:dyDescent="0.2">
      <c r="CS2081" s="1" t="s">
        <v>232</v>
      </c>
      <c r="CT2081" s="1">
        <v>1</v>
      </c>
      <c r="CU2081" s="1">
        <v>650</v>
      </c>
      <c r="CV2081" s="1">
        <v>28</v>
      </c>
      <c r="CW2081" s="1">
        <v>0</v>
      </c>
      <c r="CX2081" s="1">
        <v>150028</v>
      </c>
      <c r="CY2081" s="1" t="s">
        <v>232</v>
      </c>
    </row>
    <row r="2082" spans="97:103" x14ac:dyDescent="0.2">
      <c r="CS2082" s="1" t="s">
        <v>232</v>
      </c>
      <c r="CT2082" s="1">
        <v>1</v>
      </c>
      <c r="CU2082" s="1">
        <v>650</v>
      </c>
      <c r="CV2082" s="1">
        <v>28</v>
      </c>
      <c r="CW2082" s="1">
        <v>0</v>
      </c>
      <c r="CX2082" s="1">
        <v>150028</v>
      </c>
      <c r="CY2082" s="1" t="s">
        <v>232</v>
      </c>
    </row>
    <row r="2083" spans="97:103" x14ac:dyDescent="0.2">
      <c r="CS2083" s="1" t="s">
        <v>232</v>
      </c>
      <c r="CT2083" s="1">
        <v>1</v>
      </c>
      <c r="CU2083" s="1">
        <v>650</v>
      </c>
      <c r="CV2083" s="1">
        <v>28</v>
      </c>
      <c r="CW2083" s="1">
        <v>0</v>
      </c>
      <c r="CX2083" s="1">
        <v>150028</v>
      </c>
      <c r="CY2083" s="1" t="s">
        <v>232</v>
      </c>
    </row>
    <row r="2084" spans="97:103" x14ac:dyDescent="0.2">
      <c r="CS2084" s="1" t="s">
        <v>232</v>
      </c>
      <c r="CT2084" s="1">
        <v>1</v>
      </c>
      <c r="CU2084" s="1">
        <v>650</v>
      </c>
      <c r="CV2084" s="1">
        <v>28</v>
      </c>
      <c r="CW2084" s="1">
        <v>0</v>
      </c>
      <c r="CX2084" s="1">
        <v>150028</v>
      </c>
      <c r="CY2084" s="1" t="s">
        <v>232</v>
      </c>
    </row>
    <row r="2085" spans="97:103" x14ac:dyDescent="0.2">
      <c r="CS2085" s="1" t="s">
        <v>232</v>
      </c>
      <c r="CT2085" s="1">
        <v>1</v>
      </c>
      <c r="CU2085" s="1">
        <v>650</v>
      </c>
      <c r="CV2085" s="1">
        <v>28</v>
      </c>
      <c r="CW2085" s="1">
        <v>0</v>
      </c>
      <c r="CX2085" s="1">
        <v>150028</v>
      </c>
      <c r="CY2085" s="1" t="s">
        <v>232</v>
      </c>
    </row>
    <row r="2086" spans="97:103" x14ac:dyDescent="0.2">
      <c r="CS2086" s="1" t="s">
        <v>232</v>
      </c>
      <c r="CT2086" s="1">
        <v>1</v>
      </c>
      <c r="CU2086" s="1">
        <v>650</v>
      </c>
      <c r="CV2086" s="1">
        <v>28</v>
      </c>
      <c r="CW2086" s="1">
        <v>0</v>
      </c>
      <c r="CX2086" s="1">
        <v>150028</v>
      </c>
      <c r="CY2086" s="1" t="s">
        <v>232</v>
      </c>
    </row>
    <row r="2087" spans="97:103" x14ac:dyDescent="0.2">
      <c r="CS2087" s="1" t="s">
        <v>232</v>
      </c>
      <c r="CT2087" s="1">
        <v>1</v>
      </c>
      <c r="CU2087" s="1">
        <v>650</v>
      </c>
      <c r="CV2087" s="1">
        <v>28</v>
      </c>
      <c r="CW2087" s="1">
        <v>0</v>
      </c>
      <c r="CX2087" s="1">
        <v>150028</v>
      </c>
      <c r="CY2087" s="1" t="s">
        <v>232</v>
      </c>
    </row>
    <row r="2088" spans="97:103" x14ac:dyDescent="0.2">
      <c r="CS2088" s="1" t="s">
        <v>232</v>
      </c>
      <c r="CT2088" s="1">
        <v>1</v>
      </c>
      <c r="CU2088" s="1">
        <v>650</v>
      </c>
      <c r="CV2088" s="1">
        <v>28</v>
      </c>
      <c r="CW2088" s="1">
        <v>0</v>
      </c>
      <c r="CX2088" s="1">
        <v>150028</v>
      </c>
      <c r="CY2088" s="1" t="s">
        <v>232</v>
      </c>
    </row>
    <row r="2089" spans="97:103" x14ac:dyDescent="0.2">
      <c r="CS2089" s="1" t="s">
        <v>232</v>
      </c>
      <c r="CT2089" s="1">
        <v>1</v>
      </c>
      <c r="CU2089" s="1">
        <v>650</v>
      </c>
      <c r="CV2089" s="1">
        <v>28</v>
      </c>
      <c r="CW2089" s="1">
        <v>0</v>
      </c>
      <c r="CX2089" s="1">
        <v>150028</v>
      </c>
      <c r="CY2089" s="1" t="s">
        <v>232</v>
      </c>
    </row>
    <row r="2090" spans="97:103" x14ac:dyDescent="0.2">
      <c r="CS2090" s="1" t="s">
        <v>232</v>
      </c>
      <c r="CT2090" s="1">
        <v>1</v>
      </c>
      <c r="CU2090" s="1">
        <v>650</v>
      </c>
      <c r="CV2090" s="1">
        <v>28</v>
      </c>
      <c r="CW2090" s="1">
        <v>0</v>
      </c>
      <c r="CX2090" s="1">
        <v>150028</v>
      </c>
      <c r="CY2090" s="1" t="s">
        <v>232</v>
      </c>
    </row>
    <row r="2091" spans="97:103" x14ac:dyDescent="0.2">
      <c r="CS2091" s="1" t="s">
        <v>232</v>
      </c>
      <c r="CT2091" s="1">
        <v>1</v>
      </c>
      <c r="CU2091" s="1">
        <v>650</v>
      </c>
      <c r="CV2091" s="1">
        <v>28</v>
      </c>
      <c r="CW2091" s="1">
        <v>0</v>
      </c>
      <c r="CX2091" s="1">
        <v>150028</v>
      </c>
      <c r="CY2091" s="1" t="s">
        <v>232</v>
      </c>
    </row>
    <row r="2092" spans="97:103" x14ac:dyDescent="0.2">
      <c r="CS2092" s="1" t="s">
        <v>232</v>
      </c>
      <c r="CT2092" s="1">
        <v>1</v>
      </c>
      <c r="CU2092" s="1">
        <v>650</v>
      </c>
      <c r="CV2092" s="1">
        <v>28</v>
      </c>
      <c r="CW2092" s="1">
        <v>0</v>
      </c>
      <c r="CX2092" s="1">
        <v>150028</v>
      </c>
      <c r="CY2092" s="1" t="s">
        <v>232</v>
      </c>
    </row>
    <row r="2093" spans="97:103" x14ac:dyDescent="0.2">
      <c r="CS2093" s="1" t="s">
        <v>232</v>
      </c>
      <c r="CT2093" s="1">
        <v>1</v>
      </c>
      <c r="CU2093" s="1">
        <v>650</v>
      </c>
      <c r="CV2093" s="1">
        <v>28</v>
      </c>
      <c r="CW2093" s="1">
        <v>0</v>
      </c>
      <c r="CX2093" s="1">
        <v>150028</v>
      </c>
      <c r="CY2093" s="1" t="s">
        <v>232</v>
      </c>
    </row>
    <row r="2094" spans="97:103" x14ac:dyDescent="0.2">
      <c r="CS2094" s="1" t="s">
        <v>225</v>
      </c>
      <c r="CT2094" s="1">
        <v>2</v>
      </c>
      <c r="CU2094" s="1">
        <v>650</v>
      </c>
      <c r="CV2094" s="1">
        <v>29</v>
      </c>
      <c r="CW2094" s="1">
        <v>0</v>
      </c>
      <c r="CX2094" s="1">
        <v>150029</v>
      </c>
      <c r="CY2094" s="1" t="s">
        <v>225</v>
      </c>
    </row>
    <row r="2095" spans="97:103" x14ac:dyDescent="0.2">
      <c r="CS2095" s="1" t="s">
        <v>225</v>
      </c>
      <c r="CT2095" s="1">
        <v>2</v>
      </c>
      <c r="CU2095" s="1">
        <v>650</v>
      </c>
      <c r="CV2095" s="1">
        <v>29</v>
      </c>
      <c r="CW2095" s="1">
        <v>0</v>
      </c>
      <c r="CX2095" s="1">
        <v>150029</v>
      </c>
      <c r="CY2095" s="1" t="s">
        <v>225</v>
      </c>
    </row>
    <row r="2096" spans="97:103" x14ac:dyDescent="0.2">
      <c r="CS2096" s="1" t="s">
        <v>225</v>
      </c>
      <c r="CT2096" s="1">
        <v>2</v>
      </c>
      <c r="CU2096" s="1">
        <v>650</v>
      </c>
      <c r="CV2096" s="1">
        <v>29</v>
      </c>
      <c r="CW2096" s="1">
        <v>0</v>
      </c>
      <c r="CX2096" s="1">
        <v>150029</v>
      </c>
      <c r="CY2096" s="1" t="s">
        <v>225</v>
      </c>
    </row>
    <row r="2097" spans="97:103" x14ac:dyDescent="0.2">
      <c r="CS2097" s="1" t="s">
        <v>225</v>
      </c>
      <c r="CT2097" s="1">
        <v>2</v>
      </c>
      <c r="CU2097" s="1">
        <v>650</v>
      </c>
      <c r="CV2097" s="1">
        <v>29</v>
      </c>
      <c r="CW2097" s="1">
        <v>0</v>
      </c>
      <c r="CX2097" s="1">
        <v>150029</v>
      </c>
      <c r="CY2097" s="1" t="s">
        <v>225</v>
      </c>
    </row>
    <row r="2098" spans="97:103" x14ac:dyDescent="0.2">
      <c r="CS2098" s="1" t="s">
        <v>225</v>
      </c>
      <c r="CT2098" s="1">
        <v>2</v>
      </c>
      <c r="CU2098" s="1">
        <v>650</v>
      </c>
      <c r="CV2098" s="1">
        <v>29</v>
      </c>
      <c r="CW2098" s="1">
        <v>0</v>
      </c>
      <c r="CX2098" s="1">
        <v>150029</v>
      </c>
      <c r="CY2098" s="1" t="s">
        <v>225</v>
      </c>
    </row>
    <row r="2099" spans="97:103" x14ac:dyDescent="0.2">
      <c r="CS2099" s="1" t="s">
        <v>225</v>
      </c>
      <c r="CT2099" s="1">
        <v>2</v>
      </c>
      <c r="CU2099" s="1">
        <v>650</v>
      </c>
      <c r="CV2099" s="1">
        <v>29</v>
      </c>
      <c r="CW2099" s="1">
        <v>0</v>
      </c>
      <c r="CX2099" s="1">
        <v>150029</v>
      </c>
      <c r="CY2099" s="1" t="s">
        <v>225</v>
      </c>
    </row>
    <row r="2100" spans="97:103" x14ac:dyDescent="0.2">
      <c r="CS2100" s="1" t="s">
        <v>225</v>
      </c>
      <c r="CT2100" s="1">
        <v>2</v>
      </c>
      <c r="CU2100" s="1">
        <v>650</v>
      </c>
      <c r="CV2100" s="1">
        <v>29</v>
      </c>
      <c r="CW2100" s="1">
        <v>0</v>
      </c>
      <c r="CX2100" s="1">
        <v>150029</v>
      </c>
      <c r="CY2100" s="1" t="s">
        <v>225</v>
      </c>
    </row>
    <row r="2101" spans="97:103" x14ac:dyDescent="0.2">
      <c r="CS2101" s="1" t="s">
        <v>225</v>
      </c>
      <c r="CT2101" s="1">
        <v>2</v>
      </c>
      <c r="CU2101" s="1">
        <v>650</v>
      </c>
      <c r="CV2101" s="1">
        <v>29</v>
      </c>
      <c r="CW2101" s="1">
        <v>0</v>
      </c>
      <c r="CX2101" s="1">
        <v>150029</v>
      </c>
      <c r="CY2101" s="1" t="s">
        <v>225</v>
      </c>
    </row>
    <row r="2102" spans="97:103" x14ac:dyDescent="0.2">
      <c r="CS2102" s="1" t="s">
        <v>225</v>
      </c>
      <c r="CT2102" s="1">
        <v>2</v>
      </c>
      <c r="CU2102" s="1">
        <v>650</v>
      </c>
      <c r="CV2102" s="1">
        <v>29</v>
      </c>
      <c r="CW2102" s="1">
        <v>0</v>
      </c>
      <c r="CX2102" s="1">
        <v>150029</v>
      </c>
      <c r="CY2102" s="1" t="s">
        <v>225</v>
      </c>
    </row>
    <row r="2103" spans="97:103" x14ac:dyDescent="0.2">
      <c r="CS2103" s="1" t="s">
        <v>225</v>
      </c>
      <c r="CT2103" s="1">
        <v>2</v>
      </c>
      <c r="CU2103" s="1">
        <v>650</v>
      </c>
      <c r="CV2103" s="1">
        <v>29</v>
      </c>
      <c r="CW2103" s="1">
        <v>0</v>
      </c>
      <c r="CX2103" s="1">
        <v>150029</v>
      </c>
      <c r="CY2103" s="1" t="s">
        <v>225</v>
      </c>
    </row>
    <row r="2104" spans="97:103" x14ac:dyDescent="0.2">
      <c r="CS2104" s="1" t="s">
        <v>225</v>
      </c>
      <c r="CT2104" s="1">
        <v>2</v>
      </c>
      <c r="CU2104" s="1">
        <v>650</v>
      </c>
      <c r="CV2104" s="1">
        <v>29</v>
      </c>
      <c r="CW2104" s="1">
        <v>0</v>
      </c>
      <c r="CX2104" s="1">
        <v>150029</v>
      </c>
      <c r="CY2104" s="1" t="s">
        <v>225</v>
      </c>
    </row>
    <row r="2105" spans="97:103" x14ac:dyDescent="0.2">
      <c r="CS2105" s="1" t="s">
        <v>225</v>
      </c>
      <c r="CT2105" s="1">
        <v>2</v>
      </c>
      <c r="CU2105" s="1">
        <v>650</v>
      </c>
      <c r="CV2105" s="1">
        <v>29</v>
      </c>
      <c r="CW2105" s="1">
        <v>0</v>
      </c>
      <c r="CX2105" s="1">
        <v>150029</v>
      </c>
      <c r="CY2105" s="1" t="s">
        <v>225</v>
      </c>
    </row>
    <row r="2106" spans="97:103" x14ac:dyDescent="0.2">
      <c r="CS2106" s="1" t="s">
        <v>225</v>
      </c>
      <c r="CT2106" s="1">
        <v>2</v>
      </c>
      <c r="CU2106" s="1">
        <v>650</v>
      </c>
      <c r="CV2106" s="1">
        <v>29</v>
      </c>
      <c r="CW2106" s="1">
        <v>0</v>
      </c>
      <c r="CX2106" s="1">
        <v>150029</v>
      </c>
      <c r="CY2106" s="1" t="s">
        <v>225</v>
      </c>
    </row>
    <row r="2107" spans="97:103" x14ac:dyDescent="0.2">
      <c r="CS2107" s="1" t="s">
        <v>225</v>
      </c>
      <c r="CT2107" s="1">
        <v>2</v>
      </c>
      <c r="CU2107" s="1">
        <v>650</v>
      </c>
      <c r="CV2107" s="1">
        <v>29</v>
      </c>
      <c r="CW2107" s="1">
        <v>0</v>
      </c>
      <c r="CX2107" s="1">
        <v>150029</v>
      </c>
      <c r="CY2107" s="1" t="s">
        <v>225</v>
      </c>
    </row>
    <row r="2108" spans="97:103" x14ac:dyDescent="0.2">
      <c r="CS2108" s="1" t="s">
        <v>225</v>
      </c>
      <c r="CT2108" s="1">
        <v>2</v>
      </c>
      <c r="CU2108" s="1">
        <v>650</v>
      </c>
      <c r="CV2108" s="1">
        <v>29</v>
      </c>
      <c r="CW2108" s="1">
        <v>0</v>
      </c>
      <c r="CX2108" s="1">
        <v>150029</v>
      </c>
      <c r="CY2108" s="1" t="s">
        <v>225</v>
      </c>
    </row>
    <row r="2109" spans="97:103" x14ac:dyDescent="0.2">
      <c r="CS2109" s="1" t="s">
        <v>225</v>
      </c>
      <c r="CT2109" s="1">
        <v>2</v>
      </c>
      <c r="CU2109" s="1">
        <v>650</v>
      </c>
      <c r="CV2109" s="1">
        <v>29</v>
      </c>
      <c r="CW2109" s="1">
        <v>0</v>
      </c>
      <c r="CX2109" s="1">
        <v>150029</v>
      </c>
      <c r="CY2109" s="1" t="s">
        <v>225</v>
      </c>
    </row>
    <row r="2110" spans="97:103" x14ac:dyDescent="0.2">
      <c r="CS2110" s="1" t="s">
        <v>225</v>
      </c>
      <c r="CT2110" s="1">
        <v>2</v>
      </c>
      <c r="CU2110" s="1">
        <v>650</v>
      </c>
      <c r="CV2110" s="1">
        <v>29</v>
      </c>
      <c r="CW2110" s="1">
        <v>0</v>
      </c>
      <c r="CX2110" s="1">
        <v>150029</v>
      </c>
      <c r="CY2110" s="1" t="s">
        <v>225</v>
      </c>
    </row>
    <row r="2111" spans="97:103" x14ac:dyDescent="0.2">
      <c r="CS2111" s="1" t="s">
        <v>225</v>
      </c>
      <c r="CT2111" s="1">
        <v>2</v>
      </c>
      <c r="CU2111" s="1">
        <v>650</v>
      </c>
      <c r="CV2111" s="1">
        <v>29</v>
      </c>
      <c r="CW2111" s="1">
        <v>0</v>
      </c>
      <c r="CX2111" s="1">
        <v>150029</v>
      </c>
      <c r="CY2111" s="1" t="s">
        <v>225</v>
      </c>
    </row>
    <row r="2112" spans="97:103" x14ac:dyDescent="0.2">
      <c r="CS2112" s="1" t="s">
        <v>225</v>
      </c>
      <c r="CT2112" s="1">
        <v>2</v>
      </c>
      <c r="CU2112" s="1">
        <v>650</v>
      </c>
      <c r="CV2112" s="1">
        <v>29</v>
      </c>
      <c r="CW2112" s="1">
        <v>0</v>
      </c>
      <c r="CX2112" s="1">
        <v>150029</v>
      </c>
      <c r="CY2112" s="1" t="s">
        <v>225</v>
      </c>
    </row>
    <row r="2113" spans="97:103" x14ac:dyDescent="0.2">
      <c r="CS2113" s="1" t="s">
        <v>225</v>
      </c>
      <c r="CT2113" s="1">
        <v>2</v>
      </c>
      <c r="CU2113" s="1">
        <v>650</v>
      </c>
      <c r="CV2113" s="1">
        <v>29</v>
      </c>
      <c r="CW2113" s="1">
        <v>0</v>
      </c>
      <c r="CX2113" s="1">
        <v>150029</v>
      </c>
      <c r="CY2113" s="1" t="s">
        <v>225</v>
      </c>
    </row>
    <row r="2114" spans="97:103" x14ac:dyDescent="0.2">
      <c r="CS2114" s="1" t="s">
        <v>225</v>
      </c>
      <c r="CT2114" s="1">
        <v>2</v>
      </c>
      <c r="CU2114" s="1">
        <v>650</v>
      </c>
      <c r="CV2114" s="1">
        <v>29</v>
      </c>
      <c r="CW2114" s="1">
        <v>0</v>
      </c>
      <c r="CX2114" s="1">
        <v>150029</v>
      </c>
      <c r="CY2114" s="1" t="s">
        <v>225</v>
      </c>
    </row>
    <row r="2115" spans="97:103" x14ac:dyDescent="0.2">
      <c r="CS2115" s="1" t="s">
        <v>225</v>
      </c>
      <c r="CT2115" s="1">
        <v>2</v>
      </c>
      <c r="CU2115" s="1">
        <v>650</v>
      </c>
      <c r="CV2115" s="1">
        <v>29</v>
      </c>
      <c r="CW2115" s="1">
        <v>0</v>
      </c>
      <c r="CX2115" s="1">
        <v>150029</v>
      </c>
      <c r="CY2115" s="1" t="s">
        <v>225</v>
      </c>
    </row>
    <row r="2116" spans="97:103" x14ac:dyDescent="0.2">
      <c r="CS2116" s="1" t="s">
        <v>225</v>
      </c>
      <c r="CT2116" s="1">
        <v>2</v>
      </c>
      <c r="CU2116" s="1">
        <v>650</v>
      </c>
      <c r="CV2116" s="1">
        <v>29</v>
      </c>
      <c r="CW2116" s="1">
        <v>0</v>
      </c>
      <c r="CX2116" s="1">
        <v>150029</v>
      </c>
      <c r="CY2116" s="1" t="s">
        <v>225</v>
      </c>
    </row>
    <row r="2117" spans="97:103" x14ac:dyDescent="0.2">
      <c r="CS2117" s="1" t="s">
        <v>225</v>
      </c>
      <c r="CT2117" s="1">
        <v>2</v>
      </c>
      <c r="CU2117" s="1">
        <v>650</v>
      </c>
      <c r="CV2117" s="1">
        <v>29</v>
      </c>
      <c r="CW2117" s="1">
        <v>0</v>
      </c>
      <c r="CX2117" s="1">
        <v>150029</v>
      </c>
      <c r="CY2117" s="1" t="s">
        <v>225</v>
      </c>
    </row>
    <row r="2118" spans="97:103" x14ac:dyDescent="0.2">
      <c r="CS2118" s="1" t="s">
        <v>225</v>
      </c>
      <c r="CT2118" s="1">
        <v>2</v>
      </c>
      <c r="CU2118" s="1">
        <v>650</v>
      </c>
      <c r="CV2118" s="1">
        <v>29</v>
      </c>
      <c r="CW2118" s="1">
        <v>0</v>
      </c>
      <c r="CX2118" s="1">
        <v>150029</v>
      </c>
      <c r="CY2118" s="1" t="s">
        <v>225</v>
      </c>
    </row>
    <row r="2119" spans="97:103" x14ac:dyDescent="0.2">
      <c r="CS2119" s="1" t="s">
        <v>225</v>
      </c>
      <c r="CT2119" s="1">
        <v>2</v>
      </c>
      <c r="CU2119" s="1">
        <v>650</v>
      </c>
      <c r="CV2119" s="1">
        <v>29</v>
      </c>
      <c r="CW2119" s="1">
        <v>0</v>
      </c>
      <c r="CX2119" s="1">
        <v>150029</v>
      </c>
      <c r="CY2119" s="1" t="s">
        <v>225</v>
      </c>
    </row>
    <row r="2120" spans="97:103" x14ac:dyDescent="0.2">
      <c r="CS2120" s="1" t="s">
        <v>225</v>
      </c>
      <c r="CT2120" s="1">
        <v>2</v>
      </c>
      <c r="CU2120" s="1">
        <v>650</v>
      </c>
      <c r="CV2120" s="1">
        <v>29</v>
      </c>
      <c r="CW2120" s="1">
        <v>0</v>
      </c>
      <c r="CX2120" s="1">
        <v>150029</v>
      </c>
      <c r="CY2120" s="1" t="s">
        <v>225</v>
      </c>
    </row>
    <row r="2121" spans="97:103" x14ac:dyDescent="0.2">
      <c r="CS2121" s="1" t="s">
        <v>225</v>
      </c>
      <c r="CT2121" s="1">
        <v>2</v>
      </c>
      <c r="CU2121" s="1">
        <v>650</v>
      </c>
      <c r="CV2121" s="1">
        <v>29</v>
      </c>
      <c r="CW2121" s="1">
        <v>0</v>
      </c>
      <c r="CX2121" s="1">
        <v>150029</v>
      </c>
      <c r="CY2121" s="1" t="s">
        <v>225</v>
      </c>
    </row>
    <row r="2122" spans="97:103" x14ac:dyDescent="0.2">
      <c r="CS2122" s="1" t="s">
        <v>225</v>
      </c>
      <c r="CT2122" s="1">
        <v>2</v>
      </c>
      <c r="CU2122" s="1">
        <v>650</v>
      </c>
      <c r="CV2122" s="1">
        <v>29</v>
      </c>
      <c r="CW2122" s="1">
        <v>0</v>
      </c>
      <c r="CX2122" s="1">
        <v>150029</v>
      </c>
      <c r="CY2122" s="1" t="s">
        <v>225</v>
      </c>
    </row>
    <row r="2123" spans="97:103" x14ac:dyDescent="0.2">
      <c r="CS2123" s="1" t="s">
        <v>225</v>
      </c>
      <c r="CT2123" s="1">
        <v>2</v>
      </c>
      <c r="CU2123" s="1">
        <v>650</v>
      </c>
      <c r="CV2123" s="1">
        <v>29</v>
      </c>
      <c r="CW2123" s="1">
        <v>0</v>
      </c>
      <c r="CX2123" s="1">
        <v>150029</v>
      </c>
      <c r="CY2123" s="1" t="s">
        <v>225</v>
      </c>
    </row>
    <row r="2124" spans="97:103" x14ac:dyDescent="0.2">
      <c r="CS2124" s="1" t="s">
        <v>225</v>
      </c>
      <c r="CT2124" s="1">
        <v>2</v>
      </c>
      <c r="CU2124" s="1">
        <v>650</v>
      </c>
      <c r="CV2124" s="1">
        <v>29</v>
      </c>
      <c r="CW2124" s="1">
        <v>0</v>
      </c>
      <c r="CX2124" s="1">
        <v>150029</v>
      </c>
      <c r="CY2124" s="1" t="s">
        <v>225</v>
      </c>
    </row>
    <row r="2125" spans="97:103" x14ac:dyDescent="0.2">
      <c r="CS2125" s="1" t="s">
        <v>225</v>
      </c>
      <c r="CT2125" s="1">
        <v>2</v>
      </c>
      <c r="CU2125" s="1">
        <v>650</v>
      </c>
      <c r="CV2125" s="1">
        <v>29</v>
      </c>
      <c r="CW2125" s="1">
        <v>0</v>
      </c>
      <c r="CX2125" s="1">
        <v>150029</v>
      </c>
      <c r="CY2125" s="1" t="s">
        <v>225</v>
      </c>
    </row>
    <row r="2126" spans="97:103" x14ac:dyDescent="0.2">
      <c r="CS2126" s="1" t="s">
        <v>225</v>
      </c>
      <c r="CT2126" s="1">
        <v>2</v>
      </c>
      <c r="CU2126" s="1">
        <v>650</v>
      </c>
      <c r="CV2126" s="1">
        <v>29</v>
      </c>
      <c r="CW2126" s="1">
        <v>0</v>
      </c>
      <c r="CX2126" s="1">
        <v>150029</v>
      </c>
      <c r="CY2126" s="1" t="s">
        <v>225</v>
      </c>
    </row>
    <row r="2127" spans="97:103" x14ac:dyDescent="0.2">
      <c r="CS2127" s="1" t="s">
        <v>225</v>
      </c>
      <c r="CT2127" s="1">
        <v>2</v>
      </c>
      <c r="CU2127" s="1">
        <v>650</v>
      </c>
      <c r="CV2127" s="1">
        <v>29</v>
      </c>
      <c r="CW2127" s="1">
        <v>0</v>
      </c>
      <c r="CX2127" s="1">
        <v>150029</v>
      </c>
      <c r="CY2127" s="1" t="s">
        <v>225</v>
      </c>
    </row>
    <row r="2128" spans="97:103" x14ac:dyDescent="0.2">
      <c r="CS2128" s="1" t="s">
        <v>225</v>
      </c>
      <c r="CT2128" s="1">
        <v>2</v>
      </c>
      <c r="CU2128" s="1">
        <v>650</v>
      </c>
      <c r="CV2128" s="1">
        <v>29</v>
      </c>
      <c r="CW2128" s="1">
        <v>0</v>
      </c>
      <c r="CX2128" s="1">
        <v>150029</v>
      </c>
      <c r="CY2128" s="1" t="s">
        <v>225</v>
      </c>
    </row>
    <row r="2129" spans="97:103" x14ac:dyDescent="0.2">
      <c r="CS2129" s="1" t="s">
        <v>225</v>
      </c>
      <c r="CT2129" s="1">
        <v>2</v>
      </c>
      <c r="CU2129" s="1">
        <v>650</v>
      </c>
      <c r="CV2129" s="1">
        <v>29</v>
      </c>
      <c r="CW2129" s="1">
        <v>0</v>
      </c>
      <c r="CX2129" s="1">
        <v>150029</v>
      </c>
      <c r="CY2129" s="1" t="s">
        <v>225</v>
      </c>
    </row>
    <row r="2130" spans="97:103" x14ac:dyDescent="0.2">
      <c r="CS2130" s="1" t="s">
        <v>215</v>
      </c>
      <c r="CT2130" s="1">
        <v>2</v>
      </c>
      <c r="CU2130" s="1">
        <v>650</v>
      </c>
      <c r="CV2130" s="1">
        <v>30</v>
      </c>
      <c r="CW2130" s="1">
        <v>0</v>
      </c>
      <c r="CX2130" s="1">
        <v>150030</v>
      </c>
      <c r="CY2130" s="1" t="s">
        <v>215</v>
      </c>
    </row>
    <row r="2131" spans="97:103" x14ac:dyDescent="0.2">
      <c r="CS2131" s="1" t="s">
        <v>215</v>
      </c>
      <c r="CT2131" s="1">
        <v>2</v>
      </c>
      <c r="CU2131" s="1">
        <v>650</v>
      </c>
      <c r="CV2131" s="1">
        <v>30</v>
      </c>
      <c r="CW2131" s="1">
        <v>0</v>
      </c>
      <c r="CX2131" s="1">
        <v>150030</v>
      </c>
      <c r="CY2131" s="1" t="s">
        <v>215</v>
      </c>
    </row>
    <row r="2132" spans="97:103" x14ac:dyDescent="0.2">
      <c r="CS2132" s="1" t="s">
        <v>215</v>
      </c>
      <c r="CT2132" s="1">
        <v>2</v>
      </c>
      <c r="CU2132" s="1">
        <v>650</v>
      </c>
      <c r="CV2132" s="1">
        <v>30</v>
      </c>
      <c r="CW2132" s="1">
        <v>0</v>
      </c>
      <c r="CX2132" s="1">
        <v>150030</v>
      </c>
      <c r="CY2132" s="1" t="s">
        <v>215</v>
      </c>
    </row>
    <row r="2133" spans="97:103" x14ac:dyDescent="0.2">
      <c r="CS2133" s="1" t="s">
        <v>215</v>
      </c>
      <c r="CT2133" s="1">
        <v>2</v>
      </c>
      <c r="CU2133" s="1">
        <v>650</v>
      </c>
      <c r="CV2133" s="1">
        <v>30</v>
      </c>
      <c r="CW2133" s="1">
        <v>0</v>
      </c>
      <c r="CX2133" s="1">
        <v>150030</v>
      </c>
      <c r="CY2133" s="1" t="s">
        <v>215</v>
      </c>
    </row>
    <row r="2134" spans="97:103" x14ac:dyDescent="0.2">
      <c r="CS2134" s="1" t="s">
        <v>215</v>
      </c>
      <c r="CT2134" s="1">
        <v>2</v>
      </c>
      <c r="CU2134" s="1">
        <v>650</v>
      </c>
      <c r="CV2134" s="1">
        <v>30</v>
      </c>
      <c r="CW2134" s="1">
        <v>0</v>
      </c>
      <c r="CX2134" s="1">
        <v>150030</v>
      </c>
      <c r="CY2134" s="1" t="s">
        <v>215</v>
      </c>
    </row>
    <row r="2135" spans="97:103" x14ac:dyDescent="0.2">
      <c r="CS2135" s="1" t="s">
        <v>215</v>
      </c>
      <c r="CT2135" s="1">
        <v>2</v>
      </c>
      <c r="CU2135" s="1">
        <v>650</v>
      </c>
      <c r="CV2135" s="1">
        <v>30</v>
      </c>
      <c r="CW2135" s="1">
        <v>0</v>
      </c>
      <c r="CX2135" s="1">
        <v>150030</v>
      </c>
      <c r="CY2135" s="1" t="s">
        <v>215</v>
      </c>
    </row>
    <row r="2136" spans="97:103" x14ac:dyDescent="0.2">
      <c r="CS2136" s="1" t="s">
        <v>215</v>
      </c>
      <c r="CT2136" s="1">
        <v>2</v>
      </c>
      <c r="CU2136" s="1">
        <v>650</v>
      </c>
      <c r="CV2136" s="1">
        <v>30</v>
      </c>
      <c r="CW2136" s="1">
        <v>0</v>
      </c>
      <c r="CX2136" s="1">
        <v>150030</v>
      </c>
      <c r="CY2136" s="1" t="s">
        <v>215</v>
      </c>
    </row>
    <row r="2137" spans="97:103" x14ac:dyDescent="0.2">
      <c r="CS2137" s="1" t="s">
        <v>215</v>
      </c>
      <c r="CT2137" s="1">
        <v>2</v>
      </c>
      <c r="CU2137" s="1">
        <v>650</v>
      </c>
      <c r="CV2137" s="1">
        <v>30</v>
      </c>
      <c r="CW2137" s="1">
        <v>0</v>
      </c>
      <c r="CX2137" s="1">
        <v>150030</v>
      </c>
      <c r="CY2137" s="1" t="s">
        <v>215</v>
      </c>
    </row>
    <row r="2138" spans="97:103" x14ac:dyDescent="0.2">
      <c r="CS2138" s="1" t="s">
        <v>215</v>
      </c>
      <c r="CT2138" s="1">
        <v>2</v>
      </c>
      <c r="CU2138" s="1">
        <v>650</v>
      </c>
      <c r="CV2138" s="1">
        <v>30</v>
      </c>
      <c r="CW2138" s="1">
        <v>0</v>
      </c>
      <c r="CX2138" s="1">
        <v>150030</v>
      </c>
      <c r="CY2138" s="1" t="s">
        <v>215</v>
      </c>
    </row>
    <row r="2139" spans="97:103" x14ac:dyDescent="0.2">
      <c r="CS2139" s="1" t="s">
        <v>215</v>
      </c>
      <c r="CT2139" s="1">
        <v>2</v>
      </c>
      <c r="CU2139" s="1">
        <v>650</v>
      </c>
      <c r="CV2139" s="1">
        <v>30</v>
      </c>
      <c r="CW2139" s="1">
        <v>0</v>
      </c>
      <c r="CX2139" s="1">
        <v>150030</v>
      </c>
      <c r="CY2139" s="1" t="s">
        <v>215</v>
      </c>
    </row>
    <row r="2140" spans="97:103" x14ac:dyDescent="0.2">
      <c r="CS2140" s="1" t="s">
        <v>215</v>
      </c>
      <c r="CT2140" s="1">
        <v>2</v>
      </c>
      <c r="CU2140" s="1">
        <v>650</v>
      </c>
      <c r="CV2140" s="1">
        <v>30</v>
      </c>
      <c r="CW2140" s="1">
        <v>0</v>
      </c>
      <c r="CX2140" s="1">
        <v>150030</v>
      </c>
      <c r="CY2140" s="1" t="s">
        <v>215</v>
      </c>
    </row>
    <row r="2141" spans="97:103" x14ac:dyDescent="0.2">
      <c r="CS2141" s="1" t="s">
        <v>215</v>
      </c>
      <c r="CT2141" s="1">
        <v>2</v>
      </c>
      <c r="CU2141" s="1">
        <v>650</v>
      </c>
      <c r="CV2141" s="1">
        <v>30</v>
      </c>
      <c r="CW2141" s="1">
        <v>0</v>
      </c>
      <c r="CX2141" s="1">
        <v>150030</v>
      </c>
      <c r="CY2141" s="1" t="s">
        <v>215</v>
      </c>
    </row>
    <row r="2142" spans="97:103" x14ac:dyDescent="0.2">
      <c r="CS2142" s="1" t="s">
        <v>215</v>
      </c>
      <c r="CT2142" s="1">
        <v>2</v>
      </c>
      <c r="CU2142" s="1">
        <v>650</v>
      </c>
      <c r="CV2142" s="1">
        <v>30</v>
      </c>
      <c r="CW2142" s="1">
        <v>0</v>
      </c>
      <c r="CX2142" s="1">
        <v>150030</v>
      </c>
      <c r="CY2142" s="1" t="s">
        <v>215</v>
      </c>
    </row>
    <row r="2143" spans="97:103" x14ac:dyDescent="0.2">
      <c r="CS2143" s="1" t="s">
        <v>215</v>
      </c>
      <c r="CT2143" s="1">
        <v>2</v>
      </c>
      <c r="CU2143" s="1">
        <v>650</v>
      </c>
      <c r="CV2143" s="1">
        <v>30</v>
      </c>
      <c r="CW2143" s="1">
        <v>0</v>
      </c>
      <c r="CX2143" s="1">
        <v>150030</v>
      </c>
      <c r="CY2143" s="1" t="s">
        <v>215</v>
      </c>
    </row>
    <row r="2144" spans="97:103" x14ac:dyDescent="0.2">
      <c r="CS2144" s="1" t="s">
        <v>215</v>
      </c>
      <c r="CT2144" s="1">
        <v>2</v>
      </c>
      <c r="CU2144" s="1">
        <v>650</v>
      </c>
      <c r="CV2144" s="1">
        <v>30</v>
      </c>
      <c r="CW2144" s="1">
        <v>0</v>
      </c>
      <c r="CX2144" s="1">
        <v>150030</v>
      </c>
      <c r="CY2144" s="1" t="s">
        <v>215</v>
      </c>
    </row>
    <row r="2145" spans="97:103" x14ac:dyDescent="0.2">
      <c r="CS2145" s="1" t="s">
        <v>215</v>
      </c>
      <c r="CT2145" s="1">
        <v>2</v>
      </c>
      <c r="CU2145" s="1">
        <v>650</v>
      </c>
      <c r="CV2145" s="1">
        <v>30</v>
      </c>
      <c r="CW2145" s="1">
        <v>0</v>
      </c>
      <c r="CX2145" s="1">
        <v>150030</v>
      </c>
      <c r="CY2145" s="1" t="s">
        <v>215</v>
      </c>
    </row>
    <row r="2146" spans="97:103" x14ac:dyDescent="0.2">
      <c r="CS2146" s="1" t="s">
        <v>215</v>
      </c>
      <c r="CT2146" s="1">
        <v>2</v>
      </c>
      <c r="CU2146" s="1">
        <v>650</v>
      </c>
      <c r="CV2146" s="1">
        <v>30</v>
      </c>
      <c r="CW2146" s="1">
        <v>0</v>
      </c>
      <c r="CX2146" s="1">
        <v>150030</v>
      </c>
      <c r="CY2146" s="1" t="s">
        <v>215</v>
      </c>
    </row>
    <row r="2147" spans="97:103" x14ac:dyDescent="0.2">
      <c r="CS2147" s="1" t="s">
        <v>215</v>
      </c>
      <c r="CT2147" s="1">
        <v>2</v>
      </c>
      <c r="CU2147" s="1">
        <v>650</v>
      </c>
      <c r="CV2147" s="1">
        <v>30</v>
      </c>
      <c r="CW2147" s="1">
        <v>0</v>
      </c>
      <c r="CX2147" s="1">
        <v>150030</v>
      </c>
      <c r="CY2147" s="1" t="s">
        <v>215</v>
      </c>
    </row>
    <row r="2148" spans="97:103" x14ac:dyDescent="0.2">
      <c r="CS2148" s="1" t="s">
        <v>215</v>
      </c>
      <c r="CT2148" s="1">
        <v>2</v>
      </c>
      <c r="CU2148" s="1">
        <v>650</v>
      </c>
      <c r="CV2148" s="1">
        <v>30</v>
      </c>
      <c r="CW2148" s="1">
        <v>0</v>
      </c>
      <c r="CX2148" s="1">
        <v>150030</v>
      </c>
      <c r="CY2148" s="1" t="s">
        <v>215</v>
      </c>
    </row>
    <row r="2149" spans="97:103" x14ac:dyDescent="0.2">
      <c r="CS2149" s="1" t="s">
        <v>215</v>
      </c>
      <c r="CT2149" s="1">
        <v>2</v>
      </c>
      <c r="CU2149" s="1">
        <v>650</v>
      </c>
      <c r="CV2149" s="1">
        <v>30</v>
      </c>
      <c r="CW2149" s="1">
        <v>0</v>
      </c>
      <c r="CX2149" s="1">
        <v>150030</v>
      </c>
      <c r="CY2149" s="1" t="s">
        <v>215</v>
      </c>
    </row>
    <row r="2150" spans="97:103" x14ac:dyDescent="0.2">
      <c r="CS2150" s="1" t="s">
        <v>215</v>
      </c>
      <c r="CT2150" s="1">
        <v>2</v>
      </c>
      <c r="CU2150" s="1">
        <v>650</v>
      </c>
      <c r="CV2150" s="1">
        <v>30</v>
      </c>
      <c r="CW2150" s="1">
        <v>0</v>
      </c>
      <c r="CX2150" s="1">
        <v>150030</v>
      </c>
      <c r="CY2150" s="1" t="s">
        <v>215</v>
      </c>
    </row>
    <row r="2151" spans="97:103" x14ac:dyDescent="0.2">
      <c r="CS2151" s="1" t="s">
        <v>215</v>
      </c>
      <c r="CT2151" s="1">
        <v>2</v>
      </c>
      <c r="CU2151" s="1">
        <v>650</v>
      </c>
      <c r="CV2151" s="1">
        <v>30</v>
      </c>
      <c r="CW2151" s="1">
        <v>0</v>
      </c>
      <c r="CX2151" s="1">
        <v>150030</v>
      </c>
      <c r="CY2151" s="1" t="s">
        <v>215</v>
      </c>
    </row>
    <row r="2152" spans="97:103" x14ac:dyDescent="0.2">
      <c r="CS2152" s="1" t="s">
        <v>215</v>
      </c>
      <c r="CT2152" s="1">
        <v>2</v>
      </c>
      <c r="CU2152" s="1">
        <v>650</v>
      </c>
      <c r="CV2152" s="1">
        <v>30</v>
      </c>
      <c r="CW2152" s="1">
        <v>0</v>
      </c>
      <c r="CX2152" s="1">
        <v>150030</v>
      </c>
      <c r="CY2152" s="1" t="s">
        <v>215</v>
      </c>
    </row>
    <row r="2153" spans="97:103" x14ac:dyDescent="0.2">
      <c r="CS2153" s="1" t="s">
        <v>215</v>
      </c>
      <c r="CT2153" s="1">
        <v>2</v>
      </c>
      <c r="CU2153" s="1">
        <v>650</v>
      </c>
      <c r="CV2153" s="1">
        <v>30</v>
      </c>
      <c r="CW2153" s="1">
        <v>0</v>
      </c>
      <c r="CX2153" s="1">
        <v>150030</v>
      </c>
      <c r="CY2153" s="1" t="s">
        <v>215</v>
      </c>
    </row>
    <row r="2154" spans="97:103" x14ac:dyDescent="0.2">
      <c r="CS2154" s="1" t="s">
        <v>215</v>
      </c>
      <c r="CT2154" s="1">
        <v>2</v>
      </c>
      <c r="CU2154" s="1">
        <v>650</v>
      </c>
      <c r="CV2154" s="1">
        <v>30</v>
      </c>
      <c r="CW2154" s="1">
        <v>0</v>
      </c>
      <c r="CX2154" s="1">
        <v>150030</v>
      </c>
      <c r="CY2154" s="1" t="s">
        <v>215</v>
      </c>
    </row>
    <row r="2155" spans="97:103" x14ac:dyDescent="0.2">
      <c r="CS2155" s="1" t="s">
        <v>215</v>
      </c>
      <c r="CT2155" s="1">
        <v>2</v>
      </c>
      <c r="CU2155" s="1">
        <v>650</v>
      </c>
      <c r="CV2155" s="1">
        <v>30</v>
      </c>
      <c r="CW2155" s="1">
        <v>0</v>
      </c>
      <c r="CX2155" s="1">
        <v>150030</v>
      </c>
      <c r="CY2155" s="1" t="s">
        <v>215</v>
      </c>
    </row>
    <row r="2156" spans="97:103" x14ac:dyDescent="0.2">
      <c r="CS2156" s="1" t="s">
        <v>215</v>
      </c>
      <c r="CT2156" s="1">
        <v>2</v>
      </c>
      <c r="CU2156" s="1">
        <v>650</v>
      </c>
      <c r="CV2156" s="1">
        <v>30</v>
      </c>
      <c r="CW2156" s="1">
        <v>0</v>
      </c>
      <c r="CX2156" s="1">
        <v>150030</v>
      </c>
      <c r="CY2156" s="1" t="s">
        <v>215</v>
      </c>
    </row>
    <row r="2157" spans="97:103" x14ac:dyDescent="0.2">
      <c r="CS2157" s="1" t="s">
        <v>215</v>
      </c>
      <c r="CT2157" s="1">
        <v>2</v>
      </c>
      <c r="CU2157" s="1">
        <v>650</v>
      </c>
      <c r="CV2157" s="1">
        <v>30</v>
      </c>
      <c r="CW2157" s="1">
        <v>0</v>
      </c>
      <c r="CX2157" s="1">
        <v>150030</v>
      </c>
      <c r="CY2157" s="1" t="s">
        <v>215</v>
      </c>
    </row>
    <row r="2158" spans="97:103" x14ac:dyDescent="0.2">
      <c r="CS2158" s="1" t="s">
        <v>215</v>
      </c>
      <c r="CT2158" s="1">
        <v>2</v>
      </c>
      <c r="CU2158" s="1">
        <v>650</v>
      </c>
      <c r="CV2158" s="1">
        <v>30</v>
      </c>
      <c r="CW2158" s="1">
        <v>0</v>
      </c>
      <c r="CX2158" s="1">
        <v>150030</v>
      </c>
      <c r="CY2158" s="1" t="s">
        <v>215</v>
      </c>
    </row>
    <row r="2159" spans="97:103" x14ac:dyDescent="0.2">
      <c r="CS2159" s="1" t="s">
        <v>215</v>
      </c>
      <c r="CT2159" s="1">
        <v>2</v>
      </c>
      <c r="CU2159" s="1">
        <v>650</v>
      </c>
      <c r="CV2159" s="1">
        <v>30</v>
      </c>
      <c r="CW2159" s="1">
        <v>0</v>
      </c>
      <c r="CX2159" s="1">
        <v>150030</v>
      </c>
      <c r="CY2159" s="1" t="s">
        <v>215</v>
      </c>
    </row>
    <row r="2160" spans="97:103" x14ac:dyDescent="0.2">
      <c r="CS2160" s="1" t="s">
        <v>215</v>
      </c>
      <c r="CT2160" s="1">
        <v>2</v>
      </c>
      <c r="CU2160" s="1">
        <v>650</v>
      </c>
      <c r="CV2160" s="1">
        <v>30</v>
      </c>
      <c r="CW2160" s="1">
        <v>0</v>
      </c>
      <c r="CX2160" s="1">
        <v>150030</v>
      </c>
      <c r="CY2160" s="1" t="s">
        <v>215</v>
      </c>
    </row>
    <row r="2161" spans="97:103" x14ac:dyDescent="0.2">
      <c r="CS2161" s="1" t="s">
        <v>215</v>
      </c>
      <c r="CT2161" s="1">
        <v>2</v>
      </c>
      <c r="CU2161" s="1">
        <v>650</v>
      </c>
      <c r="CV2161" s="1">
        <v>30</v>
      </c>
      <c r="CW2161" s="1">
        <v>0</v>
      </c>
      <c r="CX2161" s="1">
        <v>150030</v>
      </c>
      <c r="CY2161" s="1" t="s">
        <v>215</v>
      </c>
    </row>
    <row r="2162" spans="97:103" x14ac:dyDescent="0.2">
      <c r="CS2162" s="1" t="s">
        <v>215</v>
      </c>
      <c r="CT2162" s="1">
        <v>2</v>
      </c>
      <c r="CU2162" s="1">
        <v>650</v>
      </c>
      <c r="CV2162" s="1">
        <v>30</v>
      </c>
      <c r="CW2162" s="1">
        <v>0</v>
      </c>
      <c r="CX2162" s="1">
        <v>150030</v>
      </c>
      <c r="CY2162" s="1" t="s">
        <v>215</v>
      </c>
    </row>
    <row r="2163" spans="97:103" x14ac:dyDescent="0.2">
      <c r="CS2163" s="1" t="s">
        <v>215</v>
      </c>
      <c r="CT2163" s="1">
        <v>2</v>
      </c>
      <c r="CU2163" s="1">
        <v>650</v>
      </c>
      <c r="CV2163" s="1">
        <v>30</v>
      </c>
      <c r="CW2163" s="1">
        <v>0</v>
      </c>
      <c r="CX2163" s="1">
        <v>150030</v>
      </c>
      <c r="CY2163" s="1" t="s">
        <v>215</v>
      </c>
    </row>
    <row r="2164" spans="97:103" x14ac:dyDescent="0.2">
      <c r="CS2164" s="1" t="s">
        <v>215</v>
      </c>
      <c r="CT2164" s="1">
        <v>2</v>
      </c>
      <c r="CU2164" s="1">
        <v>650</v>
      </c>
      <c r="CV2164" s="1">
        <v>30</v>
      </c>
      <c r="CW2164" s="1">
        <v>0</v>
      </c>
      <c r="CX2164" s="1">
        <v>150030</v>
      </c>
      <c r="CY2164" s="1" t="s">
        <v>215</v>
      </c>
    </row>
    <row r="2165" spans="97:103" x14ac:dyDescent="0.2">
      <c r="CS2165" s="1" t="s">
        <v>215</v>
      </c>
      <c r="CT2165" s="1">
        <v>2</v>
      </c>
      <c r="CU2165" s="1">
        <v>650</v>
      </c>
      <c r="CV2165" s="1">
        <v>30</v>
      </c>
      <c r="CW2165" s="1">
        <v>0</v>
      </c>
      <c r="CX2165" s="1">
        <v>150030</v>
      </c>
      <c r="CY2165" s="1" t="s">
        <v>215</v>
      </c>
    </row>
    <row r="2166" spans="97:103" x14ac:dyDescent="0.2">
      <c r="CS2166" s="1" t="s">
        <v>213</v>
      </c>
      <c r="CT2166" s="1">
        <v>2</v>
      </c>
      <c r="CU2166" s="1">
        <v>650</v>
      </c>
      <c r="CV2166" s="1">
        <v>31</v>
      </c>
      <c r="CW2166" s="1">
        <v>0</v>
      </c>
      <c r="CX2166" s="1">
        <v>150031</v>
      </c>
      <c r="CY2166" s="1" t="s">
        <v>213</v>
      </c>
    </row>
    <row r="2167" spans="97:103" x14ac:dyDescent="0.2">
      <c r="CS2167" s="1" t="s">
        <v>213</v>
      </c>
      <c r="CT2167" s="1">
        <v>2</v>
      </c>
      <c r="CU2167" s="1">
        <v>650</v>
      </c>
      <c r="CV2167" s="1">
        <v>31</v>
      </c>
      <c r="CW2167" s="1">
        <v>0</v>
      </c>
      <c r="CX2167" s="1">
        <v>150031</v>
      </c>
      <c r="CY2167" s="1" t="s">
        <v>213</v>
      </c>
    </row>
    <row r="2168" spans="97:103" x14ac:dyDescent="0.2">
      <c r="CS2168" s="1" t="s">
        <v>213</v>
      </c>
      <c r="CT2168" s="1">
        <v>2</v>
      </c>
      <c r="CU2168" s="1">
        <v>650</v>
      </c>
      <c r="CV2168" s="1">
        <v>31</v>
      </c>
      <c r="CW2168" s="1">
        <v>0</v>
      </c>
      <c r="CX2168" s="1">
        <v>150031</v>
      </c>
      <c r="CY2168" s="1" t="s">
        <v>213</v>
      </c>
    </row>
    <row r="2169" spans="97:103" x14ac:dyDescent="0.2">
      <c r="CS2169" s="1" t="s">
        <v>213</v>
      </c>
      <c r="CT2169" s="1">
        <v>2</v>
      </c>
      <c r="CU2169" s="1">
        <v>650</v>
      </c>
      <c r="CV2169" s="1">
        <v>31</v>
      </c>
      <c r="CW2169" s="1">
        <v>0</v>
      </c>
      <c r="CX2169" s="1">
        <v>150031</v>
      </c>
      <c r="CY2169" s="1" t="s">
        <v>213</v>
      </c>
    </row>
    <row r="2170" spans="97:103" x14ac:dyDescent="0.2">
      <c r="CS2170" s="1" t="s">
        <v>213</v>
      </c>
      <c r="CT2170" s="1">
        <v>2</v>
      </c>
      <c r="CU2170" s="1">
        <v>650</v>
      </c>
      <c r="CV2170" s="1">
        <v>31</v>
      </c>
      <c r="CW2170" s="1">
        <v>0</v>
      </c>
      <c r="CX2170" s="1">
        <v>150031</v>
      </c>
      <c r="CY2170" s="1" t="s">
        <v>213</v>
      </c>
    </row>
    <row r="2171" spans="97:103" x14ac:dyDescent="0.2">
      <c r="CS2171" s="1" t="s">
        <v>213</v>
      </c>
      <c r="CT2171" s="1">
        <v>2</v>
      </c>
      <c r="CU2171" s="1">
        <v>650</v>
      </c>
      <c r="CV2171" s="1">
        <v>31</v>
      </c>
      <c r="CW2171" s="1">
        <v>0</v>
      </c>
      <c r="CX2171" s="1">
        <v>150031</v>
      </c>
      <c r="CY2171" s="1" t="s">
        <v>213</v>
      </c>
    </row>
    <row r="2172" spans="97:103" x14ac:dyDescent="0.2">
      <c r="CS2172" s="1" t="s">
        <v>213</v>
      </c>
      <c r="CT2172" s="1">
        <v>2</v>
      </c>
      <c r="CU2172" s="1">
        <v>650</v>
      </c>
      <c r="CV2172" s="1">
        <v>31</v>
      </c>
      <c r="CW2172" s="1">
        <v>0</v>
      </c>
      <c r="CX2172" s="1">
        <v>150031</v>
      </c>
      <c r="CY2172" s="1" t="s">
        <v>213</v>
      </c>
    </row>
    <row r="2173" spans="97:103" x14ac:dyDescent="0.2">
      <c r="CS2173" s="1" t="s">
        <v>213</v>
      </c>
      <c r="CT2173" s="1">
        <v>2</v>
      </c>
      <c r="CU2173" s="1">
        <v>650</v>
      </c>
      <c r="CV2173" s="1">
        <v>31</v>
      </c>
      <c r="CW2173" s="1">
        <v>0</v>
      </c>
      <c r="CX2173" s="1">
        <v>150031</v>
      </c>
      <c r="CY2173" s="1" t="s">
        <v>213</v>
      </c>
    </row>
    <row r="2174" spans="97:103" x14ac:dyDescent="0.2">
      <c r="CS2174" s="1" t="s">
        <v>213</v>
      </c>
      <c r="CT2174" s="1">
        <v>2</v>
      </c>
      <c r="CU2174" s="1">
        <v>650</v>
      </c>
      <c r="CV2174" s="1">
        <v>31</v>
      </c>
      <c r="CW2174" s="1">
        <v>0</v>
      </c>
      <c r="CX2174" s="1">
        <v>150031</v>
      </c>
      <c r="CY2174" s="1" t="s">
        <v>213</v>
      </c>
    </row>
    <row r="2175" spans="97:103" x14ac:dyDescent="0.2">
      <c r="CS2175" s="1" t="s">
        <v>213</v>
      </c>
      <c r="CT2175" s="1">
        <v>2</v>
      </c>
      <c r="CU2175" s="1">
        <v>650</v>
      </c>
      <c r="CV2175" s="1">
        <v>31</v>
      </c>
      <c r="CW2175" s="1">
        <v>0</v>
      </c>
      <c r="CX2175" s="1">
        <v>150031</v>
      </c>
      <c r="CY2175" s="1" t="s">
        <v>213</v>
      </c>
    </row>
    <row r="2176" spans="97:103" x14ac:dyDescent="0.2">
      <c r="CS2176" s="1" t="s">
        <v>213</v>
      </c>
      <c r="CT2176" s="1">
        <v>2</v>
      </c>
      <c r="CU2176" s="1">
        <v>650</v>
      </c>
      <c r="CV2176" s="1">
        <v>31</v>
      </c>
      <c r="CW2176" s="1">
        <v>0</v>
      </c>
      <c r="CX2176" s="1">
        <v>150031</v>
      </c>
      <c r="CY2176" s="1" t="s">
        <v>213</v>
      </c>
    </row>
    <row r="2177" spans="97:103" x14ac:dyDescent="0.2">
      <c r="CS2177" s="1" t="s">
        <v>213</v>
      </c>
      <c r="CT2177" s="1">
        <v>2</v>
      </c>
      <c r="CU2177" s="1">
        <v>650</v>
      </c>
      <c r="CV2177" s="1">
        <v>31</v>
      </c>
      <c r="CW2177" s="1">
        <v>0</v>
      </c>
      <c r="CX2177" s="1">
        <v>150031</v>
      </c>
      <c r="CY2177" s="1" t="s">
        <v>213</v>
      </c>
    </row>
    <row r="2178" spans="97:103" x14ac:dyDescent="0.2">
      <c r="CS2178" s="1" t="s">
        <v>213</v>
      </c>
      <c r="CT2178" s="1">
        <v>2</v>
      </c>
      <c r="CU2178" s="1">
        <v>650</v>
      </c>
      <c r="CV2178" s="1">
        <v>31</v>
      </c>
      <c r="CW2178" s="1">
        <v>0</v>
      </c>
      <c r="CX2178" s="1">
        <v>150031</v>
      </c>
      <c r="CY2178" s="1" t="s">
        <v>213</v>
      </c>
    </row>
    <row r="2179" spans="97:103" x14ac:dyDescent="0.2">
      <c r="CS2179" s="1" t="s">
        <v>213</v>
      </c>
      <c r="CT2179" s="1">
        <v>2</v>
      </c>
      <c r="CU2179" s="1">
        <v>650</v>
      </c>
      <c r="CV2179" s="1">
        <v>31</v>
      </c>
      <c r="CW2179" s="1">
        <v>0</v>
      </c>
      <c r="CX2179" s="1">
        <v>150031</v>
      </c>
      <c r="CY2179" s="1" t="s">
        <v>213</v>
      </c>
    </row>
    <row r="2180" spans="97:103" x14ac:dyDescent="0.2">
      <c r="CS2180" s="1" t="s">
        <v>213</v>
      </c>
      <c r="CT2180" s="1">
        <v>2</v>
      </c>
      <c r="CU2180" s="1">
        <v>650</v>
      </c>
      <c r="CV2180" s="1">
        <v>31</v>
      </c>
      <c r="CW2180" s="1">
        <v>0</v>
      </c>
      <c r="CX2180" s="1">
        <v>150031</v>
      </c>
      <c r="CY2180" s="1" t="s">
        <v>213</v>
      </c>
    </row>
    <row r="2181" spans="97:103" x14ac:dyDescent="0.2">
      <c r="CS2181" s="1" t="s">
        <v>213</v>
      </c>
      <c r="CT2181" s="1">
        <v>2</v>
      </c>
      <c r="CU2181" s="1">
        <v>650</v>
      </c>
      <c r="CV2181" s="1">
        <v>31</v>
      </c>
      <c r="CW2181" s="1">
        <v>0</v>
      </c>
      <c r="CX2181" s="1">
        <v>150031</v>
      </c>
      <c r="CY2181" s="1" t="s">
        <v>213</v>
      </c>
    </row>
    <row r="2182" spans="97:103" x14ac:dyDescent="0.2">
      <c r="CS2182" s="1" t="s">
        <v>213</v>
      </c>
      <c r="CT2182" s="1">
        <v>2</v>
      </c>
      <c r="CU2182" s="1">
        <v>650</v>
      </c>
      <c r="CV2182" s="1">
        <v>31</v>
      </c>
      <c r="CW2182" s="1">
        <v>0</v>
      </c>
      <c r="CX2182" s="1">
        <v>150031</v>
      </c>
      <c r="CY2182" s="1" t="s">
        <v>213</v>
      </c>
    </row>
    <row r="2183" spans="97:103" x14ac:dyDescent="0.2">
      <c r="CS2183" s="1" t="s">
        <v>213</v>
      </c>
      <c r="CT2183" s="1">
        <v>2</v>
      </c>
      <c r="CU2183" s="1">
        <v>650</v>
      </c>
      <c r="CV2183" s="1">
        <v>31</v>
      </c>
      <c r="CW2183" s="1">
        <v>0</v>
      </c>
      <c r="CX2183" s="1">
        <v>150031</v>
      </c>
      <c r="CY2183" s="1" t="s">
        <v>213</v>
      </c>
    </row>
    <row r="2184" spans="97:103" x14ac:dyDescent="0.2">
      <c r="CS2184" s="1" t="s">
        <v>213</v>
      </c>
      <c r="CT2184" s="1">
        <v>2</v>
      </c>
      <c r="CU2184" s="1">
        <v>650</v>
      </c>
      <c r="CV2184" s="1">
        <v>31</v>
      </c>
      <c r="CW2184" s="1">
        <v>0</v>
      </c>
      <c r="CX2184" s="1">
        <v>150031</v>
      </c>
      <c r="CY2184" s="1" t="s">
        <v>213</v>
      </c>
    </row>
    <row r="2185" spans="97:103" x14ac:dyDescent="0.2">
      <c r="CS2185" s="1" t="s">
        <v>213</v>
      </c>
      <c r="CT2185" s="1">
        <v>2</v>
      </c>
      <c r="CU2185" s="1">
        <v>650</v>
      </c>
      <c r="CV2185" s="1">
        <v>31</v>
      </c>
      <c r="CW2185" s="1">
        <v>0</v>
      </c>
      <c r="CX2185" s="1">
        <v>150031</v>
      </c>
      <c r="CY2185" s="1" t="s">
        <v>213</v>
      </c>
    </row>
    <row r="2186" spans="97:103" x14ac:dyDescent="0.2">
      <c r="CS2186" s="1" t="s">
        <v>213</v>
      </c>
      <c r="CT2186" s="1">
        <v>2</v>
      </c>
      <c r="CU2186" s="1">
        <v>650</v>
      </c>
      <c r="CV2186" s="1">
        <v>31</v>
      </c>
      <c r="CW2186" s="1">
        <v>0</v>
      </c>
      <c r="CX2186" s="1">
        <v>150031</v>
      </c>
      <c r="CY2186" s="1" t="s">
        <v>213</v>
      </c>
    </row>
    <row r="2187" spans="97:103" x14ac:dyDescent="0.2">
      <c r="CS2187" s="1" t="s">
        <v>213</v>
      </c>
      <c r="CT2187" s="1">
        <v>2</v>
      </c>
      <c r="CU2187" s="1">
        <v>650</v>
      </c>
      <c r="CV2187" s="1">
        <v>31</v>
      </c>
      <c r="CW2187" s="1">
        <v>0</v>
      </c>
      <c r="CX2187" s="1">
        <v>150031</v>
      </c>
      <c r="CY2187" s="1" t="s">
        <v>213</v>
      </c>
    </row>
    <row r="2188" spans="97:103" x14ac:dyDescent="0.2">
      <c r="CS2188" s="1" t="s">
        <v>213</v>
      </c>
      <c r="CT2188" s="1">
        <v>2</v>
      </c>
      <c r="CU2188" s="1">
        <v>650</v>
      </c>
      <c r="CV2188" s="1">
        <v>31</v>
      </c>
      <c r="CW2188" s="1">
        <v>0</v>
      </c>
      <c r="CX2188" s="1">
        <v>150031</v>
      </c>
      <c r="CY2188" s="1" t="s">
        <v>213</v>
      </c>
    </row>
    <row r="2189" spans="97:103" x14ac:dyDescent="0.2">
      <c r="CS2189" s="1" t="s">
        <v>213</v>
      </c>
      <c r="CT2189" s="1">
        <v>2</v>
      </c>
      <c r="CU2189" s="1">
        <v>650</v>
      </c>
      <c r="CV2189" s="1">
        <v>31</v>
      </c>
      <c r="CW2189" s="1">
        <v>0</v>
      </c>
      <c r="CX2189" s="1">
        <v>150031</v>
      </c>
      <c r="CY2189" s="1" t="s">
        <v>213</v>
      </c>
    </row>
    <row r="2190" spans="97:103" x14ac:dyDescent="0.2">
      <c r="CS2190" s="1" t="s">
        <v>213</v>
      </c>
      <c r="CT2190" s="1">
        <v>2</v>
      </c>
      <c r="CU2190" s="1">
        <v>650</v>
      </c>
      <c r="CV2190" s="1">
        <v>31</v>
      </c>
      <c r="CW2190" s="1">
        <v>0</v>
      </c>
      <c r="CX2190" s="1">
        <v>150031</v>
      </c>
      <c r="CY2190" s="1" t="s">
        <v>213</v>
      </c>
    </row>
    <row r="2191" spans="97:103" x14ac:dyDescent="0.2">
      <c r="CS2191" s="1" t="s">
        <v>213</v>
      </c>
      <c r="CT2191" s="1">
        <v>2</v>
      </c>
      <c r="CU2191" s="1">
        <v>650</v>
      </c>
      <c r="CV2191" s="1">
        <v>31</v>
      </c>
      <c r="CW2191" s="1">
        <v>0</v>
      </c>
      <c r="CX2191" s="1">
        <v>150031</v>
      </c>
      <c r="CY2191" s="1" t="s">
        <v>213</v>
      </c>
    </row>
    <row r="2192" spans="97:103" x14ac:dyDescent="0.2">
      <c r="CS2192" s="1" t="s">
        <v>213</v>
      </c>
      <c r="CT2192" s="1">
        <v>2</v>
      </c>
      <c r="CU2192" s="1">
        <v>650</v>
      </c>
      <c r="CV2192" s="1">
        <v>31</v>
      </c>
      <c r="CW2192" s="1">
        <v>0</v>
      </c>
      <c r="CX2192" s="1">
        <v>150031</v>
      </c>
      <c r="CY2192" s="1" t="s">
        <v>213</v>
      </c>
    </row>
    <row r="2193" spans="97:103" x14ac:dyDescent="0.2">
      <c r="CS2193" s="1" t="s">
        <v>213</v>
      </c>
      <c r="CT2193" s="1">
        <v>2</v>
      </c>
      <c r="CU2193" s="1">
        <v>650</v>
      </c>
      <c r="CV2193" s="1">
        <v>31</v>
      </c>
      <c r="CW2193" s="1">
        <v>0</v>
      </c>
      <c r="CX2193" s="1">
        <v>150031</v>
      </c>
      <c r="CY2193" s="1" t="s">
        <v>213</v>
      </c>
    </row>
    <row r="2194" spans="97:103" x14ac:dyDescent="0.2">
      <c r="CS2194" s="1" t="s">
        <v>213</v>
      </c>
      <c r="CT2194" s="1">
        <v>2</v>
      </c>
      <c r="CU2194" s="1">
        <v>650</v>
      </c>
      <c r="CV2194" s="1">
        <v>31</v>
      </c>
      <c r="CW2194" s="1">
        <v>0</v>
      </c>
      <c r="CX2194" s="1">
        <v>150031</v>
      </c>
      <c r="CY2194" s="1" t="s">
        <v>213</v>
      </c>
    </row>
    <row r="2195" spans="97:103" x14ac:dyDescent="0.2">
      <c r="CS2195" s="1" t="s">
        <v>213</v>
      </c>
      <c r="CT2195" s="1">
        <v>2</v>
      </c>
      <c r="CU2195" s="1">
        <v>650</v>
      </c>
      <c r="CV2195" s="1">
        <v>31</v>
      </c>
      <c r="CW2195" s="1">
        <v>0</v>
      </c>
      <c r="CX2195" s="1">
        <v>150031</v>
      </c>
      <c r="CY2195" s="1" t="s">
        <v>213</v>
      </c>
    </row>
    <row r="2196" spans="97:103" x14ac:dyDescent="0.2">
      <c r="CS2196" s="1" t="s">
        <v>213</v>
      </c>
      <c r="CT2196" s="1">
        <v>2</v>
      </c>
      <c r="CU2196" s="1">
        <v>650</v>
      </c>
      <c r="CV2196" s="1">
        <v>31</v>
      </c>
      <c r="CW2196" s="1">
        <v>0</v>
      </c>
      <c r="CX2196" s="1">
        <v>150031</v>
      </c>
      <c r="CY2196" s="1" t="s">
        <v>213</v>
      </c>
    </row>
    <row r="2197" spans="97:103" x14ac:dyDescent="0.2">
      <c r="CS2197" s="1" t="s">
        <v>213</v>
      </c>
      <c r="CT2197" s="1">
        <v>2</v>
      </c>
      <c r="CU2197" s="1">
        <v>650</v>
      </c>
      <c r="CV2197" s="1">
        <v>31</v>
      </c>
      <c r="CW2197" s="1">
        <v>0</v>
      </c>
      <c r="CX2197" s="1">
        <v>150031</v>
      </c>
      <c r="CY2197" s="1" t="s">
        <v>213</v>
      </c>
    </row>
    <row r="2198" spans="97:103" x14ac:dyDescent="0.2">
      <c r="CS2198" s="1" t="s">
        <v>213</v>
      </c>
      <c r="CT2198" s="1">
        <v>2</v>
      </c>
      <c r="CU2198" s="1">
        <v>650</v>
      </c>
      <c r="CV2198" s="1">
        <v>31</v>
      </c>
      <c r="CW2198" s="1">
        <v>0</v>
      </c>
      <c r="CX2198" s="1">
        <v>150031</v>
      </c>
      <c r="CY2198" s="1" t="s">
        <v>213</v>
      </c>
    </row>
    <row r="2199" spans="97:103" x14ac:dyDescent="0.2">
      <c r="CS2199" s="1" t="s">
        <v>213</v>
      </c>
      <c r="CT2199" s="1">
        <v>2</v>
      </c>
      <c r="CU2199" s="1">
        <v>650</v>
      </c>
      <c r="CV2199" s="1">
        <v>31</v>
      </c>
      <c r="CW2199" s="1">
        <v>0</v>
      </c>
      <c r="CX2199" s="1">
        <v>150031</v>
      </c>
      <c r="CY2199" s="1" t="s">
        <v>213</v>
      </c>
    </row>
    <row r="2200" spans="97:103" x14ac:dyDescent="0.2">
      <c r="CS2200" s="1" t="s">
        <v>213</v>
      </c>
      <c r="CT2200" s="1">
        <v>2</v>
      </c>
      <c r="CU2200" s="1">
        <v>650</v>
      </c>
      <c r="CV2200" s="1">
        <v>31</v>
      </c>
      <c r="CW2200" s="1">
        <v>0</v>
      </c>
      <c r="CX2200" s="1">
        <v>150031</v>
      </c>
      <c r="CY2200" s="1" t="s">
        <v>213</v>
      </c>
    </row>
    <row r="2201" spans="97:103" x14ac:dyDescent="0.2">
      <c r="CS2201" s="1" t="s">
        <v>213</v>
      </c>
      <c r="CT2201" s="1">
        <v>2</v>
      </c>
      <c r="CU2201" s="1">
        <v>650</v>
      </c>
      <c r="CV2201" s="1">
        <v>31</v>
      </c>
      <c r="CW2201" s="1">
        <v>0</v>
      </c>
      <c r="CX2201" s="1">
        <v>150031</v>
      </c>
      <c r="CY2201" s="1" t="s">
        <v>213</v>
      </c>
    </row>
    <row r="2202" spans="97:103" x14ac:dyDescent="0.2">
      <c r="CS2202" s="1" t="s">
        <v>208</v>
      </c>
      <c r="CT2202" s="1">
        <v>2</v>
      </c>
      <c r="CU2202" s="1">
        <v>650</v>
      </c>
      <c r="CV2202" s="1">
        <v>32</v>
      </c>
      <c r="CW2202" s="1">
        <v>0</v>
      </c>
      <c r="CX2202" s="1">
        <v>150032</v>
      </c>
      <c r="CY2202" s="1" t="s">
        <v>208</v>
      </c>
    </row>
    <row r="2203" spans="97:103" x14ac:dyDescent="0.2">
      <c r="CS2203" s="1" t="s">
        <v>208</v>
      </c>
      <c r="CT2203" s="1">
        <v>2</v>
      </c>
      <c r="CU2203" s="1">
        <v>650</v>
      </c>
      <c r="CV2203" s="1">
        <v>32</v>
      </c>
      <c r="CW2203" s="1">
        <v>0</v>
      </c>
      <c r="CX2203" s="1">
        <v>150032</v>
      </c>
      <c r="CY2203" s="1" t="s">
        <v>208</v>
      </c>
    </row>
    <row r="2204" spans="97:103" x14ac:dyDescent="0.2">
      <c r="CS2204" s="1" t="s">
        <v>208</v>
      </c>
      <c r="CT2204" s="1">
        <v>2</v>
      </c>
      <c r="CU2204" s="1">
        <v>650</v>
      </c>
      <c r="CV2204" s="1">
        <v>32</v>
      </c>
      <c r="CW2204" s="1">
        <v>0</v>
      </c>
      <c r="CX2204" s="1">
        <v>150032</v>
      </c>
      <c r="CY2204" s="1" t="s">
        <v>208</v>
      </c>
    </row>
    <row r="2205" spans="97:103" x14ac:dyDescent="0.2">
      <c r="CS2205" s="1" t="s">
        <v>208</v>
      </c>
      <c r="CT2205" s="1">
        <v>2</v>
      </c>
      <c r="CU2205" s="1">
        <v>650</v>
      </c>
      <c r="CV2205" s="1">
        <v>32</v>
      </c>
      <c r="CW2205" s="1">
        <v>0</v>
      </c>
      <c r="CX2205" s="1">
        <v>150032</v>
      </c>
      <c r="CY2205" s="1" t="s">
        <v>208</v>
      </c>
    </row>
    <row r="2206" spans="97:103" x14ac:dyDescent="0.2">
      <c r="CS2206" s="1" t="s">
        <v>208</v>
      </c>
      <c r="CT2206" s="1">
        <v>2</v>
      </c>
      <c r="CU2206" s="1">
        <v>650</v>
      </c>
      <c r="CV2206" s="1">
        <v>32</v>
      </c>
      <c r="CW2206" s="1">
        <v>0</v>
      </c>
      <c r="CX2206" s="1">
        <v>150032</v>
      </c>
      <c r="CY2206" s="1" t="s">
        <v>208</v>
      </c>
    </row>
    <row r="2207" spans="97:103" x14ac:dyDescent="0.2">
      <c r="CS2207" s="1" t="s">
        <v>208</v>
      </c>
      <c r="CT2207" s="1">
        <v>2</v>
      </c>
      <c r="CU2207" s="1">
        <v>650</v>
      </c>
      <c r="CV2207" s="1">
        <v>32</v>
      </c>
      <c r="CW2207" s="1">
        <v>0</v>
      </c>
      <c r="CX2207" s="1">
        <v>150032</v>
      </c>
      <c r="CY2207" s="1" t="s">
        <v>208</v>
      </c>
    </row>
    <row r="2208" spans="97:103" x14ac:dyDescent="0.2">
      <c r="CS2208" s="1" t="s">
        <v>208</v>
      </c>
      <c r="CT2208" s="1">
        <v>2</v>
      </c>
      <c r="CU2208" s="1">
        <v>650</v>
      </c>
      <c r="CV2208" s="1">
        <v>32</v>
      </c>
      <c r="CW2208" s="1">
        <v>0</v>
      </c>
      <c r="CX2208" s="1">
        <v>150032</v>
      </c>
      <c r="CY2208" s="1" t="s">
        <v>208</v>
      </c>
    </row>
    <row r="2209" spans="97:103" x14ac:dyDescent="0.2">
      <c r="CS2209" s="1" t="s">
        <v>208</v>
      </c>
      <c r="CT2209" s="1">
        <v>2</v>
      </c>
      <c r="CU2209" s="1">
        <v>650</v>
      </c>
      <c r="CV2209" s="1">
        <v>32</v>
      </c>
      <c r="CW2209" s="1">
        <v>0</v>
      </c>
      <c r="CX2209" s="1">
        <v>150032</v>
      </c>
      <c r="CY2209" s="1" t="s">
        <v>208</v>
      </c>
    </row>
    <row r="2210" spans="97:103" x14ac:dyDescent="0.2">
      <c r="CS2210" s="1" t="s">
        <v>208</v>
      </c>
      <c r="CT2210" s="1">
        <v>2</v>
      </c>
      <c r="CU2210" s="1">
        <v>650</v>
      </c>
      <c r="CV2210" s="1">
        <v>32</v>
      </c>
      <c r="CW2210" s="1">
        <v>0</v>
      </c>
      <c r="CX2210" s="1">
        <v>150032</v>
      </c>
      <c r="CY2210" s="1" t="s">
        <v>208</v>
      </c>
    </row>
    <row r="2211" spans="97:103" x14ac:dyDescent="0.2">
      <c r="CS2211" s="1" t="s">
        <v>208</v>
      </c>
      <c r="CT2211" s="1">
        <v>2</v>
      </c>
      <c r="CU2211" s="1">
        <v>650</v>
      </c>
      <c r="CV2211" s="1">
        <v>32</v>
      </c>
      <c r="CW2211" s="1">
        <v>0</v>
      </c>
      <c r="CX2211" s="1">
        <v>150032</v>
      </c>
      <c r="CY2211" s="1" t="s">
        <v>208</v>
      </c>
    </row>
    <row r="2212" spans="97:103" x14ac:dyDescent="0.2">
      <c r="CS2212" s="1" t="s">
        <v>208</v>
      </c>
      <c r="CT2212" s="1">
        <v>2</v>
      </c>
      <c r="CU2212" s="1">
        <v>650</v>
      </c>
      <c r="CV2212" s="1">
        <v>32</v>
      </c>
      <c r="CW2212" s="1">
        <v>0</v>
      </c>
      <c r="CX2212" s="1">
        <v>150032</v>
      </c>
      <c r="CY2212" s="1" t="s">
        <v>208</v>
      </c>
    </row>
    <row r="2213" spans="97:103" x14ac:dyDescent="0.2">
      <c r="CS2213" s="1" t="s">
        <v>208</v>
      </c>
      <c r="CT2213" s="1">
        <v>2</v>
      </c>
      <c r="CU2213" s="1">
        <v>650</v>
      </c>
      <c r="CV2213" s="1">
        <v>32</v>
      </c>
      <c r="CW2213" s="1">
        <v>0</v>
      </c>
      <c r="CX2213" s="1">
        <v>150032</v>
      </c>
      <c r="CY2213" s="1" t="s">
        <v>208</v>
      </c>
    </row>
    <row r="2214" spans="97:103" x14ac:dyDescent="0.2">
      <c r="CS2214" s="1" t="s">
        <v>208</v>
      </c>
      <c r="CT2214" s="1">
        <v>2</v>
      </c>
      <c r="CU2214" s="1">
        <v>650</v>
      </c>
      <c r="CV2214" s="1">
        <v>32</v>
      </c>
      <c r="CW2214" s="1">
        <v>0</v>
      </c>
      <c r="CX2214" s="1">
        <v>150032</v>
      </c>
      <c r="CY2214" s="1" t="s">
        <v>208</v>
      </c>
    </row>
    <row r="2215" spans="97:103" x14ac:dyDescent="0.2">
      <c r="CS2215" s="1" t="s">
        <v>208</v>
      </c>
      <c r="CT2215" s="1">
        <v>2</v>
      </c>
      <c r="CU2215" s="1">
        <v>650</v>
      </c>
      <c r="CV2215" s="1">
        <v>32</v>
      </c>
      <c r="CW2215" s="1">
        <v>0</v>
      </c>
      <c r="CX2215" s="1">
        <v>150032</v>
      </c>
      <c r="CY2215" s="1" t="s">
        <v>208</v>
      </c>
    </row>
    <row r="2216" spans="97:103" x14ac:dyDescent="0.2">
      <c r="CS2216" s="1" t="s">
        <v>208</v>
      </c>
      <c r="CT2216" s="1">
        <v>2</v>
      </c>
      <c r="CU2216" s="1">
        <v>650</v>
      </c>
      <c r="CV2216" s="1">
        <v>32</v>
      </c>
      <c r="CW2216" s="1">
        <v>0</v>
      </c>
      <c r="CX2216" s="1">
        <v>150032</v>
      </c>
      <c r="CY2216" s="1" t="s">
        <v>208</v>
      </c>
    </row>
    <row r="2217" spans="97:103" x14ac:dyDescent="0.2">
      <c r="CS2217" s="1" t="s">
        <v>208</v>
      </c>
      <c r="CT2217" s="1">
        <v>2</v>
      </c>
      <c r="CU2217" s="1">
        <v>650</v>
      </c>
      <c r="CV2217" s="1">
        <v>32</v>
      </c>
      <c r="CW2217" s="1">
        <v>0</v>
      </c>
      <c r="CX2217" s="1">
        <v>150032</v>
      </c>
      <c r="CY2217" s="1" t="s">
        <v>208</v>
      </c>
    </row>
    <row r="2218" spans="97:103" x14ac:dyDescent="0.2">
      <c r="CS2218" s="1" t="s">
        <v>208</v>
      </c>
      <c r="CT2218" s="1">
        <v>2</v>
      </c>
      <c r="CU2218" s="1">
        <v>650</v>
      </c>
      <c r="CV2218" s="1">
        <v>32</v>
      </c>
      <c r="CW2218" s="1">
        <v>0</v>
      </c>
      <c r="CX2218" s="1">
        <v>150032</v>
      </c>
      <c r="CY2218" s="1" t="s">
        <v>208</v>
      </c>
    </row>
    <row r="2219" spans="97:103" x14ac:dyDescent="0.2">
      <c r="CS2219" s="1" t="s">
        <v>208</v>
      </c>
      <c r="CT2219" s="1">
        <v>2</v>
      </c>
      <c r="CU2219" s="1">
        <v>650</v>
      </c>
      <c r="CV2219" s="1">
        <v>32</v>
      </c>
      <c r="CW2219" s="1">
        <v>0</v>
      </c>
      <c r="CX2219" s="1">
        <v>150032</v>
      </c>
      <c r="CY2219" s="1" t="s">
        <v>208</v>
      </c>
    </row>
    <row r="2220" spans="97:103" x14ac:dyDescent="0.2">
      <c r="CS2220" s="1" t="s">
        <v>208</v>
      </c>
      <c r="CT2220" s="1">
        <v>2</v>
      </c>
      <c r="CU2220" s="1">
        <v>650</v>
      </c>
      <c r="CV2220" s="1">
        <v>32</v>
      </c>
      <c r="CW2220" s="1">
        <v>0</v>
      </c>
      <c r="CX2220" s="1">
        <v>150032</v>
      </c>
      <c r="CY2220" s="1" t="s">
        <v>208</v>
      </c>
    </row>
    <row r="2221" spans="97:103" x14ac:dyDescent="0.2">
      <c r="CS2221" s="1" t="s">
        <v>208</v>
      </c>
      <c r="CT2221" s="1">
        <v>2</v>
      </c>
      <c r="CU2221" s="1">
        <v>650</v>
      </c>
      <c r="CV2221" s="1">
        <v>32</v>
      </c>
      <c r="CW2221" s="1">
        <v>0</v>
      </c>
      <c r="CX2221" s="1">
        <v>150032</v>
      </c>
      <c r="CY2221" s="1" t="s">
        <v>208</v>
      </c>
    </row>
    <row r="2222" spans="97:103" x14ac:dyDescent="0.2">
      <c r="CS2222" s="1" t="s">
        <v>208</v>
      </c>
      <c r="CT2222" s="1">
        <v>2</v>
      </c>
      <c r="CU2222" s="1">
        <v>650</v>
      </c>
      <c r="CV2222" s="1">
        <v>32</v>
      </c>
      <c r="CW2222" s="1">
        <v>0</v>
      </c>
      <c r="CX2222" s="1">
        <v>150032</v>
      </c>
      <c r="CY2222" s="1" t="s">
        <v>208</v>
      </c>
    </row>
    <row r="2223" spans="97:103" x14ac:dyDescent="0.2">
      <c r="CS2223" s="1" t="s">
        <v>208</v>
      </c>
      <c r="CT2223" s="1">
        <v>2</v>
      </c>
      <c r="CU2223" s="1">
        <v>650</v>
      </c>
      <c r="CV2223" s="1">
        <v>32</v>
      </c>
      <c r="CW2223" s="1">
        <v>0</v>
      </c>
      <c r="CX2223" s="1">
        <v>150032</v>
      </c>
      <c r="CY2223" s="1" t="s">
        <v>208</v>
      </c>
    </row>
    <row r="2224" spans="97:103" x14ac:dyDescent="0.2">
      <c r="CS2224" s="1" t="s">
        <v>208</v>
      </c>
      <c r="CT2224" s="1">
        <v>2</v>
      </c>
      <c r="CU2224" s="1">
        <v>650</v>
      </c>
      <c r="CV2224" s="1">
        <v>32</v>
      </c>
      <c r="CW2224" s="1">
        <v>0</v>
      </c>
      <c r="CX2224" s="1">
        <v>150032</v>
      </c>
      <c r="CY2224" s="1" t="s">
        <v>208</v>
      </c>
    </row>
    <row r="2225" spans="97:103" x14ac:dyDescent="0.2">
      <c r="CS2225" s="1" t="s">
        <v>208</v>
      </c>
      <c r="CT2225" s="1">
        <v>2</v>
      </c>
      <c r="CU2225" s="1">
        <v>650</v>
      </c>
      <c r="CV2225" s="1">
        <v>32</v>
      </c>
      <c r="CW2225" s="1">
        <v>0</v>
      </c>
      <c r="CX2225" s="1">
        <v>150032</v>
      </c>
      <c r="CY2225" s="1" t="s">
        <v>208</v>
      </c>
    </row>
    <row r="2226" spans="97:103" x14ac:dyDescent="0.2">
      <c r="CS2226" s="1" t="s">
        <v>208</v>
      </c>
      <c r="CT2226" s="1">
        <v>2</v>
      </c>
      <c r="CU2226" s="1">
        <v>650</v>
      </c>
      <c r="CV2226" s="1">
        <v>32</v>
      </c>
      <c r="CW2226" s="1">
        <v>0</v>
      </c>
      <c r="CX2226" s="1">
        <v>150032</v>
      </c>
      <c r="CY2226" s="1" t="s">
        <v>208</v>
      </c>
    </row>
    <row r="2227" spans="97:103" x14ac:dyDescent="0.2">
      <c r="CS2227" s="1" t="s">
        <v>208</v>
      </c>
      <c r="CT2227" s="1">
        <v>2</v>
      </c>
      <c r="CU2227" s="1">
        <v>650</v>
      </c>
      <c r="CV2227" s="1">
        <v>32</v>
      </c>
      <c r="CW2227" s="1">
        <v>0</v>
      </c>
      <c r="CX2227" s="1">
        <v>150032</v>
      </c>
      <c r="CY2227" s="1" t="s">
        <v>208</v>
      </c>
    </row>
    <row r="2228" spans="97:103" x14ac:dyDescent="0.2">
      <c r="CS2228" s="1" t="s">
        <v>208</v>
      </c>
      <c r="CT2228" s="1">
        <v>2</v>
      </c>
      <c r="CU2228" s="1">
        <v>650</v>
      </c>
      <c r="CV2228" s="1">
        <v>32</v>
      </c>
      <c r="CW2228" s="1">
        <v>0</v>
      </c>
      <c r="CX2228" s="1">
        <v>150032</v>
      </c>
      <c r="CY2228" s="1" t="s">
        <v>208</v>
      </c>
    </row>
    <row r="2229" spans="97:103" x14ac:dyDescent="0.2">
      <c r="CS2229" s="1" t="s">
        <v>208</v>
      </c>
      <c r="CT2229" s="1">
        <v>2</v>
      </c>
      <c r="CU2229" s="1">
        <v>650</v>
      </c>
      <c r="CV2229" s="1">
        <v>32</v>
      </c>
      <c r="CW2229" s="1">
        <v>0</v>
      </c>
      <c r="CX2229" s="1">
        <v>150032</v>
      </c>
      <c r="CY2229" s="1" t="s">
        <v>208</v>
      </c>
    </row>
    <row r="2230" spans="97:103" x14ac:dyDescent="0.2">
      <c r="CS2230" s="1" t="s">
        <v>208</v>
      </c>
      <c r="CT2230" s="1">
        <v>2</v>
      </c>
      <c r="CU2230" s="1">
        <v>650</v>
      </c>
      <c r="CV2230" s="1">
        <v>32</v>
      </c>
      <c r="CW2230" s="1">
        <v>0</v>
      </c>
      <c r="CX2230" s="1">
        <v>150032</v>
      </c>
      <c r="CY2230" s="1" t="s">
        <v>208</v>
      </c>
    </row>
    <row r="2231" spans="97:103" x14ac:dyDescent="0.2">
      <c r="CS2231" s="1" t="s">
        <v>208</v>
      </c>
      <c r="CT2231" s="1">
        <v>2</v>
      </c>
      <c r="CU2231" s="1">
        <v>650</v>
      </c>
      <c r="CV2231" s="1">
        <v>32</v>
      </c>
      <c r="CW2231" s="1">
        <v>0</v>
      </c>
      <c r="CX2231" s="1">
        <v>150032</v>
      </c>
      <c r="CY2231" s="1" t="s">
        <v>208</v>
      </c>
    </row>
    <row r="2232" spans="97:103" x14ac:dyDescent="0.2">
      <c r="CS2232" s="1" t="s">
        <v>208</v>
      </c>
      <c r="CT2232" s="1">
        <v>2</v>
      </c>
      <c r="CU2232" s="1">
        <v>650</v>
      </c>
      <c r="CV2232" s="1">
        <v>32</v>
      </c>
      <c r="CW2232" s="1">
        <v>0</v>
      </c>
      <c r="CX2232" s="1">
        <v>150032</v>
      </c>
      <c r="CY2232" s="1" t="s">
        <v>208</v>
      </c>
    </row>
    <row r="2233" spans="97:103" x14ac:dyDescent="0.2">
      <c r="CS2233" s="1" t="s">
        <v>208</v>
      </c>
      <c r="CT2233" s="1">
        <v>2</v>
      </c>
      <c r="CU2233" s="1">
        <v>650</v>
      </c>
      <c r="CV2233" s="1">
        <v>32</v>
      </c>
      <c r="CW2233" s="1">
        <v>0</v>
      </c>
      <c r="CX2233" s="1">
        <v>150032</v>
      </c>
      <c r="CY2233" s="1" t="s">
        <v>208</v>
      </c>
    </row>
    <row r="2234" spans="97:103" x14ac:dyDescent="0.2">
      <c r="CS2234" s="1" t="s">
        <v>208</v>
      </c>
      <c r="CT2234" s="1">
        <v>2</v>
      </c>
      <c r="CU2234" s="1">
        <v>650</v>
      </c>
      <c r="CV2234" s="1">
        <v>32</v>
      </c>
      <c r="CW2234" s="1">
        <v>0</v>
      </c>
      <c r="CX2234" s="1">
        <v>150032</v>
      </c>
      <c r="CY2234" s="1" t="s">
        <v>208</v>
      </c>
    </row>
    <row r="2235" spans="97:103" x14ac:dyDescent="0.2">
      <c r="CS2235" s="1" t="s">
        <v>208</v>
      </c>
      <c r="CT2235" s="1">
        <v>2</v>
      </c>
      <c r="CU2235" s="1">
        <v>650</v>
      </c>
      <c r="CV2235" s="1">
        <v>32</v>
      </c>
      <c r="CW2235" s="1">
        <v>0</v>
      </c>
      <c r="CX2235" s="1">
        <v>150032</v>
      </c>
      <c r="CY2235" s="1" t="s">
        <v>208</v>
      </c>
    </row>
    <row r="2236" spans="97:103" x14ac:dyDescent="0.2">
      <c r="CS2236" s="1" t="s">
        <v>208</v>
      </c>
      <c r="CT2236" s="1">
        <v>2</v>
      </c>
      <c r="CU2236" s="1">
        <v>650</v>
      </c>
      <c r="CV2236" s="1">
        <v>32</v>
      </c>
      <c r="CW2236" s="1">
        <v>0</v>
      </c>
      <c r="CX2236" s="1">
        <v>150032</v>
      </c>
      <c r="CY2236" s="1" t="s">
        <v>208</v>
      </c>
    </row>
    <row r="2237" spans="97:103" x14ac:dyDescent="0.2">
      <c r="CS2237" s="1" t="s">
        <v>208</v>
      </c>
      <c r="CT2237" s="1">
        <v>2</v>
      </c>
      <c r="CU2237" s="1">
        <v>650</v>
      </c>
      <c r="CV2237" s="1">
        <v>32</v>
      </c>
      <c r="CW2237" s="1">
        <v>0</v>
      </c>
      <c r="CX2237" s="1">
        <v>150032</v>
      </c>
      <c r="CY2237" s="1" t="s">
        <v>208</v>
      </c>
    </row>
    <row r="2238" spans="97:103" x14ac:dyDescent="0.2">
      <c r="CS2238" s="1" t="s">
        <v>205</v>
      </c>
      <c r="CT2238" s="1">
        <v>2</v>
      </c>
      <c r="CU2238" s="1">
        <v>650</v>
      </c>
      <c r="CV2238" s="1">
        <v>33</v>
      </c>
      <c r="CW2238" s="1">
        <v>0</v>
      </c>
      <c r="CX2238" s="1">
        <v>150033</v>
      </c>
      <c r="CY2238" s="1" t="s">
        <v>205</v>
      </c>
    </row>
    <row r="2239" spans="97:103" x14ac:dyDescent="0.2">
      <c r="CS2239" s="1" t="s">
        <v>205</v>
      </c>
      <c r="CT2239" s="1">
        <v>2</v>
      </c>
      <c r="CU2239" s="1">
        <v>650</v>
      </c>
      <c r="CV2239" s="1">
        <v>33</v>
      </c>
      <c r="CW2239" s="1">
        <v>0</v>
      </c>
      <c r="CX2239" s="1">
        <v>150033</v>
      </c>
      <c r="CY2239" s="1" t="s">
        <v>205</v>
      </c>
    </row>
    <row r="2240" spans="97:103" x14ac:dyDescent="0.2">
      <c r="CS2240" s="1" t="s">
        <v>205</v>
      </c>
      <c r="CT2240" s="1">
        <v>2</v>
      </c>
      <c r="CU2240" s="1">
        <v>650</v>
      </c>
      <c r="CV2240" s="1">
        <v>33</v>
      </c>
      <c r="CW2240" s="1">
        <v>0</v>
      </c>
      <c r="CX2240" s="1">
        <v>150033</v>
      </c>
      <c r="CY2240" s="1" t="s">
        <v>205</v>
      </c>
    </row>
    <row r="2241" spans="97:103" x14ac:dyDescent="0.2">
      <c r="CS2241" s="1" t="s">
        <v>205</v>
      </c>
      <c r="CT2241" s="1">
        <v>2</v>
      </c>
      <c r="CU2241" s="1">
        <v>650</v>
      </c>
      <c r="CV2241" s="1">
        <v>33</v>
      </c>
      <c r="CW2241" s="1">
        <v>0</v>
      </c>
      <c r="CX2241" s="1">
        <v>150033</v>
      </c>
      <c r="CY2241" s="1" t="s">
        <v>205</v>
      </c>
    </row>
    <row r="2242" spans="97:103" x14ac:dyDescent="0.2">
      <c r="CS2242" s="1" t="s">
        <v>205</v>
      </c>
      <c r="CT2242" s="1">
        <v>2</v>
      </c>
      <c r="CU2242" s="1">
        <v>650</v>
      </c>
      <c r="CV2242" s="1">
        <v>33</v>
      </c>
      <c r="CW2242" s="1">
        <v>0</v>
      </c>
      <c r="CX2242" s="1">
        <v>150033</v>
      </c>
      <c r="CY2242" s="1" t="s">
        <v>205</v>
      </c>
    </row>
    <row r="2243" spans="97:103" x14ac:dyDescent="0.2">
      <c r="CS2243" s="1" t="s">
        <v>205</v>
      </c>
      <c r="CT2243" s="1">
        <v>2</v>
      </c>
      <c r="CU2243" s="1">
        <v>650</v>
      </c>
      <c r="CV2243" s="1">
        <v>33</v>
      </c>
      <c r="CW2243" s="1">
        <v>0</v>
      </c>
      <c r="CX2243" s="1">
        <v>150033</v>
      </c>
      <c r="CY2243" s="1" t="s">
        <v>205</v>
      </c>
    </row>
    <row r="2244" spans="97:103" x14ac:dyDescent="0.2">
      <c r="CS2244" s="1" t="s">
        <v>205</v>
      </c>
      <c r="CT2244" s="1">
        <v>2</v>
      </c>
      <c r="CU2244" s="1">
        <v>650</v>
      </c>
      <c r="CV2244" s="1">
        <v>33</v>
      </c>
      <c r="CW2244" s="1">
        <v>0</v>
      </c>
      <c r="CX2244" s="1">
        <v>150033</v>
      </c>
      <c r="CY2244" s="1" t="s">
        <v>205</v>
      </c>
    </row>
    <row r="2245" spans="97:103" x14ac:dyDescent="0.2">
      <c r="CS2245" s="1" t="s">
        <v>205</v>
      </c>
      <c r="CT2245" s="1">
        <v>2</v>
      </c>
      <c r="CU2245" s="1">
        <v>650</v>
      </c>
      <c r="CV2245" s="1">
        <v>33</v>
      </c>
      <c r="CW2245" s="1">
        <v>0</v>
      </c>
      <c r="CX2245" s="1">
        <v>150033</v>
      </c>
      <c r="CY2245" s="1" t="s">
        <v>205</v>
      </c>
    </row>
    <row r="2246" spans="97:103" x14ac:dyDescent="0.2">
      <c r="CS2246" s="1" t="s">
        <v>205</v>
      </c>
      <c r="CT2246" s="1">
        <v>2</v>
      </c>
      <c r="CU2246" s="1">
        <v>650</v>
      </c>
      <c r="CV2246" s="1">
        <v>33</v>
      </c>
      <c r="CW2246" s="1">
        <v>0</v>
      </c>
      <c r="CX2246" s="1">
        <v>150033</v>
      </c>
      <c r="CY2246" s="1" t="s">
        <v>205</v>
      </c>
    </row>
    <row r="2247" spans="97:103" x14ac:dyDescent="0.2">
      <c r="CS2247" s="1" t="s">
        <v>205</v>
      </c>
      <c r="CT2247" s="1">
        <v>2</v>
      </c>
      <c r="CU2247" s="1">
        <v>650</v>
      </c>
      <c r="CV2247" s="1">
        <v>33</v>
      </c>
      <c r="CW2247" s="1">
        <v>0</v>
      </c>
      <c r="CX2247" s="1">
        <v>150033</v>
      </c>
      <c r="CY2247" s="1" t="s">
        <v>205</v>
      </c>
    </row>
    <row r="2248" spans="97:103" x14ac:dyDescent="0.2">
      <c r="CS2248" s="1" t="s">
        <v>205</v>
      </c>
      <c r="CT2248" s="1">
        <v>2</v>
      </c>
      <c r="CU2248" s="1">
        <v>650</v>
      </c>
      <c r="CV2248" s="1">
        <v>33</v>
      </c>
      <c r="CW2248" s="1">
        <v>0</v>
      </c>
      <c r="CX2248" s="1">
        <v>150033</v>
      </c>
      <c r="CY2248" s="1" t="s">
        <v>205</v>
      </c>
    </row>
    <row r="2249" spans="97:103" x14ac:dyDescent="0.2">
      <c r="CS2249" s="1" t="s">
        <v>205</v>
      </c>
      <c r="CT2249" s="1">
        <v>2</v>
      </c>
      <c r="CU2249" s="1">
        <v>650</v>
      </c>
      <c r="CV2249" s="1">
        <v>33</v>
      </c>
      <c r="CW2249" s="1">
        <v>0</v>
      </c>
      <c r="CX2249" s="1">
        <v>150033</v>
      </c>
      <c r="CY2249" s="1" t="s">
        <v>205</v>
      </c>
    </row>
    <row r="2250" spans="97:103" x14ac:dyDescent="0.2">
      <c r="CS2250" s="1" t="s">
        <v>205</v>
      </c>
      <c r="CT2250" s="1">
        <v>2</v>
      </c>
      <c r="CU2250" s="1">
        <v>650</v>
      </c>
      <c r="CV2250" s="1">
        <v>33</v>
      </c>
      <c r="CW2250" s="1">
        <v>0</v>
      </c>
      <c r="CX2250" s="1">
        <v>150033</v>
      </c>
      <c r="CY2250" s="1" t="s">
        <v>205</v>
      </c>
    </row>
    <row r="2251" spans="97:103" x14ac:dyDescent="0.2">
      <c r="CS2251" s="1" t="s">
        <v>205</v>
      </c>
      <c r="CT2251" s="1">
        <v>2</v>
      </c>
      <c r="CU2251" s="1">
        <v>650</v>
      </c>
      <c r="CV2251" s="1">
        <v>33</v>
      </c>
      <c r="CW2251" s="1">
        <v>0</v>
      </c>
      <c r="CX2251" s="1">
        <v>150033</v>
      </c>
      <c r="CY2251" s="1" t="s">
        <v>205</v>
      </c>
    </row>
    <row r="2252" spans="97:103" x14ac:dyDescent="0.2">
      <c r="CS2252" s="1" t="s">
        <v>205</v>
      </c>
      <c r="CT2252" s="1">
        <v>2</v>
      </c>
      <c r="CU2252" s="1">
        <v>650</v>
      </c>
      <c r="CV2252" s="1">
        <v>33</v>
      </c>
      <c r="CW2252" s="1">
        <v>0</v>
      </c>
      <c r="CX2252" s="1">
        <v>150033</v>
      </c>
      <c r="CY2252" s="1" t="s">
        <v>205</v>
      </c>
    </row>
    <row r="2253" spans="97:103" x14ac:dyDescent="0.2">
      <c r="CS2253" s="1" t="s">
        <v>205</v>
      </c>
      <c r="CT2253" s="1">
        <v>2</v>
      </c>
      <c r="CU2253" s="1">
        <v>650</v>
      </c>
      <c r="CV2253" s="1">
        <v>33</v>
      </c>
      <c r="CW2253" s="1">
        <v>0</v>
      </c>
      <c r="CX2253" s="1">
        <v>150033</v>
      </c>
      <c r="CY2253" s="1" t="s">
        <v>205</v>
      </c>
    </row>
    <row r="2254" spans="97:103" x14ac:dyDescent="0.2">
      <c r="CS2254" s="1" t="s">
        <v>205</v>
      </c>
      <c r="CT2254" s="1">
        <v>2</v>
      </c>
      <c r="CU2254" s="1">
        <v>650</v>
      </c>
      <c r="CV2254" s="1">
        <v>33</v>
      </c>
      <c r="CW2254" s="1">
        <v>0</v>
      </c>
      <c r="CX2254" s="1">
        <v>150033</v>
      </c>
      <c r="CY2254" s="1" t="s">
        <v>205</v>
      </c>
    </row>
    <row r="2255" spans="97:103" x14ac:dyDescent="0.2">
      <c r="CS2255" s="1" t="s">
        <v>205</v>
      </c>
      <c r="CT2255" s="1">
        <v>2</v>
      </c>
      <c r="CU2255" s="1">
        <v>650</v>
      </c>
      <c r="CV2255" s="1">
        <v>33</v>
      </c>
      <c r="CW2255" s="1">
        <v>0</v>
      </c>
      <c r="CX2255" s="1">
        <v>150033</v>
      </c>
      <c r="CY2255" s="1" t="s">
        <v>205</v>
      </c>
    </row>
    <row r="2256" spans="97:103" x14ac:dyDescent="0.2">
      <c r="CS2256" s="1" t="s">
        <v>205</v>
      </c>
      <c r="CT2256" s="1">
        <v>2</v>
      </c>
      <c r="CU2256" s="1">
        <v>650</v>
      </c>
      <c r="CV2256" s="1">
        <v>33</v>
      </c>
      <c r="CW2256" s="1">
        <v>0</v>
      </c>
      <c r="CX2256" s="1">
        <v>150033</v>
      </c>
      <c r="CY2256" s="1" t="s">
        <v>205</v>
      </c>
    </row>
    <row r="2257" spans="97:103" x14ac:dyDescent="0.2">
      <c r="CS2257" s="1" t="s">
        <v>205</v>
      </c>
      <c r="CT2257" s="1">
        <v>2</v>
      </c>
      <c r="CU2257" s="1">
        <v>650</v>
      </c>
      <c r="CV2257" s="1">
        <v>33</v>
      </c>
      <c r="CW2257" s="1">
        <v>0</v>
      </c>
      <c r="CX2257" s="1">
        <v>150033</v>
      </c>
      <c r="CY2257" s="1" t="s">
        <v>205</v>
      </c>
    </row>
    <row r="2258" spans="97:103" x14ac:dyDescent="0.2">
      <c r="CS2258" s="1" t="s">
        <v>205</v>
      </c>
      <c r="CT2258" s="1">
        <v>2</v>
      </c>
      <c r="CU2258" s="1">
        <v>650</v>
      </c>
      <c r="CV2258" s="1">
        <v>33</v>
      </c>
      <c r="CW2258" s="1">
        <v>0</v>
      </c>
      <c r="CX2258" s="1">
        <v>150033</v>
      </c>
      <c r="CY2258" s="1" t="s">
        <v>205</v>
      </c>
    </row>
    <row r="2259" spans="97:103" x14ac:dyDescent="0.2">
      <c r="CS2259" s="1" t="s">
        <v>205</v>
      </c>
      <c r="CT2259" s="1">
        <v>2</v>
      </c>
      <c r="CU2259" s="1">
        <v>650</v>
      </c>
      <c r="CV2259" s="1">
        <v>33</v>
      </c>
      <c r="CW2259" s="1">
        <v>0</v>
      </c>
      <c r="CX2259" s="1">
        <v>150033</v>
      </c>
      <c r="CY2259" s="1" t="s">
        <v>205</v>
      </c>
    </row>
    <row r="2260" spans="97:103" x14ac:dyDescent="0.2">
      <c r="CS2260" s="1" t="s">
        <v>205</v>
      </c>
      <c r="CT2260" s="1">
        <v>2</v>
      </c>
      <c r="CU2260" s="1">
        <v>650</v>
      </c>
      <c r="CV2260" s="1">
        <v>33</v>
      </c>
      <c r="CW2260" s="1">
        <v>0</v>
      </c>
      <c r="CX2260" s="1">
        <v>150033</v>
      </c>
      <c r="CY2260" s="1" t="s">
        <v>205</v>
      </c>
    </row>
    <row r="2261" spans="97:103" x14ac:dyDescent="0.2">
      <c r="CS2261" s="1" t="s">
        <v>205</v>
      </c>
      <c r="CT2261" s="1">
        <v>2</v>
      </c>
      <c r="CU2261" s="1">
        <v>650</v>
      </c>
      <c r="CV2261" s="1">
        <v>33</v>
      </c>
      <c r="CW2261" s="1">
        <v>0</v>
      </c>
      <c r="CX2261" s="1">
        <v>150033</v>
      </c>
      <c r="CY2261" s="1" t="s">
        <v>205</v>
      </c>
    </row>
    <row r="2262" spans="97:103" x14ac:dyDescent="0.2">
      <c r="CS2262" s="1" t="s">
        <v>205</v>
      </c>
      <c r="CT2262" s="1">
        <v>2</v>
      </c>
      <c r="CU2262" s="1">
        <v>650</v>
      </c>
      <c r="CV2262" s="1">
        <v>33</v>
      </c>
      <c r="CW2262" s="1">
        <v>0</v>
      </c>
      <c r="CX2262" s="1">
        <v>150033</v>
      </c>
      <c r="CY2262" s="1" t="s">
        <v>205</v>
      </c>
    </row>
    <row r="2263" spans="97:103" x14ac:dyDescent="0.2">
      <c r="CS2263" s="1" t="s">
        <v>205</v>
      </c>
      <c r="CT2263" s="1">
        <v>2</v>
      </c>
      <c r="CU2263" s="1">
        <v>650</v>
      </c>
      <c r="CV2263" s="1">
        <v>33</v>
      </c>
      <c r="CW2263" s="1">
        <v>0</v>
      </c>
      <c r="CX2263" s="1">
        <v>150033</v>
      </c>
      <c r="CY2263" s="1" t="s">
        <v>205</v>
      </c>
    </row>
    <row r="2264" spans="97:103" x14ac:dyDescent="0.2">
      <c r="CS2264" s="1" t="s">
        <v>205</v>
      </c>
      <c r="CT2264" s="1">
        <v>2</v>
      </c>
      <c r="CU2264" s="1">
        <v>650</v>
      </c>
      <c r="CV2264" s="1">
        <v>33</v>
      </c>
      <c r="CW2264" s="1">
        <v>0</v>
      </c>
      <c r="CX2264" s="1">
        <v>150033</v>
      </c>
      <c r="CY2264" s="1" t="s">
        <v>205</v>
      </c>
    </row>
    <row r="2265" spans="97:103" x14ac:dyDescent="0.2">
      <c r="CS2265" s="1" t="s">
        <v>205</v>
      </c>
      <c r="CT2265" s="1">
        <v>2</v>
      </c>
      <c r="CU2265" s="1">
        <v>650</v>
      </c>
      <c r="CV2265" s="1">
        <v>33</v>
      </c>
      <c r="CW2265" s="1">
        <v>0</v>
      </c>
      <c r="CX2265" s="1">
        <v>150033</v>
      </c>
      <c r="CY2265" s="1" t="s">
        <v>205</v>
      </c>
    </row>
    <row r="2266" spans="97:103" x14ac:dyDescent="0.2">
      <c r="CS2266" s="1" t="s">
        <v>205</v>
      </c>
      <c r="CT2266" s="1">
        <v>2</v>
      </c>
      <c r="CU2266" s="1">
        <v>650</v>
      </c>
      <c r="CV2266" s="1">
        <v>33</v>
      </c>
      <c r="CW2266" s="1">
        <v>0</v>
      </c>
      <c r="CX2266" s="1">
        <v>150033</v>
      </c>
      <c r="CY2266" s="1" t="s">
        <v>205</v>
      </c>
    </row>
    <row r="2267" spans="97:103" x14ac:dyDescent="0.2">
      <c r="CS2267" s="1" t="s">
        <v>205</v>
      </c>
      <c r="CT2267" s="1">
        <v>2</v>
      </c>
      <c r="CU2267" s="1">
        <v>650</v>
      </c>
      <c r="CV2267" s="1">
        <v>33</v>
      </c>
      <c r="CW2267" s="1">
        <v>0</v>
      </c>
      <c r="CX2267" s="1">
        <v>150033</v>
      </c>
      <c r="CY2267" s="1" t="s">
        <v>205</v>
      </c>
    </row>
    <row r="2268" spans="97:103" x14ac:dyDescent="0.2">
      <c r="CS2268" s="1" t="s">
        <v>205</v>
      </c>
      <c r="CT2268" s="1">
        <v>2</v>
      </c>
      <c r="CU2268" s="1">
        <v>650</v>
      </c>
      <c r="CV2268" s="1">
        <v>33</v>
      </c>
      <c r="CW2268" s="1">
        <v>0</v>
      </c>
      <c r="CX2268" s="1">
        <v>150033</v>
      </c>
      <c r="CY2268" s="1" t="s">
        <v>205</v>
      </c>
    </row>
    <row r="2269" spans="97:103" x14ac:dyDescent="0.2">
      <c r="CS2269" s="1" t="s">
        <v>205</v>
      </c>
      <c r="CT2269" s="1">
        <v>2</v>
      </c>
      <c r="CU2269" s="1">
        <v>650</v>
      </c>
      <c r="CV2269" s="1">
        <v>33</v>
      </c>
      <c r="CW2269" s="1">
        <v>0</v>
      </c>
      <c r="CX2269" s="1">
        <v>150033</v>
      </c>
      <c r="CY2269" s="1" t="s">
        <v>205</v>
      </c>
    </row>
    <row r="2270" spans="97:103" x14ac:dyDescent="0.2">
      <c r="CS2270" s="1" t="s">
        <v>205</v>
      </c>
      <c r="CT2270" s="1">
        <v>2</v>
      </c>
      <c r="CU2270" s="1">
        <v>650</v>
      </c>
      <c r="CV2270" s="1">
        <v>33</v>
      </c>
      <c r="CW2270" s="1">
        <v>0</v>
      </c>
      <c r="CX2270" s="1">
        <v>150033</v>
      </c>
      <c r="CY2270" s="1" t="s">
        <v>205</v>
      </c>
    </row>
    <row r="2271" spans="97:103" x14ac:dyDescent="0.2">
      <c r="CS2271" s="1" t="s">
        <v>205</v>
      </c>
      <c r="CT2271" s="1">
        <v>2</v>
      </c>
      <c r="CU2271" s="1">
        <v>650</v>
      </c>
      <c r="CV2271" s="1">
        <v>33</v>
      </c>
      <c r="CW2271" s="1">
        <v>0</v>
      </c>
      <c r="CX2271" s="1">
        <v>150033</v>
      </c>
      <c r="CY2271" s="1" t="s">
        <v>205</v>
      </c>
    </row>
    <row r="2272" spans="97:103" x14ac:dyDescent="0.2">
      <c r="CS2272" s="1" t="s">
        <v>205</v>
      </c>
      <c r="CT2272" s="1">
        <v>2</v>
      </c>
      <c r="CU2272" s="1">
        <v>650</v>
      </c>
      <c r="CV2272" s="1">
        <v>33</v>
      </c>
      <c r="CW2272" s="1">
        <v>0</v>
      </c>
      <c r="CX2272" s="1">
        <v>150033</v>
      </c>
      <c r="CY2272" s="1" t="s">
        <v>205</v>
      </c>
    </row>
    <row r="2273" spans="97:103" x14ac:dyDescent="0.2">
      <c r="CS2273" s="1" t="s">
        <v>205</v>
      </c>
      <c r="CT2273" s="1">
        <v>2</v>
      </c>
      <c r="CU2273" s="1">
        <v>650</v>
      </c>
      <c r="CV2273" s="1">
        <v>33</v>
      </c>
      <c r="CW2273" s="1">
        <v>0</v>
      </c>
      <c r="CX2273" s="1">
        <v>150033</v>
      </c>
      <c r="CY2273" s="1" t="s">
        <v>205</v>
      </c>
    </row>
    <row r="2274" spans="97:103" x14ac:dyDescent="0.2">
      <c r="CS2274" s="1" t="s">
        <v>2826</v>
      </c>
      <c r="CT2274" s="1">
        <v>1</v>
      </c>
      <c r="CU2274" s="1">
        <v>650</v>
      </c>
      <c r="CV2274" s="1">
        <v>34</v>
      </c>
      <c r="CW2274" s="1">
        <v>0</v>
      </c>
      <c r="CX2274" s="1">
        <v>150034</v>
      </c>
      <c r="CY2274" s="1" t="s">
        <v>2826</v>
      </c>
    </row>
    <row r="2275" spans="97:103" x14ac:dyDescent="0.2">
      <c r="CS2275" s="1" t="s">
        <v>2826</v>
      </c>
      <c r="CT2275" s="1">
        <v>1</v>
      </c>
      <c r="CU2275" s="1">
        <v>650</v>
      </c>
      <c r="CV2275" s="1">
        <v>34</v>
      </c>
      <c r="CW2275" s="1">
        <v>0</v>
      </c>
      <c r="CX2275" s="1">
        <v>150034</v>
      </c>
      <c r="CY2275" s="1" t="s">
        <v>2826</v>
      </c>
    </row>
    <row r="2276" spans="97:103" x14ac:dyDescent="0.2">
      <c r="CS2276" s="1" t="s">
        <v>2826</v>
      </c>
      <c r="CT2276" s="1">
        <v>1</v>
      </c>
      <c r="CU2276" s="1">
        <v>650</v>
      </c>
      <c r="CV2276" s="1">
        <v>34</v>
      </c>
      <c r="CW2276" s="1">
        <v>0</v>
      </c>
      <c r="CX2276" s="1">
        <v>150034</v>
      </c>
      <c r="CY2276" s="1" t="s">
        <v>2826</v>
      </c>
    </row>
    <row r="2277" spans="97:103" x14ac:dyDescent="0.2">
      <c r="CS2277" s="1" t="s">
        <v>2826</v>
      </c>
      <c r="CT2277" s="1">
        <v>1</v>
      </c>
      <c r="CU2277" s="1">
        <v>650</v>
      </c>
      <c r="CV2277" s="1">
        <v>34</v>
      </c>
      <c r="CW2277" s="1">
        <v>0</v>
      </c>
      <c r="CX2277" s="1">
        <v>150034</v>
      </c>
      <c r="CY2277" s="1" t="s">
        <v>2826</v>
      </c>
    </row>
    <row r="2278" spans="97:103" x14ac:dyDescent="0.2">
      <c r="CS2278" s="1" t="s">
        <v>2826</v>
      </c>
      <c r="CT2278" s="1">
        <v>1</v>
      </c>
      <c r="CU2278" s="1">
        <v>650</v>
      </c>
      <c r="CV2278" s="1">
        <v>34</v>
      </c>
      <c r="CW2278" s="1">
        <v>0</v>
      </c>
      <c r="CX2278" s="1">
        <v>150034</v>
      </c>
      <c r="CY2278" s="1" t="s">
        <v>2826</v>
      </c>
    </row>
    <row r="2279" spans="97:103" x14ac:dyDescent="0.2">
      <c r="CS2279" s="1" t="s">
        <v>2826</v>
      </c>
      <c r="CT2279" s="1">
        <v>1</v>
      </c>
      <c r="CU2279" s="1">
        <v>650</v>
      </c>
      <c r="CV2279" s="1">
        <v>34</v>
      </c>
      <c r="CW2279" s="1">
        <v>0</v>
      </c>
      <c r="CX2279" s="1">
        <v>150034</v>
      </c>
      <c r="CY2279" s="1" t="s">
        <v>2826</v>
      </c>
    </row>
    <row r="2280" spans="97:103" x14ac:dyDescent="0.2">
      <c r="CS2280" s="1" t="s">
        <v>2826</v>
      </c>
      <c r="CT2280" s="1">
        <v>1</v>
      </c>
      <c r="CU2280" s="1">
        <v>650</v>
      </c>
      <c r="CV2280" s="1">
        <v>34</v>
      </c>
      <c r="CW2280" s="1">
        <v>0</v>
      </c>
      <c r="CX2280" s="1">
        <v>150034</v>
      </c>
      <c r="CY2280" s="1" t="s">
        <v>2826</v>
      </c>
    </row>
    <row r="2281" spans="97:103" x14ac:dyDescent="0.2">
      <c r="CS2281" s="1" t="s">
        <v>2826</v>
      </c>
      <c r="CT2281" s="1">
        <v>1</v>
      </c>
      <c r="CU2281" s="1">
        <v>650</v>
      </c>
      <c r="CV2281" s="1">
        <v>34</v>
      </c>
      <c r="CW2281" s="1">
        <v>0</v>
      </c>
      <c r="CX2281" s="1">
        <v>150034</v>
      </c>
      <c r="CY2281" s="1" t="s">
        <v>2826</v>
      </c>
    </row>
    <row r="2282" spans="97:103" x14ac:dyDescent="0.2">
      <c r="CS2282" s="1" t="s">
        <v>2826</v>
      </c>
      <c r="CT2282" s="1">
        <v>1</v>
      </c>
      <c r="CU2282" s="1">
        <v>650</v>
      </c>
      <c r="CV2282" s="1">
        <v>34</v>
      </c>
      <c r="CW2282" s="1">
        <v>0</v>
      </c>
      <c r="CX2282" s="1">
        <v>150034</v>
      </c>
      <c r="CY2282" s="1" t="s">
        <v>2826</v>
      </c>
    </row>
    <row r="2283" spans="97:103" x14ac:dyDescent="0.2">
      <c r="CS2283" s="1" t="s">
        <v>2826</v>
      </c>
      <c r="CT2283" s="1">
        <v>1</v>
      </c>
      <c r="CU2283" s="1">
        <v>650</v>
      </c>
      <c r="CV2283" s="1">
        <v>34</v>
      </c>
      <c r="CW2283" s="1">
        <v>0</v>
      </c>
      <c r="CX2283" s="1">
        <v>150034</v>
      </c>
      <c r="CY2283" s="1" t="s">
        <v>2826</v>
      </c>
    </row>
    <row r="2284" spans="97:103" x14ac:dyDescent="0.2">
      <c r="CS2284" s="1" t="s">
        <v>2826</v>
      </c>
      <c r="CT2284" s="1">
        <v>1</v>
      </c>
      <c r="CU2284" s="1">
        <v>650</v>
      </c>
      <c r="CV2284" s="1">
        <v>34</v>
      </c>
      <c r="CW2284" s="1">
        <v>0</v>
      </c>
      <c r="CX2284" s="1">
        <v>150034</v>
      </c>
      <c r="CY2284" s="1" t="s">
        <v>2826</v>
      </c>
    </row>
    <row r="2285" spans="97:103" x14ac:dyDescent="0.2">
      <c r="CS2285" s="1" t="s">
        <v>2826</v>
      </c>
      <c r="CT2285" s="1">
        <v>1</v>
      </c>
      <c r="CU2285" s="1">
        <v>650</v>
      </c>
      <c r="CV2285" s="1">
        <v>34</v>
      </c>
      <c r="CW2285" s="1">
        <v>0</v>
      </c>
      <c r="CX2285" s="1">
        <v>150034</v>
      </c>
      <c r="CY2285" s="1" t="s">
        <v>2826</v>
      </c>
    </row>
    <row r="2286" spans="97:103" x14ac:dyDescent="0.2">
      <c r="CS2286" s="1" t="s">
        <v>2826</v>
      </c>
      <c r="CT2286" s="1">
        <v>1</v>
      </c>
      <c r="CU2286" s="1">
        <v>650</v>
      </c>
      <c r="CV2286" s="1">
        <v>34</v>
      </c>
      <c r="CW2286" s="1">
        <v>0</v>
      </c>
      <c r="CX2286" s="1">
        <v>150034</v>
      </c>
      <c r="CY2286" s="1" t="s">
        <v>2826</v>
      </c>
    </row>
    <row r="2287" spans="97:103" x14ac:dyDescent="0.2">
      <c r="CS2287" s="1" t="s">
        <v>2826</v>
      </c>
      <c r="CT2287" s="1">
        <v>1</v>
      </c>
      <c r="CU2287" s="1">
        <v>650</v>
      </c>
      <c r="CV2287" s="1">
        <v>34</v>
      </c>
      <c r="CW2287" s="1">
        <v>0</v>
      </c>
      <c r="CX2287" s="1">
        <v>150034</v>
      </c>
      <c r="CY2287" s="1" t="s">
        <v>2826</v>
      </c>
    </row>
    <row r="2288" spans="97:103" x14ac:dyDescent="0.2">
      <c r="CS2288" s="1" t="s">
        <v>2826</v>
      </c>
      <c r="CT2288" s="1">
        <v>1</v>
      </c>
      <c r="CU2288" s="1">
        <v>650</v>
      </c>
      <c r="CV2288" s="1">
        <v>34</v>
      </c>
      <c r="CW2288" s="1">
        <v>0</v>
      </c>
      <c r="CX2288" s="1">
        <v>150034</v>
      </c>
      <c r="CY2288" s="1" t="s">
        <v>2826</v>
      </c>
    </row>
    <row r="2289" spans="97:103" x14ac:dyDescent="0.2">
      <c r="CS2289" s="1" t="s">
        <v>2826</v>
      </c>
      <c r="CT2289" s="1">
        <v>1</v>
      </c>
      <c r="CU2289" s="1">
        <v>650</v>
      </c>
      <c r="CV2289" s="1">
        <v>34</v>
      </c>
      <c r="CW2289" s="1">
        <v>0</v>
      </c>
      <c r="CX2289" s="1">
        <v>150034</v>
      </c>
      <c r="CY2289" s="1" t="s">
        <v>2826</v>
      </c>
    </row>
    <row r="2290" spans="97:103" x14ac:dyDescent="0.2">
      <c r="CS2290" s="1" t="s">
        <v>2826</v>
      </c>
      <c r="CT2290" s="1">
        <v>1</v>
      </c>
      <c r="CU2290" s="1">
        <v>650</v>
      </c>
      <c r="CV2290" s="1">
        <v>34</v>
      </c>
      <c r="CW2290" s="1">
        <v>0</v>
      </c>
      <c r="CX2290" s="1">
        <v>150034</v>
      </c>
      <c r="CY2290" s="1" t="s">
        <v>2826</v>
      </c>
    </row>
    <row r="2291" spans="97:103" x14ac:dyDescent="0.2">
      <c r="CS2291" s="1" t="s">
        <v>2826</v>
      </c>
      <c r="CT2291" s="1">
        <v>1</v>
      </c>
      <c r="CU2291" s="1">
        <v>650</v>
      </c>
      <c r="CV2291" s="1">
        <v>34</v>
      </c>
      <c r="CW2291" s="1">
        <v>0</v>
      </c>
      <c r="CX2291" s="1">
        <v>150034</v>
      </c>
      <c r="CY2291" s="1" t="s">
        <v>2826</v>
      </c>
    </row>
    <row r="2292" spans="97:103" x14ac:dyDescent="0.2">
      <c r="CS2292" s="1" t="s">
        <v>2826</v>
      </c>
      <c r="CT2292" s="1">
        <v>1</v>
      </c>
      <c r="CU2292" s="1">
        <v>650</v>
      </c>
      <c r="CV2292" s="1">
        <v>34</v>
      </c>
      <c r="CW2292" s="1">
        <v>0</v>
      </c>
      <c r="CX2292" s="1">
        <v>150034</v>
      </c>
      <c r="CY2292" s="1" t="s">
        <v>2826</v>
      </c>
    </row>
    <row r="2293" spans="97:103" x14ac:dyDescent="0.2">
      <c r="CS2293" s="1" t="s">
        <v>2826</v>
      </c>
      <c r="CT2293" s="1">
        <v>1</v>
      </c>
      <c r="CU2293" s="1">
        <v>650</v>
      </c>
      <c r="CV2293" s="1">
        <v>34</v>
      </c>
      <c r="CW2293" s="1">
        <v>0</v>
      </c>
      <c r="CX2293" s="1">
        <v>150034</v>
      </c>
      <c r="CY2293" s="1" t="s">
        <v>2826</v>
      </c>
    </row>
    <row r="2294" spans="97:103" x14ac:dyDescent="0.2">
      <c r="CS2294" s="1" t="s">
        <v>2826</v>
      </c>
      <c r="CT2294" s="1">
        <v>1</v>
      </c>
      <c r="CU2294" s="1">
        <v>650</v>
      </c>
      <c r="CV2294" s="1">
        <v>34</v>
      </c>
      <c r="CW2294" s="1">
        <v>0</v>
      </c>
      <c r="CX2294" s="1">
        <v>150034</v>
      </c>
      <c r="CY2294" s="1" t="s">
        <v>2826</v>
      </c>
    </row>
    <row r="2295" spans="97:103" x14ac:dyDescent="0.2">
      <c r="CS2295" s="1" t="s">
        <v>2826</v>
      </c>
      <c r="CT2295" s="1">
        <v>1</v>
      </c>
      <c r="CU2295" s="1">
        <v>650</v>
      </c>
      <c r="CV2295" s="1">
        <v>34</v>
      </c>
      <c r="CW2295" s="1">
        <v>0</v>
      </c>
      <c r="CX2295" s="1">
        <v>150034</v>
      </c>
      <c r="CY2295" s="1" t="s">
        <v>2826</v>
      </c>
    </row>
    <row r="2296" spans="97:103" x14ac:dyDescent="0.2">
      <c r="CS2296" s="1" t="s">
        <v>2826</v>
      </c>
      <c r="CT2296" s="1">
        <v>1</v>
      </c>
      <c r="CU2296" s="1">
        <v>650</v>
      </c>
      <c r="CV2296" s="1">
        <v>34</v>
      </c>
      <c r="CW2296" s="1">
        <v>0</v>
      </c>
      <c r="CX2296" s="1">
        <v>150034</v>
      </c>
      <c r="CY2296" s="1" t="s">
        <v>2826</v>
      </c>
    </row>
    <row r="2297" spans="97:103" x14ac:dyDescent="0.2">
      <c r="CS2297" s="1" t="s">
        <v>2826</v>
      </c>
      <c r="CT2297" s="1">
        <v>1</v>
      </c>
      <c r="CU2297" s="1">
        <v>650</v>
      </c>
      <c r="CV2297" s="1">
        <v>34</v>
      </c>
      <c r="CW2297" s="1">
        <v>0</v>
      </c>
      <c r="CX2297" s="1">
        <v>150034</v>
      </c>
      <c r="CY2297" s="1" t="s">
        <v>2826</v>
      </c>
    </row>
    <row r="2298" spans="97:103" x14ac:dyDescent="0.2">
      <c r="CS2298" s="1" t="s">
        <v>2826</v>
      </c>
      <c r="CT2298" s="1">
        <v>1</v>
      </c>
      <c r="CU2298" s="1">
        <v>650</v>
      </c>
      <c r="CV2298" s="1">
        <v>34</v>
      </c>
      <c r="CW2298" s="1">
        <v>0</v>
      </c>
      <c r="CX2298" s="1">
        <v>150034</v>
      </c>
      <c r="CY2298" s="1" t="s">
        <v>2826</v>
      </c>
    </row>
    <row r="2299" spans="97:103" x14ac:dyDescent="0.2">
      <c r="CS2299" s="1" t="s">
        <v>2826</v>
      </c>
      <c r="CT2299" s="1">
        <v>1</v>
      </c>
      <c r="CU2299" s="1">
        <v>650</v>
      </c>
      <c r="CV2299" s="1">
        <v>34</v>
      </c>
      <c r="CW2299" s="1">
        <v>0</v>
      </c>
      <c r="CX2299" s="1">
        <v>150034</v>
      </c>
      <c r="CY2299" s="1" t="s">
        <v>2826</v>
      </c>
    </row>
    <row r="2300" spans="97:103" x14ac:dyDescent="0.2">
      <c r="CS2300" s="1" t="s">
        <v>2826</v>
      </c>
      <c r="CT2300" s="1">
        <v>1</v>
      </c>
      <c r="CU2300" s="1">
        <v>650</v>
      </c>
      <c r="CV2300" s="1">
        <v>34</v>
      </c>
      <c r="CW2300" s="1">
        <v>0</v>
      </c>
      <c r="CX2300" s="1">
        <v>150034</v>
      </c>
      <c r="CY2300" s="1" t="s">
        <v>2826</v>
      </c>
    </row>
    <row r="2301" spans="97:103" x14ac:dyDescent="0.2">
      <c r="CS2301" s="1" t="s">
        <v>2826</v>
      </c>
      <c r="CT2301" s="1">
        <v>1</v>
      </c>
      <c r="CU2301" s="1">
        <v>650</v>
      </c>
      <c r="CV2301" s="1">
        <v>34</v>
      </c>
      <c r="CW2301" s="1">
        <v>0</v>
      </c>
      <c r="CX2301" s="1">
        <v>150034</v>
      </c>
      <c r="CY2301" s="1" t="s">
        <v>2826</v>
      </c>
    </row>
    <row r="2302" spans="97:103" x14ac:dyDescent="0.2">
      <c r="CS2302" s="1" t="s">
        <v>2826</v>
      </c>
      <c r="CT2302" s="1">
        <v>1</v>
      </c>
      <c r="CU2302" s="1">
        <v>650</v>
      </c>
      <c r="CV2302" s="1">
        <v>34</v>
      </c>
      <c r="CW2302" s="1">
        <v>0</v>
      </c>
      <c r="CX2302" s="1">
        <v>150034</v>
      </c>
      <c r="CY2302" s="1" t="s">
        <v>2826</v>
      </c>
    </row>
    <row r="2303" spans="97:103" x14ac:dyDescent="0.2">
      <c r="CS2303" s="1" t="s">
        <v>2826</v>
      </c>
      <c r="CT2303" s="1">
        <v>1</v>
      </c>
      <c r="CU2303" s="1">
        <v>650</v>
      </c>
      <c r="CV2303" s="1">
        <v>34</v>
      </c>
      <c r="CW2303" s="1">
        <v>0</v>
      </c>
      <c r="CX2303" s="1">
        <v>150034</v>
      </c>
      <c r="CY2303" s="1" t="s">
        <v>2826</v>
      </c>
    </row>
    <row r="2304" spans="97:103" x14ac:dyDescent="0.2">
      <c r="CS2304" s="1" t="s">
        <v>2826</v>
      </c>
      <c r="CT2304" s="1">
        <v>1</v>
      </c>
      <c r="CU2304" s="1">
        <v>650</v>
      </c>
      <c r="CV2304" s="1">
        <v>34</v>
      </c>
      <c r="CW2304" s="1">
        <v>0</v>
      </c>
      <c r="CX2304" s="1">
        <v>150034</v>
      </c>
      <c r="CY2304" s="1" t="s">
        <v>2826</v>
      </c>
    </row>
    <row r="2305" spans="97:103" x14ac:dyDescent="0.2">
      <c r="CS2305" s="1" t="s">
        <v>2826</v>
      </c>
      <c r="CT2305" s="1">
        <v>1</v>
      </c>
      <c r="CU2305" s="1">
        <v>650</v>
      </c>
      <c r="CV2305" s="1">
        <v>34</v>
      </c>
      <c r="CW2305" s="1">
        <v>0</v>
      </c>
      <c r="CX2305" s="1">
        <v>150034</v>
      </c>
      <c r="CY2305" s="1" t="s">
        <v>2826</v>
      </c>
    </row>
    <row r="2306" spans="97:103" x14ac:dyDescent="0.2">
      <c r="CS2306" s="1" t="s">
        <v>2826</v>
      </c>
      <c r="CT2306" s="1">
        <v>1</v>
      </c>
      <c r="CU2306" s="1">
        <v>650</v>
      </c>
      <c r="CV2306" s="1">
        <v>34</v>
      </c>
      <c r="CW2306" s="1">
        <v>0</v>
      </c>
      <c r="CX2306" s="1">
        <v>150034</v>
      </c>
      <c r="CY2306" s="1" t="s">
        <v>2826</v>
      </c>
    </row>
    <row r="2307" spans="97:103" x14ac:dyDescent="0.2">
      <c r="CS2307" s="1" t="s">
        <v>2826</v>
      </c>
      <c r="CT2307" s="1">
        <v>1</v>
      </c>
      <c r="CU2307" s="1">
        <v>650</v>
      </c>
      <c r="CV2307" s="1">
        <v>34</v>
      </c>
      <c r="CW2307" s="1">
        <v>0</v>
      </c>
      <c r="CX2307" s="1">
        <v>150034</v>
      </c>
      <c r="CY2307" s="1" t="s">
        <v>2826</v>
      </c>
    </row>
    <row r="2308" spans="97:103" x14ac:dyDescent="0.2">
      <c r="CS2308" s="1" t="s">
        <v>2826</v>
      </c>
      <c r="CT2308" s="1">
        <v>1</v>
      </c>
      <c r="CU2308" s="1">
        <v>650</v>
      </c>
      <c r="CV2308" s="1">
        <v>34</v>
      </c>
      <c r="CW2308" s="1">
        <v>0</v>
      </c>
      <c r="CX2308" s="1">
        <v>150034</v>
      </c>
      <c r="CY2308" s="1" t="s">
        <v>2826</v>
      </c>
    </row>
    <row r="2309" spans="97:103" x14ac:dyDescent="0.2">
      <c r="CS2309" s="1" t="s">
        <v>2826</v>
      </c>
      <c r="CT2309" s="1">
        <v>1</v>
      </c>
      <c r="CU2309" s="1">
        <v>650</v>
      </c>
      <c r="CV2309" s="1">
        <v>34</v>
      </c>
      <c r="CW2309" s="1">
        <v>0</v>
      </c>
      <c r="CX2309" s="1">
        <v>150034</v>
      </c>
      <c r="CY2309" s="1" t="s">
        <v>2826</v>
      </c>
    </row>
    <row r="2310" spans="97:103" x14ac:dyDescent="0.2">
      <c r="CS2310" s="1" t="s">
        <v>271</v>
      </c>
      <c r="CT2310" s="1">
        <v>1</v>
      </c>
      <c r="CU2310" s="1">
        <v>650</v>
      </c>
      <c r="CV2310" s="1">
        <v>35</v>
      </c>
      <c r="CW2310" s="1">
        <v>0</v>
      </c>
      <c r="CX2310" s="1">
        <v>150035</v>
      </c>
      <c r="CY2310" s="1" t="s">
        <v>271</v>
      </c>
    </row>
    <row r="2311" spans="97:103" x14ac:dyDescent="0.2">
      <c r="CS2311" s="1" t="s">
        <v>271</v>
      </c>
      <c r="CT2311" s="1">
        <v>1</v>
      </c>
      <c r="CU2311" s="1">
        <v>650</v>
      </c>
      <c r="CV2311" s="1">
        <v>35</v>
      </c>
      <c r="CW2311" s="1">
        <v>0</v>
      </c>
      <c r="CX2311" s="1">
        <v>150035</v>
      </c>
      <c r="CY2311" s="1" t="s">
        <v>271</v>
      </c>
    </row>
    <row r="2312" spans="97:103" x14ac:dyDescent="0.2">
      <c r="CS2312" s="1" t="s">
        <v>271</v>
      </c>
      <c r="CT2312" s="1">
        <v>1</v>
      </c>
      <c r="CU2312" s="1">
        <v>650</v>
      </c>
      <c r="CV2312" s="1">
        <v>35</v>
      </c>
      <c r="CW2312" s="1">
        <v>0</v>
      </c>
      <c r="CX2312" s="1">
        <v>150035</v>
      </c>
      <c r="CY2312" s="1" t="s">
        <v>271</v>
      </c>
    </row>
    <row r="2313" spans="97:103" x14ac:dyDescent="0.2">
      <c r="CS2313" s="1" t="s">
        <v>271</v>
      </c>
      <c r="CT2313" s="1">
        <v>1</v>
      </c>
      <c r="CU2313" s="1">
        <v>650</v>
      </c>
      <c r="CV2313" s="1">
        <v>35</v>
      </c>
      <c r="CW2313" s="1">
        <v>0</v>
      </c>
      <c r="CX2313" s="1">
        <v>150035</v>
      </c>
      <c r="CY2313" s="1" t="s">
        <v>271</v>
      </c>
    </row>
    <row r="2314" spans="97:103" x14ac:dyDescent="0.2">
      <c r="CS2314" s="1" t="s">
        <v>271</v>
      </c>
      <c r="CT2314" s="1">
        <v>1</v>
      </c>
      <c r="CU2314" s="1">
        <v>650</v>
      </c>
      <c r="CV2314" s="1">
        <v>35</v>
      </c>
      <c r="CW2314" s="1">
        <v>0</v>
      </c>
      <c r="CX2314" s="1">
        <v>150035</v>
      </c>
      <c r="CY2314" s="1" t="s">
        <v>271</v>
      </c>
    </row>
    <row r="2315" spans="97:103" x14ac:dyDescent="0.2">
      <c r="CS2315" s="1" t="s">
        <v>271</v>
      </c>
      <c r="CT2315" s="1">
        <v>1</v>
      </c>
      <c r="CU2315" s="1">
        <v>650</v>
      </c>
      <c r="CV2315" s="1">
        <v>35</v>
      </c>
      <c r="CW2315" s="1">
        <v>0</v>
      </c>
      <c r="CX2315" s="1">
        <v>150035</v>
      </c>
      <c r="CY2315" s="1" t="s">
        <v>271</v>
      </c>
    </row>
    <row r="2316" spans="97:103" x14ac:dyDescent="0.2">
      <c r="CS2316" s="1" t="s">
        <v>271</v>
      </c>
      <c r="CT2316" s="1">
        <v>1</v>
      </c>
      <c r="CU2316" s="1">
        <v>650</v>
      </c>
      <c r="CV2316" s="1">
        <v>35</v>
      </c>
      <c r="CW2316" s="1">
        <v>0</v>
      </c>
      <c r="CX2316" s="1">
        <v>150035</v>
      </c>
      <c r="CY2316" s="1" t="s">
        <v>271</v>
      </c>
    </row>
    <row r="2317" spans="97:103" x14ac:dyDescent="0.2">
      <c r="CS2317" s="1" t="s">
        <v>271</v>
      </c>
      <c r="CT2317" s="1">
        <v>1</v>
      </c>
      <c r="CU2317" s="1">
        <v>650</v>
      </c>
      <c r="CV2317" s="1">
        <v>35</v>
      </c>
      <c r="CW2317" s="1">
        <v>0</v>
      </c>
      <c r="CX2317" s="1">
        <v>150035</v>
      </c>
      <c r="CY2317" s="1" t="s">
        <v>271</v>
      </c>
    </row>
    <row r="2318" spans="97:103" x14ac:dyDescent="0.2">
      <c r="CS2318" s="1" t="s">
        <v>271</v>
      </c>
      <c r="CT2318" s="1">
        <v>1</v>
      </c>
      <c r="CU2318" s="1">
        <v>650</v>
      </c>
      <c r="CV2318" s="1">
        <v>35</v>
      </c>
      <c r="CW2318" s="1">
        <v>0</v>
      </c>
      <c r="CX2318" s="1">
        <v>150035</v>
      </c>
      <c r="CY2318" s="1" t="s">
        <v>271</v>
      </c>
    </row>
    <row r="2319" spans="97:103" x14ac:dyDescent="0.2">
      <c r="CS2319" s="1" t="s">
        <v>271</v>
      </c>
      <c r="CT2319" s="1">
        <v>1</v>
      </c>
      <c r="CU2319" s="1">
        <v>650</v>
      </c>
      <c r="CV2319" s="1">
        <v>35</v>
      </c>
      <c r="CW2319" s="1">
        <v>0</v>
      </c>
      <c r="CX2319" s="1">
        <v>150035</v>
      </c>
      <c r="CY2319" s="1" t="s">
        <v>271</v>
      </c>
    </row>
    <row r="2320" spans="97:103" x14ac:dyDescent="0.2">
      <c r="CS2320" s="1" t="s">
        <v>271</v>
      </c>
      <c r="CT2320" s="1">
        <v>1</v>
      </c>
      <c r="CU2320" s="1">
        <v>650</v>
      </c>
      <c r="CV2320" s="1">
        <v>35</v>
      </c>
      <c r="CW2320" s="1">
        <v>0</v>
      </c>
      <c r="CX2320" s="1">
        <v>150035</v>
      </c>
      <c r="CY2320" s="1" t="s">
        <v>271</v>
      </c>
    </row>
    <row r="2321" spans="97:103" x14ac:dyDescent="0.2">
      <c r="CS2321" s="1" t="s">
        <v>271</v>
      </c>
      <c r="CT2321" s="1">
        <v>1</v>
      </c>
      <c r="CU2321" s="1">
        <v>650</v>
      </c>
      <c r="CV2321" s="1">
        <v>35</v>
      </c>
      <c r="CW2321" s="1">
        <v>0</v>
      </c>
      <c r="CX2321" s="1">
        <v>150035</v>
      </c>
      <c r="CY2321" s="1" t="s">
        <v>271</v>
      </c>
    </row>
    <row r="2322" spans="97:103" x14ac:dyDescent="0.2">
      <c r="CS2322" s="1" t="s">
        <v>271</v>
      </c>
      <c r="CT2322" s="1">
        <v>1</v>
      </c>
      <c r="CU2322" s="1">
        <v>650</v>
      </c>
      <c r="CV2322" s="1">
        <v>35</v>
      </c>
      <c r="CW2322" s="1">
        <v>0</v>
      </c>
      <c r="CX2322" s="1">
        <v>150035</v>
      </c>
      <c r="CY2322" s="1" t="s">
        <v>271</v>
      </c>
    </row>
    <row r="2323" spans="97:103" x14ac:dyDescent="0.2">
      <c r="CS2323" s="1" t="s">
        <v>271</v>
      </c>
      <c r="CT2323" s="1">
        <v>1</v>
      </c>
      <c r="CU2323" s="1">
        <v>650</v>
      </c>
      <c r="CV2323" s="1">
        <v>35</v>
      </c>
      <c r="CW2323" s="1">
        <v>0</v>
      </c>
      <c r="CX2323" s="1">
        <v>150035</v>
      </c>
      <c r="CY2323" s="1" t="s">
        <v>271</v>
      </c>
    </row>
    <row r="2324" spans="97:103" x14ac:dyDescent="0.2">
      <c r="CS2324" s="1" t="s">
        <v>271</v>
      </c>
      <c r="CT2324" s="1">
        <v>1</v>
      </c>
      <c r="CU2324" s="1">
        <v>650</v>
      </c>
      <c r="CV2324" s="1">
        <v>35</v>
      </c>
      <c r="CW2324" s="1">
        <v>0</v>
      </c>
      <c r="CX2324" s="1">
        <v>150035</v>
      </c>
      <c r="CY2324" s="1" t="s">
        <v>271</v>
      </c>
    </row>
    <row r="2325" spans="97:103" x14ac:dyDescent="0.2">
      <c r="CS2325" s="1" t="s">
        <v>271</v>
      </c>
      <c r="CT2325" s="1">
        <v>1</v>
      </c>
      <c r="CU2325" s="1">
        <v>650</v>
      </c>
      <c r="CV2325" s="1">
        <v>35</v>
      </c>
      <c r="CW2325" s="1">
        <v>0</v>
      </c>
      <c r="CX2325" s="1">
        <v>150035</v>
      </c>
      <c r="CY2325" s="1" t="s">
        <v>271</v>
      </c>
    </row>
    <row r="2326" spans="97:103" x14ac:dyDescent="0.2">
      <c r="CS2326" s="1" t="s">
        <v>271</v>
      </c>
      <c r="CT2326" s="1">
        <v>1</v>
      </c>
      <c r="CU2326" s="1">
        <v>650</v>
      </c>
      <c r="CV2326" s="1">
        <v>35</v>
      </c>
      <c r="CW2326" s="1">
        <v>0</v>
      </c>
      <c r="CX2326" s="1">
        <v>150035</v>
      </c>
      <c r="CY2326" s="1" t="s">
        <v>271</v>
      </c>
    </row>
    <row r="2327" spans="97:103" x14ac:dyDescent="0.2">
      <c r="CS2327" s="1" t="s">
        <v>271</v>
      </c>
      <c r="CT2327" s="1">
        <v>1</v>
      </c>
      <c r="CU2327" s="1">
        <v>650</v>
      </c>
      <c r="CV2327" s="1">
        <v>35</v>
      </c>
      <c r="CW2327" s="1">
        <v>0</v>
      </c>
      <c r="CX2327" s="1">
        <v>150035</v>
      </c>
      <c r="CY2327" s="1" t="s">
        <v>271</v>
      </c>
    </row>
    <row r="2328" spans="97:103" x14ac:dyDescent="0.2">
      <c r="CS2328" s="1" t="s">
        <v>271</v>
      </c>
      <c r="CT2328" s="1">
        <v>1</v>
      </c>
      <c r="CU2328" s="1">
        <v>650</v>
      </c>
      <c r="CV2328" s="1">
        <v>35</v>
      </c>
      <c r="CW2328" s="1">
        <v>0</v>
      </c>
      <c r="CX2328" s="1">
        <v>150035</v>
      </c>
      <c r="CY2328" s="1" t="s">
        <v>271</v>
      </c>
    </row>
    <row r="2329" spans="97:103" x14ac:dyDescent="0.2">
      <c r="CS2329" s="1" t="s">
        <v>271</v>
      </c>
      <c r="CT2329" s="1">
        <v>1</v>
      </c>
      <c r="CU2329" s="1">
        <v>650</v>
      </c>
      <c r="CV2329" s="1">
        <v>35</v>
      </c>
      <c r="CW2329" s="1">
        <v>0</v>
      </c>
      <c r="CX2329" s="1">
        <v>150035</v>
      </c>
      <c r="CY2329" s="1" t="s">
        <v>271</v>
      </c>
    </row>
    <row r="2330" spans="97:103" x14ac:dyDescent="0.2">
      <c r="CS2330" s="1" t="s">
        <v>271</v>
      </c>
      <c r="CT2330" s="1">
        <v>1</v>
      </c>
      <c r="CU2330" s="1">
        <v>650</v>
      </c>
      <c r="CV2330" s="1">
        <v>35</v>
      </c>
      <c r="CW2330" s="1">
        <v>0</v>
      </c>
      <c r="CX2330" s="1">
        <v>150035</v>
      </c>
      <c r="CY2330" s="1" t="s">
        <v>271</v>
      </c>
    </row>
    <row r="2331" spans="97:103" x14ac:dyDescent="0.2">
      <c r="CS2331" s="1" t="s">
        <v>271</v>
      </c>
      <c r="CT2331" s="1">
        <v>1</v>
      </c>
      <c r="CU2331" s="1">
        <v>650</v>
      </c>
      <c r="CV2331" s="1">
        <v>35</v>
      </c>
      <c r="CW2331" s="1">
        <v>0</v>
      </c>
      <c r="CX2331" s="1">
        <v>150035</v>
      </c>
      <c r="CY2331" s="1" t="s">
        <v>271</v>
      </c>
    </row>
    <row r="2332" spans="97:103" x14ac:dyDescent="0.2">
      <c r="CS2332" s="1" t="s">
        <v>271</v>
      </c>
      <c r="CT2332" s="1">
        <v>1</v>
      </c>
      <c r="CU2332" s="1">
        <v>650</v>
      </c>
      <c r="CV2332" s="1">
        <v>35</v>
      </c>
      <c r="CW2332" s="1">
        <v>0</v>
      </c>
      <c r="CX2332" s="1">
        <v>150035</v>
      </c>
      <c r="CY2332" s="1" t="s">
        <v>271</v>
      </c>
    </row>
    <row r="2333" spans="97:103" x14ac:dyDescent="0.2">
      <c r="CS2333" s="1" t="s">
        <v>271</v>
      </c>
      <c r="CT2333" s="1">
        <v>1</v>
      </c>
      <c r="CU2333" s="1">
        <v>650</v>
      </c>
      <c r="CV2333" s="1">
        <v>35</v>
      </c>
      <c r="CW2333" s="1">
        <v>0</v>
      </c>
      <c r="CX2333" s="1">
        <v>150035</v>
      </c>
      <c r="CY2333" s="1" t="s">
        <v>271</v>
      </c>
    </row>
    <row r="2334" spans="97:103" x14ac:dyDescent="0.2">
      <c r="CS2334" s="1" t="s">
        <v>271</v>
      </c>
      <c r="CT2334" s="1">
        <v>1</v>
      </c>
      <c r="CU2334" s="1">
        <v>650</v>
      </c>
      <c r="CV2334" s="1">
        <v>35</v>
      </c>
      <c r="CW2334" s="1">
        <v>0</v>
      </c>
      <c r="CX2334" s="1">
        <v>150035</v>
      </c>
      <c r="CY2334" s="1" t="s">
        <v>271</v>
      </c>
    </row>
    <row r="2335" spans="97:103" x14ac:dyDescent="0.2">
      <c r="CS2335" s="1" t="s">
        <v>271</v>
      </c>
      <c r="CT2335" s="1">
        <v>1</v>
      </c>
      <c r="CU2335" s="1">
        <v>650</v>
      </c>
      <c r="CV2335" s="1">
        <v>35</v>
      </c>
      <c r="CW2335" s="1">
        <v>0</v>
      </c>
      <c r="CX2335" s="1">
        <v>150035</v>
      </c>
      <c r="CY2335" s="1" t="s">
        <v>271</v>
      </c>
    </row>
    <row r="2336" spans="97:103" x14ac:dyDescent="0.2">
      <c r="CS2336" s="1" t="s">
        <v>271</v>
      </c>
      <c r="CT2336" s="1">
        <v>1</v>
      </c>
      <c r="CU2336" s="1">
        <v>650</v>
      </c>
      <c r="CV2336" s="1">
        <v>35</v>
      </c>
      <c r="CW2336" s="1">
        <v>0</v>
      </c>
      <c r="CX2336" s="1">
        <v>150035</v>
      </c>
      <c r="CY2336" s="1" t="s">
        <v>271</v>
      </c>
    </row>
    <row r="2337" spans="97:103" x14ac:dyDescent="0.2">
      <c r="CS2337" s="1" t="s">
        <v>271</v>
      </c>
      <c r="CT2337" s="1">
        <v>1</v>
      </c>
      <c r="CU2337" s="1">
        <v>650</v>
      </c>
      <c r="CV2337" s="1">
        <v>35</v>
      </c>
      <c r="CW2337" s="1">
        <v>0</v>
      </c>
      <c r="CX2337" s="1">
        <v>150035</v>
      </c>
      <c r="CY2337" s="1" t="s">
        <v>271</v>
      </c>
    </row>
    <row r="2338" spans="97:103" x14ac:dyDescent="0.2">
      <c r="CS2338" s="1" t="s">
        <v>271</v>
      </c>
      <c r="CT2338" s="1">
        <v>1</v>
      </c>
      <c r="CU2338" s="1">
        <v>650</v>
      </c>
      <c r="CV2338" s="1">
        <v>35</v>
      </c>
      <c r="CW2338" s="1">
        <v>0</v>
      </c>
      <c r="CX2338" s="1">
        <v>150035</v>
      </c>
      <c r="CY2338" s="1" t="s">
        <v>271</v>
      </c>
    </row>
    <row r="2339" spans="97:103" x14ac:dyDescent="0.2">
      <c r="CS2339" s="1" t="s">
        <v>271</v>
      </c>
      <c r="CT2339" s="1">
        <v>1</v>
      </c>
      <c r="CU2339" s="1">
        <v>650</v>
      </c>
      <c r="CV2339" s="1">
        <v>35</v>
      </c>
      <c r="CW2339" s="1">
        <v>0</v>
      </c>
      <c r="CX2339" s="1">
        <v>150035</v>
      </c>
      <c r="CY2339" s="1" t="s">
        <v>271</v>
      </c>
    </row>
    <row r="2340" spans="97:103" x14ac:dyDescent="0.2">
      <c r="CS2340" s="1" t="s">
        <v>271</v>
      </c>
      <c r="CT2340" s="1">
        <v>1</v>
      </c>
      <c r="CU2340" s="1">
        <v>650</v>
      </c>
      <c r="CV2340" s="1">
        <v>35</v>
      </c>
      <c r="CW2340" s="1">
        <v>0</v>
      </c>
      <c r="CX2340" s="1">
        <v>150035</v>
      </c>
      <c r="CY2340" s="1" t="s">
        <v>271</v>
      </c>
    </row>
    <row r="2341" spans="97:103" x14ac:dyDescent="0.2">
      <c r="CS2341" s="1" t="s">
        <v>271</v>
      </c>
      <c r="CT2341" s="1">
        <v>1</v>
      </c>
      <c r="CU2341" s="1">
        <v>650</v>
      </c>
      <c r="CV2341" s="1">
        <v>35</v>
      </c>
      <c r="CW2341" s="1">
        <v>0</v>
      </c>
      <c r="CX2341" s="1">
        <v>150035</v>
      </c>
      <c r="CY2341" s="1" t="s">
        <v>271</v>
      </c>
    </row>
    <row r="2342" spans="97:103" x14ac:dyDescent="0.2">
      <c r="CS2342" s="1" t="s">
        <v>271</v>
      </c>
      <c r="CT2342" s="1">
        <v>1</v>
      </c>
      <c r="CU2342" s="1">
        <v>650</v>
      </c>
      <c r="CV2342" s="1">
        <v>35</v>
      </c>
      <c r="CW2342" s="1">
        <v>0</v>
      </c>
      <c r="CX2342" s="1">
        <v>150035</v>
      </c>
      <c r="CY2342" s="1" t="s">
        <v>271</v>
      </c>
    </row>
    <row r="2343" spans="97:103" x14ac:dyDescent="0.2">
      <c r="CS2343" s="1" t="s">
        <v>271</v>
      </c>
      <c r="CT2343" s="1">
        <v>1</v>
      </c>
      <c r="CU2343" s="1">
        <v>650</v>
      </c>
      <c r="CV2343" s="1">
        <v>35</v>
      </c>
      <c r="CW2343" s="1">
        <v>0</v>
      </c>
      <c r="CX2343" s="1">
        <v>150035</v>
      </c>
      <c r="CY2343" s="1" t="s">
        <v>271</v>
      </c>
    </row>
    <row r="2344" spans="97:103" x14ac:dyDescent="0.2">
      <c r="CS2344" s="1" t="s">
        <v>271</v>
      </c>
      <c r="CT2344" s="1">
        <v>1</v>
      </c>
      <c r="CU2344" s="1">
        <v>650</v>
      </c>
      <c r="CV2344" s="1">
        <v>35</v>
      </c>
      <c r="CW2344" s="1">
        <v>0</v>
      </c>
      <c r="CX2344" s="1">
        <v>150035</v>
      </c>
      <c r="CY2344" s="1" t="s">
        <v>271</v>
      </c>
    </row>
    <row r="2345" spans="97:103" x14ac:dyDescent="0.2">
      <c r="CS2345" s="1" t="s">
        <v>271</v>
      </c>
      <c r="CT2345" s="1">
        <v>1</v>
      </c>
      <c r="CU2345" s="1">
        <v>650</v>
      </c>
      <c r="CV2345" s="1">
        <v>35</v>
      </c>
      <c r="CW2345" s="1">
        <v>0</v>
      </c>
      <c r="CX2345" s="1">
        <v>150035</v>
      </c>
      <c r="CY2345" s="1" t="s">
        <v>271</v>
      </c>
    </row>
    <row r="2346" spans="97:103" x14ac:dyDescent="0.2">
      <c r="CS2346" s="1" t="s">
        <v>2827</v>
      </c>
      <c r="CT2346" s="1">
        <v>2</v>
      </c>
      <c r="CU2346" s="1">
        <v>650</v>
      </c>
      <c r="CV2346" s="1">
        <v>36</v>
      </c>
      <c r="CW2346" s="1">
        <v>0</v>
      </c>
      <c r="CX2346" s="1">
        <v>150036</v>
      </c>
      <c r="CY2346" s="1" t="s">
        <v>2827</v>
      </c>
    </row>
    <row r="2347" spans="97:103" x14ac:dyDescent="0.2">
      <c r="CS2347" s="1" t="s">
        <v>2827</v>
      </c>
      <c r="CT2347" s="1">
        <v>2</v>
      </c>
      <c r="CU2347" s="1">
        <v>650</v>
      </c>
      <c r="CV2347" s="1">
        <v>36</v>
      </c>
      <c r="CW2347" s="1">
        <v>0</v>
      </c>
      <c r="CX2347" s="1">
        <v>150036</v>
      </c>
      <c r="CY2347" s="1" t="s">
        <v>2827</v>
      </c>
    </row>
    <row r="2348" spans="97:103" x14ac:dyDescent="0.2">
      <c r="CS2348" s="1" t="s">
        <v>2827</v>
      </c>
      <c r="CT2348" s="1">
        <v>2</v>
      </c>
      <c r="CU2348" s="1">
        <v>650</v>
      </c>
      <c r="CV2348" s="1">
        <v>36</v>
      </c>
      <c r="CW2348" s="1">
        <v>0</v>
      </c>
      <c r="CX2348" s="1">
        <v>150036</v>
      </c>
      <c r="CY2348" s="1" t="s">
        <v>2827</v>
      </c>
    </row>
    <row r="2349" spans="97:103" x14ac:dyDescent="0.2">
      <c r="CS2349" s="1" t="s">
        <v>2827</v>
      </c>
      <c r="CT2349" s="1">
        <v>2</v>
      </c>
      <c r="CU2349" s="1">
        <v>650</v>
      </c>
      <c r="CV2349" s="1">
        <v>36</v>
      </c>
      <c r="CW2349" s="1">
        <v>0</v>
      </c>
      <c r="CX2349" s="1">
        <v>150036</v>
      </c>
      <c r="CY2349" s="1" t="s">
        <v>2827</v>
      </c>
    </row>
    <row r="2350" spans="97:103" x14ac:dyDescent="0.2">
      <c r="CS2350" s="1" t="s">
        <v>2827</v>
      </c>
      <c r="CT2350" s="1">
        <v>2</v>
      </c>
      <c r="CU2350" s="1">
        <v>650</v>
      </c>
      <c r="CV2350" s="1">
        <v>36</v>
      </c>
      <c r="CW2350" s="1">
        <v>0</v>
      </c>
      <c r="CX2350" s="1">
        <v>150036</v>
      </c>
      <c r="CY2350" s="1" t="s">
        <v>2827</v>
      </c>
    </row>
    <row r="2351" spans="97:103" x14ac:dyDescent="0.2">
      <c r="CS2351" s="1" t="s">
        <v>2827</v>
      </c>
      <c r="CT2351" s="1">
        <v>2</v>
      </c>
      <c r="CU2351" s="1">
        <v>650</v>
      </c>
      <c r="CV2351" s="1">
        <v>36</v>
      </c>
      <c r="CW2351" s="1">
        <v>0</v>
      </c>
      <c r="CX2351" s="1">
        <v>150036</v>
      </c>
      <c r="CY2351" s="1" t="s">
        <v>2827</v>
      </c>
    </row>
    <row r="2352" spans="97:103" x14ac:dyDescent="0.2">
      <c r="CS2352" s="1" t="s">
        <v>2827</v>
      </c>
      <c r="CT2352" s="1">
        <v>2</v>
      </c>
      <c r="CU2352" s="1">
        <v>650</v>
      </c>
      <c r="CV2352" s="1">
        <v>36</v>
      </c>
      <c r="CW2352" s="1">
        <v>0</v>
      </c>
      <c r="CX2352" s="1">
        <v>150036</v>
      </c>
      <c r="CY2352" s="1" t="s">
        <v>2827</v>
      </c>
    </row>
    <row r="2353" spans="97:103" x14ac:dyDescent="0.2">
      <c r="CS2353" s="1" t="s">
        <v>2827</v>
      </c>
      <c r="CT2353" s="1">
        <v>2</v>
      </c>
      <c r="CU2353" s="1">
        <v>650</v>
      </c>
      <c r="CV2353" s="1">
        <v>36</v>
      </c>
      <c r="CW2353" s="1">
        <v>0</v>
      </c>
      <c r="CX2353" s="1">
        <v>150036</v>
      </c>
      <c r="CY2353" s="1" t="s">
        <v>2827</v>
      </c>
    </row>
    <row r="2354" spans="97:103" x14ac:dyDescent="0.2">
      <c r="CS2354" s="1" t="s">
        <v>2827</v>
      </c>
      <c r="CT2354" s="1">
        <v>2</v>
      </c>
      <c r="CU2354" s="1">
        <v>650</v>
      </c>
      <c r="CV2354" s="1">
        <v>36</v>
      </c>
      <c r="CW2354" s="1">
        <v>0</v>
      </c>
      <c r="CX2354" s="1">
        <v>150036</v>
      </c>
      <c r="CY2354" s="1" t="s">
        <v>2827</v>
      </c>
    </row>
    <row r="2355" spans="97:103" x14ac:dyDescent="0.2">
      <c r="CS2355" s="1" t="s">
        <v>2827</v>
      </c>
      <c r="CT2355" s="1">
        <v>2</v>
      </c>
      <c r="CU2355" s="1">
        <v>650</v>
      </c>
      <c r="CV2355" s="1">
        <v>36</v>
      </c>
      <c r="CW2355" s="1">
        <v>0</v>
      </c>
      <c r="CX2355" s="1">
        <v>150036</v>
      </c>
      <c r="CY2355" s="1" t="s">
        <v>2827</v>
      </c>
    </row>
    <row r="2356" spans="97:103" x14ac:dyDescent="0.2">
      <c r="CS2356" s="1" t="s">
        <v>2827</v>
      </c>
      <c r="CT2356" s="1">
        <v>2</v>
      </c>
      <c r="CU2356" s="1">
        <v>650</v>
      </c>
      <c r="CV2356" s="1">
        <v>36</v>
      </c>
      <c r="CW2356" s="1">
        <v>0</v>
      </c>
      <c r="CX2356" s="1">
        <v>150036</v>
      </c>
      <c r="CY2356" s="1" t="s">
        <v>2827</v>
      </c>
    </row>
    <row r="2357" spans="97:103" x14ac:dyDescent="0.2">
      <c r="CS2357" s="1" t="s">
        <v>2827</v>
      </c>
      <c r="CT2357" s="1">
        <v>2</v>
      </c>
      <c r="CU2357" s="1">
        <v>650</v>
      </c>
      <c r="CV2357" s="1">
        <v>36</v>
      </c>
      <c r="CW2357" s="1">
        <v>0</v>
      </c>
      <c r="CX2357" s="1">
        <v>150036</v>
      </c>
      <c r="CY2357" s="1" t="s">
        <v>2827</v>
      </c>
    </row>
    <row r="2358" spans="97:103" x14ac:dyDescent="0.2">
      <c r="CS2358" s="1" t="s">
        <v>2827</v>
      </c>
      <c r="CT2358" s="1">
        <v>2</v>
      </c>
      <c r="CU2358" s="1">
        <v>650</v>
      </c>
      <c r="CV2358" s="1">
        <v>36</v>
      </c>
      <c r="CW2358" s="1">
        <v>0</v>
      </c>
      <c r="CX2358" s="1">
        <v>150036</v>
      </c>
      <c r="CY2358" s="1" t="s">
        <v>2827</v>
      </c>
    </row>
    <row r="2359" spans="97:103" x14ac:dyDescent="0.2">
      <c r="CS2359" s="1" t="s">
        <v>2827</v>
      </c>
      <c r="CT2359" s="1">
        <v>2</v>
      </c>
      <c r="CU2359" s="1">
        <v>650</v>
      </c>
      <c r="CV2359" s="1">
        <v>36</v>
      </c>
      <c r="CW2359" s="1">
        <v>0</v>
      </c>
      <c r="CX2359" s="1">
        <v>150036</v>
      </c>
      <c r="CY2359" s="1" t="s">
        <v>2827</v>
      </c>
    </row>
    <row r="2360" spans="97:103" x14ac:dyDescent="0.2">
      <c r="CS2360" s="1" t="s">
        <v>2827</v>
      </c>
      <c r="CT2360" s="1">
        <v>2</v>
      </c>
      <c r="CU2360" s="1">
        <v>650</v>
      </c>
      <c r="CV2360" s="1">
        <v>36</v>
      </c>
      <c r="CW2360" s="1">
        <v>0</v>
      </c>
      <c r="CX2360" s="1">
        <v>150036</v>
      </c>
      <c r="CY2360" s="1" t="s">
        <v>2827</v>
      </c>
    </row>
    <row r="2361" spans="97:103" x14ac:dyDescent="0.2">
      <c r="CS2361" s="1" t="s">
        <v>2827</v>
      </c>
      <c r="CT2361" s="1">
        <v>2</v>
      </c>
      <c r="CU2361" s="1">
        <v>650</v>
      </c>
      <c r="CV2361" s="1">
        <v>36</v>
      </c>
      <c r="CW2361" s="1">
        <v>0</v>
      </c>
      <c r="CX2361" s="1">
        <v>150036</v>
      </c>
      <c r="CY2361" s="1" t="s">
        <v>2827</v>
      </c>
    </row>
    <row r="2362" spans="97:103" x14ac:dyDescent="0.2">
      <c r="CS2362" s="1" t="s">
        <v>2827</v>
      </c>
      <c r="CT2362" s="1">
        <v>2</v>
      </c>
      <c r="CU2362" s="1">
        <v>650</v>
      </c>
      <c r="CV2362" s="1">
        <v>36</v>
      </c>
      <c r="CW2362" s="1">
        <v>0</v>
      </c>
      <c r="CX2362" s="1">
        <v>150036</v>
      </c>
      <c r="CY2362" s="1" t="s">
        <v>2827</v>
      </c>
    </row>
    <row r="2363" spans="97:103" x14ac:dyDescent="0.2">
      <c r="CS2363" s="1" t="s">
        <v>2827</v>
      </c>
      <c r="CT2363" s="1">
        <v>2</v>
      </c>
      <c r="CU2363" s="1">
        <v>650</v>
      </c>
      <c r="CV2363" s="1">
        <v>36</v>
      </c>
      <c r="CW2363" s="1">
        <v>0</v>
      </c>
      <c r="CX2363" s="1">
        <v>150036</v>
      </c>
      <c r="CY2363" s="1" t="s">
        <v>2827</v>
      </c>
    </row>
    <row r="2364" spans="97:103" x14ac:dyDescent="0.2">
      <c r="CS2364" s="1" t="s">
        <v>2827</v>
      </c>
      <c r="CT2364" s="1">
        <v>2</v>
      </c>
      <c r="CU2364" s="1">
        <v>650</v>
      </c>
      <c r="CV2364" s="1">
        <v>36</v>
      </c>
      <c r="CW2364" s="1">
        <v>0</v>
      </c>
      <c r="CX2364" s="1">
        <v>150036</v>
      </c>
      <c r="CY2364" s="1" t="s">
        <v>2827</v>
      </c>
    </row>
    <row r="2365" spans="97:103" x14ac:dyDescent="0.2">
      <c r="CS2365" s="1" t="s">
        <v>2827</v>
      </c>
      <c r="CT2365" s="1">
        <v>2</v>
      </c>
      <c r="CU2365" s="1">
        <v>650</v>
      </c>
      <c r="CV2365" s="1">
        <v>36</v>
      </c>
      <c r="CW2365" s="1">
        <v>0</v>
      </c>
      <c r="CX2365" s="1">
        <v>150036</v>
      </c>
      <c r="CY2365" s="1" t="s">
        <v>2827</v>
      </c>
    </row>
    <row r="2366" spans="97:103" x14ac:dyDescent="0.2">
      <c r="CS2366" s="1" t="s">
        <v>2827</v>
      </c>
      <c r="CT2366" s="1">
        <v>2</v>
      </c>
      <c r="CU2366" s="1">
        <v>650</v>
      </c>
      <c r="CV2366" s="1">
        <v>36</v>
      </c>
      <c r="CW2366" s="1">
        <v>0</v>
      </c>
      <c r="CX2366" s="1">
        <v>150036</v>
      </c>
      <c r="CY2366" s="1" t="s">
        <v>2827</v>
      </c>
    </row>
    <row r="2367" spans="97:103" x14ac:dyDescent="0.2">
      <c r="CS2367" s="1" t="s">
        <v>2827</v>
      </c>
      <c r="CT2367" s="1">
        <v>2</v>
      </c>
      <c r="CU2367" s="1">
        <v>650</v>
      </c>
      <c r="CV2367" s="1">
        <v>36</v>
      </c>
      <c r="CW2367" s="1">
        <v>0</v>
      </c>
      <c r="CX2367" s="1">
        <v>150036</v>
      </c>
      <c r="CY2367" s="1" t="s">
        <v>2827</v>
      </c>
    </row>
    <row r="2368" spans="97:103" x14ac:dyDescent="0.2">
      <c r="CS2368" s="1" t="s">
        <v>2827</v>
      </c>
      <c r="CT2368" s="1">
        <v>2</v>
      </c>
      <c r="CU2368" s="1">
        <v>650</v>
      </c>
      <c r="CV2368" s="1">
        <v>36</v>
      </c>
      <c r="CW2368" s="1">
        <v>0</v>
      </c>
      <c r="CX2368" s="1">
        <v>150036</v>
      </c>
      <c r="CY2368" s="1" t="s">
        <v>2827</v>
      </c>
    </row>
    <row r="2369" spans="97:103" x14ac:dyDescent="0.2">
      <c r="CS2369" s="1" t="s">
        <v>2827</v>
      </c>
      <c r="CT2369" s="1">
        <v>2</v>
      </c>
      <c r="CU2369" s="1">
        <v>650</v>
      </c>
      <c r="CV2369" s="1">
        <v>36</v>
      </c>
      <c r="CW2369" s="1">
        <v>0</v>
      </c>
      <c r="CX2369" s="1">
        <v>150036</v>
      </c>
      <c r="CY2369" s="1" t="s">
        <v>2827</v>
      </c>
    </row>
    <row r="2370" spans="97:103" x14ac:dyDescent="0.2">
      <c r="CS2370" s="1" t="s">
        <v>2827</v>
      </c>
      <c r="CT2370" s="1">
        <v>2</v>
      </c>
      <c r="CU2370" s="1">
        <v>650</v>
      </c>
      <c r="CV2370" s="1">
        <v>36</v>
      </c>
      <c r="CW2370" s="1">
        <v>0</v>
      </c>
      <c r="CX2370" s="1">
        <v>150036</v>
      </c>
      <c r="CY2370" s="1" t="s">
        <v>2827</v>
      </c>
    </row>
    <row r="2371" spans="97:103" x14ac:dyDescent="0.2">
      <c r="CS2371" s="1" t="s">
        <v>2827</v>
      </c>
      <c r="CT2371" s="1">
        <v>2</v>
      </c>
      <c r="CU2371" s="1">
        <v>650</v>
      </c>
      <c r="CV2371" s="1">
        <v>36</v>
      </c>
      <c r="CW2371" s="1">
        <v>0</v>
      </c>
      <c r="CX2371" s="1">
        <v>150036</v>
      </c>
      <c r="CY2371" s="1" t="s">
        <v>2827</v>
      </c>
    </row>
    <row r="2372" spans="97:103" x14ac:dyDescent="0.2">
      <c r="CS2372" s="1" t="s">
        <v>2827</v>
      </c>
      <c r="CT2372" s="1">
        <v>2</v>
      </c>
      <c r="CU2372" s="1">
        <v>650</v>
      </c>
      <c r="CV2372" s="1">
        <v>36</v>
      </c>
      <c r="CW2372" s="1">
        <v>0</v>
      </c>
      <c r="CX2372" s="1">
        <v>150036</v>
      </c>
      <c r="CY2372" s="1" t="s">
        <v>2827</v>
      </c>
    </row>
    <row r="2373" spans="97:103" x14ac:dyDescent="0.2">
      <c r="CS2373" s="1" t="s">
        <v>2827</v>
      </c>
      <c r="CT2373" s="1">
        <v>2</v>
      </c>
      <c r="CU2373" s="1">
        <v>650</v>
      </c>
      <c r="CV2373" s="1">
        <v>36</v>
      </c>
      <c r="CW2373" s="1">
        <v>0</v>
      </c>
      <c r="CX2373" s="1">
        <v>150036</v>
      </c>
      <c r="CY2373" s="1" t="s">
        <v>2827</v>
      </c>
    </row>
    <row r="2374" spans="97:103" x14ac:dyDescent="0.2">
      <c r="CS2374" s="1" t="s">
        <v>2827</v>
      </c>
      <c r="CT2374" s="1">
        <v>2</v>
      </c>
      <c r="CU2374" s="1">
        <v>650</v>
      </c>
      <c r="CV2374" s="1">
        <v>36</v>
      </c>
      <c r="CW2374" s="1">
        <v>0</v>
      </c>
      <c r="CX2374" s="1">
        <v>150036</v>
      </c>
      <c r="CY2374" s="1" t="s">
        <v>2827</v>
      </c>
    </row>
    <row r="2375" spans="97:103" x14ac:dyDescent="0.2">
      <c r="CS2375" s="1" t="s">
        <v>2827</v>
      </c>
      <c r="CT2375" s="1">
        <v>2</v>
      </c>
      <c r="CU2375" s="1">
        <v>650</v>
      </c>
      <c r="CV2375" s="1">
        <v>36</v>
      </c>
      <c r="CW2375" s="1">
        <v>0</v>
      </c>
      <c r="CX2375" s="1">
        <v>150036</v>
      </c>
      <c r="CY2375" s="1" t="s">
        <v>2827</v>
      </c>
    </row>
    <row r="2376" spans="97:103" x14ac:dyDescent="0.2">
      <c r="CS2376" s="1" t="s">
        <v>2827</v>
      </c>
      <c r="CT2376" s="1">
        <v>2</v>
      </c>
      <c r="CU2376" s="1">
        <v>650</v>
      </c>
      <c r="CV2376" s="1">
        <v>36</v>
      </c>
      <c r="CW2376" s="1">
        <v>0</v>
      </c>
      <c r="CX2376" s="1">
        <v>150036</v>
      </c>
      <c r="CY2376" s="1" t="s">
        <v>2827</v>
      </c>
    </row>
    <row r="2377" spans="97:103" x14ac:dyDescent="0.2">
      <c r="CS2377" s="1" t="s">
        <v>2827</v>
      </c>
      <c r="CT2377" s="1">
        <v>2</v>
      </c>
      <c r="CU2377" s="1">
        <v>650</v>
      </c>
      <c r="CV2377" s="1">
        <v>36</v>
      </c>
      <c r="CW2377" s="1">
        <v>0</v>
      </c>
      <c r="CX2377" s="1">
        <v>150036</v>
      </c>
      <c r="CY2377" s="1" t="s">
        <v>2827</v>
      </c>
    </row>
    <row r="2378" spans="97:103" x14ac:dyDescent="0.2">
      <c r="CS2378" s="1" t="s">
        <v>2827</v>
      </c>
      <c r="CT2378" s="1">
        <v>2</v>
      </c>
      <c r="CU2378" s="1">
        <v>650</v>
      </c>
      <c r="CV2378" s="1">
        <v>36</v>
      </c>
      <c r="CW2378" s="1">
        <v>0</v>
      </c>
      <c r="CX2378" s="1">
        <v>150036</v>
      </c>
      <c r="CY2378" s="1" t="s">
        <v>2827</v>
      </c>
    </row>
    <row r="2379" spans="97:103" x14ac:dyDescent="0.2">
      <c r="CS2379" s="1" t="s">
        <v>2827</v>
      </c>
      <c r="CT2379" s="1">
        <v>2</v>
      </c>
      <c r="CU2379" s="1">
        <v>650</v>
      </c>
      <c r="CV2379" s="1">
        <v>36</v>
      </c>
      <c r="CW2379" s="1">
        <v>0</v>
      </c>
      <c r="CX2379" s="1">
        <v>150036</v>
      </c>
      <c r="CY2379" s="1" t="s">
        <v>2827</v>
      </c>
    </row>
    <row r="2380" spans="97:103" x14ac:dyDescent="0.2">
      <c r="CS2380" s="1" t="s">
        <v>2827</v>
      </c>
      <c r="CT2380" s="1">
        <v>2</v>
      </c>
      <c r="CU2380" s="1">
        <v>650</v>
      </c>
      <c r="CV2380" s="1">
        <v>36</v>
      </c>
      <c r="CW2380" s="1">
        <v>0</v>
      </c>
      <c r="CX2380" s="1">
        <v>150036</v>
      </c>
      <c r="CY2380" s="1" t="s">
        <v>2827</v>
      </c>
    </row>
    <row r="2381" spans="97:103" x14ac:dyDescent="0.2">
      <c r="CS2381" s="1" t="s">
        <v>2827</v>
      </c>
      <c r="CT2381" s="1">
        <v>2</v>
      </c>
      <c r="CU2381" s="1">
        <v>650</v>
      </c>
      <c r="CV2381" s="1">
        <v>36</v>
      </c>
      <c r="CW2381" s="1">
        <v>0</v>
      </c>
      <c r="CX2381" s="1">
        <v>150036</v>
      </c>
      <c r="CY2381" s="1" t="s">
        <v>2827</v>
      </c>
    </row>
    <row r="2382" spans="97:103" x14ac:dyDescent="0.2">
      <c r="CS2382" s="1" t="s">
        <v>175</v>
      </c>
      <c r="CT2382" s="1">
        <v>2</v>
      </c>
      <c r="CU2382" s="1">
        <v>650</v>
      </c>
      <c r="CV2382" s="1">
        <v>37</v>
      </c>
      <c r="CW2382" s="1">
        <v>0</v>
      </c>
      <c r="CX2382" s="1">
        <v>150037</v>
      </c>
      <c r="CY2382" s="1" t="s">
        <v>175</v>
      </c>
    </row>
    <row r="2383" spans="97:103" x14ac:dyDescent="0.2">
      <c r="CS2383" s="1" t="s">
        <v>175</v>
      </c>
      <c r="CT2383" s="1">
        <v>2</v>
      </c>
      <c r="CU2383" s="1">
        <v>650</v>
      </c>
      <c r="CV2383" s="1">
        <v>37</v>
      </c>
      <c r="CW2383" s="1">
        <v>0</v>
      </c>
      <c r="CX2383" s="1">
        <v>150037</v>
      </c>
      <c r="CY2383" s="1" t="s">
        <v>175</v>
      </c>
    </row>
    <row r="2384" spans="97:103" x14ac:dyDescent="0.2">
      <c r="CS2384" s="1" t="s">
        <v>175</v>
      </c>
      <c r="CT2384" s="1">
        <v>2</v>
      </c>
      <c r="CU2384" s="1">
        <v>650</v>
      </c>
      <c r="CV2384" s="1">
        <v>37</v>
      </c>
      <c r="CW2384" s="1">
        <v>0</v>
      </c>
      <c r="CX2384" s="1">
        <v>150037</v>
      </c>
      <c r="CY2384" s="1" t="s">
        <v>175</v>
      </c>
    </row>
    <row r="2385" spans="97:103" x14ac:dyDescent="0.2">
      <c r="CS2385" s="1" t="s">
        <v>175</v>
      </c>
      <c r="CT2385" s="1">
        <v>2</v>
      </c>
      <c r="CU2385" s="1">
        <v>650</v>
      </c>
      <c r="CV2385" s="1">
        <v>37</v>
      </c>
      <c r="CW2385" s="1">
        <v>0</v>
      </c>
      <c r="CX2385" s="1">
        <v>150037</v>
      </c>
      <c r="CY2385" s="1" t="s">
        <v>175</v>
      </c>
    </row>
    <row r="2386" spans="97:103" x14ac:dyDescent="0.2">
      <c r="CS2386" s="1" t="s">
        <v>175</v>
      </c>
      <c r="CT2386" s="1">
        <v>2</v>
      </c>
      <c r="CU2386" s="1">
        <v>650</v>
      </c>
      <c r="CV2386" s="1">
        <v>37</v>
      </c>
      <c r="CW2386" s="1">
        <v>0</v>
      </c>
      <c r="CX2386" s="1">
        <v>150037</v>
      </c>
      <c r="CY2386" s="1" t="s">
        <v>175</v>
      </c>
    </row>
    <row r="2387" spans="97:103" x14ac:dyDescent="0.2">
      <c r="CS2387" s="1" t="s">
        <v>175</v>
      </c>
      <c r="CT2387" s="1">
        <v>2</v>
      </c>
      <c r="CU2387" s="1">
        <v>650</v>
      </c>
      <c r="CV2387" s="1">
        <v>37</v>
      </c>
      <c r="CW2387" s="1">
        <v>0</v>
      </c>
      <c r="CX2387" s="1">
        <v>150037</v>
      </c>
      <c r="CY2387" s="1" t="s">
        <v>175</v>
      </c>
    </row>
    <row r="2388" spans="97:103" x14ac:dyDescent="0.2">
      <c r="CS2388" s="1" t="s">
        <v>175</v>
      </c>
      <c r="CT2388" s="1">
        <v>2</v>
      </c>
      <c r="CU2388" s="1">
        <v>650</v>
      </c>
      <c r="CV2388" s="1">
        <v>37</v>
      </c>
      <c r="CW2388" s="1">
        <v>0</v>
      </c>
      <c r="CX2388" s="1">
        <v>150037</v>
      </c>
      <c r="CY2388" s="1" t="s">
        <v>175</v>
      </c>
    </row>
    <row r="2389" spans="97:103" x14ac:dyDescent="0.2">
      <c r="CS2389" s="1" t="s">
        <v>175</v>
      </c>
      <c r="CT2389" s="1">
        <v>2</v>
      </c>
      <c r="CU2389" s="1">
        <v>650</v>
      </c>
      <c r="CV2389" s="1">
        <v>37</v>
      </c>
      <c r="CW2389" s="1">
        <v>0</v>
      </c>
      <c r="CX2389" s="1">
        <v>150037</v>
      </c>
      <c r="CY2389" s="1" t="s">
        <v>175</v>
      </c>
    </row>
    <row r="2390" spans="97:103" x14ac:dyDescent="0.2">
      <c r="CS2390" s="1" t="s">
        <v>175</v>
      </c>
      <c r="CT2390" s="1">
        <v>2</v>
      </c>
      <c r="CU2390" s="1">
        <v>650</v>
      </c>
      <c r="CV2390" s="1">
        <v>37</v>
      </c>
      <c r="CW2390" s="1">
        <v>0</v>
      </c>
      <c r="CX2390" s="1">
        <v>150037</v>
      </c>
      <c r="CY2390" s="1" t="s">
        <v>175</v>
      </c>
    </row>
    <row r="2391" spans="97:103" x14ac:dyDescent="0.2">
      <c r="CS2391" s="1" t="s">
        <v>175</v>
      </c>
      <c r="CT2391" s="1">
        <v>2</v>
      </c>
      <c r="CU2391" s="1">
        <v>650</v>
      </c>
      <c r="CV2391" s="1">
        <v>37</v>
      </c>
      <c r="CW2391" s="1">
        <v>0</v>
      </c>
      <c r="CX2391" s="1">
        <v>150037</v>
      </c>
      <c r="CY2391" s="1" t="s">
        <v>175</v>
      </c>
    </row>
    <row r="2392" spans="97:103" x14ac:dyDescent="0.2">
      <c r="CS2392" s="1" t="s">
        <v>175</v>
      </c>
      <c r="CT2392" s="1">
        <v>2</v>
      </c>
      <c r="CU2392" s="1">
        <v>650</v>
      </c>
      <c r="CV2392" s="1">
        <v>37</v>
      </c>
      <c r="CW2392" s="1">
        <v>0</v>
      </c>
      <c r="CX2392" s="1">
        <v>150037</v>
      </c>
      <c r="CY2392" s="1" t="s">
        <v>175</v>
      </c>
    </row>
    <row r="2393" spans="97:103" x14ac:dyDescent="0.2">
      <c r="CS2393" s="1" t="s">
        <v>175</v>
      </c>
      <c r="CT2393" s="1">
        <v>2</v>
      </c>
      <c r="CU2393" s="1">
        <v>650</v>
      </c>
      <c r="CV2393" s="1">
        <v>37</v>
      </c>
      <c r="CW2393" s="1">
        <v>0</v>
      </c>
      <c r="CX2393" s="1">
        <v>150037</v>
      </c>
      <c r="CY2393" s="1" t="s">
        <v>175</v>
      </c>
    </row>
    <row r="2394" spans="97:103" x14ac:dyDescent="0.2">
      <c r="CS2394" s="1" t="s">
        <v>175</v>
      </c>
      <c r="CT2394" s="1">
        <v>2</v>
      </c>
      <c r="CU2394" s="1">
        <v>650</v>
      </c>
      <c r="CV2394" s="1">
        <v>37</v>
      </c>
      <c r="CW2394" s="1">
        <v>0</v>
      </c>
      <c r="CX2394" s="1">
        <v>150037</v>
      </c>
      <c r="CY2394" s="1" t="s">
        <v>175</v>
      </c>
    </row>
    <row r="2395" spans="97:103" x14ac:dyDescent="0.2">
      <c r="CS2395" s="1" t="s">
        <v>175</v>
      </c>
      <c r="CT2395" s="1">
        <v>2</v>
      </c>
      <c r="CU2395" s="1">
        <v>650</v>
      </c>
      <c r="CV2395" s="1">
        <v>37</v>
      </c>
      <c r="CW2395" s="1">
        <v>0</v>
      </c>
      <c r="CX2395" s="1">
        <v>150037</v>
      </c>
      <c r="CY2395" s="1" t="s">
        <v>175</v>
      </c>
    </row>
    <row r="2396" spans="97:103" x14ac:dyDescent="0.2">
      <c r="CS2396" s="1" t="s">
        <v>175</v>
      </c>
      <c r="CT2396" s="1">
        <v>2</v>
      </c>
      <c r="CU2396" s="1">
        <v>650</v>
      </c>
      <c r="CV2396" s="1">
        <v>37</v>
      </c>
      <c r="CW2396" s="1">
        <v>0</v>
      </c>
      <c r="CX2396" s="1">
        <v>150037</v>
      </c>
      <c r="CY2396" s="1" t="s">
        <v>175</v>
      </c>
    </row>
    <row r="2397" spans="97:103" x14ac:dyDescent="0.2">
      <c r="CS2397" s="1" t="s">
        <v>175</v>
      </c>
      <c r="CT2397" s="1">
        <v>2</v>
      </c>
      <c r="CU2397" s="1">
        <v>650</v>
      </c>
      <c r="CV2397" s="1">
        <v>37</v>
      </c>
      <c r="CW2397" s="1">
        <v>0</v>
      </c>
      <c r="CX2397" s="1">
        <v>150037</v>
      </c>
      <c r="CY2397" s="1" t="s">
        <v>175</v>
      </c>
    </row>
    <row r="2398" spans="97:103" x14ac:dyDescent="0.2">
      <c r="CS2398" s="1" t="s">
        <v>175</v>
      </c>
      <c r="CT2398" s="1">
        <v>2</v>
      </c>
      <c r="CU2398" s="1">
        <v>650</v>
      </c>
      <c r="CV2398" s="1">
        <v>37</v>
      </c>
      <c r="CW2398" s="1">
        <v>0</v>
      </c>
      <c r="CX2398" s="1">
        <v>150037</v>
      </c>
      <c r="CY2398" s="1" t="s">
        <v>175</v>
      </c>
    </row>
    <row r="2399" spans="97:103" x14ac:dyDescent="0.2">
      <c r="CS2399" s="1" t="s">
        <v>175</v>
      </c>
      <c r="CT2399" s="1">
        <v>2</v>
      </c>
      <c r="CU2399" s="1">
        <v>650</v>
      </c>
      <c r="CV2399" s="1">
        <v>37</v>
      </c>
      <c r="CW2399" s="1">
        <v>0</v>
      </c>
      <c r="CX2399" s="1">
        <v>150037</v>
      </c>
      <c r="CY2399" s="1" t="s">
        <v>175</v>
      </c>
    </row>
    <row r="2400" spans="97:103" x14ac:dyDescent="0.2">
      <c r="CS2400" s="1" t="s">
        <v>175</v>
      </c>
      <c r="CT2400" s="1">
        <v>2</v>
      </c>
      <c r="CU2400" s="1">
        <v>650</v>
      </c>
      <c r="CV2400" s="1">
        <v>37</v>
      </c>
      <c r="CW2400" s="1">
        <v>0</v>
      </c>
      <c r="CX2400" s="1">
        <v>150037</v>
      </c>
      <c r="CY2400" s="1" t="s">
        <v>175</v>
      </c>
    </row>
    <row r="2401" spans="97:103" x14ac:dyDescent="0.2">
      <c r="CS2401" s="1" t="s">
        <v>175</v>
      </c>
      <c r="CT2401" s="1">
        <v>2</v>
      </c>
      <c r="CU2401" s="1">
        <v>650</v>
      </c>
      <c r="CV2401" s="1">
        <v>37</v>
      </c>
      <c r="CW2401" s="1">
        <v>0</v>
      </c>
      <c r="CX2401" s="1">
        <v>150037</v>
      </c>
      <c r="CY2401" s="1" t="s">
        <v>175</v>
      </c>
    </row>
    <row r="2402" spans="97:103" x14ac:dyDescent="0.2">
      <c r="CS2402" s="1" t="s">
        <v>175</v>
      </c>
      <c r="CT2402" s="1">
        <v>2</v>
      </c>
      <c r="CU2402" s="1">
        <v>650</v>
      </c>
      <c r="CV2402" s="1">
        <v>37</v>
      </c>
      <c r="CW2402" s="1">
        <v>0</v>
      </c>
      <c r="CX2402" s="1">
        <v>150037</v>
      </c>
      <c r="CY2402" s="1" t="s">
        <v>175</v>
      </c>
    </row>
    <row r="2403" spans="97:103" x14ac:dyDescent="0.2">
      <c r="CS2403" s="1" t="s">
        <v>175</v>
      </c>
      <c r="CT2403" s="1">
        <v>2</v>
      </c>
      <c r="CU2403" s="1">
        <v>650</v>
      </c>
      <c r="CV2403" s="1">
        <v>37</v>
      </c>
      <c r="CW2403" s="1">
        <v>0</v>
      </c>
      <c r="CX2403" s="1">
        <v>150037</v>
      </c>
      <c r="CY2403" s="1" t="s">
        <v>175</v>
      </c>
    </row>
    <row r="2404" spans="97:103" x14ac:dyDescent="0.2">
      <c r="CS2404" s="1" t="s">
        <v>175</v>
      </c>
      <c r="CT2404" s="1">
        <v>2</v>
      </c>
      <c r="CU2404" s="1">
        <v>650</v>
      </c>
      <c r="CV2404" s="1">
        <v>37</v>
      </c>
      <c r="CW2404" s="1">
        <v>0</v>
      </c>
      <c r="CX2404" s="1">
        <v>150037</v>
      </c>
      <c r="CY2404" s="1" t="s">
        <v>175</v>
      </c>
    </row>
    <row r="2405" spans="97:103" x14ac:dyDescent="0.2">
      <c r="CS2405" s="1" t="s">
        <v>175</v>
      </c>
      <c r="CT2405" s="1">
        <v>2</v>
      </c>
      <c r="CU2405" s="1">
        <v>650</v>
      </c>
      <c r="CV2405" s="1">
        <v>37</v>
      </c>
      <c r="CW2405" s="1">
        <v>0</v>
      </c>
      <c r="CX2405" s="1">
        <v>150037</v>
      </c>
      <c r="CY2405" s="1" t="s">
        <v>175</v>
      </c>
    </row>
    <row r="2406" spans="97:103" x14ac:dyDescent="0.2">
      <c r="CS2406" s="1" t="s">
        <v>175</v>
      </c>
      <c r="CT2406" s="1">
        <v>2</v>
      </c>
      <c r="CU2406" s="1">
        <v>650</v>
      </c>
      <c r="CV2406" s="1">
        <v>37</v>
      </c>
      <c r="CW2406" s="1">
        <v>0</v>
      </c>
      <c r="CX2406" s="1">
        <v>150037</v>
      </c>
      <c r="CY2406" s="1" t="s">
        <v>175</v>
      </c>
    </row>
    <row r="2407" spans="97:103" x14ac:dyDescent="0.2">
      <c r="CS2407" s="1" t="s">
        <v>175</v>
      </c>
      <c r="CT2407" s="1">
        <v>2</v>
      </c>
      <c r="CU2407" s="1">
        <v>650</v>
      </c>
      <c r="CV2407" s="1">
        <v>37</v>
      </c>
      <c r="CW2407" s="1">
        <v>0</v>
      </c>
      <c r="CX2407" s="1">
        <v>150037</v>
      </c>
      <c r="CY2407" s="1" t="s">
        <v>175</v>
      </c>
    </row>
    <row r="2408" spans="97:103" x14ac:dyDescent="0.2">
      <c r="CS2408" s="1" t="s">
        <v>175</v>
      </c>
      <c r="CT2408" s="1">
        <v>2</v>
      </c>
      <c r="CU2408" s="1">
        <v>650</v>
      </c>
      <c r="CV2408" s="1">
        <v>37</v>
      </c>
      <c r="CW2408" s="1">
        <v>0</v>
      </c>
      <c r="CX2408" s="1">
        <v>150037</v>
      </c>
      <c r="CY2408" s="1" t="s">
        <v>175</v>
      </c>
    </row>
    <row r="2409" spans="97:103" x14ac:dyDescent="0.2">
      <c r="CS2409" s="1" t="s">
        <v>175</v>
      </c>
      <c r="CT2409" s="1">
        <v>2</v>
      </c>
      <c r="CU2409" s="1">
        <v>650</v>
      </c>
      <c r="CV2409" s="1">
        <v>37</v>
      </c>
      <c r="CW2409" s="1">
        <v>0</v>
      </c>
      <c r="CX2409" s="1">
        <v>150037</v>
      </c>
      <c r="CY2409" s="1" t="s">
        <v>175</v>
      </c>
    </row>
    <row r="2410" spans="97:103" x14ac:dyDescent="0.2">
      <c r="CS2410" s="1" t="s">
        <v>175</v>
      </c>
      <c r="CT2410" s="1">
        <v>2</v>
      </c>
      <c r="CU2410" s="1">
        <v>650</v>
      </c>
      <c r="CV2410" s="1">
        <v>37</v>
      </c>
      <c r="CW2410" s="1">
        <v>0</v>
      </c>
      <c r="CX2410" s="1">
        <v>150037</v>
      </c>
      <c r="CY2410" s="1" t="s">
        <v>175</v>
      </c>
    </row>
    <row r="2411" spans="97:103" x14ac:dyDescent="0.2">
      <c r="CS2411" s="1" t="s">
        <v>175</v>
      </c>
      <c r="CT2411" s="1">
        <v>2</v>
      </c>
      <c r="CU2411" s="1">
        <v>650</v>
      </c>
      <c r="CV2411" s="1">
        <v>37</v>
      </c>
      <c r="CW2411" s="1">
        <v>0</v>
      </c>
      <c r="CX2411" s="1">
        <v>150037</v>
      </c>
      <c r="CY2411" s="1" t="s">
        <v>175</v>
      </c>
    </row>
    <row r="2412" spans="97:103" x14ac:dyDescent="0.2">
      <c r="CS2412" s="1" t="s">
        <v>175</v>
      </c>
      <c r="CT2412" s="1">
        <v>2</v>
      </c>
      <c r="CU2412" s="1">
        <v>650</v>
      </c>
      <c r="CV2412" s="1">
        <v>37</v>
      </c>
      <c r="CW2412" s="1">
        <v>0</v>
      </c>
      <c r="CX2412" s="1">
        <v>150037</v>
      </c>
      <c r="CY2412" s="1" t="s">
        <v>175</v>
      </c>
    </row>
    <row r="2413" spans="97:103" x14ac:dyDescent="0.2">
      <c r="CS2413" s="1" t="s">
        <v>175</v>
      </c>
      <c r="CT2413" s="1">
        <v>2</v>
      </c>
      <c r="CU2413" s="1">
        <v>650</v>
      </c>
      <c r="CV2413" s="1">
        <v>37</v>
      </c>
      <c r="CW2413" s="1">
        <v>0</v>
      </c>
      <c r="CX2413" s="1">
        <v>150037</v>
      </c>
      <c r="CY2413" s="1" t="s">
        <v>175</v>
      </c>
    </row>
    <row r="2414" spans="97:103" x14ac:dyDescent="0.2">
      <c r="CS2414" s="1" t="s">
        <v>175</v>
      </c>
      <c r="CT2414" s="1">
        <v>2</v>
      </c>
      <c r="CU2414" s="1">
        <v>650</v>
      </c>
      <c r="CV2414" s="1">
        <v>37</v>
      </c>
      <c r="CW2414" s="1">
        <v>0</v>
      </c>
      <c r="CX2414" s="1">
        <v>150037</v>
      </c>
      <c r="CY2414" s="1" t="s">
        <v>175</v>
      </c>
    </row>
    <row r="2415" spans="97:103" x14ac:dyDescent="0.2">
      <c r="CS2415" s="1" t="s">
        <v>175</v>
      </c>
      <c r="CT2415" s="1">
        <v>2</v>
      </c>
      <c r="CU2415" s="1">
        <v>650</v>
      </c>
      <c r="CV2415" s="1">
        <v>37</v>
      </c>
      <c r="CW2415" s="1">
        <v>0</v>
      </c>
      <c r="CX2415" s="1">
        <v>150037</v>
      </c>
      <c r="CY2415" s="1" t="s">
        <v>175</v>
      </c>
    </row>
    <row r="2416" spans="97:103" x14ac:dyDescent="0.2">
      <c r="CS2416" s="1" t="s">
        <v>175</v>
      </c>
      <c r="CT2416" s="1">
        <v>2</v>
      </c>
      <c r="CU2416" s="1">
        <v>650</v>
      </c>
      <c r="CV2416" s="1">
        <v>37</v>
      </c>
      <c r="CW2416" s="1">
        <v>0</v>
      </c>
      <c r="CX2416" s="1">
        <v>150037</v>
      </c>
      <c r="CY2416" s="1" t="s">
        <v>175</v>
      </c>
    </row>
    <row r="2417" spans="97:103" x14ac:dyDescent="0.2">
      <c r="CS2417" s="1" t="s">
        <v>175</v>
      </c>
      <c r="CT2417" s="1">
        <v>2</v>
      </c>
      <c r="CU2417" s="1">
        <v>650</v>
      </c>
      <c r="CV2417" s="1">
        <v>37</v>
      </c>
      <c r="CW2417" s="1">
        <v>0</v>
      </c>
      <c r="CX2417" s="1">
        <v>150037</v>
      </c>
      <c r="CY2417" s="1" t="s">
        <v>175</v>
      </c>
    </row>
    <row r="2418" spans="97:103" x14ac:dyDescent="0.2">
      <c r="CS2418" s="1" t="s">
        <v>174</v>
      </c>
      <c r="CT2418" s="1">
        <v>1</v>
      </c>
      <c r="CU2418" s="1">
        <v>650</v>
      </c>
      <c r="CV2418" s="1">
        <v>38</v>
      </c>
      <c r="CW2418" s="1">
        <v>0</v>
      </c>
      <c r="CX2418" s="1">
        <v>150038</v>
      </c>
      <c r="CY2418" s="1" t="s">
        <v>174</v>
      </c>
    </row>
    <row r="2419" spans="97:103" x14ac:dyDescent="0.2">
      <c r="CS2419" s="1" t="s">
        <v>174</v>
      </c>
      <c r="CT2419" s="1">
        <v>1</v>
      </c>
      <c r="CU2419" s="1">
        <v>650</v>
      </c>
      <c r="CV2419" s="1">
        <v>38</v>
      </c>
      <c r="CW2419" s="1">
        <v>0</v>
      </c>
      <c r="CX2419" s="1">
        <v>150038</v>
      </c>
      <c r="CY2419" s="1" t="s">
        <v>174</v>
      </c>
    </row>
    <row r="2420" spans="97:103" x14ac:dyDescent="0.2">
      <c r="CS2420" s="1" t="s">
        <v>174</v>
      </c>
      <c r="CT2420" s="1">
        <v>1</v>
      </c>
      <c r="CU2420" s="1">
        <v>650</v>
      </c>
      <c r="CV2420" s="1">
        <v>38</v>
      </c>
      <c r="CW2420" s="1">
        <v>0</v>
      </c>
      <c r="CX2420" s="1">
        <v>150038</v>
      </c>
      <c r="CY2420" s="1" t="s">
        <v>174</v>
      </c>
    </row>
    <row r="2421" spans="97:103" x14ac:dyDescent="0.2">
      <c r="CS2421" s="1" t="s">
        <v>174</v>
      </c>
      <c r="CT2421" s="1">
        <v>1</v>
      </c>
      <c r="CU2421" s="1">
        <v>650</v>
      </c>
      <c r="CV2421" s="1">
        <v>38</v>
      </c>
      <c r="CW2421" s="1">
        <v>0</v>
      </c>
      <c r="CX2421" s="1">
        <v>150038</v>
      </c>
      <c r="CY2421" s="1" t="s">
        <v>174</v>
      </c>
    </row>
    <row r="2422" spans="97:103" x14ac:dyDescent="0.2">
      <c r="CS2422" s="1" t="s">
        <v>174</v>
      </c>
      <c r="CT2422" s="1">
        <v>1</v>
      </c>
      <c r="CU2422" s="1">
        <v>650</v>
      </c>
      <c r="CV2422" s="1">
        <v>38</v>
      </c>
      <c r="CW2422" s="1">
        <v>0</v>
      </c>
      <c r="CX2422" s="1">
        <v>150038</v>
      </c>
      <c r="CY2422" s="1" t="s">
        <v>174</v>
      </c>
    </row>
    <row r="2423" spans="97:103" x14ac:dyDescent="0.2">
      <c r="CS2423" s="1" t="s">
        <v>174</v>
      </c>
      <c r="CT2423" s="1">
        <v>1</v>
      </c>
      <c r="CU2423" s="1">
        <v>650</v>
      </c>
      <c r="CV2423" s="1">
        <v>38</v>
      </c>
      <c r="CW2423" s="1">
        <v>0</v>
      </c>
      <c r="CX2423" s="1">
        <v>150038</v>
      </c>
      <c r="CY2423" s="1" t="s">
        <v>174</v>
      </c>
    </row>
    <row r="2424" spans="97:103" x14ac:dyDescent="0.2">
      <c r="CS2424" s="1" t="s">
        <v>174</v>
      </c>
      <c r="CT2424" s="1">
        <v>1</v>
      </c>
      <c r="CU2424" s="1">
        <v>650</v>
      </c>
      <c r="CV2424" s="1">
        <v>38</v>
      </c>
      <c r="CW2424" s="1">
        <v>0</v>
      </c>
      <c r="CX2424" s="1">
        <v>150038</v>
      </c>
      <c r="CY2424" s="1" t="s">
        <v>174</v>
      </c>
    </row>
    <row r="2425" spans="97:103" x14ac:dyDescent="0.2">
      <c r="CS2425" s="1" t="s">
        <v>174</v>
      </c>
      <c r="CT2425" s="1">
        <v>1</v>
      </c>
      <c r="CU2425" s="1">
        <v>650</v>
      </c>
      <c r="CV2425" s="1">
        <v>38</v>
      </c>
      <c r="CW2425" s="1">
        <v>0</v>
      </c>
      <c r="CX2425" s="1">
        <v>150038</v>
      </c>
      <c r="CY2425" s="1" t="s">
        <v>174</v>
      </c>
    </row>
    <row r="2426" spans="97:103" x14ac:dyDescent="0.2">
      <c r="CS2426" s="1" t="s">
        <v>174</v>
      </c>
      <c r="CT2426" s="1">
        <v>1</v>
      </c>
      <c r="CU2426" s="1">
        <v>650</v>
      </c>
      <c r="CV2426" s="1">
        <v>38</v>
      </c>
      <c r="CW2426" s="1">
        <v>0</v>
      </c>
      <c r="CX2426" s="1">
        <v>150038</v>
      </c>
      <c r="CY2426" s="1" t="s">
        <v>174</v>
      </c>
    </row>
    <row r="2427" spans="97:103" x14ac:dyDescent="0.2">
      <c r="CS2427" s="1" t="s">
        <v>174</v>
      </c>
      <c r="CT2427" s="1">
        <v>1</v>
      </c>
      <c r="CU2427" s="1">
        <v>650</v>
      </c>
      <c r="CV2427" s="1">
        <v>38</v>
      </c>
      <c r="CW2427" s="1">
        <v>0</v>
      </c>
      <c r="CX2427" s="1">
        <v>150038</v>
      </c>
      <c r="CY2427" s="1" t="s">
        <v>174</v>
      </c>
    </row>
    <row r="2428" spans="97:103" x14ac:dyDescent="0.2">
      <c r="CS2428" s="1" t="s">
        <v>174</v>
      </c>
      <c r="CT2428" s="1">
        <v>1</v>
      </c>
      <c r="CU2428" s="1">
        <v>650</v>
      </c>
      <c r="CV2428" s="1">
        <v>38</v>
      </c>
      <c r="CW2428" s="1">
        <v>0</v>
      </c>
      <c r="CX2428" s="1">
        <v>150038</v>
      </c>
      <c r="CY2428" s="1" t="s">
        <v>174</v>
      </c>
    </row>
    <row r="2429" spans="97:103" x14ac:dyDescent="0.2">
      <c r="CS2429" s="1" t="s">
        <v>174</v>
      </c>
      <c r="CT2429" s="1">
        <v>1</v>
      </c>
      <c r="CU2429" s="1">
        <v>650</v>
      </c>
      <c r="CV2429" s="1">
        <v>38</v>
      </c>
      <c r="CW2429" s="1">
        <v>0</v>
      </c>
      <c r="CX2429" s="1">
        <v>150038</v>
      </c>
      <c r="CY2429" s="1" t="s">
        <v>174</v>
      </c>
    </row>
    <row r="2430" spans="97:103" x14ac:dyDescent="0.2">
      <c r="CS2430" s="1" t="s">
        <v>174</v>
      </c>
      <c r="CT2430" s="1">
        <v>1</v>
      </c>
      <c r="CU2430" s="1">
        <v>650</v>
      </c>
      <c r="CV2430" s="1">
        <v>38</v>
      </c>
      <c r="CW2430" s="1">
        <v>0</v>
      </c>
      <c r="CX2430" s="1">
        <v>150038</v>
      </c>
      <c r="CY2430" s="1" t="s">
        <v>174</v>
      </c>
    </row>
    <row r="2431" spans="97:103" x14ac:dyDescent="0.2">
      <c r="CS2431" s="1" t="s">
        <v>174</v>
      </c>
      <c r="CT2431" s="1">
        <v>1</v>
      </c>
      <c r="CU2431" s="1">
        <v>650</v>
      </c>
      <c r="CV2431" s="1">
        <v>38</v>
      </c>
      <c r="CW2431" s="1">
        <v>0</v>
      </c>
      <c r="CX2431" s="1">
        <v>150038</v>
      </c>
      <c r="CY2431" s="1" t="s">
        <v>174</v>
      </c>
    </row>
    <row r="2432" spans="97:103" x14ac:dyDescent="0.2">
      <c r="CS2432" s="1" t="s">
        <v>174</v>
      </c>
      <c r="CT2432" s="1">
        <v>1</v>
      </c>
      <c r="CU2432" s="1">
        <v>650</v>
      </c>
      <c r="CV2432" s="1">
        <v>38</v>
      </c>
      <c r="CW2432" s="1">
        <v>0</v>
      </c>
      <c r="CX2432" s="1">
        <v>150038</v>
      </c>
      <c r="CY2432" s="1" t="s">
        <v>174</v>
      </c>
    </row>
    <row r="2433" spans="97:103" x14ac:dyDescent="0.2">
      <c r="CS2433" s="1" t="s">
        <v>174</v>
      </c>
      <c r="CT2433" s="1">
        <v>1</v>
      </c>
      <c r="CU2433" s="1">
        <v>650</v>
      </c>
      <c r="CV2433" s="1">
        <v>38</v>
      </c>
      <c r="CW2433" s="1">
        <v>0</v>
      </c>
      <c r="CX2433" s="1">
        <v>150038</v>
      </c>
      <c r="CY2433" s="1" t="s">
        <v>174</v>
      </c>
    </row>
    <row r="2434" spans="97:103" x14ac:dyDescent="0.2">
      <c r="CS2434" s="1" t="s">
        <v>174</v>
      </c>
      <c r="CT2434" s="1">
        <v>1</v>
      </c>
      <c r="CU2434" s="1">
        <v>650</v>
      </c>
      <c r="CV2434" s="1">
        <v>38</v>
      </c>
      <c r="CW2434" s="1">
        <v>0</v>
      </c>
      <c r="CX2434" s="1">
        <v>150038</v>
      </c>
      <c r="CY2434" s="1" t="s">
        <v>174</v>
      </c>
    </row>
    <row r="2435" spans="97:103" x14ac:dyDescent="0.2">
      <c r="CS2435" s="1" t="s">
        <v>174</v>
      </c>
      <c r="CT2435" s="1">
        <v>1</v>
      </c>
      <c r="CU2435" s="1">
        <v>650</v>
      </c>
      <c r="CV2435" s="1">
        <v>38</v>
      </c>
      <c r="CW2435" s="1">
        <v>0</v>
      </c>
      <c r="CX2435" s="1">
        <v>150038</v>
      </c>
      <c r="CY2435" s="1" t="s">
        <v>174</v>
      </c>
    </row>
    <row r="2436" spans="97:103" x14ac:dyDescent="0.2">
      <c r="CS2436" s="1" t="s">
        <v>174</v>
      </c>
      <c r="CT2436" s="1">
        <v>1</v>
      </c>
      <c r="CU2436" s="1">
        <v>650</v>
      </c>
      <c r="CV2436" s="1">
        <v>38</v>
      </c>
      <c r="CW2436" s="1">
        <v>0</v>
      </c>
      <c r="CX2436" s="1">
        <v>150038</v>
      </c>
      <c r="CY2436" s="1" t="s">
        <v>174</v>
      </c>
    </row>
    <row r="2437" spans="97:103" x14ac:dyDescent="0.2">
      <c r="CS2437" s="1" t="s">
        <v>174</v>
      </c>
      <c r="CT2437" s="1">
        <v>1</v>
      </c>
      <c r="CU2437" s="1">
        <v>650</v>
      </c>
      <c r="CV2437" s="1">
        <v>38</v>
      </c>
      <c r="CW2437" s="1">
        <v>0</v>
      </c>
      <c r="CX2437" s="1">
        <v>150038</v>
      </c>
      <c r="CY2437" s="1" t="s">
        <v>174</v>
      </c>
    </row>
    <row r="2438" spans="97:103" x14ac:dyDescent="0.2">
      <c r="CS2438" s="1" t="s">
        <v>174</v>
      </c>
      <c r="CT2438" s="1">
        <v>1</v>
      </c>
      <c r="CU2438" s="1">
        <v>650</v>
      </c>
      <c r="CV2438" s="1">
        <v>38</v>
      </c>
      <c r="CW2438" s="1">
        <v>0</v>
      </c>
      <c r="CX2438" s="1">
        <v>150038</v>
      </c>
      <c r="CY2438" s="1" t="s">
        <v>174</v>
      </c>
    </row>
    <row r="2439" spans="97:103" x14ac:dyDescent="0.2">
      <c r="CS2439" s="1" t="s">
        <v>174</v>
      </c>
      <c r="CT2439" s="1">
        <v>1</v>
      </c>
      <c r="CU2439" s="1">
        <v>650</v>
      </c>
      <c r="CV2439" s="1">
        <v>38</v>
      </c>
      <c r="CW2439" s="1">
        <v>0</v>
      </c>
      <c r="CX2439" s="1">
        <v>150038</v>
      </c>
      <c r="CY2439" s="1" t="s">
        <v>174</v>
      </c>
    </row>
    <row r="2440" spans="97:103" x14ac:dyDescent="0.2">
      <c r="CS2440" s="1" t="s">
        <v>174</v>
      </c>
      <c r="CT2440" s="1">
        <v>1</v>
      </c>
      <c r="CU2440" s="1">
        <v>650</v>
      </c>
      <c r="CV2440" s="1">
        <v>38</v>
      </c>
      <c r="CW2440" s="1">
        <v>0</v>
      </c>
      <c r="CX2440" s="1">
        <v>150038</v>
      </c>
      <c r="CY2440" s="1" t="s">
        <v>174</v>
      </c>
    </row>
    <row r="2441" spans="97:103" x14ac:dyDescent="0.2">
      <c r="CS2441" s="1" t="s">
        <v>174</v>
      </c>
      <c r="CT2441" s="1">
        <v>1</v>
      </c>
      <c r="CU2441" s="1">
        <v>650</v>
      </c>
      <c r="CV2441" s="1">
        <v>38</v>
      </c>
      <c r="CW2441" s="1">
        <v>0</v>
      </c>
      <c r="CX2441" s="1">
        <v>150038</v>
      </c>
      <c r="CY2441" s="1" t="s">
        <v>174</v>
      </c>
    </row>
    <row r="2442" spans="97:103" x14ac:dyDescent="0.2">
      <c r="CS2442" s="1" t="s">
        <v>174</v>
      </c>
      <c r="CT2442" s="1">
        <v>1</v>
      </c>
      <c r="CU2442" s="1">
        <v>650</v>
      </c>
      <c r="CV2442" s="1">
        <v>38</v>
      </c>
      <c r="CW2442" s="1">
        <v>0</v>
      </c>
      <c r="CX2442" s="1">
        <v>150038</v>
      </c>
      <c r="CY2442" s="1" t="s">
        <v>174</v>
      </c>
    </row>
    <row r="2443" spans="97:103" x14ac:dyDescent="0.2">
      <c r="CS2443" s="1" t="s">
        <v>174</v>
      </c>
      <c r="CT2443" s="1">
        <v>1</v>
      </c>
      <c r="CU2443" s="1">
        <v>650</v>
      </c>
      <c r="CV2443" s="1">
        <v>38</v>
      </c>
      <c r="CW2443" s="1">
        <v>0</v>
      </c>
      <c r="CX2443" s="1">
        <v>150038</v>
      </c>
      <c r="CY2443" s="1" t="s">
        <v>174</v>
      </c>
    </row>
    <row r="2444" spans="97:103" x14ac:dyDescent="0.2">
      <c r="CS2444" s="1" t="s">
        <v>174</v>
      </c>
      <c r="CT2444" s="1">
        <v>1</v>
      </c>
      <c r="CU2444" s="1">
        <v>650</v>
      </c>
      <c r="CV2444" s="1">
        <v>38</v>
      </c>
      <c r="CW2444" s="1">
        <v>0</v>
      </c>
      <c r="CX2444" s="1">
        <v>150038</v>
      </c>
      <c r="CY2444" s="1" t="s">
        <v>174</v>
      </c>
    </row>
    <row r="2445" spans="97:103" x14ac:dyDescent="0.2">
      <c r="CS2445" s="1" t="s">
        <v>174</v>
      </c>
      <c r="CT2445" s="1">
        <v>1</v>
      </c>
      <c r="CU2445" s="1">
        <v>650</v>
      </c>
      <c r="CV2445" s="1">
        <v>38</v>
      </c>
      <c r="CW2445" s="1">
        <v>0</v>
      </c>
      <c r="CX2445" s="1">
        <v>150038</v>
      </c>
      <c r="CY2445" s="1" t="s">
        <v>174</v>
      </c>
    </row>
    <row r="2446" spans="97:103" x14ac:dyDescent="0.2">
      <c r="CS2446" s="1" t="s">
        <v>174</v>
      </c>
      <c r="CT2446" s="1">
        <v>1</v>
      </c>
      <c r="CU2446" s="1">
        <v>650</v>
      </c>
      <c r="CV2446" s="1">
        <v>38</v>
      </c>
      <c r="CW2446" s="1">
        <v>0</v>
      </c>
      <c r="CX2446" s="1">
        <v>150038</v>
      </c>
      <c r="CY2446" s="1" t="s">
        <v>174</v>
      </c>
    </row>
    <row r="2447" spans="97:103" x14ac:dyDescent="0.2">
      <c r="CS2447" s="1" t="s">
        <v>174</v>
      </c>
      <c r="CT2447" s="1">
        <v>1</v>
      </c>
      <c r="CU2447" s="1">
        <v>650</v>
      </c>
      <c r="CV2447" s="1">
        <v>38</v>
      </c>
      <c r="CW2447" s="1">
        <v>0</v>
      </c>
      <c r="CX2447" s="1">
        <v>150038</v>
      </c>
      <c r="CY2447" s="1" t="s">
        <v>174</v>
      </c>
    </row>
    <row r="2448" spans="97:103" x14ac:dyDescent="0.2">
      <c r="CS2448" s="1" t="s">
        <v>174</v>
      </c>
      <c r="CT2448" s="1">
        <v>1</v>
      </c>
      <c r="CU2448" s="1">
        <v>650</v>
      </c>
      <c r="CV2448" s="1">
        <v>38</v>
      </c>
      <c r="CW2448" s="1">
        <v>0</v>
      </c>
      <c r="CX2448" s="1">
        <v>150038</v>
      </c>
      <c r="CY2448" s="1" t="s">
        <v>174</v>
      </c>
    </row>
    <row r="2449" spans="97:103" x14ac:dyDescent="0.2">
      <c r="CS2449" s="1" t="s">
        <v>174</v>
      </c>
      <c r="CT2449" s="1">
        <v>1</v>
      </c>
      <c r="CU2449" s="1">
        <v>650</v>
      </c>
      <c r="CV2449" s="1">
        <v>38</v>
      </c>
      <c r="CW2449" s="1">
        <v>0</v>
      </c>
      <c r="CX2449" s="1">
        <v>150038</v>
      </c>
      <c r="CY2449" s="1" t="s">
        <v>174</v>
      </c>
    </row>
    <row r="2450" spans="97:103" x14ac:dyDescent="0.2">
      <c r="CS2450" s="1" t="s">
        <v>174</v>
      </c>
      <c r="CT2450" s="1">
        <v>1</v>
      </c>
      <c r="CU2450" s="1">
        <v>650</v>
      </c>
      <c r="CV2450" s="1">
        <v>38</v>
      </c>
      <c r="CW2450" s="1">
        <v>0</v>
      </c>
      <c r="CX2450" s="1">
        <v>150038</v>
      </c>
      <c r="CY2450" s="1" t="s">
        <v>174</v>
      </c>
    </row>
    <row r="2451" spans="97:103" x14ac:dyDescent="0.2">
      <c r="CS2451" s="1" t="s">
        <v>174</v>
      </c>
      <c r="CT2451" s="1">
        <v>1</v>
      </c>
      <c r="CU2451" s="1">
        <v>650</v>
      </c>
      <c r="CV2451" s="1">
        <v>38</v>
      </c>
      <c r="CW2451" s="1">
        <v>0</v>
      </c>
      <c r="CX2451" s="1">
        <v>150038</v>
      </c>
      <c r="CY2451" s="1" t="s">
        <v>174</v>
      </c>
    </row>
    <row r="2452" spans="97:103" x14ac:dyDescent="0.2">
      <c r="CS2452" s="1" t="s">
        <v>174</v>
      </c>
      <c r="CT2452" s="1">
        <v>1</v>
      </c>
      <c r="CU2452" s="1">
        <v>650</v>
      </c>
      <c r="CV2452" s="1">
        <v>38</v>
      </c>
      <c r="CW2452" s="1">
        <v>0</v>
      </c>
      <c r="CX2452" s="1">
        <v>150038</v>
      </c>
      <c r="CY2452" s="1" t="s">
        <v>174</v>
      </c>
    </row>
    <row r="2453" spans="97:103" x14ac:dyDescent="0.2">
      <c r="CS2453" s="1" t="s">
        <v>174</v>
      </c>
      <c r="CT2453" s="1">
        <v>1</v>
      </c>
      <c r="CU2453" s="1">
        <v>650</v>
      </c>
      <c r="CV2453" s="1">
        <v>38</v>
      </c>
      <c r="CW2453" s="1">
        <v>0</v>
      </c>
      <c r="CX2453" s="1">
        <v>150038</v>
      </c>
      <c r="CY2453" s="1" t="s">
        <v>174</v>
      </c>
    </row>
    <row r="2454" spans="97:103" x14ac:dyDescent="0.2">
      <c r="CS2454" s="1" t="s">
        <v>241</v>
      </c>
      <c r="CT2454" s="1">
        <v>2</v>
      </c>
      <c r="CU2454" s="1">
        <v>650</v>
      </c>
      <c r="CV2454" s="1">
        <v>39</v>
      </c>
      <c r="CW2454" s="1">
        <v>0</v>
      </c>
      <c r="CX2454" s="1">
        <v>150039</v>
      </c>
      <c r="CY2454" s="1" t="s">
        <v>241</v>
      </c>
    </row>
    <row r="2455" spans="97:103" x14ac:dyDescent="0.2">
      <c r="CS2455" s="1" t="s">
        <v>241</v>
      </c>
      <c r="CT2455" s="1">
        <v>2</v>
      </c>
      <c r="CU2455" s="1">
        <v>650</v>
      </c>
      <c r="CV2455" s="1">
        <v>39</v>
      </c>
      <c r="CW2455" s="1">
        <v>0</v>
      </c>
      <c r="CX2455" s="1">
        <v>150039</v>
      </c>
      <c r="CY2455" s="1" t="s">
        <v>241</v>
      </c>
    </row>
    <row r="2456" spans="97:103" x14ac:dyDescent="0.2">
      <c r="CS2456" s="1" t="s">
        <v>241</v>
      </c>
      <c r="CT2456" s="1">
        <v>2</v>
      </c>
      <c r="CU2456" s="1">
        <v>650</v>
      </c>
      <c r="CV2456" s="1">
        <v>39</v>
      </c>
      <c r="CW2456" s="1">
        <v>0</v>
      </c>
      <c r="CX2456" s="1">
        <v>150039</v>
      </c>
      <c r="CY2456" s="1" t="s">
        <v>241</v>
      </c>
    </row>
    <row r="2457" spans="97:103" x14ac:dyDescent="0.2">
      <c r="CS2457" s="1" t="s">
        <v>241</v>
      </c>
      <c r="CT2457" s="1">
        <v>2</v>
      </c>
      <c r="CU2457" s="1">
        <v>650</v>
      </c>
      <c r="CV2457" s="1">
        <v>39</v>
      </c>
      <c r="CW2457" s="1">
        <v>0</v>
      </c>
      <c r="CX2457" s="1">
        <v>150039</v>
      </c>
      <c r="CY2457" s="1" t="s">
        <v>241</v>
      </c>
    </row>
    <row r="2458" spans="97:103" x14ac:dyDescent="0.2">
      <c r="CS2458" s="1" t="s">
        <v>241</v>
      </c>
      <c r="CT2458" s="1">
        <v>2</v>
      </c>
      <c r="CU2458" s="1">
        <v>650</v>
      </c>
      <c r="CV2458" s="1">
        <v>39</v>
      </c>
      <c r="CW2458" s="1">
        <v>0</v>
      </c>
      <c r="CX2458" s="1">
        <v>150039</v>
      </c>
      <c r="CY2458" s="1" t="s">
        <v>241</v>
      </c>
    </row>
    <row r="2459" spans="97:103" x14ac:dyDescent="0.2">
      <c r="CS2459" s="1" t="s">
        <v>241</v>
      </c>
      <c r="CT2459" s="1">
        <v>2</v>
      </c>
      <c r="CU2459" s="1">
        <v>650</v>
      </c>
      <c r="CV2459" s="1">
        <v>39</v>
      </c>
      <c r="CW2459" s="1">
        <v>0</v>
      </c>
      <c r="CX2459" s="1">
        <v>150039</v>
      </c>
      <c r="CY2459" s="1" t="s">
        <v>241</v>
      </c>
    </row>
    <row r="2460" spans="97:103" x14ac:dyDescent="0.2">
      <c r="CS2460" s="1" t="s">
        <v>241</v>
      </c>
      <c r="CT2460" s="1">
        <v>2</v>
      </c>
      <c r="CU2460" s="1">
        <v>650</v>
      </c>
      <c r="CV2460" s="1">
        <v>39</v>
      </c>
      <c r="CW2460" s="1">
        <v>0</v>
      </c>
      <c r="CX2460" s="1">
        <v>150039</v>
      </c>
      <c r="CY2460" s="1" t="s">
        <v>241</v>
      </c>
    </row>
    <row r="2461" spans="97:103" x14ac:dyDescent="0.2">
      <c r="CS2461" s="1" t="s">
        <v>241</v>
      </c>
      <c r="CT2461" s="1">
        <v>2</v>
      </c>
      <c r="CU2461" s="1">
        <v>650</v>
      </c>
      <c r="CV2461" s="1">
        <v>39</v>
      </c>
      <c r="CW2461" s="1">
        <v>0</v>
      </c>
      <c r="CX2461" s="1">
        <v>150039</v>
      </c>
      <c r="CY2461" s="1" t="s">
        <v>241</v>
      </c>
    </row>
    <row r="2462" spans="97:103" x14ac:dyDescent="0.2">
      <c r="CS2462" s="1" t="s">
        <v>241</v>
      </c>
      <c r="CT2462" s="1">
        <v>2</v>
      </c>
      <c r="CU2462" s="1">
        <v>650</v>
      </c>
      <c r="CV2462" s="1">
        <v>39</v>
      </c>
      <c r="CW2462" s="1">
        <v>0</v>
      </c>
      <c r="CX2462" s="1">
        <v>150039</v>
      </c>
      <c r="CY2462" s="1" t="s">
        <v>241</v>
      </c>
    </row>
    <row r="2463" spans="97:103" x14ac:dyDescent="0.2">
      <c r="CS2463" s="1" t="s">
        <v>241</v>
      </c>
      <c r="CT2463" s="1">
        <v>2</v>
      </c>
      <c r="CU2463" s="1">
        <v>650</v>
      </c>
      <c r="CV2463" s="1">
        <v>39</v>
      </c>
      <c r="CW2463" s="1">
        <v>0</v>
      </c>
      <c r="CX2463" s="1">
        <v>150039</v>
      </c>
      <c r="CY2463" s="1" t="s">
        <v>241</v>
      </c>
    </row>
    <row r="2464" spans="97:103" x14ac:dyDescent="0.2">
      <c r="CS2464" s="1" t="s">
        <v>241</v>
      </c>
      <c r="CT2464" s="1">
        <v>2</v>
      </c>
      <c r="CU2464" s="1">
        <v>650</v>
      </c>
      <c r="CV2464" s="1">
        <v>39</v>
      </c>
      <c r="CW2464" s="1">
        <v>0</v>
      </c>
      <c r="CX2464" s="1">
        <v>150039</v>
      </c>
      <c r="CY2464" s="1" t="s">
        <v>241</v>
      </c>
    </row>
    <row r="2465" spans="97:103" x14ac:dyDescent="0.2">
      <c r="CS2465" s="1" t="s">
        <v>241</v>
      </c>
      <c r="CT2465" s="1">
        <v>2</v>
      </c>
      <c r="CU2465" s="1">
        <v>650</v>
      </c>
      <c r="CV2465" s="1">
        <v>39</v>
      </c>
      <c r="CW2465" s="1">
        <v>0</v>
      </c>
      <c r="CX2465" s="1">
        <v>150039</v>
      </c>
      <c r="CY2465" s="1" t="s">
        <v>241</v>
      </c>
    </row>
    <row r="2466" spans="97:103" x14ac:dyDescent="0.2">
      <c r="CS2466" s="1" t="s">
        <v>241</v>
      </c>
      <c r="CT2466" s="1">
        <v>2</v>
      </c>
      <c r="CU2466" s="1">
        <v>650</v>
      </c>
      <c r="CV2466" s="1">
        <v>39</v>
      </c>
      <c r="CW2466" s="1">
        <v>0</v>
      </c>
      <c r="CX2466" s="1">
        <v>150039</v>
      </c>
      <c r="CY2466" s="1" t="s">
        <v>241</v>
      </c>
    </row>
    <row r="2467" spans="97:103" x14ac:dyDescent="0.2">
      <c r="CS2467" s="1" t="s">
        <v>241</v>
      </c>
      <c r="CT2467" s="1">
        <v>2</v>
      </c>
      <c r="CU2467" s="1">
        <v>650</v>
      </c>
      <c r="CV2467" s="1">
        <v>39</v>
      </c>
      <c r="CW2467" s="1">
        <v>0</v>
      </c>
      <c r="CX2467" s="1">
        <v>150039</v>
      </c>
      <c r="CY2467" s="1" t="s">
        <v>241</v>
      </c>
    </row>
    <row r="2468" spans="97:103" x14ac:dyDescent="0.2">
      <c r="CS2468" s="1" t="s">
        <v>241</v>
      </c>
      <c r="CT2468" s="1">
        <v>2</v>
      </c>
      <c r="CU2468" s="1">
        <v>650</v>
      </c>
      <c r="CV2468" s="1">
        <v>39</v>
      </c>
      <c r="CW2468" s="1">
        <v>0</v>
      </c>
      <c r="CX2468" s="1">
        <v>150039</v>
      </c>
      <c r="CY2468" s="1" t="s">
        <v>241</v>
      </c>
    </row>
    <row r="2469" spans="97:103" x14ac:dyDescent="0.2">
      <c r="CS2469" s="1" t="s">
        <v>241</v>
      </c>
      <c r="CT2469" s="1">
        <v>2</v>
      </c>
      <c r="CU2469" s="1">
        <v>650</v>
      </c>
      <c r="CV2469" s="1">
        <v>39</v>
      </c>
      <c r="CW2469" s="1">
        <v>0</v>
      </c>
      <c r="CX2469" s="1">
        <v>150039</v>
      </c>
      <c r="CY2469" s="1" t="s">
        <v>241</v>
      </c>
    </row>
    <row r="2470" spans="97:103" x14ac:dyDescent="0.2">
      <c r="CS2470" s="1" t="s">
        <v>241</v>
      </c>
      <c r="CT2470" s="1">
        <v>2</v>
      </c>
      <c r="CU2470" s="1">
        <v>650</v>
      </c>
      <c r="CV2470" s="1">
        <v>39</v>
      </c>
      <c r="CW2470" s="1">
        <v>0</v>
      </c>
      <c r="CX2470" s="1">
        <v>150039</v>
      </c>
      <c r="CY2470" s="1" t="s">
        <v>241</v>
      </c>
    </row>
    <row r="2471" spans="97:103" x14ac:dyDescent="0.2">
      <c r="CS2471" s="1" t="s">
        <v>241</v>
      </c>
      <c r="CT2471" s="1">
        <v>2</v>
      </c>
      <c r="CU2471" s="1">
        <v>650</v>
      </c>
      <c r="CV2471" s="1">
        <v>39</v>
      </c>
      <c r="CW2471" s="1">
        <v>0</v>
      </c>
      <c r="CX2471" s="1">
        <v>150039</v>
      </c>
      <c r="CY2471" s="1" t="s">
        <v>241</v>
      </c>
    </row>
    <row r="2472" spans="97:103" x14ac:dyDescent="0.2">
      <c r="CS2472" s="1" t="s">
        <v>241</v>
      </c>
      <c r="CT2472" s="1">
        <v>2</v>
      </c>
      <c r="CU2472" s="1">
        <v>650</v>
      </c>
      <c r="CV2472" s="1">
        <v>39</v>
      </c>
      <c r="CW2472" s="1">
        <v>0</v>
      </c>
      <c r="CX2472" s="1">
        <v>150039</v>
      </c>
      <c r="CY2472" s="1" t="s">
        <v>241</v>
      </c>
    </row>
    <row r="2473" spans="97:103" x14ac:dyDescent="0.2">
      <c r="CS2473" s="1" t="s">
        <v>241</v>
      </c>
      <c r="CT2473" s="1">
        <v>2</v>
      </c>
      <c r="CU2473" s="1">
        <v>650</v>
      </c>
      <c r="CV2473" s="1">
        <v>39</v>
      </c>
      <c r="CW2473" s="1">
        <v>0</v>
      </c>
      <c r="CX2473" s="1">
        <v>150039</v>
      </c>
      <c r="CY2473" s="1" t="s">
        <v>241</v>
      </c>
    </row>
    <row r="2474" spans="97:103" x14ac:dyDescent="0.2">
      <c r="CS2474" s="1" t="s">
        <v>241</v>
      </c>
      <c r="CT2474" s="1">
        <v>2</v>
      </c>
      <c r="CU2474" s="1">
        <v>650</v>
      </c>
      <c r="CV2474" s="1">
        <v>39</v>
      </c>
      <c r="CW2474" s="1">
        <v>0</v>
      </c>
      <c r="CX2474" s="1">
        <v>150039</v>
      </c>
      <c r="CY2474" s="1" t="s">
        <v>241</v>
      </c>
    </row>
    <row r="2475" spans="97:103" x14ac:dyDescent="0.2">
      <c r="CS2475" s="1" t="s">
        <v>241</v>
      </c>
      <c r="CT2475" s="1">
        <v>2</v>
      </c>
      <c r="CU2475" s="1">
        <v>650</v>
      </c>
      <c r="CV2475" s="1">
        <v>39</v>
      </c>
      <c r="CW2475" s="1">
        <v>0</v>
      </c>
      <c r="CX2475" s="1">
        <v>150039</v>
      </c>
      <c r="CY2475" s="1" t="s">
        <v>241</v>
      </c>
    </row>
    <row r="2476" spans="97:103" x14ac:dyDescent="0.2">
      <c r="CS2476" s="1" t="s">
        <v>241</v>
      </c>
      <c r="CT2476" s="1">
        <v>2</v>
      </c>
      <c r="CU2476" s="1">
        <v>650</v>
      </c>
      <c r="CV2476" s="1">
        <v>39</v>
      </c>
      <c r="CW2476" s="1">
        <v>0</v>
      </c>
      <c r="CX2476" s="1">
        <v>150039</v>
      </c>
      <c r="CY2476" s="1" t="s">
        <v>241</v>
      </c>
    </row>
    <row r="2477" spans="97:103" x14ac:dyDescent="0.2">
      <c r="CS2477" s="1" t="s">
        <v>241</v>
      </c>
      <c r="CT2477" s="1">
        <v>2</v>
      </c>
      <c r="CU2477" s="1">
        <v>650</v>
      </c>
      <c r="CV2477" s="1">
        <v>39</v>
      </c>
      <c r="CW2477" s="1">
        <v>0</v>
      </c>
      <c r="CX2477" s="1">
        <v>150039</v>
      </c>
      <c r="CY2477" s="1" t="s">
        <v>241</v>
      </c>
    </row>
    <row r="2478" spans="97:103" x14ac:dyDescent="0.2">
      <c r="CS2478" s="1" t="s">
        <v>241</v>
      </c>
      <c r="CT2478" s="1">
        <v>2</v>
      </c>
      <c r="CU2478" s="1">
        <v>650</v>
      </c>
      <c r="CV2478" s="1">
        <v>39</v>
      </c>
      <c r="CW2478" s="1">
        <v>0</v>
      </c>
      <c r="CX2478" s="1">
        <v>150039</v>
      </c>
      <c r="CY2478" s="1" t="s">
        <v>241</v>
      </c>
    </row>
    <row r="2479" spans="97:103" x14ac:dyDescent="0.2">
      <c r="CS2479" s="1" t="s">
        <v>241</v>
      </c>
      <c r="CT2479" s="1">
        <v>2</v>
      </c>
      <c r="CU2479" s="1">
        <v>650</v>
      </c>
      <c r="CV2479" s="1">
        <v>39</v>
      </c>
      <c r="CW2479" s="1">
        <v>0</v>
      </c>
      <c r="CX2479" s="1">
        <v>150039</v>
      </c>
      <c r="CY2479" s="1" t="s">
        <v>241</v>
      </c>
    </row>
    <row r="2480" spans="97:103" x14ac:dyDescent="0.2">
      <c r="CS2480" s="1" t="s">
        <v>241</v>
      </c>
      <c r="CT2480" s="1">
        <v>2</v>
      </c>
      <c r="CU2480" s="1">
        <v>650</v>
      </c>
      <c r="CV2480" s="1">
        <v>39</v>
      </c>
      <c r="CW2480" s="1">
        <v>0</v>
      </c>
      <c r="CX2480" s="1">
        <v>150039</v>
      </c>
      <c r="CY2480" s="1" t="s">
        <v>241</v>
      </c>
    </row>
    <row r="2481" spans="97:103" x14ac:dyDescent="0.2">
      <c r="CS2481" s="1" t="s">
        <v>241</v>
      </c>
      <c r="CT2481" s="1">
        <v>2</v>
      </c>
      <c r="CU2481" s="1">
        <v>650</v>
      </c>
      <c r="CV2481" s="1">
        <v>39</v>
      </c>
      <c r="CW2481" s="1">
        <v>0</v>
      </c>
      <c r="CX2481" s="1">
        <v>150039</v>
      </c>
      <c r="CY2481" s="1" t="s">
        <v>241</v>
      </c>
    </row>
    <row r="2482" spans="97:103" x14ac:dyDescent="0.2">
      <c r="CS2482" s="1" t="s">
        <v>241</v>
      </c>
      <c r="CT2482" s="1">
        <v>2</v>
      </c>
      <c r="CU2482" s="1">
        <v>650</v>
      </c>
      <c r="CV2482" s="1">
        <v>39</v>
      </c>
      <c r="CW2482" s="1">
        <v>0</v>
      </c>
      <c r="CX2482" s="1">
        <v>150039</v>
      </c>
      <c r="CY2482" s="1" t="s">
        <v>241</v>
      </c>
    </row>
    <row r="2483" spans="97:103" x14ac:dyDescent="0.2">
      <c r="CS2483" s="1" t="s">
        <v>241</v>
      </c>
      <c r="CT2483" s="1">
        <v>2</v>
      </c>
      <c r="CU2483" s="1">
        <v>650</v>
      </c>
      <c r="CV2483" s="1">
        <v>39</v>
      </c>
      <c r="CW2483" s="1">
        <v>0</v>
      </c>
      <c r="CX2483" s="1">
        <v>150039</v>
      </c>
      <c r="CY2483" s="1" t="s">
        <v>241</v>
      </c>
    </row>
    <row r="2484" spans="97:103" x14ac:dyDescent="0.2">
      <c r="CS2484" s="1" t="s">
        <v>241</v>
      </c>
      <c r="CT2484" s="1">
        <v>2</v>
      </c>
      <c r="CU2484" s="1">
        <v>650</v>
      </c>
      <c r="CV2484" s="1">
        <v>39</v>
      </c>
      <c r="CW2484" s="1">
        <v>0</v>
      </c>
      <c r="CX2484" s="1">
        <v>150039</v>
      </c>
      <c r="CY2484" s="1" t="s">
        <v>241</v>
      </c>
    </row>
    <row r="2485" spans="97:103" x14ac:dyDescent="0.2">
      <c r="CS2485" s="1" t="s">
        <v>241</v>
      </c>
      <c r="CT2485" s="1">
        <v>2</v>
      </c>
      <c r="CU2485" s="1">
        <v>650</v>
      </c>
      <c r="CV2485" s="1">
        <v>39</v>
      </c>
      <c r="CW2485" s="1">
        <v>0</v>
      </c>
      <c r="CX2485" s="1">
        <v>150039</v>
      </c>
      <c r="CY2485" s="1" t="s">
        <v>241</v>
      </c>
    </row>
    <row r="2486" spans="97:103" x14ac:dyDescent="0.2">
      <c r="CS2486" s="1" t="s">
        <v>241</v>
      </c>
      <c r="CT2486" s="1">
        <v>2</v>
      </c>
      <c r="CU2486" s="1">
        <v>650</v>
      </c>
      <c r="CV2486" s="1">
        <v>39</v>
      </c>
      <c r="CW2486" s="1">
        <v>0</v>
      </c>
      <c r="CX2486" s="1">
        <v>150039</v>
      </c>
      <c r="CY2486" s="1" t="s">
        <v>241</v>
      </c>
    </row>
    <row r="2487" spans="97:103" x14ac:dyDescent="0.2">
      <c r="CS2487" s="1" t="s">
        <v>241</v>
      </c>
      <c r="CT2487" s="1">
        <v>2</v>
      </c>
      <c r="CU2487" s="1">
        <v>650</v>
      </c>
      <c r="CV2487" s="1">
        <v>39</v>
      </c>
      <c r="CW2487" s="1">
        <v>0</v>
      </c>
      <c r="CX2487" s="1">
        <v>150039</v>
      </c>
      <c r="CY2487" s="1" t="s">
        <v>241</v>
      </c>
    </row>
    <row r="2488" spans="97:103" x14ac:dyDescent="0.2">
      <c r="CS2488" s="1" t="s">
        <v>241</v>
      </c>
      <c r="CT2488" s="1">
        <v>2</v>
      </c>
      <c r="CU2488" s="1">
        <v>650</v>
      </c>
      <c r="CV2488" s="1">
        <v>39</v>
      </c>
      <c r="CW2488" s="1">
        <v>0</v>
      </c>
      <c r="CX2488" s="1">
        <v>150039</v>
      </c>
      <c r="CY2488" s="1" t="s">
        <v>241</v>
      </c>
    </row>
    <row r="2489" spans="97:103" x14ac:dyDescent="0.2">
      <c r="CS2489" s="1" t="s">
        <v>241</v>
      </c>
      <c r="CT2489" s="1">
        <v>2</v>
      </c>
      <c r="CU2489" s="1">
        <v>650</v>
      </c>
      <c r="CV2489" s="1">
        <v>39</v>
      </c>
      <c r="CW2489" s="1">
        <v>0</v>
      </c>
      <c r="CX2489" s="1">
        <v>150039</v>
      </c>
      <c r="CY2489" s="1" t="s">
        <v>241</v>
      </c>
    </row>
    <row r="2490" spans="97:103" x14ac:dyDescent="0.2">
      <c r="CS2490" s="1" t="s">
        <v>249</v>
      </c>
      <c r="CT2490" s="1">
        <v>2</v>
      </c>
      <c r="CU2490" s="1">
        <v>650</v>
      </c>
      <c r="CV2490" s="1">
        <v>40</v>
      </c>
      <c r="CW2490" s="1">
        <v>0</v>
      </c>
      <c r="CX2490" s="1">
        <v>150040</v>
      </c>
      <c r="CY2490" s="1" t="s">
        <v>249</v>
      </c>
    </row>
    <row r="2491" spans="97:103" x14ac:dyDescent="0.2">
      <c r="CS2491" s="1" t="s">
        <v>249</v>
      </c>
      <c r="CT2491" s="1">
        <v>2</v>
      </c>
      <c r="CU2491" s="1">
        <v>650</v>
      </c>
      <c r="CV2491" s="1">
        <v>40</v>
      </c>
      <c r="CW2491" s="1">
        <v>0</v>
      </c>
      <c r="CX2491" s="1">
        <v>150040</v>
      </c>
      <c r="CY2491" s="1" t="s">
        <v>249</v>
      </c>
    </row>
    <row r="2492" spans="97:103" x14ac:dyDescent="0.2">
      <c r="CS2492" s="1" t="s">
        <v>249</v>
      </c>
      <c r="CT2492" s="1">
        <v>2</v>
      </c>
      <c r="CU2492" s="1">
        <v>650</v>
      </c>
      <c r="CV2492" s="1">
        <v>40</v>
      </c>
      <c r="CW2492" s="1">
        <v>0</v>
      </c>
      <c r="CX2492" s="1">
        <v>150040</v>
      </c>
      <c r="CY2492" s="1" t="s">
        <v>249</v>
      </c>
    </row>
    <row r="2493" spans="97:103" x14ac:dyDescent="0.2">
      <c r="CS2493" s="1" t="s">
        <v>249</v>
      </c>
      <c r="CT2493" s="1">
        <v>2</v>
      </c>
      <c r="CU2493" s="1">
        <v>650</v>
      </c>
      <c r="CV2493" s="1">
        <v>40</v>
      </c>
      <c r="CW2493" s="1">
        <v>0</v>
      </c>
      <c r="CX2493" s="1">
        <v>150040</v>
      </c>
      <c r="CY2493" s="1" t="s">
        <v>249</v>
      </c>
    </row>
    <row r="2494" spans="97:103" x14ac:dyDescent="0.2">
      <c r="CS2494" s="1" t="s">
        <v>249</v>
      </c>
      <c r="CT2494" s="1">
        <v>2</v>
      </c>
      <c r="CU2494" s="1">
        <v>650</v>
      </c>
      <c r="CV2494" s="1">
        <v>40</v>
      </c>
      <c r="CW2494" s="1">
        <v>0</v>
      </c>
      <c r="CX2494" s="1">
        <v>150040</v>
      </c>
      <c r="CY2494" s="1" t="s">
        <v>249</v>
      </c>
    </row>
    <row r="2495" spans="97:103" x14ac:dyDescent="0.2">
      <c r="CS2495" s="1" t="s">
        <v>249</v>
      </c>
      <c r="CT2495" s="1">
        <v>2</v>
      </c>
      <c r="CU2495" s="1">
        <v>650</v>
      </c>
      <c r="CV2495" s="1">
        <v>40</v>
      </c>
      <c r="CW2495" s="1">
        <v>0</v>
      </c>
      <c r="CX2495" s="1">
        <v>150040</v>
      </c>
      <c r="CY2495" s="1" t="s">
        <v>249</v>
      </c>
    </row>
    <row r="2496" spans="97:103" x14ac:dyDescent="0.2">
      <c r="CS2496" s="1" t="s">
        <v>249</v>
      </c>
      <c r="CT2496" s="1">
        <v>2</v>
      </c>
      <c r="CU2496" s="1">
        <v>650</v>
      </c>
      <c r="CV2496" s="1">
        <v>40</v>
      </c>
      <c r="CW2496" s="1">
        <v>0</v>
      </c>
      <c r="CX2496" s="1">
        <v>150040</v>
      </c>
      <c r="CY2496" s="1" t="s">
        <v>249</v>
      </c>
    </row>
    <row r="2497" spans="97:103" x14ac:dyDescent="0.2">
      <c r="CS2497" s="1" t="s">
        <v>249</v>
      </c>
      <c r="CT2497" s="1">
        <v>2</v>
      </c>
      <c r="CU2497" s="1">
        <v>650</v>
      </c>
      <c r="CV2497" s="1">
        <v>40</v>
      </c>
      <c r="CW2497" s="1">
        <v>0</v>
      </c>
      <c r="CX2497" s="1">
        <v>150040</v>
      </c>
      <c r="CY2497" s="1" t="s">
        <v>249</v>
      </c>
    </row>
    <row r="2498" spans="97:103" x14ac:dyDescent="0.2">
      <c r="CS2498" s="1" t="s">
        <v>249</v>
      </c>
      <c r="CT2498" s="1">
        <v>2</v>
      </c>
      <c r="CU2498" s="1">
        <v>650</v>
      </c>
      <c r="CV2498" s="1">
        <v>40</v>
      </c>
      <c r="CW2498" s="1">
        <v>0</v>
      </c>
      <c r="CX2498" s="1">
        <v>150040</v>
      </c>
      <c r="CY2498" s="1" t="s">
        <v>249</v>
      </c>
    </row>
    <row r="2499" spans="97:103" x14ac:dyDescent="0.2">
      <c r="CS2499" s="1" t="s">
        <v>249</v>
      </c>
      <c r="CT2499" s="1">
        <v>2</v>
      </c>
      <c r="CU2499" s="1">
        <v>650</v>
      </c>
      <c r="CV2499" s="1">
        <v>40</v>
      </c>
      <c r="CW2499" s="1">
        <v>0</v>
      </c>
      <c r="CX2499" s="1">
        <v>150040</v>
      </c>
      <c r="CY2499" s="1" t="s">
        <v>249</v>
      </c>
    </row>
    <row r="2500" spans="97:103" x14ac:dyDescent="0.2">
      <c r="CS2500" s="1" t="s">
        <v>249</v>
      </c>
      <c r="CT2500" s="1">
        <v>2</v>
      </c>
      <c r="CU2500" s="1">
        <v>650</v>
      </c>
      <c r="CV2500" s="1">
        <v>40</v>
      </c>
      <c r="CW2500" s="1">
        <v>0</v>
      </c>
      <c r="CX2500" s="1">
        <v>150040</v>
      </c>
      <c r="CY2500" s="1" t="s">
        <v>249</v>
      </c>
    </row>
    <row r="2501" spans="97:103" x14ac:dyDescent="0.2">
      <c r="CS2501" s="1" t="s">
        <v>249</v>
      </c>
      <c r="CT2501" s="1">
        <v>2</v>
      </c>
      <c r="CU2501" s="1">
        <v>650</v>
      </c>
      <c r="CV2501" s="1">
        <v>40</v>
      </c>
      <c r="CW2501" s="1">
        <v>0</v>
      </c>
      <c r="CX2501" s="1">
        <v>150040</v>
      </c>
      <c r="CY2501" s="1" t="s">
        <v>249</v>
      </c>
    </row>
    <row r="2502" spans="97:103" x14ac:dyDescent="0.2">
      <c r="CS2502" s="1" t="s">
        <v>249</v>
      </c>
      <c r="CT2502" s="1">
        <v>2</v>
      </c>
      <c r="CU2502" s="1">
        <v>650</v>
      </c>
      <c r="CV2502" s="1">
        <v>40</v>
      </c>
      <c r="CW2502" s="1">
        <v>0</v>
      </c>
      <c r="CX2502" s="1">
        <v>150040</v>
      </c>
      <c r="CY2502" s="1" t="s">
        <v>249</v>
      </c>
    </row>
    <row r="2503" spans="97:103" x14ac:dyDescent="0.2">
      <c r="CS2503" s="1" t="s">
        <v>249</v>
      </c>
      <c r="CT2503" s="1">
        <v>2</v>
      </c>
      <c r="CU2503" s="1">
        <v>650</v>
      </c>
      <c r="CV2503" s="1">
        <v>40</v>
      </c>
      <c r="CW2503" s="1">
        <v>0</v>
      </c>
      <c r="CX2503" s="1">
        <v>150040</v>
      </c>
      <c r="CY2503" s="1" t="s">
        <v>249</v>
      </c>
    </row>
    <row r="2504" spans="97:103" x14ac:dyDescent="0.2">
      <c r="CS2504" s="1" t="s">
        <v>249</v>
      </c>
      <c r="CT2504" s="1">
        <v>2</v>
      </c>
      <c r="CU2504" s="1">
        <v>650</v>
      </c>
      <c r="CV2504" s="1">
        <v>40</v>
      </c>
      <c r="CW2504" s="1">
        <v>0</v>
      </c>
      <c r="CX2504" s="1">
        <v>150040</v>
      </c>
      <c r="CY2504" s="1" t="s">
        <v>249</v>
      </c>
    </row>
    <row r="2505" spans="97:103" x14ac:dyDescent="0.2">
      <c r="CS2505" s="1" t="s">
        <v>249</v>
      </c>
      <c r="CT2505" s="1">
        <v>2</v>
      </c>
      <c r="CU2505" s="1">
        <v>650</v>
      </c>
      <c r="CV2505" s="1">
        <v>40</v>
      </c>
      <c r="CW2505" s="1">
        <v>0</v>
      </c>
      <c r="CX2505" s="1">
        <v>150040</v>
      </c>
      <c r="CY2505" s="1" t="s">
        <v>249</v>
      </c>
    </row>
    <row r="2506" spans="97:103" x14ac:dyDescent="0.2">
      <c r="CS2506" s="1" t="s">
        <v>249</v>
      </c>
      <c r="CT2506" s="1">
        <v>2</v>
      </c>
      <c r="CU2506" s="1">
        <v>650</v>
      </c>
      <c r="CV2506" s="1">
        <v>40</v>
      </c>
      <c r="CW2506" s="1">
        <v>0</v>
      </c>
      <c r="CX2506" s="1">
        <v>150040</v>
      </c>
      <c r="CY2506" s="1" t="s">
        <v>249</v>
      </c>
    </row>
    <row r="2507" spans="97:103" x14ac:dyDescent="0.2">
      <c r="CS2507" s="1" t="s">
        <v>249</v>
      </c>
      <c r="CT2507" s="1">
        <v>2</v>
      </c>
      <c r="CU2507" s="1">
        <v>650</v>
      </c>
      <c r="CV2507" s="1">
        <v>40</v>
      </c>
      <c r="CW2507" s="1">
        <v>0</v>
      </c>
      <c r="CX2507" s="1">
        <v>150040</v>
      </c>
      <c r="CY2507" s="1" t="s">
        <v>249</v>
      </c>
    </row>
    <row r="2508" spans="97:103" x14ac:dyDescent="0.2">
      <c r="CS2508" s="1" t="s">
        <v>249</v>
      </c>
      <c r="CT2508" s="1">
        <v>2</v>
      </c>
      <c r="CU2508" s="1">
        <v>650</v>
      </c>
      <c r="CV2508" s="1">
        <v>40</v>
      </c>
      <c r="CW2508" s="1">
        <v>0</v>
      </c>
      <c r="CX2508" s="1">
        <v>150040</v>
      </c>
      <c r="CY2508" s="1" t="s">
        <v>249</v>
      </c>
    </row>
    <row r="2509" spans="97:103" x14ac:dyDescent="0.2">
      <c r="CS2509" s="1" t="s">
        <v>249</v>
      </c>
      <c r="CT2509" s="1">
        <v>2</v>
      </c>
      <c r="CU2509" s="1">
        <v>650</v>
      </c>
      <c r="CV2509" s="1">
        <v>40</v>
      </c>
      <c r="CW2509" s="1">
        <v>0</v>
      </c>
      <c r="CX2509" s="1">
        <v>150040</v>
      </c>
      <c r="CY2509" s="1" t="s">
        <v>249</v>
      </c>
    </row>
    <row r="2510" spans="97:103" x14ac:dyDescent="0.2">
      <c r="CS2510" s="1" t="s">
        <v>249</v>
      </c>
      <c r="CT2510" s="1">
        <v>2</v>
      </c>
      <c r="CU2510" s="1">
        <v>650</v>
      </c>
      <c r="CV2510" s="1">
        <v>40</v>
      </c>
      <c r="CW2510" s="1">
        <v>0</v>
      </c>
      <c r="CX2510" s="1">
        <v>150040</v>
      </c>
      <c r="CY2510" s="1" t="s">
        <v>249</v>
      </c>
    </row>
    <row r="2511" spans="97:103" x14ac:dyDescent="0.2">
      <c r="CS2511" s="1" t="s">
        <v>249</v>
      </c>
      <c r="CT2511" s="1">
        <v>2</v>
      </c>
      <c r="CU2511" s="1">
        <v>650</v>
      </c>
      <c r="CV2511" s="1">
        <v>40</v>
      </c>
      <c r="CW2511" s="1">
        <v>0</v>
      </c>
      <c r="CX2511" s="1">
        <v>150040</v>
      </c>
      <c r="CY2511" s="1" t="s">
        <v>249</v>
      </c>
    </row>
    <row r="2512" spans="97:103" x14ac:dyDescent="0.2">
      <c r="CS2512" s="1" t="s">
        <v>249</v>
      </c>
      <c r="CT2512" s="1">
        <v>2</v>
      </c>
      <c r="CU2512" s="1">
        <v>650</v>
      </c>
      <c r="CV2512" s="1">
        <v>40</v>
      </c>
      <c r="CW2512" s="1">
        <v>0</v>
      </c>
      <c r="CX2512" s="1">
        <v>150040</v>
      </c>
      <c r="CY2512" s="1" t="s">
        <v>249</v>
      </c>
    </row>
    <row r="2513" spans="97:103" x14ac:dyDescent="0.2">
      <c r="CS2513" s="1" t="s">
        <v>249</v>
      </c>
      <c r="CT2513" s="1">
        <v>2</v>
      </c>
      <c r="CU2513" s="1">
        <v>650</v>
      </c>
      <c r="CV2513" s="1">
        <v>40</v>
      </c>
      <c r="CW2513" s="1">
        <v>0</v>
      </c>
      <c r="CX2513" s="1">
        <v>150040</v>
      </c>
      <c r="CY2513" s="1" t="s">
        <v>249</v>
      </c>
    </row>
    <row r="2514" spans="97:103" x14ac:dyDescent="0.2">
      <c r="CS2514" s="1" t="s">
        <v>249</v>
      </c>
      <c r="CT2514" s="1">
        <v>2</v>
      </c>
      <c r="CU2514" s="1">
        <v>650</v>
      </c>
      <c r="CV2514" s="1">
        <v>40</v>
      </c>
      <c r="CW2514" s="1">
        <v>0</v>
      </c>
      <c r="CX2514" s="1">
        <v>150040</v>
      </c>
      <c r="CY2514" s="1" t="s">
        <v>249</v>
      </c>
    </row>
    <row r="2515" spans="97:103" x14ac:dyDescent="0.2">
      <c r="CS2515" s="1" t="s">
        <v>249</v>
      </c>
      <c r="CT2515" s="1">
        <v>2</v>
      </c>
      <c r="CU2515" s="1">
        <v>650</v>
      </c>
      <c r="CV2515" s="1">
        <v>40</v>
      </c>
      <c r="CW2515" s="1">
        <v>0</v>
      </c>
      <c r="CX2515" s="1">
        <v>150040</v>
      </c>
      <c r="CY2515" s="1" t="s">
        <v>249</v>
      </c>
    </row>
    <row r="2516" spans="97:103" x14ac:dyDescent="0.2">
      <c r="CS2516" s="1" t="s">
        <v>249</v>
      </c>
      <c r="CT2516" s="1">
        <v>2</v>
      </c>
      <c r="CU2516" s="1">
        <v>650</v>
      </c>
      <c r="CV2516" s="1">
        <v>40</v>
      </c>
      <c r="CW2516" s="1">
        <v>0</v>
      </c>
      <c r="CX2516" s="1">
        <v>150040</v>
      </c>
      <c r="CY2516" s="1" t="s">
        <v>249</v>
      </c>
    </row>
    <row r="2517" spans="97:103" x14ac:dyDescent="0.2">
      <c r="CS2517" s="1" t="s">
        <v>249</v>
      </c>
      <c r="CT2517" s="1">
        <v>2</v>
      </c>
      <c r="CU2517" s="1">
        <v>650</v>
      </c>
      <c r="CV2517" s="1">
        <v>40</v>
      </c>
      <c r="CW2517" s="1">
        <v>0</v>
      </c>
      <c r="CX2517" s="1">
        <v>150040</v>
      </c>
      <c r="CY2517" s="1" t="s">
        <v>249</v>
      </c>
    </row>
    <row r="2518" spans="97:103" x14ac:dyDescent="0.2">
      <c r="CS2518" s="1" t="s">
        <v>249</v>
      </c>
      <c r="CT2518" s="1">
        <v>2</v>
      </c>
      <c r="CU2518" s="1">
        <v>650</v>
      </c>
      <c r="CV2518" s="1">
        <v>40</v>
      </c>
      <c r="CW2518" s="1">
        <v>0</v>
      </c>
      <c r="CX2518" s="1">
        <v>150040</v>
      </c>
      <c r="CY2518" s="1" t="s">
        <v>249</v>
      </c>
    </row>
    <row r="2519" spans="97:103" x14ac:dyDescent="0.2">
      <c r="CS2519" s="1" t="s">
        <v>249</v>
      </c>
      <c r="CT2519" s="1">
        <v>2</v>
      </c>
      <c r="CU2519" s="1">
        <v>650</v>
      </c>
      <c r="CV2519" s="1">
        <v>40</v>
      </c>
      <c r="CW2519" s="1">
        <v>0</v>
      </c>
      <c r="CX2519" s="1">
        <v>150040</v>
      </c>
      <c r="CY2519" s="1" t="s">
        <v>249</v>
      </c>
    </row>
    <row r="2520" spans="97:103" x14ac:dyDescent="0.2">
      <c r="CS2520" s="1" t="s">
        <v>249</v>
      </c>
      <c r="CT2520" s="1">
        <v>2</v>
      </c>
      <c r="CU2520" s="1">
        <v>650</v>
      </c>
      <c r="CV2520" s="1">
        <v>40</v>
      </c>
      <c r="CW2520" s="1">
        <v>0</v>
      </c>
      <c r="CX2520" s="1">
        <v>150040</v>
      </c>
      <c r="CY2520" s="1" t="s">
        <v>249</v>
      </c>
    </row>
    <row r="2521" spans="97:103" x14ac:dyDescent="0.2">
      <c r="CS2521" s="1" t="s">
        <v>249</v>
      </c>
      <c r="CT2521" s="1">
        <v>2</v>
      </c>
      <c r="CU2521" s="1">
        <v>650</v>
      </c>
      <c r="CV2521" s="1">
        <v>40</v>
      </c>
      <c r="CW2521" s="1">
        <v>0</v>
      </c>
      <c r="CX2521" s="1">
        <v>150040</v>
      </c>
      <c r="CY2521" s="1" t="s">
        <v>249</v>
      </c>
    </row>
    <row r="2522" spans="97:103" x14ac:dyDescent="0.2">
      <c r="CS2522" s="1" t="s">
        <v>249</v>
      </c>
      <c r="CT2522" s="1">
        <v>2</v>
      </c>
      <c r="CU2522" s="1">
        <v>650</v>
      </c>
      <c r="CV2522" s="1">
        <v>40</v>
      </c>
      <c r="CW2522" s="1">
        <v>0</v>
      </c>
      <c r="CX2522" s="1">
        <v>150040</v>
      </c>
      <c r="CY2522" s="1" t="s">
        <v>249</v>
      </c>
    </row>
    <row r="2523" spans="97:103" x14ac:dyDescent="0.2">
      <c r="CS2523" s="1" t="s">
        <v>249</v>
      </c>
      <c r="CT2523" s="1">
        <v>2</v>
      </c>
      <c r="CU2523" s="1">
        <v>650</v>
      </c>
      <c r="CV2523" s="1">
        <v>40</v>
      </c>
      <c r="CW2523" s="1">
        <v>0</v>
      </c>
      <c r="CX2523" s="1">
        <v>150040</v>
      </c>
      <c r="CY2523" s="1" t="s">
        <v>249</v>
      </c>
    </row>
    <row r="2524" spans="97:103" x14ac:dyDescent="0.2">
      <c r="CS2524" s="1" t="s">
        <v>249</v>
      </c>
      <c r="CT2524" s="1">
        <v>2</v>
      </c>
      <c r="CU2524" s="1">
        <v>650</v>
      </c>
      <c r="CV2524" s="1">
        <v>40</v>
      </c>
      <c r="CW2524" s="1">
        <v>0</v>
      </c>
      <c r="CX2524" s="1">
        <v>150040</v>
      </c>
      <c r="CY2524" s="1" t="s">
        <v>249</v>
      </c>
    </row>
    <row r="2525" spans="97:103" x14ac:dyDescent="0.2">
      <c r="CS2525" s="1" t="s">
        <v>249</v>
      </c>
      <c r="CT2525" s="1">
        <v>2</v>
      </c>
      <c r="CU2525" s="1">
        <v>650</v>
      </c>
      <c r="CV2525" s="1">
        <v>40</v>
      </c>
      <c r="CW2525" s="1">
        <v>0</v>
      </c>
      <c r="CX2525" s="1">
        <v>150040</v>
      </c>
      <c r="CY2525" s="1" t="s">
        <v>249</v>
      </c>
    </row>
    <row r="2526" spans="97:103" x14ac:dyDescent="0.2">
      <c r="CS2526" s="1" t="s">
        <v>270</v>
      </c>
      <c r="CT2526" s="1">
        <v>1</v>
      </c>
      <c r="CU2526" s="1">
        <v>650</v>
      </c>
      <c r="CV2526" s="1">
        <v>41</v>
      </c>
      <c r="CW2526" s="1">
        <v>0</v>
      </c>
      <c r="CX2526" s="1">
        <v>150041</v>
      </c>
      <c r="CY2526" s="1" t="s">
        <v>270</v>
      </c>
    </row>
    <row r="2527" spans="97:103" x14ac:dyDescent="0.2">
      <c r="CS2527" s="1" t="s">
        <v>270</v>
      </c>
      <c r="CT2527" s="1">
        <v>1</v>
      </c>
      <c r="CU2527" s="1">
        <v>650</v>
      </c>
      <c r="CV2527" s="1">
        <v>41</v>
      </c>
      <c r="CW2527" s="1">
        <v>0</v>
      </c>
      <c r="CX2527" s="1">
        <v>150041</v>
      </c>
      <c r="CY2527" s="1" t="s">
        <v>270</v>
      </c>
    </row>
    <row r="2528" spans="97:103" x14ac:dyDescent="0.2">
      <c r="CS2528" s="1" t="s">
        <v>270</v>
      </c>
      <c r="CT2528" s="1">
        <v>1</v>
      </c>
      <c r="CU2528" s="1">
        <v>650</v>
      </c>
      <c r="CV2528" s="1">
        <v>41</v>
      </c>
      <c r="CW2528" s="1">
        <v>0</v>
      </c>
      <c r="CX2528" s="1">
        <v>150041</v>
      </c>
      <c r="CY2528" s="1" t="s">
        <v>270</v>
      </c>
    </row>
    <row r="2529" spans="97:103" x14ac:dyDescent="0.2">
      <c r="CS2529" s="1" t="s">
        <v>270</v>
      </c>
      <c r="CT2529" s="1">
        <v>1</v>
      </c>
      <c r="CU2529" s="1">
        <v>650</v>
      </c>
      <c r="CV2529" s="1">
        <v>41</v>
      </c>
      <c r="CW2529" s="1">
        <v>0</v>
      </c>
      <c r="CX2529" s="1">
        <v>150041</v>
      </c>
      <c r="CY2529" s="1" t="s">
        <v>270</v>
      </c>
    </row>
    <row r="2530" spans="97:103" x14ac:dyDescent="0.2">
      <c r="CS2530" s="1" t="s">
        <v>270</v>
      </c>
      <c r="CT2530" s="1">
        <v>1</v>
      </c>
      <c r="CU2530" s="1">
        <v>650</v>
      </c>
      <c r="CV2530" s="1">
        <v>41</v>
      </c>
      <c r="CW2530" s="1">
        <v>0</v>
      </c>
      <c r="CX2530" s="1">
        <v>150041</v>
      </c>
      <c r="CY2530" s="1" t="s">
        <v>270</v>
      </c>
    </row>
    <row r="2531" spans="97:103" x14ac:dyDescent="0.2">
      <c r="CS2531" s="1" t="s">
        <v>270</v>
      </c>
      <c r="CT2531" s="1">
        <v>1</v>
      </c>
      <c r="CU2531" s="1">
        <v>650</v>
      </c>
      <c r="CV2531" s="1">
        <v>41</v>
      </c>
      <c r="CW2531" s="1">
        <v>0</v>
      </c>
      <c r="CX2531" s="1">
        <v>150041</v>
      </c>
      <c r="CY2531" s="1" t="s">
        <v>270</v>
      </c>
    </row>
    <row r="2532" spans="97:103" x14ac:dyDescent="0.2">
      <c r="CS2532" s="1" t="s">
        <v>270</v>
      </c>
      <c r="CT2532" s="1">
        <v>1</v>
      </c>
      <c r="CU2532" s="1">
        <v>650</v>
      </c>
      <c r="CV2532" s="1">
        <v>41</v>
      </c>
      <c r="CW2532" s="1">
        <v>0</v>
      </c>
      <c r="CX2532" s="1">
        <v>150041</v>
      </c>
      <c r="CY2532" s="1" t="s">
        <v>270</v>
      </c>
    </row>
    <row r="2533" spans="97:103" x14ac:dyDescent="0.2">
      <c r="CS2533" s="1" t="s">
        <v>270</v>
      </c>
      <c r="CT2533" s="1">
        <v>1</v>
      </c>
      <c r="CU2533" s="1">
        <v>650</v>
      </c>
      <c r="CV2533" s="1">
        <v>41</v>
      </c>
      <c r="CW2533" s="1">
        <v>0</v>
      </c>
      <c r="CX2533" s="1">
        <v>150041</v>
      </c>
      <c r="CY2533" s="1" t="s">
        <v>270</v>
      </c>
    </row>
    <row r="2534" spans="97:103" x14ac:dyDescent="0.2">
      <c r="CS2534" s="1" t="s">
        <v>270</v>
      </c>
      <c r="CT2534" s="1">
        <v>1</v>
      </c>
      <c r="CU2534" s="1">
        <v>650</v>
      </c>
      <c r="CV2534" s="1">
        <v>41</v>
      </c>
      <c r="CW2534" s="1">
        <v>0</v>
      </c>
      <c r="CX2534" s="1">
        <v>150041</v>
      </c>
      <c r="CY2534" s="1" t="s">
        <v>270</v>
      </c>
    </row>
    <row r="2535" spans="97:103" x14ac:dyDescent="0.2">
      <c r="CS2535" s="1" t="s">
        <v>270</v>
      </c>
      <c r="CT2535" s="1">
        <v>1</v>
      </c>
      <c r="CU2535" s="1">
        <v>650</v>
      </c>
      <c r="CV2535" s="1">
        <v>41</v>
      </c>
      <c r="CW2535" s="1">
        <v>0</v>
      </c>
      <c r="CX2535" s="1">
        <v>150041</v>
      </c>
      <c r="CY2535" s="1" t="s">
        <v>270</v>
      </c>
    </row>
    <row r="2536" spans="97:103" x14ac:dyDescent="0.2">
      <c r="CS2536" s="1" t="s">
        <v>270</v>
      </c>
      <c r="CT2536" s="1">
        <v>1</v>
      </c>
      <c r="CU2536" s="1">
        <v>650</v>
      </c>
      <c r="CV2536" s="1">
        <v>41</v>
      </c>
      <c r="CW2536" s="1">
        <v>0</v>
      </c>
      <c r="CX2536" s="1">
        <v>150041</v>
      </c>
      <c r="CY2536" s="1" t="s">
        <v>270</v>
      </c>
    </row>
    <row r="2537" spans="97:103" x14ac:dyDescent="0.2">
      <c r="CS2537" s="1" t="s">
        <v>270</v>
      </c>
      <c r="CT2537" s="1">
        <v>1</v>
      </c>
      <c r="CU2537" s="1">
        <v>650</v>
      </c>
      <c r="CV2537" s="1">
        <v>41</v>
      </c>
      <c r="CW2537" s="1">
        <v>0</v>
      </c>
      <c r="CX2537" s="1">
        <v>150041</v>
      </c>
      <c r="CY2537" s="1" t="s">
        <v>270</v>
      </c>
    </row>
    <row r="2538" spans="97:103" x14ac:dyDescent="0.2">
      <c r="CS2538" s="1" t="s">
        <v>270</v>
      </c>
      <c r="CT2538" s="1">
        <v>1</v>
      </c>
      <c r="CU2538" s="1">
        <v>650</v>
      </c>
      <c r="CV2538" s="1">
        <v>41</v>
      </c>
      <c r="CW2538" s="1">
        <v>0</v>
      </c>
      <c r="CX2538" s="1">
        <v>150041</v>
      </c>
      <c r="CY2538" s="1" t="s">
        <v>270</v>
      </c>
    </row>
    <row r="2539" spans="97:103" x14ac:dyDescent="0.2">
      <c r="CS2539" s="1" t="s">
        <v>270</v>
      </c>
      <c r="CT2539" s="1">
        <v>1</v>
      </c>
      <c r="CU2539" s="1">
        <v>650</v>
      </c>
      <c r="CV2539" s="1">
        <v>41</v>
      </c>
      <c r="CW2539" s="1">
        <v>0</v>
      </c>
      <c r="CX2539" s="1">
        <v>150041</v>
      </c>
      <c r="CY2539" s="1" t="s">
        <v>270</v>
      </c>
    </row>
    <row r="2540" spans="97:103" x14ac:dyDescent="0.2">
      <c r="CS2540" s="1" t="s">
        <v>270</v>
      </c>
      <c r="CT2540" s="1">
        <v>1</v>
      </c>
      <c r="CU2540" s="1">
        <v>650</v>
      </c>
      <c r="CV2540" s="1">
        <v>41</v>
      </c>
      <c r="CW2540" s="1">
        <v>0</v>
      </c>
      <c r="CX2540" s="1">
        <v>150041</v>
      </c>
      <c r="CY2540" s="1" t="s">
        <v>270</v>
      </c>
    </row>
    <row r="2541" spans="97:103" x14ac:dyDescent="0.2">
      <c r="CS2541" s="1" t="s">
        <v>270</v>
      </c>
      <c r="CT2541" s="1">
        <v>1</v>
      </c>
      <c r="CU2541" s="1">
        <v>650</v>
      </c>
      <c r="CV2541" s="1">
        <v>41</v>
      </c>
      <c r="CW2541" s="1">
        <v>0</v>
      </c>
      <c r="CX2541" s="1">
        <v>150041</v>
      </c>
      <c r="CY2541" s="1" t="s">
        <v>270</v>
      </c>
    </row>
    <row r="2542" spans="97:103" x14ac:dyDescent="0.2">
      <c r="CS2542" s="1" t="s">
        <v>270</v>
      </c>
      <c r="CT2542" s="1">
        <v>1</v>
      </c>
      <c r="CU2542" s="1">
        <v>650</v>
      </c>
      <c r="CV2542" s="1">
        <v>41</v>
      </c>
      <c r="CW2542" s="1">
        <v>0</v>
      </c>
      <c r="CX2542" s="1">
        <v>150041</v>
      </c>
      <c r="CY2542" s="1" t="s">
        <v>270</v>
      </c>
    </row>
    <row r="2543" spans="97:103" x14ac:dyDescent="0.2">
      <c r="CS2543" s="1" t="s">
        <v>270</v>
      </c>
      <c r="CT2543" s="1">
        <v>1</v>
      </c>
      <c r="CU2543" s="1">
        <v>650</v>
      </c>
      <c r="CV2543" s="1">
        <v>41</v>
      </c>
      <c r="CW2543" s="1">
        <v>0</v>
      </c>
      <c r="CX2543" s="1">
        <v>150041</v>
      </c>
      <c r="CY2543" s="1" t="s">
        <v>270</v>
      </c>
    </row>
    <row r="2544" spans="97:103" x14ac:dyDescent="0.2">
      <c r="CS2544" s="1" t="s">
        <v>270</v>
      </c>
      <c r="CT2544" s="1">
        <v>1</v>
      </c>
      <c r="CU2544" s="1">
        <v>650</v>
      </c>
      <c r="CV2544" s="1">
        <v>41</v>
      </c>
      <c r="CW2544" s="1">
        <v>0</v>
      </c>
      <c r="CX2544" s="1">
        <v>150041</v>
      </c>
      <c r="CY2544" s="1" t="s">
        <v>270</v>
      </c>
    </row>
    <row r="2545" spans="97:103" x14ac:dyDescent="0.2">
      <c r="CS2545" s="1" t="s">
        <v>270</v>
      </c>
      <c r="CT2545" s="1">
        <v>1</v>
      </c>
      <c r="CU2545" s="1">
        <v>650</v>
      </c>
      <c r="CV2545" s="1">
        <v>41</v>
      </c>
      <c r="CW2545" s="1">
        <v>0</v>
      </c>
      <c r="CX2545" s="1">
        <v>150041</v>
      </c>
      <c r="CY2545" s="1" t="s">
        <v>270</v>
      </c>
    </row>
    <row r="2546" spans="97:103" x14ac:dyDescent="0.2">
      <c r="CS2546" s="1" t="s">
        <v>270</v>
      </c>
      <c r="CT2546" s="1">
        <v>1</v>
      </c>
      <c r="CU2546" s="1">
        <v>650</v>
      </c>
      <c r="CV2546" s="1">
        <v>41</v>
      </c>
      <c r="CW2546" s="1">
        <v>0</v>
      </c>
      <c r="CX2546" s="1">
        <v>150041</v>
      </c>
      <c r="CY2546" s="1" t="s">
        <v>270</v>
      </c>
    </row>
    <row r="2547" spans="97:103" x14ac:dyDescent="0.2">
      <c r="CS2547" s="1" t="s">
        <v>270</v>
      </c>
      <c r="CT2547" s="1">
        <v>1</v>
      </c>
      <c r="CU2547" s="1">
        <v>650</v>
      </c>
      <c r="CV2547" s="1">
        <v>41</v>
      </c>
      <c r="CW2547" s="1">
        <v>0</v>
      </c>
      <c r="CX2547" s="1">
        <v>150041</v>
      </c>
      <c r="CY2547" s="1" t="s">
        <v>270</v>
      </c>
    </row>
    <row r="2548" spans="97:103" x14ac:dyDescent="0.2">
      <c r="CS2548" s="1" t="s">
        <v>270</v>
      </c>
      <c r="CT2548" s="1">
        <v>1</v>
      </c>
      <c r="CU2548" s="1">
        <v>650</v>
      </c>
      <c r="CV2548" s="1">
        <v>41</v>
      </c>
      <c r="CW2548" s="1">
        <v>0</v>
      </c>
      <c r="CX2548" s="1">
        <v>150041</v>
      </c>
      <c r="CY2548" s="1" t="s">
        <v>270</v>
      </c>
    </row>
    <row r="2549" spans="97:103" x14ac:dyDescent="0.2">
      <c r="CS2549" s="1" t="s">
        <v>270</v>
      </c>
      <c r="CT2549" s="1">
        <v>1</v>
      </c>
      <c r="CU2549" s="1">
        <v>650</v>
      </c>
      <c r="CV2549" s="1">
        <v>41</v>
      </c>
      <c r="CW2549" s="1">
        <v>0</v>
      </c>
      <c r="CX2549" s="1">
        <v>150041</v>
      </c>
      <c r="CY2549" s="1" t="s">
        <v>270</v>
      </c>
    </row>
    <row r="2550" spans="97:103" x14ac:dyDescent="0.2">
      <c r="CS2550" s="1" t="s">
        <v>270</v>
      </c>
      <c r="CT2550" s="1">
        <v>1</v>
      </c>
      <c r="CU2550" s="1">
        <v>650</v>
      </c>
      <c r="CV2550" s="1">
        <v>41</v>
      </c>
      <c r="CW2550" s="1">
        <v>0</v>
      </c>
      <c r="CX2550" s="1">
        <v>150041</v>
      </c>
      <c r="CY2550" s="1" t="s">
        <v>270</v>
      </c>
    </row>
    <row r="2551" spans="97:103" x14ac:dyDescent="0.2">
      <c r="CS2551" s="1" t="s">
        <v>270</v>
      </c>
      <c r="CT2551" s="1">
        <v>1</v>
      </c>
      <c r="CU2551" s="1">
        <v>650</v>
      </c>
      <c r="CV2551" s="1">
        <v>41</v>
      </c>
      <c r="CW2551" s="1">
        <v>0</v>
      </c>
      <c r="CX2551" s="1">
        <v>150041</v>
      </c>
      <c r="CY2551" s="1" t="s">
        <v>270</v>
      </c>
    </row>
    <row r="2552" spans="97:103" x14ac:dyDescent="0.2">
      <c r="CS2552" s="1" t="s">
        <v>270</v>
      </c>
      <c r="CT2552" s="1">
        <v>1</v>
      </c>
      <c r="CU2552" s="1">
        <v>650</v>
      </c>
      <c r="CV2552" s="1">
        <v>41</v>
      </c>
      <c r="CW2552" s="1">
        <v>0</v>
      </c>
      <c r="CX2552" s="1">
        <v>150041</v>
      </c>
      <c r="CY2552" s="1" t="s">
        <v>270</v>
      </c>
    </row>
    <row r="2553" spans="97:103" x14ac:dyDescent="0.2">
      <c r="CS2553" s="1" t="s">
        <v>270</v>
      </c>
      <c r="CT2553" s="1">
        <v>1</v>
      </c>
      <c r="CU2553" s="1">
        <v>650</v>
      </c>
      <c r="CV2553" s="1">
        <v>41</v>
      </c>
      <c r="CW2553" s="1">
        <v>0</v>
      </c>
      <c r="CX2553" s="1">
        <v>150041</v>
      </c>
      <c r="CY2553" s="1" t="s">
        <v>270</v>
      </c>
    </row>
    <row r="2554" spans="97:103" x14ac:dyDescent="0.2">
      <c r="CS2554" s="1" t="s">
        <v>270</v>
      </c>
      <c r="CT2554" s="1">
        <v>1</v>
      </c>
      <c r="CU2554" s="1">
        <v>650</v>
      </c>
      <c r="CV2554" s="1">
        <v>41</v>
      </c>
      <c r="CW2554" s="1">
        <v>0</v>
      </c>
      <c r="CX2554" s="1">
        <v>150041</v>
      </c>
      <c r="CY2554" s="1" t="s">
        <v>270</v>
      </c>
    </row>
    <row r="2555" spans="97:103" x14ac:dyDescent="0.2">
      <c r="CS2555" s="1" t="s">
        <v>270</v>
      </c>
      <c r="CT2555" s="1">
        <v>1</v>
      </c>
      <c r="CU2555" s="1">
        <v>650</v>
      </c>
      <c r="CV2555" s="1">
        <v>41</v>
      </c>
      <c r="CW2555" s="1">
        <v>0</v>
      </c>
      <c r="CX2555" s="1">
        <v>150041</v>
      </c>
      <c r="CY2555" s="1" t="s">
        <v>270</v>
      </c>
    </row>
    <row r="2556" spans="97:103" x14ac:dyDescent="0.2">
      <c r="CS2556" s="1" t="s">
        <v>270</v>
      </c>
      <c r="CT2556" s="1">
        <v>1</v>
      </c>
      <c r="CU2556" s="1">
        <v>650</v>
      </c>
      <c r="CV2556" s="1">
        <v>41</v>
      </c>
      <c r="CW2556" s="1">
        <v>0</v>
      </c>
      <c r="CX2556" s="1">
        <v>150041</v>
      </c>
      <c r="CY2556" s="1" t="s">
        <v>270</v>
      </c>
    </row>
    <row r="2557" spans="97:103" x14ac:dyDescent="0.2">
      <c r="CS2557" s="1" t="s">
        <v>270</v>
      </c>
      <c r="CT2557" s="1">
        <v>1</v>
      </c>
      <c r="CU2557" s="1">
        <v>650</v>
      </c>
      <c r="CV2557" s="1">
        <v>41</v>
      </c>
      <c r="CW2557" s="1">
        <v>0</v>
      </c>
      <c r="CX2557" s="1">
        <v>150041</v>
      </c>
      <c r="CY2557" s="1" t="s">
        <v>270</v>
      </c>
    </row>
    <row r="2558" spans="97:103" x14ac:dyDescent="0.2">
      <c r="CS2558" s="1" t="s">
        <v>270</v>
      </c>
      <c r="CT2558" s="1">
        <v>1</v>
      </c>
      <c r="CU2558" s="1">
        <v>650</v>
      </c>
      <c r="CV2558" s="1">
        <v>41</v>
      </c>
      <c r="CW2558" s="1">
        <v>0</v>
      </c>
      <c r="CX2558" s="1">
        <v>150041</v>
      </c>
      <c r="CY2558" s="1" t="s">
        <v>270</v>
      </c>
    </row>
    <row r="2559" spans="97:103" x14ac:dyDescent="0.2">
      <c r="CS2559" s="1" t="s">
        <v>270</v>
      </c>
      <c r="CT2559" s="1">
        <v>1</v>
      </c>
      <c r="CU2559" s="1">
        <v>650</v>
      </c>
      <c r="CV2559" s="1">
        <v>41</v>
      </c>
      <c r="CW2559" s="1">
        <v>0</v>
      </c>
      <c r="CX2559" s="1">
        <v>150041</v>
      </c>
      <c r="CY2559" s="1" t="s">
        <v>270</v>
      </c>
    </row>
    <row r="2560" spans="97:103" x14ac:dyDescent="0.2">
      <c r="CS2560" s="1" t="s">
        <v>270</v>
      </c>
      <c r="CT2560" s="1">
        <v>1</v>
      </c>
      <c r="CU2560" s="1">
        <v>650</v>
      </c>
      <c r="CV2560" s="1">
        <v>41</v>
      </c>
      <c r="CW2560" s="1">
        <v>0</v>
      </c>
      <c r="CX2560" s="1">
        <v>150041</v>
      </c>
      <c r="CY2560" s="1" t="s">
        <v>270</v>
      </c>
    </row>
    <row r="2561" spans="97:103" x14ac:dyDescent="0.2">
      <c r="CS2561" s="1" t="s">
        <v>270</v>
      </c>
      <c r="CT2561" s="1">
        <v>1</v>
      </c>
      <c r="CU2561" s="1">
        <v>650</v>
      </c>
      <c r="CV2561" s="1">
        <v>41</v>
      </c>
      <c r="CW2561" s="1">
        <v>0</v>
      </c>
      <c r="CX2561" s="1">
        <v>150041</v>
      </c>
      <c r="CY2561" s="1" t="s">
        <v>270</v>
      </c>
    </row>
    <row r="2562" spans="97:103" x14ac:dyDescent="0.2">
      <c r="CS2562" s="1" t="s">
        <v>2828</v>
      </c>
      <c r="CT2562" s="1">
        <v>2</v>
      </c>
      <c r="CU2562" s="1">
        <v>650</v>
      </c>
      <c r="CV2562" s="1">
        <v>42</v>
      </c>
      <c r="CW2562" s="1">
        <v>0</v>
      </c>
      <c r="CX2562" s="1">
        <v>150042</v>
      </c>
      <c r="CY2562" s="1" t="s">
        <v>2828</v>
      </c>
    </row>
    <row r="2563" spans="97:103" x14ac:dyDescent="0.2">
      <c r="CS2563" s="1" t="s">
        <v>2828</v>
      </c>
      <c r="CT2563" s="1">
        <v>2</v>
      </c>
      <c r="CU2563" s="1">
        <v>650</v>
      </c>
      <c r="CV2563" s="1">
        <v>42</v>
      </c>
      <c r="CW2563" s="1">
        <v>0</v>
      </c>
      <c r="CX2563" s="1">
        <v>150042</v>
      </c>
      <c r="CY2563" s="1" t="s">
        <v>2828</v>
      </c>
    </row>
    <row r="2564" spans="97:103" x14ac:dyDescent="0.2">
      <c r="CS2564" s="1" t="s">
        <v>2828</v>
      </c>
      <c r="CT2564" s="1">
        <v>2</v>
      </c>
      <c r="CU2564" s="1">
        <v>650</v>
      </c>
      <c r="CV2564" s="1">
        <v>42</v>
      </c>
      <c r="CW2564" s="1">
        <v>0</v>
      </c>
      <c r="CX2564" s="1">
        <v>150042</v>
      </c>
      <c r="CY2564" s="1" t="s">
        <v>2828</v>
      </c>
    </row>
    <row r="2565" spans="97:103" x14ac:dyDescent="0.2">
      <c r="CS2565" s="1" t="s">
        <v>2828</v>
      </c>
      <c r="CT2565" s="1">
        <v>2</v>
      </c>
      <c r="CU2565" s="1">
        <v>650</v>
      </c>
      <c r="CV2565" s="1">
        <v>42</v>
      </c>
      <c r="CW2565" s="1">
        <v>0</v>
      </c>
      <c r="CX2565" s="1">
        <v>150042</v>
      </c>
      <c r="CY2565" s="1" t="s">
        <v>2828</v>
      </c>
    </row>
    <row r="2566" spans="97:103" x14ac:dyDescent="0.2">
      <c r="CS2566" s="1" t="s">
        <v>2828</v>
      </c>
      <c r="CT2566" s="1">
        <v>2</v>
      </c>
      <c r="CU2566" s="1">
        <v>650</v>
      </c>
      <c r="CV2566" s="1">
        <v>42</v>
      </c>
      <c r="CW2566" s="1">
        <v>0</v>
      </c>
      <c r="CX2566" s="1">
        <v>150042</v>
      </c>
      <c r="CY2566" s="1" t="s">
        <v>2828</v>
      </c>
    </row>
    <row r="2567" spans="97:103" x14ac:dyDescent="0.2">
      <c r="CS2567" s="1" t="s">
        <v>2828</v>
      </c>
      <c r="CT2567" s="1">
        <v>2</v>
      </c>
      <c r="CU2567" s="1">
        <v>650</v>
      </c>
      <c r="CV2567" s="1">
        <v>42</v>
      </c>
      <c r="CW2567" s="1">
        <v>0</v>
      </c>
      <c r="CX2567" s="1">
        <v>150042</v>
      </c>
      <c r="CY2567" s="1" t="s">
        <v>2828</v>
      </c>
    </row>
    <row r="2568" spans="97:103" x14ac:dyDescent="0.2">
      <c r="CS2568" s="1" t="s">
        <v>2828</v>
      </c>
      <c r="CT2568" s="1">
        <v>2</v>
      </c>
      <c r="CU2568" s="1">
        <v>650</v>
      </c>
      <c r="CV2568" s="1">
        <v>42</v>
      </c>
      <c r="CW2568" s="1">
        <v>0</v>
      </c>
      <c r="CX2568" s="1">
        <v>150042</v>
      </c>
      <c r="CY2568" s="1" t="s">
        <v>2828</v>
      </c>
    </row>
    <row r="2569" spans="97:103" x14ac:dyDescent="0.2">
      <c r="CS2569" s="1" t="s">
        <v>2828</v>
      </c>
      <c r="CT2569" s="1">
        <v>2</v>
      </c>
      <c r="CU2569" s="1">
        <v>650</v>
      </c>
      <c r="CV2569" s="1">
        <v>42</v>
      </c>
      <c r="CW2569" s="1">
        <v>0</v>
      </c>
      <c r="CX2569" s="1">
        <v>150042</v>
      </c>
      <c r="CY2569" s="1" t="s">
        <v>2828</v>
      </c>
    </row>
    <row r="2570" spans="97:103" x14ac:dyDescent="0.2">
      <c r="CS2570" s="1" t="s">
        <v>2828</v>
      </c>
      <c r="CT2570" s="1">
        <v>2</v>
      </c>
      <c r="CU2570" s="1">
        <v>650</v>
      </c>
      <c r="CV2570" s="1">
        <v>42</v>
      </c>
      <c r="CW2570" s="1">
        <v>0</v>
      </c>
      <c r="CX2570" s="1">
        <v>150042</v>
      </c>
      <c r="CY2570" s="1" t="s">
        <v>2828</v>
      </c>
    </row>
    <row r="2571" spans="97:103" x14ac:dyDescent="0.2">
      <c r="CS2571" s="1" t="s">
        <v>2828</v>
      </c>
      <c r="CT2571" s="1">
        <v>2</v>
      </c>
      <c r="CU2571" s="1">
        <v>650</v>
      </c>
      <c r="CV2571" s="1">
        <v>42</v>
      </c>
      <c r="CW2571" s="1">
        <v>0</v>
      </c>
      <c r="CX2571" s="1">
        <v>150042</v>
      </c>
      <c r="CY2571" s="1" t="s">
        <v>2828</v>
      </c>
    </row>
    <row r="2572" spans="97:103" x14ac:dyDescent="0.2">
      <c r="CS2572" s="1" t="s">
        <v>2828</v>
      </c>
      <c r="CT2572" s="1">
        <v>2</v>
      </c>
      <c r="CU2572" s="1">
        <v>650</v>
      </c>
      <c r="CV2572" s="1">
        <v>42</v>
      </c>
      <c r="CW2572" s="1">
        <v>0</v>
      </c>
      <c r="CX2572" s="1">
        <v>150042</v>
      </c>
      <c r="CY2572" s="1" t="s">
        <v>2828</v>
      </c>
    </row>
    <row r="2573" spans="97:103" x14ac:dyDescent="0.2">
      <c r="CS2573" s="1" t="s">
        <v>2828</v>
      </c>
      <c r="CT2573" s="1">
        <v>2</v>
      </c>
      <c r="CU2573" s="1">
        <v>650</v>
      </c>
      <c r="CV2573" s="1">
        <v>42</v>
      </c>
      <c r="CW2573" s="1">
        <v>0</v>
      </c>
      <c r="CX2573" s="1">
        <v>150042</v>
      </c>
      <c r="CY2573" s="1" t="s">
        <v>2828</v>
      </c>
    </row>
    <row r="2574" spans="97:103" x14ac:dyDescent="0.2">
      <c r="CS2574" s="1" t="s">
        <v>2828</v>
      </c>
      <c r="CT2574" s="1">
        <v>2</v>
      </c>
      <c r="CU2574" s="1">
        <v>650</v>
      </c>
      <c r="CV2574" s="1">
        <v>42</v>
      </c>
      <c r="CW2574" s="1">
        <v>0</v>
      </c>
      <c r="CX2574" s="1">
        <v>150042</v>
      </c>
      <c r="CY2574" s="1" t="s">
        <v>2828</v>
      </c>
    </row>
    <row r="2575" spans="97:103" x14ac:dyDescent="0.2">
      <c r="CS2575" s="1" t="s">
        <v>2828</v>
      </c>
      <c r="CT2575" s="1">
        <v>2</v>
      </c>
      <c r="CU2575" s="1">
        <v>650</v>
      </c>
      <c r="CV2575" s="1">
        <v>42</v>
      </c>
      <c r="CW2575" s="1">
        <v>0</v>
      </c>
      <c r="CX2575" s="1">
        <v>150042</v>
      </c>
      <c r="CY2575" s="1" t="s">
        <v>2828</v>
      </c>
    </row>
    <row r="2576" spans="97:103" x14ac:dyDescent="0.2">
      <c r="CS2576" s="1" t="s">
        <v>2828</v>
      </c>
      <c r="CT2576" s="1">
        <v>2</v>
      </c>
      <c r="CU2576" s="1">
        <v>650</v>
      </c>
      <c r="CV2576" s="1">
        <v>42</v>
      </c>
      <c r="CW2576" s="1">
        <v>0</v>
      </c>
      <c r="CX2576" s="1">
        <v>150042</v>
      </c>
      <c r="CY2576" s="1" t="s">
        <v>2828</v>
      </c>
    </row>
    <row r="2577" spans="97:103" x14ac:dyDescent="0.2">
      <c r="CS2577" s="1" t="s">
        <v>2828</v>
      </c>
      <c r="CT2577" s="1">
        <v>2</v>
      </c>
      <c r="CU2577" s="1">
        <v>650</v>
      </c>
      <c r="CV2577" s="1">
        <v>42</v>
      </c>
      <c r="CW2577" s="1">
        <v>0</v>
      </c>
      <c r="CX2577" s="1">
        <v>150042</v>
      </c>
      <c r="CY2577" s="1" t="s">
        <v>2828</v>
      </c>
    </row>
    <row r="2578" spans="97:103" x14ac:dyDescent="0.2">
      <c r="CS2578" s="1" t="s">
        <v>2828</v>
      </c>
      <c r="CT2578" s="1">
        <v>2</v>
      </c>
      <c r="CU2578" s="1">
        <v>650</v>
      </c>
      <c r="CV2578" s="1">
        <v>42</v>
      </c>
      <c r="CW2578" s="1">
        <v>0</v>
      </c>
      <c r="CX2578" s="1">
        <v>150042</v>
      </c>
      <c r="CY2578" s="1" t="s">
        <v>2828</v>
      </c>
    </row>
    <row r="2579" spans="97:103" x14ac:dyDescent="0.2">
      <c r="CS2579" s="1" t="s">
        <v>2828</v>
      </c>
      <c r="CT2579" s="1">
        <v>2</v>
      </c>
      <c r="CU2579" s="1">
        <v>650</v>
      </c>
      <c r="CV2579" s="1">
        <v>42</v>
      </c>
      <c r="CW2579" s="1">
        <v>0</v>
      </c>
      <c r="CX2579" s="1">
        <v>150042</v>
      </c>
      <c r="CY2579" s="1" t="s">
        <v>2828</v>
      </c>
    </row>
    <row r="2580" spans="97:103" x14ac:dyDescent="0.2">
      <c r="CS2580" s="1" t="s">
        <v>2828</v>
      </c>
      <c r="CT2580" s="1">
        <v>2</v>
      </c>
      <c r="CU2580" s="1">
        <v>650</v>
      </c>
      <c r="CV2580" s="1">
        <v>42</v>
      </c>
      <c r="CW2580" s="1">
        <v>0</v>
      </c>
      <c r="CX2580" s="1">
        <v>150042</v>
      </c>
      <c r="CY2580" s="1" t="s">
        <v>2828</v>
      </c>
    </row>
    <row r="2581" spans="97:103" x14ac:dyDescent="0.2">
      <c r="CS2581" s="1" t="s">
        <v>2828</v>
      </c>
      <c r="CT2581" s="1">
        <v>2</v>
      </c>
      <c r="CU2581" s="1">
        <v>650</v>
      </c>
      <c r="CV2581" s="1">
        <v>42</v>
      </c>
      <c r="CW2581" s="1">
        <v>0</v>
      </c>
      <c r="CX2581" s="1">
        <v>150042</v>
      </c>
      <c r="CY2581" s="1" t="s">
        <v>2828</v>
      </c>
    </row>
    <row r="2582" spans="97:103" x14ac:dyDescent="0.2">
      <c r="CS2582" s="1" t="s">
        <v>2828</v>
      </c>
      <c r="CT2582" s="1">
        <v>2</v>
      </c>
      <c r="CU2582" s="1">
        <v>650</v>
      </c>
      <c r="CV2582" s="1">
        <v>42</v>
      </c>
      <c r="CW2582" s="1">
        <v>0</v>
      </c>
      <c r="CX2582" s="1">
        <v>150042</v>
      </c>
      <c r="CY2582" s="1" t="s">
        <v>2828</v>
      </c>
    </row>
    <row r="2583" spans="97:103" x14ac:dyDescent="0.2">
      <c r="CS2583" s="1" t="s">
        <v>2828</v>
      </c>
      <c r="CT2583" s="1">
        <v>2</v>
      </c>
      <c r="CU2583" s="1">
        <v>650</v>
      </c>
      <c r="CV2583" s="1">
        <v>42</v>
      </c>
      <c r="CW2583" s="1">
        <v>0</v>
      </c>
      <c r="CX2583" s="1">
        <v>150042</v>
      </c>
      <c r="CY2583" s="1" t="s">
        <v>2828</v>
      </c>
    </row>
    <row r="2584" spans="97:103" x14ac:dyDescent="0.2">
      <c r="CS2584" s="1" t="s">
        <v>2828</v>
      </c>
      <c r="CT2584" s="1">
        <v>2</v>
      </c>
      <c r="CU2584" s="1">
        <v>650</v>
      </c>
      <c r="CV2584" s="1">
        <v>42</v>
      </c>
      <c r="CW2584" s="1">
        <v>0</v>
      </c>
      <c r="CX2584" s="1">
        <v>150042</v>
      </c>
      <c r="CY2584" s="1" t="s">
        <v>2828</v>
      </c>
    </row>
    <row r="2585" spans="97:103" x14ac:dyDescent="0.2">
      <c r="CS2585" s="1" t="s">
        <v>2828</v>
      </c>
      <c r="CT2585" s="1">
        <v>2</v>
      </c>
      <c r="CU2585" s="1">
        <v>650</v>
      </c>
      <c r="CV2585" s="1">
        <v>42</v>
      </c>
      <c r="CW2585" s="1">
        <v>0</v>
      </c>
      <c r="CX2585" s="1">
        <v>150042</v>
      </c>
      <c r="CY2585" s="1" t="s">
        <v>2828</v>
      </c>
    </row>
    <row r="2586" spans="97:103" x14ac:dyDescent="0.2">
      <c r="CS2586" s="1" t="s">
        <v>2828</v>
      </c>
      <c r="CT2586" s="1">
        <v>2</v>
      </c>
      <c r="CU2586" s="1">
        <v>650</v>
      </c>
      <c r="CV2586" s="1">
        <v>42</v>
      </c>
      <c r="CW2586" s="1">
        <v>0</v>
      </c>
      <c r="CX2586" s="1">
        <v>150042</v>
      </c>
      <c r="CY2586" s="1" t="s">
        <v>2828</v>
      </c>
    </row>
    <row r="2587" spans="97:103" x14ac:dyDescent="0.2">
      <c r="CS2587" s="1" t="s">
        <v>2828</v>
      </c>
      <c r="CT2587" s="1">
        <v>2</v>
      </c>
      <c r="CU2587" s="1">
        <v>650</v>
      </c>
      <c r="CV2587" s="1">
        <v>42</v>
      </c>
      <c r="CW2587" s="1">
        <v>0</v>
      </c>
      <c r="CX2587" s="1">
        <v>150042</v>
      </c>
      <c r="CY2587" s="1" t="s">
        <v>2828</v>
      </c>
    </row>
    <row r="2588" spans="97:103" x14ac:dyDescent="0.2">
      <c r="CS2588" s="1" t="s">
        <v>2828</v>
      </c>
      <c r="CT2588" s="1">
        <v>2</v>
      </c>
      <c r="CU2588" s="1">
        <v>650</v>
      </c>
      <c r="CV2588" s="1">
        <v>42</v>
      </c>
      <c r="CW2588" s="1">
        <v>0</v>
      </c>
      <c r="CX2588" s="1">
        <v>150042</v>
      </c>
      <c r="CY2588" s="1" t="s">
        <v>2828</v>
      </c>
    </row>
    <row r="2589" spans="97:103" x14ac:dyDescent="0.2">
      <c r="CS2589" s="1" t="s">
        <v>2828</v>
      </c>
      <c r="CT2589" s="1">
        <v>2</v>
      </c>
      <c r="CU2589" s="1">
        <v>650</v>
      </c>
      <c r="CV2589" s="1">
        <v>42</v>
      </c>
      <c r="CW2589" s="1">
        <v>0</v>
      </c>
      <c r="CX2589" s="1">
        <v>150042</v>
      </c>
      <c r="CY2589" s="1" t="s">
        <v>2828</v>
      </c>
    </row>
    <row r="2590" spans="97:103" x14ac:dyDescent="0.2">
      <c r="CS2590" s="1" t="s">
        <v>2828</v>
      </c>
      <c r="CT2590" s="1">
        <v>2</v>
      </c>
      <c r="CU2590" s="1">
        <v>650</v>
      </c>
      <c r="CV2590" s="1">
        <v>42</v>
      </c>
      <c r="CW2590" s="1">
        <v>0</v>
      </c>
      <c r="CX2590" s="1">
        <v>150042</v>
      </c>
      <c r="CY2590" s="1" t="s">
        <v>2828</v>
      </c>
    </row>
    <row r="2591" spans="97:103" x14ac:dyDescent="0.2">
      <c r="CS2591" s="1" t="s">
        <v>2828</v>
      </c>
      <c r="CT2591" s="1">
        <v>2</v>
      </c>
      <c r="CU2591" s="1">
        <v>650</v>
      </c>
      <c r="CV2591" s="1">
        <v>42</v>
      </c>
      <c r="CW2591" s="1">
        <v>0</v>
      </c>
      <c r="CX2591" s="1">
        <v>150042</v>
      </c>
      <c r="CY2591" s="1" t="s">
        <v>2828</v>
      </c>
    </row>
    <row r="2592" spans="97:103" x14ac:dyDescent="0.2">
      <c r="CS2592" s="1" t="s">
        <v>2828</v>
      </c>
      <c r="CT2592" s="1">
        <v>2</v>
      </c>
      <c r="CU2592" s="1">
        <v>650</v>
      </c>
      <c r="CV2592" s="1">
        <v>42</v>
      </c>
      <c r="CW2592" s="1">
        <v>0</v>
      </c>
      <c r="CX2592" s="1">
        <v>150042</v>
      </c>
      <c r="CY2592" s="1" t="s">
        <v>2828</v>
      </c>
    </row>
    <row r="2593" spans="97:103" x14ac:dyDescent="0.2">
      <c r="CS2593" s="1" t="s">
        <v>2828</v>
      </c>
      <c r="CT2593" s="1">
        <v>2</v>
      </c>
      <c r="CU2593" s="1">
        <v>650</v>
      </c>
      <c r="CV2593" s="1">
        <v>42</v>
      </c>
      <c r="CW2593" s="1">
        <v>0</v>
      </c>
      <c r="CX2593" s="1">
        <v>150042</v>
      </c>
      <c r="CY2593" s="1" t="s">
        <v>2828</v>
      </c>
    </row>
    <row r="2594" spans="97:103" x14ac:dyDescent="0.2">
      <c r="CS2594" s="1" t="s">
        <v>2828</v>
      </c>
      <c r="CT2594" s="1">
        <v>2</v>
      </c>
      <c r="CU2594" s="1">
        <v>650</v>
      </c>
      <c r="CV2594" s="1">
        <v>42</v>
      </c>
      <c r="CW2594" s="1">
        <v>0</v>
      </c>
      <c r="CX2594" s="1">
        <v>150042</v>
      </c>
      <c r="CY2594" s="1" t="s">
        <v>2828</v>
      </c>
    </row>
    <row r="2595" spans="97:103" x14ac:dyDescent="0.2">
      <c r="CS2595" s="1" t="s">
        <v>2828</v>
      </c>
      <c r="CT2595" s="1">
        <v>2</v>
      </c>
      <c r="CU2595" s="1">
        <v>650</v>
      </c>
      <c r="CV2595" s="1">
        <v>42</v>
      </c>
      <c r="CW2595" s="1">
        <v>0</v>
      </c>
      <c r="CX2595" s="1">
        <v>150042</v>
      </c>
      <c r="CY2595" s="1" t="s">
        <v>2828</v>
      </c>
    </row>
    <row r="2596" spans="97:103" x14ac:dyDescent="0.2">
      <c r="CS2596" s="1" t="s">
        <v>2828</v>
      </c>
      <c r="CT2596" s="1">
        <v>2</v>
      </c>
      <c r="CU2596" s="1">
        <v>650</v>
      </c>
      <c r="CV2596" s="1">
        <v>42</v>
      </c>
      <c r="CW2596" s="1">
        <v>0</v>
      </c>
      <c r="CX2596" s="1">
        <v>150042</v>
      </c>
      <c r="CY2596" s="1" t="s">
        <v>2828</v>
      </c>
    </row>
    <row r="2597" spans="97:103" x14ac:dyDescent="0.2">
      <c r="CS2597" s="1" t="s">
        <v>2828</v>
      </c>
      <c r="CT2597" s="1">
        <v>2</v>
      </c>
      <c r="CU2597" s="1">
        <v>650</v>
      </c>
      <c r="CV2597" s="1">
        <v>42</v>
      </c>
      <c r="CW2597" s="1">
        <v>0</v>
      </c>
      <c r="CX2597" s="1">
        <v>150042</v>
      </c>
      <c r="CY2597" s="1" t="s">
        <v>2828</v>
      </c>
    </row>
    <row r="2598" spans="97:103" x14ac:dyDescent="0.2">
      <c r="CS2598" s="1" t="s">
        <v>194</v>
      </c>
      <c r="CT2598" s="1">
        <v>2</v>
      </c>
      <c r="CU2598" s="1">
        <v>650</v>
      </c>
      <c r="CV2598" s="1">
        <v>43</v>
      </c>
      <c r="CW2598" s="1">
        <v>0</v>
      </c>
      <c r="CX2598" s="1">
        <v>150043</v>
      </c>
      <c r="CY2598" s="1" t="s">
        <v>194</v>
      </c>
    </row>
    <row r="2599" spans="97:103" x14ac:dyDescent="0.2">
      <c r="CS2599" s="1" t="s">
        <v>194</v>
      </c>
      <c r="CT2599" s="1">
        <v>2</v>
      </c>
      <c r="CU2599" s="1">
        <v>650</v>
      </c>
      <c r="CV2599" s="1">
        <v>43</v>
      </c>
      <c r="CW2599" s="1">
        <v>0</v>
      </c>
      <c r="CX2599" s="1">
        <v>150043</v>
      </c>
      <c r="CY2599" s="1" t="s">
        <v>194</v>
      </c>
    </row>
    <row r="2600" spans="97:103" x14ac:dyDescent="0.2">
      <c r="CS2600" s="1" t="s">
        <v>194</v>
      </c>
      <c r="CT2600" s="1">
        <v>2</v>
      </c>
      <c r="CU2600" s="1">
        <v>650</v>
      </c>
      <c r="CV2600" s="1">
        <v>43</v>
      </c>
      <c r="CW2600" s="1">
        <v>0</v>
      </c>
      <c r="CX2600" s="1">
        <v>150043</v>
      </c>
      <c r="CY2600" s="1" t="s">
        <v>194</v>
      </c>
    </row>
    <row r="2601" spans="97:103" x14ac:dyDescent="0.2">
      <c r="CS2601" s="1" t="s">
        <v>194</v>
      </c>
      <c r="CT2601" s="1">
        <v>2</v>
      </c>
      <c r="CU2601" s="1">
        <v>650</v>
      </c>
      <c r="CV2601" s="1">
        <v>43</v>
      </c>
      <c r="CW2601" s="1">
        <v>0</v>
      </c>
      <c r="CX2601" s="1">
        <v>150043</v>
      </c>
      <c r="CY2601" s="1" t="s">
        <v>194</v>
      </c>
    </row>
    <row r="2602" spans="97:103" x14ac:dyDescent="0.2">
      <c r="CS2602" s="1" t="s">
        <v>194</v>
      </c>
      <c r="CT2602" s="1">
        <v>2</v>
      </c>
      <c r="CU2602" s="1">
        <v>650</v>
      </c>
      <c r="CV2602" s="1">
        <v>43</v>
      </c>
      <c r="CW2602" s="1">
        <v>0</v>
      </c>
      <c r="CX2602" s="1">
        <v>150043</v>
      </c>
      <c r="CY2602" s="1" t="s">
        <v>194</v>
      </c>
    </row>
    <row r="2603" spans="97:103" x14ac:dyDescent="0.2">
      <c r="CS2603" s="1" t="s">
        <v>194</v>
      </c>
      <c r="CT2603" s="1">
        <v>2</v>
      </c>
      <c r="CU2603" s="1">
        <v>650</v>
      </c>
      <c r="CV2603" s="1">
        <v>43</v>
      </c>
      <c r="CW2603" s="1">
        <v>0</v>
      </c>
      <c r="CX2603" s="1">
        <v>150043</v>
      </c>
      <c r="CY2603" s="1" t="s">
        <v>194</v>
      </c>
    </row>
    <row r="2604" spans="97:103" x14ac:dyDescent="0.2">
      <c r="CS2604" s="1" t="s">
        <v>194</v>
      </c>
      <c r="CT2604" s="1">
        <v>2</v>
      </c>
      <c r="CU2604" s="1">
        <v>650</v>
      </c>
      <c r="CV2604" s="1">
        <v>43</v>
      </c>
      <c r="CW2604" s="1">
        <v>0</v>
      </c>
      <c r="CX2604" s="1">
        <v>150043</v>
      </c>
      <c r="CY2604" s="1" t="s">
        <v>194</v>
      </c>
    </row>
    <row r="2605" spans="97:103" x14ac:dyDescent="0.2">
      <c r="CS2605" s="1" t="s">
        <v>194</v>
      </c>
      <c r="CT2605" s="1">
        <v>2</v>
      </c>
      <c r="CU2605" s="1">
        <v>650</v>
      </c>
      <c r="CV2605" s="1">
        <v>43</v>
      </c>
      <c r="CW2605" s="1">
        <v>0</v>
      </c>
      <c r="CX2605" s="1">
        <v>150043</v>
      </c>
      <c r="CY2605" s="1" t="s">
        <v>194</v>
      </c>
    </row>
    <row r="2606" spans="97:103" x14ac:dyDescent="0.2">
      <c r="CS2606" s="1" t="s">
        <v>194</v>
      </c>
      <c r="CT2606" s="1">
        <v>2</v>
      </c>
      <c r="CU2606" s="1">
        <v>650</v>
      </c>
      <c r="CV2606" s="1">
        <v>43</v>
      </c>
      <c r="CW2606" s="1">
        <v>0</v>
      </c>
      <c r="CX2606" s="1">
        <v>150043</v>
      </c>
      <c r="CY2606" s="1" t="s">
        <v>194</v>
      </c>
    </row>
    <row r="2607" spans="97:103" x14ac:dyDescent="0.2">
      <c r="CS2607" s="1" t="s">
        <v>194</v>
      </c>
      <c r="CT2607" s="1">
        <v>2</v>
      </c>
      <c r="CU2607" s="1">
        <v>650</v>
      </c>
      <c r="CV2607" s="1">
        <v>43</v>
      </c>
      <c r="CW2607" s="1">
        <v>0</v>
      </c>
      <c r="CX2607" s="1">
        <v>150043</v>
      </c>
      <c r="CY2607" s="1" t="s">
        <v>194</v>
      </c>
    </row>
    <row r="2608" spans="97:103" x14ac:dyDescent="0.2">
      <c r="CS2608" s="1" t="s">
        <v>194</v>
      </c>
      <c r="CT2608" s="1">
        <v>2</v>
      </c>
      <c r="CU2608" s="1">
        <v>650</v>
      </c>
      <c r="CV2608" s="1">
        <v>43</v>
      </c>
      <c r="CW2608" s="1">
        <v>0</v>
      </c>
      <c r="CX2608" s="1">
        <v>150043</v>
      </c>
      <c r="CY2608" s="1" t="s">
        <v>194</v>
      </c>
    </row>
    <row r="2609" spans="97:103" x14ac:dyDescent="0.2">
      <c r="CS2609" s="1" t="s">
        <v>194</v>
      </c>
      <c r="CT2609" s="1">
        <v>2</v>
      </c>
      <c r="CU2609" s="1">
        <v>650</v>
      </c>
      <c r="CV2609" s="1">
        <v>43</v>
      </c>
      <c r="CW2609" s="1">
        <v>0</v>
      </c>
      <c r="CX2609" s="1">
        <v>150043</v>
      </c>
      <c r="CY2609" s="1" t="s">
        <v>194</v>
      </c>
    </row>
    <row r="2610" spans="97:103" x14ac:dyDescent="0.2">
      <c r="CS2610" s="1" t="s">
        <v>194</v>
      </c>
      <c r="CT2610" s="1">
        <v>2</v>
      </c>
      <c r="CU2610" s="1">
        <v>650</v>
      </c>
      <c r="CV2610" s="1">
        <v>43</v>
      </c>
      <c r="CW2610" s="1">
        <v>0</v>
      </c>
      <c r="CX2610" s="1">
        <v>150043</v>
      </c>
      <c r="CY2610" s="1" t="s">
        <v>194</v>
      </c>
    </row>
    <row r="2611" spans="97:103" x14ac:dyDescent="0.2">
      <c r="CS2611" s="1" t="s">
        <v>194</v>
      </c>
      <c r="CT2611" s="1">
        <v>2</v>
      </c>
      <c r="CU2611" s="1">
        <v>650</v>
      </c>
      <c r="CV2611" s="1">
        <v>43</v>
      </c>
      <c r="CW2611" s="1">
        <v>0</v>
      </c>
      <c r="CX2611" s="1">
        <v>150043</v>
      </c>
      <c r="CY2611" s="1" t="s">
        <v>194</v>
      </c>
    </row>
    <row r="2612" spans="97:103" x14ac:dyDescent="0.2">
      <c r="CS2612" s="1" t="s">
        <v>194</v>
      </c>
      <c r="CT2612" s="1">
        <v>2</v>
      </c>
      <c r="CU2612" s="1">
        <v>650</v>
      </c>
      <c r="CV2612" s="1">
        <v>43</v>
      </c>
      <c r="CW2612" s="1">
        <v>0</v>
      </c>
      <c r="CX2612" s="1">
        <v>150043</v>
      </c>
      <c r="CY2612" s="1" t="s">
        <v>194</v>
      </c>
    </row>
    <row r="2613" spans="97:103" x14ac:dyDescent="0.2">
      <c r="CS2613" s="1" t="s">
        <v>194</v>
      </c>
      <c r="CT2613" s="1">
        <v>2</v>
      </c>
      <c r="CU2613" s="1">
        <v>650</v>
      </c>
      <c r="CV2613" s="1">
        <v>43</v>
      </c>
      <c r="CW2613" s="1">
        <v>0</v>
      </c>
      <c r="CX2613" s="1">
        <v>150043</v>
      </c>
      <c r="CY2613" s="1" t="s">
        <v>194</v>
      </c>
    </row>
    <row r="2614" spans="97:103" x14ac:dyDescent="0.2">
      <c r="CS2614" s="1" t="s">
        <v>194</v>
      </c>
      <c r="CT2614" s="1">
        <v>2</v>
      </c>
      <c r="CU2614" s="1">
        <v>650</v>
      </c>
      <c r="CV2614" s="1">
        <v>43</v>
      </c>
      <c r="CW2614" s="1">
        <v>0</v>
      </c>
      <c r="CX2614" s="1">
        <v>150043</v>
      </c>
      <c r="CY2614" s="1" t="s">
        <v>194</v>
      </c>
    </row>
    <row r="2615" spans="97:103" x14ac:dyDescent="0.2">
      <c r="CS2615" s="1" t="s">
        <v>194</v>
      </c>
      <c r="CT2615" s="1">
        <v>2</v>
      </c>
      <c r="CU2615" s="1">
        <v>650</v>
      </c>
      <c r="CV2615" s="1">
        <v>43</v>
      </c>
      <c r="CW2615" s="1">
        <v>0</v>
      </c>
      <c r="CX2615" s="1">
        <v>150043</v>
      </c>
      <c r="CY2615" s="1" t="s">
        <v>194</v>
      </c>
    </row>
    <row r="2616" spans="97:103" x14ac:dyDescent="0.2">
      <c r="CS2616" s="1" t="s">
        <v>194</v>
      </c>
      <c r="CT2616" s="1">
        <v>2</v>
      </c>
      <c r="CU2616" s="1">
        <v>650</v>
      </c>
      <c r="CV2616" s="1">
        <v>43</v>
      </c>
      <c r="CW2616" s="1">
        <v>0</v>
      </c>
      <c r="CX2616" s="1">
        <v>150043</v>
      </c>
      <c r="CY2616" s="1" t="s">
        <v>194</v>
      </c>
    </row>
    <row r="2617" spans="97:103" x14ac:dyDescent="0.2">
      <c r="CS2617" s="1" t="s">
        <v>194</v>
      </c>
      <c r="CT2617" s="1">
        <v>2</v>
      </c>
      <c r="CU2617" s="1">
        <v>650</v>
      </c>
      <c r="CV2617" s="1">
        <v>43</v>
      </c>
      <c r="CW2617" s="1">
        <v>0</v>
      </c>
      <c r="CX2617" s="1">
        <v>150043</v>
      </c>
      <c r="CY2617" s="1" t="s">
        <v>194</v>
      </c>
    </row>
    <row r="2618" spans="97:103" x14ac:dyDescent="0.2">
      <c r="CS2618" s="1" t="s">
        <v>194</v>
      </c>
      <c r="CT2618" s="1">
        <v>2</v>
      </c>
      <c r="CU2618" s="1">
        <v>650</v>
      </c>
      <c r="CV2618" s="1">
        <v>43</v>
      </c>
      <c r="CW2618" s="1">
        <v>0</v>
      </c>
      <c r="CX2618" s="1">
        <v>150043</v>
      </c>
      <c r="CY2618" s="1" t="s">
        <v>194</v>
      </c>
    </row>
    <row r="2619" spans="97:103" x14ac:dyDescent="0.2">
      <c r="CS2619" s="1" t="s">
        <v>194</v>
      </c>
      <c r="CT2619" s="1">
        <v>2</v>
      </c>
      <c r="CU2619" s="1">
        <v>650</v>
      </c>
      <c r="CV2619" s="1">
        <v>43</v>
      </c>
      <c r="CW2619" s="1">
        <v>0</v>
      </c>
      <c r="CX2619" s="1">
        <v>150043</v>
      </c>
      <c r="CY2619" s="1" t="s">
        <v>194</v>
      </c>
    </row>
    <row r="2620" spans="97:103" x14ac:dyDescent="0.2">
      <c r="CS2620" s="1" t="s">
        <v>194</v>
      </c>
      <c r="CT2620" s="1">
        <v>2</v>
      </c>
      <c r="CU2620" s="1">
        <v>650</v>
      </c>
      <c r="CV2620" s="1">
        <v>43</v>
      </c>
      <c r="CW2620" s="1">
        <v>0</v>
      </c>
      <c r="CX2620" s="1">
        <v>150043</v>
      </c>
      <c r="CY2620" s="1" t="s">
        <v>194</v>
      </c>
    </row>
    <row r="2621" spans="97:103" x14ac:dyDescent="0.2">
      <c r="CS2621" s="1" t="s">
        <v>194</v>
      </c>
      <c r="CT2621" s="1">
        <v>2</v>
      </c>
      <c r="CU2621" s="1">
        <v>650</v>
      </c>
      <c r="CV2621" s="1">
        <v>43</v>
      </c>
      <c r="CW2621" s="1">
        <v>0</v>
      </c>
      <c r="CX2621" s="1">
        <v>150043</v>
      </c>
      <c r="CY2621" s="1" t="s">
        <v>194</v>
      </c>
    </row>
    <row r="2622" spans="97:103" x14ac:dyDescent="0.2">
      <c r="CS2622" s="1" t="s">
        <v>194</v>
      </c>
      <c r="CT2622" s="1">
        <v>2</v>
      </c>
      <c r="CU2622" s="1">
        <v>650</v>
      </c>
      <c r="CV2622" s="1">
        <v>43</v>
      </c>
      <c r="CW2622" s="1">
        <v>0</v>
      </c>
      <c r="CX2622" s="1">
        <v>150043</v>
      </c>
      <c r="CY2622" s="1" t="s">
        <v>194</v>
      </c>
    </row>
    <row r="2623" spans="97:103" x14ac:dyDescent="0.2">
      <c r="CS2623" s="1" t="s">
        <v>194</v>
      </c>
      <c r="CT2623" s="1">
        <v>2</v>
      </c>
      <c r="CU2623" s="1">
        <v>650</v>
      </c>
      <c r="CV2623" s="1">
        <v>43</v>
      </c>
      <c r="CW2623" s="1">
        <v>0</v>
      </c>
      <c r="CX2623" s="1">
        <v>150043</v>
      </c>
      <c r="CY2623" s="1" t="s">
        <v>194</v>
      </c>
    </row>
    <row r="2624" spans="97:103" x14ac:dyDescent="0.2">
      <c r="CS2624" s="1" t="s">
        <v>194</v>
      </c>
      <c r="CT2624" s="1">
        <v>2</v>
      </c>
      <c r="CU2624" s="1">
        <v>650</v>
      </c>
      <c r="CV2624" s="1">
        <v>43</v>
      </c>
      <c r="CW2624" s="1">
        <v>0</v>
      </c>
      <c r="CX2624" s="1">
        <v>150043</v>
      </c>
      <c r="CY2624" s="1" t="s">
        <v>194</v>
      </c>
    </row>
    <row r="2625" spans="97:103" x14ac:dyDescent="0.2">
      <c r="CS2625" s="1" t="s">
        <v>194</v>
      </c>
      <c r="CT2625" s="1">
        <v>2</v>
      </c>
      <c r="CU2625" s="1">
        <v>650</v>
      </c>
      <c r="CV2625" s="1">
        <v>43</v>
      </c>
      <c r="CW2625" s="1">
        <v>0</v>
      </c>
      <c r="CX2625" s="1">
        <v>150043</v>
      </c>
      <c r="CY2625" s="1" t="s">
        <v>194</v>
      </c>
    </row>
    <row r="2626" spans="97:103" x14ac:dyDescent="0.2">
      <c r="CS2626" s="1" t="s">
        <v>194</v>
      </c>
      <c r="CT2626" s="1">
        <v>2</v>
      </c>
      <c r="CU2626" s="1">
        <v>650</v>
      </c>
      <c r="CV2626" s="1">
        <v>43</v>
      </c>
      <c r="CW2626" s="1">
        <v>0</v>
      </c>
      <c r="CX2626" s="1">
        <v>150043</v>
      </c>
      <c r="CY2626" s="1" t="s">
        <v>194</v>
      </c>
    </row>
    <row r="2627" spans="97:103" x14ac:dyDescent="0.2">
      <c r="CS2627" s="1" t="s">
        <v>194</v>
      </c>
      <c r="CT2627" s="1">
        <v>2</v>
      </c>
      <c r="CU2627" s="1">
        <v>650</v>
      </c>
      <c r="CV2627" s="1">
        <v>43</v>
      </c>
      <c r="CW2627" s="1">
        <v>0</v>
      </c>
      <c r="CX2627" s="1">
        <v>150043</v>
      </c>
      <c r="CY2627" s="1" t="s">
        <v>194</v>
      </c>
    </row>
    <row r="2628" spans="97:103" x14ac:dyDescent="0.2">
      <c r="CS2628" s="1" t="s">
        <v>194</v>
      </c>
      <c r="CT2628" s="1">
        <v>2</v>
      </c>
      <c r="CU2628" s="1">
        <v>650</v>
      </c>
      <c r="CV2628" s="1">
        <v>43</v>
      </c>
      <c r="CW2628" s="1">
        <v>0</v>
      </c>
      <c r="CX2628" s="1">
        <v>150043</v>
      </c>
      <c r="CY2628" s="1" t="s">
        <v>194</v>
      </c>
    </row>
    <row r="2629" spans="97:103" x14ac:dyDescent="0.2">
      <c r="CS2629" s="1" t="s">
        <v>194</v>
      </c>
      <c r="CT2629" s="1">
        <v>2</v>
      </c>
      <c r="CU2629" s="1">
        <v>650</v>
      </c>
      <c r="CV2629" s="1">
        <v>43</v>
      </c>
      <c r="CW2629" s="1">
        <v>0</v>
      </c>
      <c r="CX2629" s="1">
        <v>150043</v>
      </c>
      <c r="CY2629" s="1" t="s">
        <v>194</v>
      </c>
    </row>
    <row r="2630" spans="97:103" x14ac:dyDescent="0.2">
      <c r="CS2630" s="1" t="s">
        <v>194</v>
      </c>
      <c r="CT2630" s="1">
        <v>2</v>
      </c>
      <c r="CU2630" s="1">
        <v>650</v>
      </c>
      <c r="CV2630" s="1">
        <v>43</v>
      </c>
      <c r="CW2630" s="1">
        <v>0</v>
      </c>
      <c r="CX2630" s="1">
        <v>150043</v>
      </c>
      <c r="CY2630" s="1" t="s">
        <v>194</v>
      </c>
    </row>
    <row r="2631" spans="97:103" x14ac:dyDescent="0.2">
      <c r="CS2631" s="1" t="s">
        <v>194</v>
      </c>
      <c r="CT2631" s="1">
        <v>2</v>
      </c>
      <c r="CU2631" s="1">
        <v>650</v>
      </c>
      <c r="CV2631" s="1">
        <v>43</v>
      </c>
      <c r="CW2631" s="1">
        <v>0</v>
      </c>
      <c r="CX2631" s="1">
        <v>150043</v>
      </c>
      <c r="CY2631" s="1" t="s">
        <v>194</v>
      </c>
    </row>
    <row r="2632" spans="97:103" x14ac:dyDescent="0.2">
      <c r="CS2632" s="1" t="s">
        <v>194</v>
      </c>
      <c r="CT2632" s="1">
        <v>2</v>
      </c>
      <c r="CU2632" s="1">
        <v>650</v>
      </c>
      <c r="CV2632" s="1">
        <v>43</v>
      </c>
      <c r="CW2632" s="1">
        <v>0</v>
      </c>
      <c r="CX2632" s="1">
        <v>150043</v>
      </c>
      <c r="CY2632" s="1" t="s">
        <v>194</v>
      </c>
    </row>
    <row r="2633" spans="97:103" x14ac:dyDescent="0.2">
      <c r="CS2633" s="1" t="s">
        <v>194</v>
      </c>
      <c r="CT2633" s="1">
        <v>2</v>
      </c>
      <c r="CU2633" s="1">
        <v>650</v>
      </c>
      <c r="CV2633" s="1">
        <v>43</v>
      </c>
      <c r="CW2633" s="1">
        <v>0</v>
      </c>
      <c r="CX2633" s="1">
        <v>150043</v>
      </c>
      <c r="CY2633" s="1" t="s">
        <v>194</v>
      </c>
    </row>
    <row r="2634" spans="97:103" x14ac:dyDescent="0.2">
      <c r="CS2634" s="1" t="s">
        <v>200</v>
      </c>
      <c r="CT2634" s="1">
        <v>1</v>
      </c>
      <c r="CU2634" s="1">
        <v>650</v>
      </c>
      <c r="CV2634" s="1">
        <v>44</v>
      </c>
      <c r="CW2634" s="1">
        <v>0</v>
      </c>
      <c r="CX2634" s="1">
        <v>150044</v>
      </c>
      <c r="CY2634" s="1" t="s">
        <v>200</v>
      </c>
    </row>
    <row r="2635" spans="97:103" x14ac:dyDescent="0.2">
      <c r="CS2635" s="1" t="s">
        <v>200</v>
      </c>
      <c r="CT2635" s="1">
        <v>1</v>
      </c>
      <c r="CU2635" s="1">
        <v>650</v>
      </c>
      <c r="CV2635" s="1">
        <v>44</v>
      </c>
      <c r="CW2635" s="1">
        <v>0</v>
      </c>
      <c r="CX2635" s="1">
        <v>150044</v>
      </c>
      <c r="CY2635" s="1" t="s">
        <v>200</v>
      </c>
    </row>
    <row r="2636" spans="97:103" x14ac:dyDescent="0.2">
      <c r="CS2636" s="1" t="s">
        <v>200</v>
      </c>
      <c r="CT2636" s="1">
        <v>1</v>
      </c>
      <c r="CU2636" s="1">
        <v>650</v>
      </c>
      <c r="CV2636" s="1">
        <v>44</v>
      </c>
      <c r="CW2636" s="1">
        <v>0</v>
      </c>
      <c r="CX2636" s="1">
        <v>150044</v>
      </c>
      <c r="CY2636" s="1" t="s">
        <v>200</v>
      </c>
    </row>
    <row r="2637" spans="97:103" x14ac:dyDescent="0.2">
      <c r="CS2637" s="1" t="s">
        <v>200</v>
      </c>
      <c r="CT2637" s="1">
        <v>1</v>
      </c>
      <c r="CU2637" s="1">
        <v>650</v>
      </c>
      <c r="CV2637" s="1">
        <v>44</v>
      </c>
      <c r="CW2637" s="1">
        <v>0</v>
      </c>
      <c r="CX2637" s="1">
        <v>150044</v>
      </c>
      <c r="CY2637" s="1" t="s">
        <v>200</v>
      </c>
    </row>
    <row r="2638" spans="97:103" x14ac:dyDescent="0.2">
      <c r="CS2638" s="1" t="s">
        <v>200</v>
      </c>
      <c r="CT2638" s="1">
        <v>1</v>
      </c>
      <c r="CU2638" s="1">
        <v>650</v>
      </c>
      <c r="CV2638" s="1">
        <v>44</v>
      </c>
      <c r="CW2638" s="1">
        <v>0</v>
      </c>
      <c r="CX2638" s="1">
        <v>150044</v>
      </c>
      <c r="CY2638" s="1" t="s">
        <v>200</v>
      </c>
    </row>
    <row r="2639" spans="97:103" x14ac:dyDescent="0.2">
      <c r="CS2639" s="1" t="s">
        <v>200</v>
      </c>
      <c r="CT2639" s="1">
        <v>1</v>
      </c>
      <c r="CU2639" s="1">
        <v>650</v>
      </c>
      <c r="CV2639" s="1">
        <v>44</v>
      </c>
      <c r="CW2639" s="1">
        <v>0</v>
      </c>
      <c r="CX2639" s="1">
        <v>150044</v>
      </c>
      <c r="CY2639" s="1" t="s">
        <v>200</v>
      </c>
    </row>
    <row r="2640" spans="97:103" x14ac:dyDescent="0.2">
      <c r="CS2640" s="1" t="s">
        <v>200</v>
      </c>
      <c r="CT2640" s="1">
        <v>1</v>
      </c>
      <c r="CU2640" s="1">
        <v>650</v>
      </c>
      <c r="CV2640" s="1">
        <v>44</v>
      </c>
      <c r="CW2640" s="1">
        <v>0</v>
      </c>
      <c r="CX2640" s="1">
        <v>150044</v>
      </c>
      <c r="CY2640" s="1" t="s">
        <v>200</v>
      </c>
    </row>
    <row r="2641" spans="97:103" x14ac:dyDescent="0.2">
      <c r="CS2641" s="1" t="s">
        <v>200</v>
      </c>
      <c r="CT2641" s="1">
        <v>1</v>
      </c>
      <c r="CU2641" s="1">
        <v>650</v>
      </c>
      <c r="CV2641" s="1">
        <v>44</v>
      </c>
      <c r="CW2641" s="1">
        <v>0</v>
      </c>
      <c r="CX2641" s="1">
        <v>150044</v>
      </c>
      <c r="CY2641" s="1" t="s">
        <v>200</v>
      </c>
    </row>
    <row r="2642" spans="97:103" x14ac:dyDescent="0.2">
      <c r="CS2642" s="1" t="s">
        <v>200</v>
      </c>
      <c r="CT2642" s="1">
        <v>1</v>
      </c>
      <c r="CU2642" s="1">
        <v>650</v>
      </c>
      <c r="CV2642" s="1">
        <v>44</v>
      </c>
      <c r="CW2642" s="1">
        <v>0</v>
      </c>
      <c r="CX2642" s="1">
        <v>150044</v>
      </c>
      <c r="CY2642" s="1" t="s">
        <v>200</v>
      </c>
    </row>
    <row r="2643" spans="97:103" x14ac:dyDescent="0.2">
      <c r="CS2643" s="1" t="s">
        <v>200</v>
      </c>
      <c r="CT2643" s="1">
        <v>1</v>
      </c>
      <c r="CU2643" s="1">
        <v>650</v>
      </c>
      <c r="CV2643" s="1">
        <v>44</v>
      </c>
      <c r="CW2643" s="1">
        <v>0</v>
      </c>
      <c r="CX2643" s="1">
        <v>150044</v>
      </c>
      <c r="CY2643" s="1" t="s">
        <v>200</v>
      </c>
    </row>
    <row r="2644" spans="97:103" x14ac:dyDescent="0.2">
      <c r="CS2644" s="1" t="s">
        <v>200</v>
      </c>
      <c r="CT2644" s="1">
        <v>1</v>
      </c>
      <c r="CU2644" s="1">
        <v>650</v>
      </c>
      <c r="CV2644" s="1">
        <v>44</v>
      </c>
      <c r="CW2644" s="1">
        <v>0</v>
      </c>
      <c r="CX2644" s="1">
        <v>150044</v>
      </c>
      <c r="CY2644" s="1" t="s">
        <v>200</v>
      </c>
    </row>
    <row r="2645" spans="97:103" x14ac:dyDescent="0.2">
      <c r="CS2645" s="1" t="s">
        <v>200</v>
      </c>
      <c r="CT2645" s="1">
        <v>1</v>
      </c>
      <c r="CU2645" s="1">
        <v>650</v>
      </c>
      <c r="CV2645" s="1">
        <v>44</v>
      </c>
      <c r="CW2645" s="1">
        <v>0</v>
      </c>
      <c r="CX2645" s="1">
        <v>150044</v>
      </c>
      <c r="CY2645" s="1" t="s">
        <v>200</v>
      </c>
    </row>
    <row r="2646" spans="97:103" x14ac:dyDescent="0.2">
      <c r="CS2646" s="1" t="s">
        <v>200</v>
      </c>
      <c r="CT2646" s="1">
        <v>1</v>
      </c>
      <c r="CU2646" s="1">
        <v>650</v>
      </c>
      <c r="CV2646" s="1">
        <v>44</v>
      </c>
      <c r="CW2646" s="1">
        <v>0</v>
      </c>
      <c r="CX2646" s="1">
        <v>150044</v>
      </c>
      <c r="CY2646" s="1" t="s">
        <v>200</v>
      </c>
    </row>
    <row r="2647" spans="97:103" x14ac:dyDescent="0.2">
      <c r="CS2647" s="1" t="s">
        <v>200</v>
      </c>
      <c r="CT2647" s="1">
        <v>1</v>
      </c>
      <c r="CU2647" s="1">
        <v>650</v>
      </c>
      <c r="CV2647" s="1">
        <v>44</v>
      </c>
      <c r="CW2647" s="1">
        <v>0</v>
      </c>
      <c r="CX2647" s="1">
        <v>150044</v>
      </c>
      <c r="CY2647" s="1" t="s">
        <v>200</v>
      </c>
    </row>
    <row r="2648" spans="97:103" x14ac:dyDescent="0.2">
      <c r="CS2648" s="1" t="s">
        <v>200</v>
      </c>
      <c r="CT2648" s="1">
        <v>1</v>
      </c>
      <c r="CU2648" s="1">
        <v>650</v>
      </c>
      <c r="CV2648" s="1">
        <v>44</v>
      </c>
      <c r="CW2648" s="1">
        <v>0</v>
      </c>
      <c r="CX2648" s="1">
        <v>150044</v>
      </c>
      <c r="CY2648" s="1" t="s">
        <v>200</v>
      </c>
    </row>
    <row r="2649" spans="97:103" x14ac:dyDescent="0.2">
      <c r="CS2649" s="1" t="s">
        <v>200</v>
      </c>
      <c r="CT2649" s="1">
        <v>1</v>
      </c>
      <c r="CU2649" s="1">
        <v>650</v>
      </c>
      <c r="CV2649" s="1">
        <v>44</v>
      </c>
      <c r="CW2649" s="1">
        <v>0</v>
      </c>
      <c r="CX2649" s="1">
        <v>150044</v>
      </c>
      <c r="CY2649" s="1" t="s">
        <v>200</v>
      </c>
    </row>
    <row r="2650" spans="97:103" x14ac:dyDescent="0.2">
      <c r="CS2650" s="1" t="s">
        <v>200</v>
      </c>
      <c r="CT2650" s="1">
        <v>1</v>
      </c>
      <c r="CU2650" s="1">
        <v>650</v>
      </c>
      <c r="CV2650" s="1">
        <v>44</v>
      </c>
      <c r="CW2650" s="1">
        <v>0</v>
      </c>
      <c r="CX2650" s="1">
        <v>150044</v>
      </c>
      <c r="CY2650" s="1" t="s">
        <v>200</v>
      </c>
    </row>
    <row r="2651" spans="97:103" x14ac:dyDescent="0.2">
      <c r="CS2651" s="1" t="s">
        <v>200</v>
      </c>
      <c r="CT2651" s="1">
        <v>1</v>
      </c>
      <c r="CU2651" s="1">
        <v>650</v>
      </c>
      <c r="CV2651" s="1">
        <v>44</v>
      </c>
      <c r="CW2651" s="1">
        <v>0</v>
      </c>
      <c r="CX2651" s="1">
        <v>150044</v>
      </c>
      <c r="CY2651" s="1" t="s">
        <v>200</v>
      </c>
    </row>
    <row r="2652" spans="97:103" x14ac:dyDescent="0.2">
      <c r="CS2652" s="1" t="s">
        <v>200</v>
      </c>
      <c r="CT2652" s="1">
        <v>1</v>
      </c>
      <c r="CU2652" s="1">
        <v>650</v>
      </c>
      <c r="CV2652" s="1">
        <v>44</v>
      </c>
      <c r="CW2652" s="1">
        <v>0</v>
      </c>
      <c r="CX2652" s="1">
        <v>150044</v>
      </c>
      <c r="CY2652" s="1" t="s">
        <v>200</v>
      </c>
    </row>
    <row r="2653" spans="97:103" x14ac:dyDescent="0.2">
      <c r="CS2653" s="1" t="s">
        <v>200</v>
      </c>
      <c r="CT2653" s="1">
        <v>1</v>
      </c>
      <c r="CU2653" s="1">
        <v>650</v>
      </c>
      <c r="CV2653" s="1">
        <v>44</v>
      </c>
      <c r="CW2653" s="1">
        <v>0</v>
      </c>
      <c r="CX2653" s="1">
        <v>150044</v>
      </c>
      <c r="CY2653" s="1" t="s">
        <v>200</v>
      </c>
    </row>
    <row r="2654" spans="97:103" x14ac:dyDescent="0.2">
      <c r="CS2654" s="1" t="s">
        <v>200</v>
      </c>
      <c r="CT2654" s="1">
        <v>1</v>
      </c>
      <c r="CU2654" s="1">
        <v>650</v>
      </c>
      <c r="CV2654" s="1">
        <v>44</v>
      </c>
      <c r="CW2654" s="1">
        <v>0</v>
      </c>
      <c r="CX2654" s="1">
        <v>150044</v>
      </c>
      <c r="CY2654" s="1" t="s">
        <v>200</v>
      </c>
    </row>
    <row r="2655" spans="97:103" x14ac:dyDescent="0.2">
      <c r="CS2655" s="1" t="s">
        <v>200</v>
      </c>
      <c r="CT2655" s="1">
        <v>1</v>
      </c>
      <c r="CU2655" s="1">
        <v>650</v>
      </c>
      <c r="CV2655" s="1">
        <v>44</v>
      </c>
      <c r="CW2655" s="1">
        <v>0</v>
      </c>
      <c r="CX2655" s="1">
        <v>150044</v>
      </c>
      <c r="CY2655" s="1" t="s">
        <v>200</v>
      </c>
    </row>
    <row r="2656" spans="97:103" x14ac:dyDescent="0.2">
      <c r="CS2656" s="1" t="s">
        <v>200</v>
      </c>
      <c r="CT2656" s="1">
        <v>1</v>
      </c>
      <c r="CU2656" s="1">
        <v>650</v>
      </c>
      <c r="CV2656" s="1">
        <v>44</v>
      </c>
      <c r="CW2656" s="1">
        <v>0</v>
      </c>
      <c r="CX2656" s="1">
        <v>150044</v>
      </c>
      <c r="CY2656" s="1" t="s">
        <v>200</v>
      </c>
    </row>
    <row r="2657" spans="97:103" x14ac:dyDescent="0.2">
      <c r="CS2657" s="1" t="s">
        <v>200</v>
      </c>
      <c r="CT2657" s="1">
        <v>1</v>
      </c>
      <c r="CU2657" s="1">
        <v>650</v>
      </c>
      <c r="CV2657" s="1">
        <v>44</v>
      </c>
      <c r="CW2657" s="1">
        <v>0</v>
      </c>
      <c r="CX2657" s="1">
        <v>150044</v>
      </c>
      <c r="CY2657" s="1" t="s">
        <v>200</v>
      </c>
    </row>
    <row r="2658" spans="97:103" x14ac:dyDescent="0.2">
      <c r="CS2658" s="1" t="s">
        <v>200</v>
      </c>
      <c r="CT2658" s="1">
        <v>1</v>
      </c>
      <c r="CU2658" s="1">
        <v>650</v>
      </c>
      <c r="CV2658" s="1">
        <v>44</v>
      </c>
      <c r="CW2658" s="1">
        <v>0</v>
      </c>
      <c r="CX2658" s="1">
        <v>150044</v>
      </c>
      <c r="CY2658" s="1" t="s">
        <v>200</v>
      </c>
    </row>
    <row r="2659" spans="97:103" x14ac:dyDescent="0.2">
      <c r="CS2659" s="1" t="s">
        <v>200</v>
      </c>
      <c r="CT2659" s="1">
        <v>1</v>
      </c>
      <c r="CU2659" s="1">
        <v>650</v>
      </c>
      <c r="CV2659" s="1">
        <v>44</v>
      </c>
      <c r="CW2659" s="1">
        <v>0</v>
      </c>
      <c r="CX2659" s="1">
        <v>150044</v>
      </c>
      <c r="CY2659" s="1" t="s">
        <v>200</v>
      </c>
    </row>
    <row r="2660" spans="97:103" x14ac:dyDescent="0.2">
      <c r="CS2660" s="1" t="s">
        <v>200</v>
      </c>
      <c r="CT2660" s="1">
        <v>1</v>
      </c>
      <c r="CU2660" s="1">
        <v>650</v>
      </c>
      <c r="CV2660" s="1">
        <v>44</v>
      </c>
      <c r="CW2660" s="1">
        <v>0</v>
      </c>
      <c r="CX2660" s="1">
        <v>150044</v>
      </c>
      <c r="CY2660" s="1" t="s">
        <v>200</v>
      </c>
    </row>
    <row r="2661" spans="97:103" x14ac:dyDescent="0.2">
      <c r="CS2661" s="1" t="s">
        <v>200</v>
      </c>
      <c r="CT2661" s="1">
        <v>1</v>
      </c>
      <c r="CU2661" s="1">
        <v>650</v>
      </c>
      <c r="CV2661" s="1">
        <v>44</v>
      </c>
      <c r="CW2661" s="1">
        <v>0</v>
      </c>
      <c r="CX2661" s="1">
        <v>150044</v>
      </c>
      <c r="CY2661" s="1" t="s">
        <v>200</v>
      </c>
    </row>
    <row r="2662" spans="97:103" x14ac:dyDescent="0.2">
      <c r="CS2662" s="1" t="s">
        <v>200</v>
      </c>
      <c r="CT2662" s="1">
        <v>1</v>
      </c>
      <c r="CU2662" s="1">
        <v>650</v>
      </c>
      <c r="CV2662" s="1">
        <v>44</v>
      </c>
      <c r="CW2662" s="1">
        <v>0</v>
      </c>
      <c r="CX2662" s="1">
        <v>150044</v>
      </c>
      <c r="CY2662" s="1" t="s">
        <v>200</v>
      </c>
    </row>
    <row r="2663" spans="97:103" x14ac:dyDescent="0.2">
      <c r="CS2663" s="1" t="s">
        <v>200</v>
      </c>
      <c r="CT2663" s="1">
        <v>1</v>
      </c>
      <c r="CU2663" s="1">
        <v>650</v>
      </c>
      <c r="CV2663" s="1">
        <v>44</v>
      </c>
      <c r="CW2663" s="1">
        <v>0</v>
      </c>
      <c r="CX2663" s="1">
        <v>150044</v>
      </c>
      <c r="CY2663" s="1" t="s">
        <v>200</v>
      </c>
    </row>
    <row r="2664" spans="97:103" x14ac:dyDescent="0.2">
      <c r="CS2664" s="1" t="s">
        <v>200</v>
      </c>
      <c r="CT2664" s="1">
        <v>1</v>
      </c>
      <c r="CU2664" s="1">
        <v>650</v>
      </c>
      <c r="CV2664" s="1">
        <v>44</v>
      </c>
      <c r="CW2664" s="1">
        <v>0</v>
      </c>
      <c r="CX2664" s="1">
        <v>150044</v>
      </c>
      <c r="CY2664" s="1" t="s">
        <v>200</v>
      </c>
    </row>
    <row r="2665" spans="97:103" x14ac:dyDescent="0.2">
      <c r="CS2665" s="1" t="s">
        <v>200</v>
      </c>
      <c r="CT2665" s="1">
        <v>1</v>
      </c>
      <c r="CU2665" s="1">
        <v>650</v>
      </c>
      <c r="CV2665" s="1">
        <v>44</v>
      </c>
      <c r="CW2665" s="1">
        <v>0</v>
      </c>
      <c r="CX2665" s="1">
        <v>150044</v>
      </c>
      <c r="CY2665" s="1" t="s">
        <v>200</v>
      </c>
    </row>
    <row r="2666" spans="97:103" x14ac:dyDescent="0.2">
      <c r="CS2666" s="1" t="s">
        <v>200</v>
      </c>
      <c r="CT2666" s="1">
        <v>1</v>
      </c>
      <c r="CU2666" s="1">
        <v>650</v>
      </c>
      <c r="CV2666" s="1">
        <v>44</v>
      </c>
      <c r="CW2666" s="1">
        <v>0</v>
      </c>
      <c r="CX2666" s="1">
        <v>150044</v>
      </c>
      <c r="CY2666" s="1" t="s">
        <v>200</v>
      </c>
    </row>
    <row r="2667" spans="97:103" x14ac:dyDescent="0.2">
      <c r="CS2667" s="1" t="s">
        <v>200</v>
      </c>
      <c r="CT2667" s="1">
        <v>1</v>
      </c>
      <c r="CU2667" s="1">
        <v>650</v>
      </c>
      <c r="CV2667" s="1">
        <v>44</v>
      </c>
      <c r="CW2667" s="1">
        <v>0</v>
      </c>
      <c r="CX2667" s="1">
        <v>150044</v>
      </c>
      <c r="CY2667" s="1" t="s">
        <v>200</v>
      </c>
    </row>
    <row r="2668" spans="97:103" x14ac:dyDescent="0.2">
      <c r="CS2668" s="1" t="s">
        <v>200</v>
      </c>
      <c r="CT2668" s="1">
        <v>1</v>
      </c>
      <c r="CU2668" s="1">
        <v>650</v>
      </c>
      <c r="CV2668" s="1">
        <v>44</v>
      </c>
      <c r="CW2668" s="1">
        <v>0</v>
      </c>
      <c r="CX2668" s="1">
        <v>150044</v>
      </c>
      <c r="CY2668" s="1" t="s">
        <v>200</v>
      </c>
    </row>
    <row r="2669" spans="97:103" x14ac:dyDescent="0.2">
      <c r="CS2669" s="1" t="s">
        <v>200</v>
      </c>
      <c r="CT2669" s="1">
        <v>1</v>
      </c>
      <c r="CU2669" s="1">
        <v>650</v>
      </c>
      <c r="CV2669" s="1">
        <v>44</v>
      </c>
      <c r="CW2669" s="1">
        <v>0</v>
      </c>
      <c r="CX2669" s="1">
        <v>150044</v>
      </c>
      <c r="CY2669" s="1" t="s">
        <v>200</v>
      </c>
    </row>
    <row r="2670" spans="97:103" x14ac:dyDescent="0.2">
      <c r="CS2670" s="1" t="s">
        <v>197</v>
      </c>
      <c r="CT2670" s="1">
        <v>1</v>
      </c>
      <c r="CU2670" s="1">
        <v>650</v>
      </c>
      <c r="CV2670" s="1">
        <v>45</v>
      </c>
      <c r="CW2670" s="1">
        <v>0</v>
      </c>
      <c r="CX2670" s="1">
        <v>150045</v>
      </c>
      <c r="CY2670" s="1" t="s">
        <v>197</v>
      </c>
    </row>
    <row r="2671" spans="97:103" x14ac:dyDescent="0.2">
      <c r="CS2671" s="1" t="s">
        <v>197</v>
      </c>
      <c r="CT2671" s="1">
        <v>1</v>
      </c>
      <c r="CU2671" s="1">
        <v>650</v>
      </c>
      <c r="CV2671" s="1">
        <v>45</v>
      </c>
      <c r="CW2671" s="1">
        <v>0</v>
      </c>
      <c r="CX2671" s="1">
        <v>150045</v>
      </c>
      <c r="CY2671" s="1" t="s">
        <v>197</v>
      </c>
    </row>
    <row r="2672" spans="97:103" x14ac:dyDescent="0.2">
      <c r="CS2672" s="1" t="s">
        <v>197</v>
      </c>
      <c r="CT2672" s="1">
        <v>1</v>
      </c>
      <c r="CU2672" s="1">
        <v>650</v>
      </c>
      <c r="CV2672" s="1">
        <v>45</v>
      </c>
      <c r="CW2672" s="1">
        <v>0</v>
      </c>
      <c r="CX2672" s="1">
        <v>150045</v>
      </c>
      <c r="CY2672" s="1" t="s">
        <v>197</v>
      </c>
    </row>
    <row r="2673" spans="97:103" x14ac:dyDescent="0.2">
      <c r="CS2673" s="1" t="s">
        <v>197</v>
      </c>
      <c r="CT2673" s="1">
        <v>1</v>
      </c>
      <c r="CU2673" s="1">
        <v>650</v>
      </c>
      <c r="CV2673" s="1">
        <v>45</v>
      </c>
      <c r="CW2673" s="1">
        <v>0</v>
      </c>
      <c r="CX2673" s="1">
        <v>150045</v>
      </c>
      <c r="CY2673" s="1" t="s">
        <v>197</v>
      </c>
    </row>
    <row r="2674" spans="97:103" x14ac:dyDescent="0.2">
      <c r="CS2674" s="1" t="s">
        <v>197</v>
      </c>
      <c r="CT2674" s="1">
        <v>1</v>
      </c>
      <c r="CU2674" s="1">
        <v>650</v>
      </c>
      <c r="CV2674" s="1">
        <v>45</v>
      </c>
      <c r="CW2674" s="1">
        <v>0</v>
      </c>
      <c r="CX2674" s="1">
        <v>150045</v>
      </c>
      <c r="CY2674" s="1" t="s">
        <v>197</v>
      </c>
    </row>
    <row r="2675" spans="97:103" x14ac:dyDescent="0.2">
      <c r="CS2675" s="1" t="s">
        <v>197</v>
      </c>
      <c r="CT2675" s="1">
        <v>1</v>
      </c>
      <c r="CU2675" s="1">
        <v>650</v>
      </c>
      <c r="CV2675" s="1">
        <v>45</v>
      </c>
      <c r="CW2675" s="1">
        <v>0</v>
      </c>
      <c r="CX2675" s="1">
        <v>150045</v>
      </c>
      <c r="CY2675" s="1" t="s">
        <v>197</v>
      </c>
    </row>
    <row r="2676" spans="97:103" x14ac:dyDescent="0.2">
      <c r="CS2676" s="1" t="s">
        <v>197</v>
      </c>
      <c r="CT2676" s="1">
        <v>1</v>
      </c>
      <c r="CU2676" s="1">
        <v>650</v>
      </c>
      <c r="CV2676" s="1">
        <v>45</v>
      </c>
      <c r="CW2676" s="1">
        <v>0</v>
      </c>
      <c r="CX2676" s="1">
        <v>150045</v>
      </c>
      <c r="CY2676" s="1" t="s">
        <v>197</v>
      </c>
    </row>
    <row r="2677" spans="97:103" x14ac:dyDescent="0.2">
      <c r="CS2677" s="1" t="s">
        <v>197</v>
      </c>
      <c r="CT2677" s="1">
        <v>1</v>
      </c>
      <c r="CU2677" s="1">
        <v>650</v>
      </c>
      <c r="CV2677" s="1">
        <v>45</v>
      </c>
      <c r="CW2677" s="1">
        <v>0</v>
      </c>
      <c r="CX2677" s="1">
        <v>150045</v>
      </c>
      <c r="CY2677" s="1" t="s">
        <v>197</v>
      </c>
    </row>
    <row r="2678" spans="97:103" x14ac:dyDescent="0.2">
      <c r="CS2678" s="1" t="s">
        <v>197</v>
      </c>
      <c r="CT2678" s="1">
        <v>1</v>
      </c>
      <c r="CU2678" s="1">
        <v>650</v>
      </c>
      <c r="CV2678" s="1">
        <v>45</v>
      </c>
      <c r="CW2678" s="1">
        <v>0</v>
      </c>
      <c r="CX2678" s="1">
        <v>150045</v>
      </c>
      <c r="CY2678" s="1" t="s">
        <v>197</v>
      </c>
    </row>
    <row r="2679" spans="97:103" x14ac:dyDescent="0.2">
      <c r="CS2679" s="1" t="s">
        <v>197</v>
      </c>
      <c r="CT2679" s="1">
        <v>1</v>
      </c>
      <c r="CU2679" s="1">
        <v>650</v>
      </c>
      <c r="CV2679" s="1">
        <v>45</v>
      </c>
      <c r="CW2679" s="1">
        <v>0</v>
      </c>
      <c r="CX2679" s="1">
        <v>150045</v>
      </c>
      <c r="CY2679" s="1" t="s">
        <v>197</v>
      </c>
    </row>
    <row r="2680" spans="97:103" x14ac:dyDescent="0.2">
      <c r="CS2680" s="1" t="s">
        <v>197</v>
      </c>
      <c r="CT2680" s="1">
        <v>1</v>
      </c>
      <c r="CU2680" s="1">
        <v>650</v>
      </c>
      <c r="CV2680" s="1">
        <v>45</v>
      </c>
      <c r="CW2680" s="1">
        <v>0</v>
      </c>
      <c r="CX2680" s="1">
        <v>150045</v>
      </c>
      <c r="CY2680" s="1" t="s">
        <v>197</v>
      </c>
    </row>
    <row r="2681" spans="97:103" x14ac:dyDescent="0.2">
      <c r="CS2681" s="1" t="s">
        <v>197</v>
      </c>
      <c r="CT2681" s="1">
        <v>1</v>
      </c>
      <c r="CU2681" s="1">
        <v>650</v>
      </c>
      <c r="CV2681" s="1">
        <v>45</v>
      </c>
      <c r="CW2681" s="1">
        <v>0</v>
      </c>
      <c r="CX2681" s="1">
        <v>150045</v>
      </c>
      <c r="CY2681" s="1" t="s">
        <v>197</v>
      </c>
    </row>
    <row r="2682" spans="97:103" x14ac:dyDescent="0.2">
      <c r="CS2682" s="1" t="s">
        <v>197</v>
      </c>
      <c r="CT2682" s="1">
        <v>1</v>
      </c>
      <c r="CU2682" s="1">
        <v>650</v>
      </c>
      <c r="CV2682" s="1">
        <v>45</v>
      </c>
      <c r="CW2682" s="1">
        <v>0</v>
      </c>
      <c r="CX2682" s="1">
        <v>150045</v>
      </c>
      <c r="CY2682" s="1" t="s">
        <v>197</v>
      </c>
    </row>
    <row r="2683" spans="97:103" x14ac:dyDescent="0.2">
      <c r="CS2683" s="1" t="s">
        <v>197</v>
      </c>
      <c r="CT2683" s="1">
        <v>1</v>
      </c>
      <c r="CU2683" s="1">
        <v>650</v>
      </c>
      <c r="CV2683" s="1">
        <v>45</v>
      </c>
      <c r="CW2683" s="1">
        <v>0</v>
      </c>
      <c r="CX2683" s="1">
        <v>150045</v>
      </c>
      <c r="CY2683" s="1" t="s">
        <v>197</v>
      </c>
    </row>
    <row r="2684" spans="97:103" x14ac:dyDescent="0.2">
      <c r="CS2684" s="1" t="s">
        <v>197</v>
      </c>
      <c r="CT2684" s="1">
        <v>1</v>
      </c>
      <c r="CU2684" s="1">
        <v>650</v>
      </c>
      <c r="CV2684" s="1">
        <v>45</v>
      </c>
      <c r="CW2684" s="1">
        <v>0</v>
      </c>
      <c r="CX2684" s="1">
        <v>150045</v>
      </c>
      <c r="CY2684" s="1" t="s">
        <v>197</v>
      </c>
    </row>
    <row r="2685" spans="97:103" x14ac:dyDescent="0.2">
      <c r="CS2685" s="1" t="s">
        <v>197</v>
      </c>
      <c r="CT2685" s="1">
        <v>1</v>
      </c>
      <c r="CU2685" s="1">
        <v>650</v>
      </c>
      <c r="CV2685" s="1">
        <v>45</v>
      </c>
      <c r="CW2685" s="1">
        <v>0</v>
      </c>
      <c r="CX2685" s="1">
        <v>150045</v>
      </c>
      <c r="CY2685" s="1" t="s">
        <v>197</v>
      </c>
    </row>
    <row r="2686" spans="97:103" x14ac:dyDescent="0.2">
      <c r="CS2686" s="1" t="s">
        <v>197</v>
      </c>
      <c r="CT2686" s="1">
        <v>1</v>
      </c>
      <c r="CU2686" s="1">
        <v>650</v>
      </c>
      <c r="CV2686" s="1">
        <v>45</v>
      </c>
      <c r="CW2686" s="1">
        <v>0</v>
      </c>
      <c r="CX2686" s="1">
        <v>150045</v>
      </c>
      <c r="CY2686" s="1" t="s">
        <v>197</v>
      </c>
    </row>
    <row r="2687" spans="97:103" x14ac:dyDescent="0.2">
      <c r="CS2687" s="1" t="s">
        <v>197</v>
      </c>
      <c r="CT2687" s="1">
        <v>1</v>
      </c>
      <c r="CU2687" s="1">
        <v>650</v>
      </c>
      <c r="CV2687" s="1">
        <v>45</v>
      </c>
      <c r="CW2687" s="1">
        <v>0</v>
      </c>
      <c r="CX2687" s="1">
        <v>150045</v>
      </c>
      <c r="CY2687" s="1" t="s">
        <v>197</v>
      </c>
    </row>
    <row r="2688" spans="97:103" x14ac:dyDescent="0.2">
      <c r="CS2688" s="1" t="s">
        <v>197</v>
      </c>
      <c r="CT2688" s="1">
        <v>1</v>
      </c>
      <c r="CU2688" s="1">
        <v>650</v>
      </c>
      <c r="CV2688" s="1">
        <v>45</v>
      </c>
      <c r="CW2688" s="1">
        <v>0</v>
      </c>
      <c r="CX2688" s="1">
        <v>150045</v>
      </c>
      <c r="CY2688" s="1" t="s">
        <v>197</v>
      </c>
    </row>
    <row r="2689" spans="97:103" x14ac:dyDescent="0.2">
      <c r="CS2689" s="1" t="s">
        <v>197</v>
      </c>
      <c r="CT2689" s="1">
        <v>1</v>
      </c>
      <c r="CU2689" s="1">
        <v>650</v>
      </c>
      <c r="CV2689" s="1">
        <v>45</v>
      </c>
      <c r="CW2689" s="1">
        <v>0</v>
      </c>
      <c r="CX2689" s="1">
        <v>150045</v>
      </c>
      <c r="CY2689" s="1" t="s">
        <v>197</v>
      </c>
    </row>
    <row r="2690" spans="97:103" x14ac:dyDescent="0.2">
      <c r="CS2690" s="1" t="s">
        <v>197</v>
      </c>
      <c r="CT2690" s="1">
        <v>1</v>
      </c>
      <c r="CU2690" s="1">
        <v>650</v>
      </c>
      <c r="CV2690" s="1">
        <v>45</v>
      </c>
      <c r="CW2690" s="1">
        <v>0</v>
      </c>
      <c r="CX2690" s="1">
        <v>150045</v>
      </c>
      <c r="CY2690" s="1" t="s">
        <v>197</v>
      </c>
    </row>
    <row r="2691" spans="97:103" x14ac:dyDescent="0.2">
      <c r="CS2691" s="1" t="s">
        <v>197</v>
      </c>
      <c r="CT2691" s="1">
        <v>1</v>
      </c>
      <c r="CU2691" s="1">
        <v>650</v>
      </c>
      <c r="CV2691" s="1">
        <v>45</v>
      </c>
      <c r="CW2691" s="1">
        <v>0</v>
      </c>
      <c r="CX2691" s="1">
        <v>150045</v>
      </c>
      <c r="CY2691" s="1" t="s">
        <v>197</v>
      </c>
    </row>
    <row r="2692" spans="97:103" x14ac:dyDescent="0.2">
      <c r="CS2692" s="1" t="s">
        <v>197</v>
      </c>
      <c r="CT2692" s="1">
        <v>1</v>
      </c>
      <c r="CU2692" s="1">
        <v>650</v>
      </c>
      <c r="CV2692" s="1">
        <v>45</v>
      </c>
      <c r="CW2692" s="1">
        <v>0</v>
      </c>
      <c r="CX2692" s="1">
        <v>150045</v>
      </c>
      <c r="CY2692" s="1" t="s">
        <v>197</v>
      </c>
    </row>
    <row r="2693" spans="97:103" x14ac:dyDescent="0.2">
      <c r="CS2693" s="1" t="s">
        <v>197</v>
      </c>
      <c r="CT2693" s="1">
        <v>1</v>
      </c>
      <c r="CU2693" s="1">
        <v>650</v>
      </c>
      <c r="CV2693" s="1">
        <v>45</v>
      </c>
      <c r="CW2693" s="1">
        <v>0</v>
      </c>
      <c r="CX2693" s="1">
        <v>150045</v>
      </c>
      <c r="CY2693" s="1" t="s">
        <v>197</v>
      </c>
    </row>
    <row r="2694" spans="97:103" x14ac:dyDescent="0.2">
      <c r="CS2694" s="1" t="s">
        <v>197</v>
      </c>
      <c r="CT2694" s="1">
        <v>1</v>
      </c>
      <c r="CU2694" s="1">
        <v>650</v>
      </c>
      <c r="CV2694" s="1">
        <v>45</v>
      </c>
      <c r="CW2694" s="1">
        <v>0</v>
      </c>
      <c r="CX2694" s="1">
        <v>150045</v>
      </c>
      <c r="CY2694" s="1" t="s">
        <v>197</v>
      </c>
    </row>
    <row r="2695" spans="97:103" x14ac:dyDescent="0.2">
      <c r="CS2695" s="1" t="s">
        <v>197</v>
      </c>
      <c r="CT2695" s="1">
        <v>1</v>
      </c>
      <c r="CU2695" s="1">
        <v>650</v>
      </c>
      <c r="CV2695" s="1">
        <v>45</v>
      </c>
      <c r="CW2695" s="1">
        <v>0</v>
      </c>
      <c r="CX2695" s="1">
        <v>150045</v>
      </c>
      <c r="CY2695" s="1" t="s">
        <v>197</v>
      </c>
    </row>
    <row r="2696" spans="97:103" x14ac:dyDescent="0.2">
      <c r="CS2696" s="1" t="s">
        <v>197</v>
      </c>
      <c r="CT2696" s="1">
        <v>1</v>
      </c>
      <c r="CU2696" s="1">
        <v>650</v>
      </c>
      <c r="CV2696" s="1">
        <v>45</v>
      </c>
      <c r="CW2696" s="1">
        <v>0</v>
      </c>
      <c r="CX2696" s="1">
        <v>150045</v>
      </c>
      <c r="CY2696" s="1" t="s">
        <v>197</v>
      </c>
    </row>
    <row r="2697" spans="97:103" x14ac:dyDescent="0.2">
      <c r="CS2697" s="1" t="s">
        <v>197</v>
      </c>
      <c r="CT2697" s="1">
        <v>1</v>
      </c>
      <c r="CU2697" s="1">
        <v>650</v>
      </c>
      <c r="CV2697" s="1">
        <v>45</v>
      </c>
      <c r="CW2697" s="1">
        <v>0</v>
      </c>
      <c r="CX2697" s="1">
        <v>150045</v>
      </c>
      <c r="CY2697" s="1" t="s">
        <v>197</v>
      </c>
    </row>
    <row r="2698" spans="97:103" x14ac:dyDescent="0.2">
      <c r="CS2698" s="1" t="s">
        <v>197</v>
      </c>
      <c r="CT2698" s="1">
        <v>1</v>
      </c>
      <c r="CU2698" s="1">
        <v>650</v>
      </c>
      <c r="CV2698" s="1">
        <v>45</v>
      </c>
      <c r="CW2698" s="1">
        <v>0</v>
      </c>
      <c r="CX2698" s="1">
        <v>150045</v>
      </c>
      <c r="CY2698" s="1" t="s">
        <v>197</v>
      </c>
    </row>
    <row r="2699" spans="97:103" x14ac:dyDescent="0.2">
      <c r="CS2699" s="1" t="s">
        <v>197</v>
      </c>
      <c r="CT2699" s="1">
        <v>1</v>
      </c>
      <c r="CU2699" s="1">
        <v>650</v>
      </c>
      <c r="CV2699" s="1">
        <v>45</v>
      </c>
      <c r="CW2699" s="1">
        <v>0</v>
      </c>
      <c r="CX2699" s="1">
        <v>150045</v>
      </c>
      <c r="CY2699" s="1" t="s">
        <v>197</v>
      </c>
    </row>
    <row r="2700" spans="97:103" x14ac:dyDescent="0.2">
      <c r="CS2700" s="1" t="s">
        <v>197</v>
      </c>
      <c r="CT2700" s="1">
        <v>1</v>
      </c>
      <c r="CU2700" s="1">
        <v>650</v>
      </c>
      <c r="CV2700" s="1">
        <v>45</v>
      </c>
      <c r="CW2700" s="1">
        <v>0</v>
      </c>
      <c r="CX2700" s="1">
        <v>150045</v>
      </c>
      <c r="CY2700" s="1" t="s">
        <v>197</v>
      </c>
    </row>
    <row r="2701" spans="97:103" x14ac:dyDescent="0.2">
      <c r="CS2701" s="1" t="s">
        <v>197</v>
      </c>
      <c r="CT2701" s="1">
        <v>1</v>
      </c>
      <c r="CU2701" s="1">
        <v>650</v>
      </c>
      <c r="CV2701" s="1">
        <v>45</v>
      </c>
      <c r="CW2701" s="1">
        <v>0</v>
      </c>
      <c r="CX2701" s="1">
        <v>150045</v>
      </c>
      <c r="CY2701" s="1" t="s">
        <v>197</v>
      </c>
    </row>
    <row r="2702" spans="97:103" x14ac:dyDescent="0.2">
      <c r="CS2702" s="1" t="s">
        <v>197</v>
      </c>
      <c r="CT2702" s="1">
        <v>1</v>
      </c>
      <c r="CU2702" s="1">
        <v>650</v>
      </c>
      <c r="CV2702" s="1">
        <v>45</v>
      </c>
      <c r="CW2702" s="1">
        <v>0</v>
      </c>
      <c r="CX2702" s="1">
        <v>150045</v>
      </c>
      <c r="CY2702" s="1" t="s">
        <v>197</v>
      </c>
    </row>
    <row r="2703" spans="97:103" x14ac:dyDescent="0.2">
      <c r="CS2703" s="1" t="s">
        <v>197</v>
      </c>
      <c r="CT2703" s="1">
        <v>1</v>
      </c>
      <c r="CU2703" s="1">
        <v>650</v>
      </c>
      <c r="CV2703" s="1">
        <v>45</v>
      </c>
      <c r="CW2703" s="1">
        <v>0</v>
      </c>
      <c r="CX2703" s="1">
        <v>150045</v>
      </c>
      <c r="CY2703" s="1" t="s">
        <v>197</v>
      </c>
    </row>
    <row r="2704" spans="97:103" x14ac:dyDescent="0.2">
      <c r="CS2704" s="1" t="s">
        <v>197</v>
      </c>
      <c r="CT2704" s="1">
        <v>1</v>
      </c>
      <c r="CU2704" s="1">
        <v>650</v>
      </c>
      <c r="CV2704" s="1">
        <v>45</v>
      </c>
      <c r="CW2704" s="1">
        <v>0</v>
      </c>
      <c r="CX2704" s="1">
        <v>150045</v>
      </c>
      <c r="CY2704" s="1" t="s">
        <v>197</v>
      </c>
    </row>
    <row r="2705" spans="97:103" x14ac:dyDescent="0.2">
      <c r="CS2705" s="1" t="s">
        <v>197</v>
      </c>
      <c r="CT2705" s="1">
        <v>1</v>
      </c>
      <c r="CU2705" s="1">
        <v>650</v>
      </c>
      <c r="CV2705" s="1">
        <v>45</v>
      </c>
      <c r="CW2705" s="1">
        <v>0</v>
      </c>
      <c r="CX2705" s="1">
        <v>150045</v>
      </c>
      <c r="CY2705" s="1" t="s">
        <v>197</v>
      </c>
    </row>
    <row r="2706" spans="97:103" x14ac:dyDescent="0.2">
      <c r="CS2706" s="1" t="s">
        <v>203</v>
      </c>
      <c r="CT2706" s="1">
        <v>1</v>
      </c>
      <c r="CU2706" s="1">
        <v>650</v>
      </c>
      <c r="CV2706" s="1">
        <v>46</v>
      </c>
      <c r="CW2706" s="1">
        <v>0</v>
      </c>
      <c r="CX2706" s="1">
        <v>150046</v>
      </c>
      <c r="CY2706" s="1" t="s">
        <v>203</v>
      </c>
    </row>
    <row r="2707" spans="97:103" x14ac:dyDescent="0.2">
      <c r="CS2707" s="1" t="s">
        <v>203</v>
      </c>
      <c r="CT2707" s="1">
        <v>1</v>
      </c>
      <c r="CU2707" s="1">
        <v>650</v>
      </c>
      <c r="CV2707" s="1">
        <v>46</v>
      </c>
      <c r="CW2707" s="1">
        <v>0</v>
      </c>
      <c r="CX2707" s="1">
        <v>150046</v>
      </c>
      <c r="CY2707" s="1" t="s">
        <v>203</v>
      </c>
    </row>
    <row r="2708" spans="97:103" x14ac:dyDescent="0.2">
      <c r="CS2708" s="1" t="s">
        <v>203</v>
      </c>
      <c r="CT2708" s="1">
        <v>1</v>
      </c>
      <c r="CU2708" s="1">
        <v>650</v>
      </c>
      <c r="CV2708" s="1">
        <v>46</v>
      </c>
      <c r="CW2708" s="1">
        <v>0</v>
      </c>
      <c r="CX2708" s="1">
        <v>150046</v>
      </c>
      <c r="CY2708" s="1" t="s">
        <v>203</v>
      </c>
    </row>
    <row r="2709" spans="97:103" x14ac:dyDescent="0.2">
      <c r="CS2709" s="1" t="s">
        <v>203</v>
      </c>
      <c r="CT2709" s="1">
        <v>1</v>
      </c>
      <c r="CU2709" s="1">
        <v>650</v>
      </c>
      <c r="CV2709" s="1">
        <v>46</v>
      </c>
      <c r="CW2709" s="1">
        <v>0</v>
      </c>
      <c r="CX2709" s="1">
        <v>150046</v>
      </c>
      <c r="CY2709" s="1" t="s">
        <v>203</v>
      </c>
    </row>
    <row r="2710" spans="97:103" x14ac:dyDescent="0.2">
      <c r="CS2710" s="1" t="s">
        <v>203</v>
      </c>
      <c r="CT2710" s="1">
        <v>1</v>
      </c>
      <c r="CU2710" s="1">
        <v>650</v>
      </c>
      <c r="CV2710" s="1">
        <v>46</v>
      </c>
      <c r="CW2710" s="1">
        <v>0</v>
      </c>
      <c r="CX2710" s="1">
        <v>150046</v>
      </c>
      <c r="CY2710" s="1" t="s">
        <v>203</v>
      </c>
    </row>
    <row r="2711" spans="97:103" x14ac:dyDescent="0.2">
      <c r="CS2711" s="1" t="s">
        <v>203</v>
      </c>
      <c r="CT2711" s="1">
        <v>1</v>
      </c>
      <c r="CU2711" s="1">
        <v>650</v>
      </c>
      <c r="CV2711" s="1">
        <v>46</v>
      </c>
      <c r="CW2711" s="1">
        <v>0</v>
      </c>
      <c r="CX2711" s="1">
        <v>150046</v>
      </c>
      <c r="CY2711" s="1" t="s">
        <v>203</v>
      </c>
    </row>
    <row r="2712" spans="97:103" x14ac:dyDescent="0.2">
      <c r="CS2712" s="1" t="s">
        <v>203</v>
      </c>
      <c r="CT2712" s="1">
        <v>1</v>
      </c>
      <c r="CU2712" s="1">
        <v>650</v>
      </c>
      <c r="CV2712" s="1">
        <v>46</v>
      </c>
      <c r="CW2712" s="1">
        <v>0</v>
      </c>
      <c r="CX2712" s="1">
        <v>150046</v>
      </c>
      <c r="CY2712" s="1" t="s">
        <v>203</v>
      </c>
    </row>
    <row r="2713" spans="97:103" x14ac:dyDescent="0.2">
      <c r="CS2713" s="1" t="s">
        <v>203</v>
      </c>
      <c r="CT2713" s="1">
        <v>1</v>
      </c>
      <c r="CU2713" s="1">
        <v>650</v>
      </c>
      <c r="CV2713" s="1">
        <v>46</v>
      </c>
      <c r="CW2713" s="1">
        <v>0</v>
      </c>
      <c r="CX2713" s="1">
        <v>150046</v>
      </c>
      <c r="CY2713" s="1" t="s">
        <v>203</v>
      </c>
    </row>
    <row r="2714" spans="97:103" x14ac:dyDescent="0.2">
      <c r="CS2714" s="1" t="s">
        <v>203</v>
      </c>
      <c r="CT2714" s="1">
        <v>1</v>
      </c>
      <c r="CU2714" s="1">
        <v>650</v>
      </c>
      <c r="CV2714" s="1">
        <v>46</v>
      </c>
      <c r="CW2714" s="1">
        <v>0</v>
      </c>
      <c r="CX2714" s="1">
        <v>150046</v>
      </c>
      <c r="CY2714" s="1" t="s">
        <v>203</v>
      </c>
    </row>
    <row r="2715" spans="97:103" x14ac:dyDescent="0.2">
      <c r="CS2715" s="1" t="s">
        <v>203</v>
      </c>
      <c r="CT2715" s="1">
        <v>1</v>
      </c>
      <c r="CU2715" s="1">
        <v>650</v>
      </c>
      <c r="CV2715" s="1">
        <v>46</v>
      </c>
      <c r="CW2715" s="1">
        <v>0</v>
      </c>
      <c r="CX2715" s="1">
        <v>150046</v>
      </c>
      <c r="CY2715" s="1" t="s">
        <v>203</v>
      </c>
    </row>
    <row r="2716" spans="97:103" x14ac:dyDescent="0.2">
      <c r="CS2716" s="1" t="s">
        <v>203</v>
      </c>
      <c r="CT2716" s="1">
        <v>1</v>
      </c>
      <c r="CU2716" s="1">
        <v>650</v>
      </c>
      <c r="CV2716" s="1">
        <v>46</v>
      </c>
      <c r="CW2716" s="1">
        <v>0</v>
      </c>
      <c r="CX2716" s="1">
        <v>150046</v>
      </c>
      <c r="CY2716" s="1" t="s">
        <v>203</v>
      </c>
    </row>
    <row r="2717" spans="97:103" x14ac:dyDescent="0.2">
      <c r="CS2717" s="1" t="s">
        <v>203</v>
      </c>
      <c r="CT2717" s="1">
        <v>1</v>
      </c>
      <c r="CU2717" s="1">
        <v>650</v>
      </c>
      <c r="CV2717" s="1">
        <v>46</v>
      </c>
      <c r="CW2717" s="1">
        <v>0</v>
      </c>
      <c r="CX2717" s="1">
        <v>150046</v>
      </c>
      <c r="CY2717" s="1" t="s">
        <v>203</v>
      </c>
    </row>
    <row r="2718" spans="97:103" x14ac:dyDescent="0.2">
      <c r="CS2718" s="1" t="s">
        <v>203</v>
      </c>
      <c r="CT2718" s="1">
        <v>1</v>
      </c>
      <c r="CU2718" s="1">
        <v>650</v>
      </c>
      <c r="CV2718" s="1">
        <v>46</v>
      </c>
      <c r="CW2718" s="1">
        <v>0</v>
      </c>
      <c r="CX2718" s="1">
        <v>150046</v>
      </c>
      <c r="CY2718" s="1" t="s">
        <v>203</v>
      </c>
    </row>
    <row r="2719" spans="97:103" x14ac:dyDescent="0.2">
      <c r="CS2719" s="1" t="s">
        <v>203</v>
      </c>
      <c r="CT2719" s="1">
        <v>1</v>
      </c>
      <c r="CU2719" s="1">
        <v>650</v>
      </c>
      <c r="CV2719" s="1">
        <v>46</v>
      </c>
      <c r="CW2719" s="1">
        <v>0</v>
      </c>
      <c r="CX2719" s="1">
        <v>150046</v>
      </c>
      <c r="CY2719" s="1" t="s">
        <v>203</v>
      </c>
    </row>
    <row r="2720" spans="97:103" x14ac:dyDescent="0.2">
      <c r="CS2720" s="1" t="s">
        <v>203</v>
      </c>
      <c r="CT2720" s="1">
        <v>1</v>
      </c>
      <c r="CU2720" s="1">
        <v>650</v>
      </c>
      <c r="CV2720" s="1">
        <v>46</v>
      </c>
      <c r="CW2720" s="1">
        <v>0</v>
      </c>
      <c r="CX2720" s="1">
        <v>150046</v>
      </c>
      <c r="CY2720" s="1" t="s">
        <v>203</v>
      </c>
    </row>
    <row r="2721" spans="97:103" x14ac:dyDescent="0.2">
      <c r="CS2721" s="1" t="s">
        <v>203</v>
      </c>
      <c r="CT2721" s="1">
        <v>1</v>
      </c>
      <c r="CU2721" s="1">
        <v>650</v>
      </c>
      <c r="CV2721" s="1">
        <v>46</v>
      </c>
      <c r="CW2721" s="1">
        <v>0</v>
      </c>
      <c r="CX2721" s="1">
        <v>150046</v>
      </c>
      <c r="CY2721" s="1" t="s">
        <v>203</v>
      </c>
    </row>
    <row r="2722" spans="97:103" x14ac:dyDescent="0.2">
      <c r="CS2722" s="1" t="s">
        <v>203</v>
      </c>
      <c r="CT2722" s="1">
        <v>1</v>
      </c>
      <c r="CU2722" s="1">
        <v>650</v>
      </c>
      <c r="CV2722" s="1">
        <v>46</v>
      </c>
      <c r="CW2722" s="1">
        <v>0</v>
      </c>
      <c r="CX2722" s="1">
        <v>150046</v>
      </c>
      <c r="CY2722" s="1" t="s">
        <v>203</v>
      </c>
    </row>
    <row r="2723" spans="97:103" x14ac:dyDescent="0.2">
      <c r="CS2723" s="1" t="s">
        <v>203</v>
      </c>
      <c r="CT2723" s="1">
        <v>1</v>
      </c>
      <c r="CU2723" s="1">
        <v>650</v>
      </c>
      <c r="CV2723" s="1">
        <v>46</v>
      </c>
      <c r="CW2723" s="1">
        <v>0</v>
      </c>
      <c r="CX2723" s="1">
        <v>150046</v>
      </c>
      <c r="CY2723" s="1" t="s">
        <v>203</v>
      </c>
    </row>
    <row r="2724" spans="97:103" x14ac:dyDescent="0.2">
      <c r="CS2724" s="1" t="s">
        <v>203</v>
      </c>
      <c r="CT2724" s="1">
        <v>1</v>
      </c>
      <c r="CU2724" s="1">
        <v>650</v>
      </c>
      <c r="CV2724" s="1">
        <v>46</v>
      </c>
      <c r="CW2724" s="1">
        <v>0</v>
      </c>
      <c r="CX2724" s="1">
        <v>150046</v>
      </c>
      <c r="CY2724" s="1" t="s">
        <v>203</v>
      </c>
    </row>
    <row r="2725" spans="97:103" x14ac:dyDescent="0.2">
      <c r="CS2725" s="1" t="s">
        <v>203</v>
      </c>
      <c r="CT2725" s="1">
        <v>1</v>
      </c>
      <c r="CU2725" s="1">
        <v>650</v>
      </c>
      <c r="CV2725" s="1">
        <v>46</v>
      </c>
      <c r="CW2725" s="1">
        <v>0</v>
      </c>
      <c r="CX2725" s="1">
        <v>150046</v>
      </c>
      <c r="CY2725" s="1" t="s">
        <v>203</v>
      </c>
    </row>
    <row r="2726" spans="97:103" x14ac:dyDescent="0.2">
      <c r="CS2726" s="1" t="s">
        <v>203</v>
      </c>
      <c r="CT2726" s="1">
        <v>1</v>
      </c>
      <c r="CU2726" s="1">
        <v>650</v>
      </c>
      <c r="CV2726" s="1">
        <v>46</v>
      </c>
      <c r="CW2726" s="1">
        <v>0</v>
      </c>
      <c r="CX2726" s="1">
        <v>150046</v>
      </c>
      <c r="CY2726" s="1" t="s">
        <v>203</v>
      </c>
    </row>
    <row r="2727" spans="97:103" x14ac:dyDescent="0.2">
      <c r="CS2727" s="1" t="s">
        <v>203</v>
      </c>
      <c r="CT2727" s="1">
        <v>1</v>
      </c>
      <c r="CU2727" s="1">
        <v>650</v>
      </c>
      <c r="CV2727" s="1">
        <v>46</v>
      </c>
      <c r="CW2727" s="1">
        <v>0</v>
      </c>
      <c r="CX2727" s="1">
        <v>150046</v>
      </c>
      <c r="CY2727" s="1" t="s">
        <v>203</v>
      </c>
    </row>
    <row r="2728" spans="97:103" x14ac:dyDescent="0.2">
      <c r="CS2728" s="1" t="s">
        <v>203</v>
      </c>
      <c r="CT2728" s="1">
        <v>1</v>
      </c>
      <c r="CU2728" s="1">
        <v>650</v>
      </c>
      <c r="CV2728" s="1">
        <v>46</v>
      </c>
      <c r="CW2728" s="1">
        <v>0</v>
      </c>
      <c r="CX2728" s="1">
        <v>150046</v>
      </c>
      <c r="CY2728" s="1" t="s">
        <v>203</v>
      </c>
    </row>
    <row r="2729" spans="97:103" x14ac:dyDescent="0.2">
      <c r="CS2729" s="1" t="s">
        <v>203</v>
      </c>
      <c r="CT2729" s="1">
        <v>1</v>
      </c>
      <c r="CU2729" s="1">
        <v>650</v>
      </c>
      <c r="CV2729" s="1">
        <v>46</v>
      </c>
      <c r="CW2729" s="1">
        <v>0</v>
      </c>
      <c r="CX2729" s="1">
        <v>150046</v>
      </c>
      <c r="CY2729" s="1" t="s">
        <v>203</v>
      </c>
    </row>
    <row r="2730" spans="97:103" x14ac:dyDescent="0.2">
      <c r="CS2730" s="1" t="s">
        <v>203</v>
      </c>
      <c r="CT2730" s="1">
        <v>1</v>
      </c>
      <c r="CU2730" s="1">
        <v>650</v>
      </c>
      <c r="CV2730" s="1">
        <v>46</v>
      </c>
      <c r="CW2730" s="1">
        <v>0</v>
      </c>
      <c r="CX2730" s="1">
        <v>150046</v>
      </c>
      <c r="CY2730" s="1" t="s">
        <v>203</v>
      </c>
    </row>
    <row r="2731" spans="97:103" x14ac:dyDescent="0.2">
      <c r="CS2731" s="1" t="s">
        <v>203</v>
      </c>
      <c r="CT2731" s="1">
        <v>1</v>
      </c>
      <c r="CU2731" s="1">
        <v>650</v>
      </c>
      <c r="CV2731" s="1">
        <v>46</v>
      </c>
      <c r="CW2731" s="1">
        <v>0</v>
      </c>
      <c r="CX2731" s="1">
        <v>150046</v>
      </c>
      <c r="CY2731" s="1" t="s">
        <v>203</v>
      </c>
    </row>
    <row r="2732" spans="97:103" x14ac:dyDescent="0.2">
      <c r="CS2732" s="1" t="s">
        <v>203</v>
      </c>
      <c r="CT2732" s="1">
        <v>1</v>
      </c>
      <c r="CU2732" s="1">
        <v>650</v>
      </c>
      <c r="CV2732" s="1">
        <v>46</v>
      </c>
      <c r="CW2732" s="1">
        <v>0</v>
      </c>
      <c r="CX2732" s="1">
        <v>150046</v>
      </c>
      <c r="CY2732" s="1" t="s">
        <v>203</v>
      </c>
    </row>
    <row r="2733" spans="97:103" x14ac:dyDescent="0.2">
      <c r="CS2733" s="1" t="s">
        <v>203</v>
      </c>
      <c r="CT2733" s="1">
        <v>1</v>
      </c>
      <c r="CU2733" s="1">
        <v>650</v>
      </c>
      <c r="CV2733" s="1">
        <v>46</v>
      </c>
      <c r="CW2733" s="1">
        <v>0</v>
      </c>
      <c r="CX2733" s="1">
        <v>150046</v>
      </c>
      <c r="CY2733" s="1" t="s">
        <v>203</v>
      </c>
    </row>
    <row r="2734" spans="97:103" x14ac:dyDescent="0.2">
      <c r="CS2734" s="1" t="s">
        <v>203</v>
      </c>
      <c r="CT2734" s="1">
        <v>1</v>
      </c>
      <c r="CU2734" s="1">
        <v>650</v>
      </c>
      <c r="CV2734" s="1">
        <v>46</v>
      </c>
      <c r="CW2734" s="1">
        <v>0</v>
      </c>
      <c r="CX2734" s="1">
        <v>150046</v>
      </c>
      <c r="CY2734" s="1" t="s">
        <v>203</v>
      </c>
    </row>
    <row r="2735" spans="97:103" x14ac:dyDescent="0.2">
      <c r="CS2735" s="1" t="s">
        <v>203</v>
      </c>
      <c r="CT2735" s="1">
        <v>1</v>
      </c>
      <c r="CU2735" s="1">
        <v>650</v>
      </c>
      <c r="CV2735" s="1">
        <v>46</v>
      </c>
      <c r="CW2735" s="1">
        <v>0</v>
      </c>
      <c r="CX2735" s="1">
        <v>150046</v>
      </c>
      <c r="CY2735" s="1" t="s">
        <v>203</v>
      </c>
    </row>
    <row r="2736" spans="97:103" x14ac:dyDescent="0.2">
      <c r="CS2736" s="1" t="s">
        <v>203</v>
      </c>
      <c r="CT2736" s="1">
        <v>1</v>
      </c>
      <c r="CU2736" s="1">
        <v>650</v>
      </c>
      <c r="CV2736" s="1">
        <v>46</v>
      </c>
      <c r="CW2736" s="1">
        <v>0</v>
      </c>
      <c r="CX2736" s="1">
        <v>150046</v>
      </c>
      <c r="CY2736" s="1" t="s">
        <v>203</v>
      </c>
    </row>
    <row r="2737" spans="97:103" x14ac:dyDescent="0.2">
      <c r="CS2737" s="1" t="s">
        <v>203</v>
      </c>
      <c r="CT2737" s="1">
        <v>1</v>
      </c>
      <c r="CU2737" s="1">
        <v>650</v>
      </c>
      <c r="CV2737" s="1">
        <v>46</v>
      </c>
      <c r="CW2737" s="1">
        <v>0</v>
      </c>
      <c r="CX2737" s="1">
        <v>150046</v>
      </c>
      <c r="CY2737" s="1" t="s">
        <v>203</v>
      </c>
    </row>
    <row r="2738" spans="97:103" x14ac:dyDescent="0.2">
      <c r="CS2738" s="1" t="s">
        <v>203</v>
      </c>
      <c r="CT2738" s="1">
        <v>1</v>
      </c>
      <c r="CU2738" s="1">
        <v>650</v>
      </c>
      <c r="CV2738" s="1">
        <v>46</v>
      </c>
      <c r="CW2738" s="1">
        <v>0</v>
      </c>
      <c r="CX2738" s="1">
        <v>150046</v>
      </c>
      <c r="CY2738" s="1" t="s">
        <v>203</v>
      </c>
    </row>
    <row r="2739" spans="97:103" x14ac:dyDescent="0.2">
      <c r="CS2739" s="1" t="s">
        <v>203</v>
      </c>
      <c r="CT2739" s="1">
        <v>1</v>
      </c>
      <c r="CU2739" s="1">
        <v>650</v>
      </c>
      <c r="CV2739" s="1">
        <v>46</v>
      </c>
      <c r="CW2739" s="1">
        <v>0</v>
      </c>
      <c r="CX2739" s="1">
        <v>150046</v>
      </c>
      <c r="CY2739" s="1" t="s">
        <v>203</v>
      </c>
    </row>
    <row r="2740" spans="97:103" x14ac:dyDescent="0.2">
      <c r="CS2740" s="1" t="s">
        <v>203</v>
      </c>
      <c r="CT2740" s="1">
        <v>1</v>
      </c>
      <c r="CU2740" s="1">
        <v>650</v>
      </c>
      <c r="CV2740" s="1">
        <v>46</v>
      </c>
      <c r="CW2740" s="1">
        <v>0</v>
      </c>
      <c r="CX2740" s="1">
        <v>150046</v>
      </c>
      <c r="CY2740" s="1" t="s">
        <v>203</v>
      </c>
    </row>
    <row r="2741" spans="97:103" x14ac:dyDescent="0.2">
      <c r="CS2741" s="1" t="s">
        <v>203</v>
      </c>
      <c r="CT2741" s="1">
        <v>1</v>
      </c>
      <c r="CU2741" s="1">
        <v>650</v>
      </c>
      <c r="CV2741" s="1">
        <v>46</v>
      </c>
      <c r="CW2741" s="1">
        <v>0</v>
      </c>
      <c r="CX2741" s="1">
        <v>150046</v>
      </c>
      <c r="CY2741" s="1" t="s">
        <v>203</v>
      </c>
    </row>
    <row r="2742" spans="97:103" x14ac:dyDescent="0.2">
      <c r="CS2742" s="1" t="s">
        <v>2829</v>
      </c>
      <c r="CT2742" s="1">
        <v>1</v>
      </c>
      <c r="CU2742" s="1">
        <v>650</v>
      </c>
      <c r="CV2742" s="1">
        <v>47</v>
      </c>
      <c r="CW2742" s="1">
        <v>0</v>
      </c>
      <c r="CX2742" s="1">
        <v>150047</v>
      </c>
      <c r="CY2742" s="1" t="s">
        <v>2829</v>
      </c>
    </row>
    <row r="2743" spans="97:103" x14ac:dyDescent="0.2">
      <c r="CS2743" s="1" t="s">
        <v>2829</v>
      </c>
      <c r="CT2743" s="1">
        <v>1</v>
      </c>
      <c r="CU2743" s="1">
        <v>650</v>
      </c>
      <c r="CV2743" s="1">
        <v>47</v>
      </c>
      <c r="CW2743" s="1">
        <v>0</v>
      </c>
      <c r="CX2743" s="1">
        <v>150047</v>
      </c>
      <c r="CY2743" s="1" t="s">
        <v>2829</v>
      </c>
    </row>
    <row r="2744" spans="97:103" x14ac:dyDescent="0.2">
      <c r="CS2744" s="1" t="s">
        <v>2829</v>
      </c>
      <c r="CT2744" s="1">
        <v>1</v>
      </c>
      <c r="CU2744" s="1">
        <v>650</v>
      </c>
      <c r="CV2744" s="1">
        <v>47</v>
      </c>
      <c r="CW2744" s="1">
        <v>0</v>
      </c>
      <c r="CX2744" s="1">
        <v>150047</v>
      </c>
      <c r="CY2744" s="1" t="s">
        <v>2829</v>
      </c>
    </row>
    <row r="2745" spans="97:103" x14ac:dyDescent="0.2">
      <c r="CS2745" s="1" t="s">
        <v>2829</v>
      </c>
      <c r="CT2745" s="1">
        <v>1</v>
      </c>
      <c r="CU2745" s="1">
        <v>650</v>
      </c>
      <c r="CV2745" s="1">
        <v>47</v>
      </c>
      <c r="CW2745" s="1">
        <v>0</v>
      </c>
      <c r="CX2745" s="1">
        <v>150047</v>
      </c>
      <c r="CY2745" s="1" t="s">
        <v>2829</v>
      </c>
    </row>
    <row r="2746" spans="97:103" x14ac:dyDescent="0.2">
      <c r="CS2746" s="1" t="s">
        <v>2829</v>
      </c>
      <c r="CT2746" s="1">
        <v>1</v>
      </c>
      <c r="CU2746" s="1">
        <v>650</v>
      </c>
      <c r="CV2746" s="1">
        <v>47</v>
      </c>
      <c r="CW2746" s="1">
        <v>0</v>
      </c>
      <c r="CX2746" s="1">
        <v>150047</v>
      </c>
      <c r="CY2746" s="1" t="s">
        <v>2829</v>
      </c>
    </row>
    <row r="2747" spans="97:103" x14ac:dyDescent="0.2">
      <c r="CS2747" s="1" t="s">
        <v>2829</v>
      </c>
      <c r="CT2747" s="1">
        <v>1</v>
      </c>
      <c r="CU2747" s="1">
        <v>650</v>
      </c>
      <c r="CV2747" s="1">
        <v>47</v>
      </c>
      <c r="CW2747" s="1">
        <v>0</v>
      </c>
      <c r="CX2747" s="1">
        <v>150047</v>
      </c>
      <c r="CY2747" s="1" t="s">
        <v>2829</v>
      </c>
    </row>
    <row r="2748" spans="97:103" x14ac:dyDescent="0.2">
      <c r="CS2748" s="1" t="s">
        <v>2829</v>
      </c>
      <c r="CT2748" s="1">
        <v>1</v>
      </c>
      <c r="CU2748" s="1">
        <v>650</v>
      </c>
      <c r="CV2748" s="1">
        <v>47</v>
      </c>
      <c r="CW2748" s="1">
        <v>0</v>
      </c>
      <c r="CX2748" s="1">
        <v>150047</v>
      </c>
      <c r="CY2748" s="1" t="s">
        <v>2829</v>
      </c>
    </row>
    <row r="2749" spans="97:103" x14ac:dyDescent="0.2">
      <c r="CS2749" s="1" t="s">
        <v>2829</v>
      </c>
      <c r="CT2749" s="1">
        <v>1</v>
      </c>
      <c r="CU2749" s="1">
        <v>650</v>
      </c>
      <c r="CV2749" s="1">
        <v>47</v>
      </c>
      <c r="CW2749" s="1">
        <v>0</v>
      </c>
      <c r="CX2749" s="1">
        <v>150047</v>
      </c>
      <c r="CY2749" s="1" t="s">
        <v>2829</v>
      </c>
    </row>
    <row r="2750" spans="97:103" x14ac:dyDescent="0.2">
      <c r="CS2750" s="1" t="s">
        <v>2829</v>
      </c>
      <c r="CT2750" s="1">
        <v>1</v>
      </c>
      <c r="CU2750" s="1">
        <v>650</v>
      </c>
      <c r="CV2750" s="1">
        <v>47</v>
      </c>
      <c r="CW2750" s="1">
        <v>0</v>
      </c>
      <c r="CX2750" s="1">
        <v>150047</v>
      </c>
      <c r="CY2750" s="1" t="s">
        <v>2829</v>
      </c>
    </row>
    <row r="2751" spans="97:103" x14ac:dyDescent="0.2">
      <c r="CS2751" s="1" t="s">
        <v>2829</v>
      </c>
      <c r="CT2751" s="1">
        <v>1</v>
      </c>
      <c r="CU2751" s="1">
        <v>650</v>
      </c>
      <c r="CV2751" s="1">
        <v>47</v>
      </c>
      <c r="CW2751" s="1">
        <v>0</v>
      </c>
      <c r="CX2751" s="1">
        <v>150047</v>
      </c>
      <c r="CY2751" s="1" t="s">
        <v>2829</v>
      </c>
    </row>
    <row r="2752" spans="97:103" x14ac:dyDescent="0.2">
      <c r="CS2752" s="1" t="s">
        <v>2829</v>
      </c>
      <c r="CT2752" s="1">
        <v>1</v>
      </c>
      <c r="CU2752" s="1">
        <v>650</v>
      </c>
      <c r="CV2752" s="1">
        <v>47</v>
      </c>
      <c r="CW2752" s="1">
        <v>0</v>
      </c>
      <c r="CX2752" s="1">
        <v>150047</v>
      </c>
      <c r="CY2752" s="1" t="s">
        <v>2829</v>
      </c>
    </row>
    <row r="2753" spans="97:103" x14ac:dyDescent="0.2">
      <c r="CS2753" s="1" t="s">
        <v>2829</v>
      </c>
      <c r="CT2753" s="1">
        <v>1</v>
      </c>
      <c r="CU2753" s="1">
        <v>650</v>
      </c>
      <c r="CV2753" s="1">
        <v>47</v>
      </c>
      <c r="CW2753" s="1">
        <v>0</v>
      </c>
      <c r="CX2753" s="1">
        <v>150047</v>
      </c>
      <c r="CY2753" s="1" t="s">
        <v>2829</v>
      </c>
    </row>
    <row r="2754" spans="97:103" x14ac:dyDescent="0.2">
      <c r="CS2754" s="1" t="s">
        <v>2829</v>
      </c>
      <c r="CT2754" s="1">
        <v>1</v>
      </c>
      <c r="CU2754" s="1">
        <v>650</v>
      </c>
      <c r="CV2754" s="1">
        <v>47</v>
      </c>
      <c r="CW2754" s="1">
        <v>0</v>
      </c>
      <c r="CX2754" s="1">
        <v>150047</v>
      </c>
      <c r="CY2754" s="1" t="s">
        <v>2829</v>
      </c>
    </row>
    <row r="2755" spans="97:103" x14ac:dyDescent="0.2">
      <c r="CS2755" s="1" t="s">
        <v>2829</v>
      </c>
      <c r="CT2755" s="1">
        <v>1</v>
      </c>
      <c r="CU2755" s="1">
        <v>650</v>
      </c>
      <c r="CV2755" s="1">
        <v>47</v>
      </c>
      <c r="CW2755" s="1">
        <v>0</v>
      </c>
      <c r="CX2755" s="1">
        <v>150047</v>
      </c>
      <c r="CY2755" s="1" t="s">
        <v>2829</v>
      </c>
    </row>
    <row r="2756" spans="97:103" x14ac:dyDescent="0.2">
      <c r="CS2756" s="1" t="s">
        <v>2829</v>
      </c>
      <c r="CT2756" s="1">
        <v>1</v>
      </c>
      <c r="CU2756" s="1">
        <v>650</v>
      </c>
      <c r="CV2756" s="1">
        <v>47</v>
      </c>
      <c r="CW2756" s="1">
        <v>0</v>
      </c>
      <c r="CX2756" s="1">
        <v>150047</v>
      </c>
      <c r="CY2756" s="1" t="s">
        <v>2829</v>
      </c>
    </row>
    <row r="2757" spans="97:103" x14ac:dyDescent="0.2">
      <c r="CS2757" s="1" t="s">
        <v>2829</v>
      </c>
      <c r="CT2757" s="1">
        <v>1</v>
      </c>
      <c r="CU2757" s="1">
        <v>650</v>
      </c>
      <c r="CV2757" s="1">
        <v>47</v>
      </c>
      <c r="CW2757" s="1">
        <v>0</v>
      </c>
      <c r="CX2757" s="1">
        <v>150047</v>
      </c>
      <c r="CY2757" s="1" t="s">
        <v>2829</v>
      </c>
    </row>
    <row r="2758" spans="97:103" x14ac:dyDescent="0.2">
      <c r="CS2758" s="1" t="s">
        <v>2829</v>
      </c>
      <c r="CT2758" s="1">
        <v>1</v>
      </c>
      <c r="CU2758" s="1">
        <v>650</v>
      </c>
      <c r="CV2758" s="1">
        <v>47</v>
      </c>
      <c r="CW2758" s="1">
        <v>0</v>
      </c>
      <c r="CX2758" s="1">
        <v>150047</v>
      </c>
      <c r="CY2758" s="1" t="s">
        <v>2829</v>
      </c>
    </row>
    <row r="2759" spans="97:103" x14ac:dyDescent="0.2">
      <c r="CS2759" s="1" t="s">
        <v>2829</v>
      </c>
      <c r="CT2759" s="1">
        <v>1</v>
      </c>
      <c r="CU2759" s="1">
        <v>650</v>
      </c>
      <c r="CV2759" s="1">
        <v>47</v>
      </c>
      <c r="CW2759" s="1">
        <v>0</v>
      </c>
      <c r="CX2759" s="1">
        <v>150047</v>
      </c>
      <c r="CY2759" s="1" t="s">
        <v>2829</v>
      </c>
    </row>
    <row r="2760" spans="97:103" x14ac:dyDescent="0.2">
      <c r="CS2760" s="1" t="s">
        <v>2829</v>
      </c>
      <c r="CT2760" s="1">
        <v>1</v>
      </c>
      <c r="CU2760" s="1">
        <v>650</v>
      </c>
      <c r="CV2760" s="1">
        <v>47</v>
      </c>
      <c r="CW2760" s="1">
        <v>0</v>
      </c>
      <c r="CX2760" s="1">
        <v>150047</v>
      </c>
      <c r="CY2760" s="1" t="s">
        <v>2829</v>
      </c>
    </row>
    <row r="2761" spans="97:103" x14ac:dyDescent="0.2">
      <c r="CS2761" s="1" t="s">
        <v>2829</v>
      </c>
      <c r="CT2761" s="1">
        <v>1</v>
      </c>
      <c r="CU2761" s="1">
        <v>650</v>
      </c>
      <c r="CV2761" s="1">
        <v>47</v>
      </c>
      <c r="CW2761" s="1">
        <v>0</v>
      </c>
      <c r="CX2761" s="1">
        <v>150047</v>
      </c>
      <c r="CY2761" s="1" t="s">
        <v>2829</v>
      </c>
    </row>
    <row r="2762" spans="97:103" x14ac:dyDescent="0.2">
      <c r="CS2762" s="1" t="s">
        <v>2829</v>
      </c>
      <c r="CT2762" s="1">
        <v>1</v>
      </c>
      <c r="CU2762" s="1">
        <v>650</v>
      </c>
      <c r="CV2762" s="1">
        <v>47</v>
      </c>
      <c r="CW2762" s="1">
        <v>0</v>
      </c>
      <c r="CX2762" s="1">
        <v>150047</v>
      </c>
      <c r="CY2762" s="1" t="s">
        <v>2829</v>
      </c>
    </row>
    <row r="2763" spans="97:103" x14ac:dyDescent="0.2">
      <c r="CS2763" s="1" t="s">
        <v>2829</v>
      </c>
      <c r="CT2763" s="1">
        <v>1</v>
      </c>
      <c r="CU2763" s="1">
        <v>650</v>
      </c>
      <c r="CV2763" s="1">
        <v>47</v>
      </c>
      <c r="CW2763" s="1">
        <v>0</v>
      </c>
      <c r="CX2763" s="1">
        <v>150047</v>
      </c>
      <c r="CY2763" s="1" t="s">
        <v>2829</v>
      </c>
    </row>
    <row r="2764" spans="97:103" x14ac:dyDescent="0.2">
      <c r="CS2764" s="1" t="s">
        <v>2829</v>
      </c>
      <c r="CT2764" s="1">
        <v>1</v>
      </c>
      <c r="CU2764" s="1">
        <v>650</v>
      </c>
      <c r="CV2764" s="1">
        <v>47</v>
      </c>
      <c r="CW2764" s="1">
        <v>0</v>
      </c>
      <c r="CX2764" s="1">
        <v>150047</v>
      </c>
      <c r="CY2764" s="1" t="s">
        <v>2829</v>
      </c>
    </row>
    <row r="2765" spans="97:103" x14ac:dyDescent="0.2">
      <c r="CS2765" s="1" t="s">
        <v>2829</v>
      </c>
      <c r="CT2765" s="1">
        <v>1</v>
      </c>
      <c r="CU2765" s="1">
        <v>650</v>
      </c>
      <c r="CV2765" s="1">
        <v>47</v>
      </c>
      <c r="CW2765" s="1">
        <v>0</v>
      </c>
      <c r="CX2765" s="1">
        <v>150047</v>
      </c>
      <c r="CY2765" s="1" t="s">
        <v>2829</v>
      </c>
    </row>
    <row r="2766" spans="97:103" x14ac:dyDescent="0.2">
      <c r="CS2766" s="1" t="s">
        <v>2829</v>
      </c>
      <c r="CT2766" s="1">
        <v>1</v>
      </c>
      <c r="CU2766" s="1">
        <v>650</v>
      </c>
      <c r="CV2766" s="1">
        <v>47</v>
      </c>
      <c r="CW2766" s="1">
        <v>0</v>
      </c>
      <c r="CX2766" s="1">
        <v>150047</v>
      </c>
      <c r="CY2766" s="1" t="s">
        <v>2829</v>
      </c>
    </row>
    <row r="2767" spans="97:103" x14ac:dyDescent="0.2">
      <c r="CS2767" s="1" t="s">
        <v>2829</v>
      </c>
      <c r="CT2767" s="1">
        <v>1</v>
      </c>
      <c r="CU2767" s="1">
        <v>650</v>
      </c>
      <c r="CV2767" s="1">
        <v>47</v>
      </c>
      <c r="CW2767" s="1">
        <v>0</v>
      </c>
      <c r="CX2767" s="1">
        <v>150047</v>
      </c>
      <c r="CY2767" s="1" t="s">
        <v>2829</v>
      </c>
    </row>
    <row r="2768" spans="97:103" x14ac:dyDescent="0.2">
      <c r="CS2768" s="1" t="s">
        <v>2829</v>
      </c>
      <c r="CT2768" s="1">
        <v>1</v>
      </c>
      <c r="CU2768" s="1">
        <v>650</v>
      </c>
      <c r="CV2768" s="1">
        <v>47</v>
      </c>
      <c r="CW2768" s="1">
        <v>0</v>
      </c>
      <c r="CX2768" s="1">
        <v>150047</v>
      </c>
      <c r="CY2768" s="1" t="s">
        <v>2829</v>
      </c>
    </row>
    <row r="2769" spans="97:103" x14ac:dyDescent="0.2">
      <c r="CS2769" s="1" t="s">
        <v>2829</v>
      </c>
      <c r="CT2769" s="1">
        <v>1</v>
      </c>
      <c r="CU2769" s="1">
        <v>650</v>
      </c>
      <c r="CV2769" s="1">
        <v>47</v>
      </c>
      <c r="CW2769" s="1">
        <v>0</v>
      </c>
      <c r="CX2769" s="1">
        <v>150047</v>
      </c>
      <c r="CY2769" s="1" t="s">
        <v>2829</v>
      </c>
    </row>
    <row r="2770" spans="97:103" x14ac:dyDescent="0.2">
      <c r="CS2770" s="1" t="s">
        <v>2829</v>
      </c>
      <c r="CT2770" s="1">
        <v>1</v>
      </c>
      <c r="CU2770" s="1">
        <v>650</v>
      </c>
      <c r="CV2770" s="1">
        <v>47</v>
      </c>
      <c r="CW2770" s="1">
        <v>0</v>
      </c>
      <c r="CX2770" s="1">
        <v>150047</v>
      </c>
      <c r="CY2770" s="1" t="s">
        <v>2829</v>
      </c>
    </row>
    <row r="2771" spans="97:103" x14ac:dyDescent="0.2">
      <c r="CS2771" s="1" t="s">
        <v>2829</v>
      </c>
      <c r="CT2771" s="1">
        <v>1</v>
      </c>
      <c r="CU2771" s="1">
        <v>650</v>
      </c>
      <c r="CV2771" s="1">
        <v>47</v>
      </c>
      <c r="CW2771" s="1">
        <v>0</v>
      </c>
      <c r="CX2771" s="1">
        <v>150047</v>
      </c>
      <c r="CY2771" s="1" t="s">
        <v>2829</v>
      </c>
    </row>
    <row r="2772" spans="97:103" x14ac:dyDescent="0.2">
      <c r="CS2772" s="1" t="s">
        <v>2829</v>
      </c>
      <c r="CT2772" s="1">
        <v>1</v>
      </c>
      <c r="CU2772" s="1">
        <v>650</v>
      </c>
      <c r="CV2772" s="1">
        <v>47</v>
      </c>
      <c r="CW2772" s="1">
        <v>0</v>
      </c>
      <c r="CX2772" s="1">
        <v>150047</v>
      </c>
      <c r="CY2772" s="1" t="s">
        <v>2829</v>
      </c>
    </row>
    <row r="2773" spans="97:103" x14ac:dyDescent="0.2">
      <c r="CS2773" s="1" t="s">
        <v>2829</v>
      </c>
      <c r="CT2773" s="1">
        <v>1</v>
      </c>
      <c r="CU2773" s="1">
        <v>650</v>
      </c>
      <c r="CV2773" s="1">
        <v>47</v>
      </c>
      <c r="CW2773" s="1">
        <v>0</v>
      </c>
      <c r="CX2773" s="1">
        <v>150047</v>
      </c>
      <c r="CY2773" s="1" t="s">
        <v>2829</v>
      </c>
    </row>
    <row r="2774" spans="97:103" x14ac:dyDescent="0.2">
      <c r="CS2774" s="1" t="s">
        <v>2829</v>
      </c>
      <c r="CT2774" s="1">
        <v>1</v>
      </c>
      <c r="CU2774" s="1">
        <v>650</v>
      </c>
      <c r="CV2774" s="1">
        <v>47</v>
      </c>
      <c r="CW2774" s="1">
        <v>0</v>
      </c>
      <c r="CX2774" s="1">
        <v>150047</v>
      </c>
      <c r="CY2774" s="1" t="s">
        <v>2829</v>
      </c>
    </row>
    <row r="2775" spans="97:103" x14ac:dyDescent="0.2">
      <c r="CS2775" s="1" t="s">
        <v>2829</v>
      </c>
      <c r="CT2775" s="1">
        <v>1</v>
      </c>
      <c r="CU2775" s="1">
        <v>650</v>
      </c>
      <c r="CV2775" s="1">
        <v>47</v>
      </c>
      <c r="CW2775" s="1">
        <v>0</v>
      </c>
      <c r="CX2775" s="1">
        <v>150047</v>
      </c>
      <c r="CY2775" s="1" t="s">
        <v>2829</v>
      </c>
    </row>
    <row r="2776" spans="97:103" x14ac:dyDescent="0.2">
      <c r="CS2776" s="1" t="s">
        <v>2829</v>
      </c>
      <c r="CT2776" s="1">
        <v>1</v>
      </c>
      <c r="CU2776" s="1">
        <v>650</v>
      </c>
      <c r="CV2776" s="1">
        <v>47</v>
      </c>
      <c r="CW2776" s="1">
        <v>0</v>
      </c>
      <c r="CX2776" s="1">
        <v>150047</v>
      </c>
      <c r="CY2776" s="1" t="s">
        <v>2829</v>
      </c>
    </row>
    <row r="2777" spans="97:103" x14ac:dyDescent="0.2">
      <c r="CS2777" s="1" t="s">
        <v>2829</v>
      </c>
      <c r="CT2777" s="1">
        <v>1</v>
      </c>
      <c r="CU2777" s="1">
        <v>650</v>
      </c>
      <c r="CV2777" s="1">
        <v>47</v>
      </c>
      <c r="CW2777" s="1">
        <v>0</v>
      </c>
      <c r="CX2777" s="1">
        <v>150047</v>
      </c>
      <c r="CY2777" s="1" t="s">
        <v>2829</v>
      </c>
    </row>
    <row r="2778" spans="97:103" x14ac:dyDescent="0.2">
      <c r="CS2778" s="1" t="s">
        <v>189</v>
      </c>
      <c r="CT2778" s="1">
        <v>2</v>
      </c>
      <c r="CU2778" s="1">
        <v>650</v>
      </c>
      <c r="CV2778" s="1">
        <v>48</v>
      </c>
      <c r="CW2778" s="1">
        <v>0</v>
      </c>
      <c r="CX2778" s="1">
        <v>150048</v>
      </c>
      <c r="CY2778" s="1" t="s">
        <v>189</v>
      </c>
    </row>
    <row r="2779" spans="97:103" x14ac:dyDescent="0.2">
      <c r="CS2779" s="1" t="s">
        <v>189</v>
      </c>
      <c r="CT2779" s="1">
        <v>2</v>
      </c>
      <c r="CU2779" s="1">
        <v>650</v>
      </c>
      <c r="CV2779" s="1">
        <v>48</v>
      </c>
      <c r="CW2779" s="1">
        <v>0</v>
      </c>
      <c r="CX2779" s="1">
        <v>150048</v>
      </c>
      <c r="CY2779" s="1" t="s">
        <v>189</v>
      </c>
    </row>
    <row r="2780" spans="97:103" x14ac:dyDescent="0.2">
      <c r="CS2780" s="1" t="s">
        <v>189</v>
      </c>
      <c r="CT2780" s="1">
        <v>2</v>
      </c>
      <c r="CU2780" s="1">
        <v>650</v>
      </c>
      <c r="CV2780" s="1">
        <v>48</v>
      </c>
      <c r="CW2780" s="1">
        <v>0</v>
      </c>
      <c r="CX2780" s="1">
        <v>150048</v>
      </c>
      <c r="CY2780" s="1" t="s">
        <v>189</v>
      </c>
    </row>
    <row r="2781" spans="97:103" x14ac:dyDescent="0.2">
      <c r="CS2781" s="1" t="s">
        <v>189</v>
      </c>
      <c r="CT2781" s="1">
        <v>2</v>
      </c>
      <c r="CU2781" s="1">
        <v>650</v>
      </c>
      <c r="CV2781" s="1">
        <v>48</v>
      </c>
      <c r="CW2781" s="1">
        <v>0</v>
      </c>
      <c r="CX2781" s="1">
        <v>150048</v>
      </c>
      <c r="CY2781" s="1" t="s">
        <v>189</v>
      </c>
    </row>
    <row r="2782" spans="97:103" x14ac:dyDescent="0.2">
      <c r="CS2782" s="1" t="s">
        <v>189</v>
      </c>
      <c r="CT2782" s="1">
        <v>2</v>
      </c>
      <c r="CU2782" s="1">
        <v>650</v>
      </c>
      <c r="CV2782" s="1">
        <v>48</v>
      </c>
      <c r="CW2782" s="1">
        <v>0</v>
      </c>
      <c r="CX2782" s="1">
        <v>150048</v>
      </c>
      <c r="CY2782" s="1" t="s">
        <v>189</v>
      </c>
    </row>
    <row r="2783" spans="97:103" x14ac:dyDescent="0.2">
      <c r="CS2783" s="1" t="s">
        <v>189</v>
      </c>
      <c r="CT2783" s="1">
        <v>2</v>
      </c>
      <c r="CU2783" s="1">
        <v>650</v>
      </c>
      <c r="CV2783" s="1">
        <v>48</v>
      </c>
      <c r="CW2783" s="1">
        <v>0</v>
      </c>
      <c r="CX2783" s="1">
        <v>150048</v>
      </c>
      <c r="CY2783" s="1" t="s">
        <v>189</v>
      </c>
    </row>
    <row r="2784" spans="97:103" x14ac:dyDescent="0.2">
      <c r="CS2784" s="1" t="s">
        <v>189</v>
      </c>
      <c r="CT2784" s="1">
        <v>2</v>
      </c>
      <c r="CU2784" s="1">
        <v>650</v>
      </c>
      <c r="CV2784" s="1">
        <v>48</v>
      </c>
      <c r="CW2784" s="1">
        <v>0</v>
      </c>
      <c r="CX2784" s="1">
        <v>150048</v>
      </c>
      <c r="CY2784" s="1" t="s">
        <v>189</v>
      </c>
    </row>
    <row r="2785" spans="97:103" x14ac:dyDescent="0.2">
      <c r="CS2785" s="1" t="s">
        <v>189</v>
      </c>
      <c r="CT2785" s="1">
        <v>2</v>
      </c>
      <c r="CU2785" s="1">
        <v>650</v>
      </c>
      <c r="CV2785" s="1">
        <v>48</v>
      </c>
      <c r="CW2785" s="1">
        <v>0</v>
      </c>
      <c r="CX2785" s="1">
        <v>150048</v>
      </c>
      <c r="CY2785" s="1" t="s">
        <v>189</v>
      </c>
    </row>
    <row r="2786" spans="97:103" x14ac:dyDescent="0.2">
      <c r="CS2786" s="1" t="s">
        <v>189</v>
      </c>
      <c r="CT2786" s="1">
        <v>2</v>
      </c>
      <c r="CU2786" s="1">
        <v>650</v>
      </c>
      <c r="CV2786" s="1">
        <v>48</v>
      </c>
      <c r="CW2786" s="1">
        <v>0</v>
      </c>
      <c r="CX2786" s="1">
        <v>150048</v>
      </c>
      <c r="CY2786" s="1" t="s">
        <v>189</v>
      </c>
    </row>
    <row r="2787" spans="97:103" x14ac:dyDescent="0.2">
      <c r="CS2787" s="1" t="s">
        <v>189</v>
      </c>
      <c r="CT2787" s="1">
        <v>2</v>
      </c>
      <c r="CU2787" s="1">
        <v>650</v>
      </c>
      <c r="CV2787" s="1">
        <v>48</v>
      </c>
      <c r="CW2787" s="1">
        <v>0</v>
      </c>
      <c r="CX2787" s="1">
        <v>150048</v>
      </c>
      <c r="CY2787" s="1" t="s">
        <v>189</v>
      </c>
    </row>
    <row r="2788" spans="97:103" x14ac:dyDescent="0.2">
      <c r="CS2788" s="1" t="s">
        <v>189</v>
      </c>
      <c r="CT2788" s="1">
        <v>2</v>
      </c>
      <c r="CU2788" s="1">
        <v>650</v>
      </c>
      <c r="CV2788" s="1">
        <v>48</v>
      </c>
      <c r="CW2788" s="1">
        <v>0</v>
      </c>
      <c r="CX2788" s="1">
        <v>150048</v>
      </c>
      <c r="CY2788" s="1" t="s">
        <v>189</v>
      </c>
    </row>
    <row r="2789" spans="97:103" x14ac:dyDescent="0.2">
      <c r="CS2789" s="1" t="s">
        <v>189</v>
      </c>
      <c r="CT2789" s="1">
        <v>2</v>
      </c>
      <c r="CU2789" s="1">
        <v>650</v>
      </c>
      <c r="CV2789" s="1">
        <v>48</v>
      </c>
      <c r="CW2789" s="1">
        <v>0</v>
      </c>
      <c r="CX2789" s="1">
        <v>150048</v>
      </c>
      <c r="CY2789" s="1" t="s">
        <v>189</v>
      </c>
    </row>
    <row r="2790" spans="97:103" x14ac:dyDescent="0.2">
      <c r="CS2790" s="1" t="s">
        <v>189</v>
      </c>
      <c r="CT2790" s="1">
        <v>2</v>
      </c>
      <c r="CU2790" s="1">
        <v>650</v>
      </c>
      <c r="CV2790" s="1">
        <v>48</v>
      </c>
      <c r="CW2790" s="1">
        <v>0</v>
      </c>
      <c r="CX2790" s="1">
        <v>150048</v>
      </c>
      <c r="CY2790" s="1" t="s">
        <v>189</v>
      </c>
    </row>
    <row r="2791" spans="97:103" x14ac:dyDescent="0.2">
      <c r="CS2791" s="1" t="s">
        <v>189</v>
      </c>
      <c r="CT2791" s="1">
        <v>2</v>
      </c>
      <c r="CU2791" s="1">
        <v>650</v>
      </c>
      <c r="CV2791" s="1">
        <v>48</v>
      </c>
      <c r="CW2791" s="1">
        <v>0</v>
      </c>
      <c r="CX2791" s="1">
        <v>150048</v>
      </c>
      <c r="CY2791" s="1" t="s">
        <v>189</v>
      </c>
    </row>
    <row r="2792" spans="97:103" x14ac:dyDescent="0.2">
      <c r="CS2792" s="1" t="s">
        <v>189</v>
      </c>
      <c r="CT2792" s="1">
        <v>2</v>
      </c>
      <c r="CU2792" s="1">
        <v>650</v>
      </c>
      <c r="CV2792" s="1">
        <v>48</v>
      </c>
      <c r="CW2792" s="1">
        <v>0</v>
      </c>
      <c r="CX2792" s="1">
        <v>150048</v>
      </c>
      <c r="CY2792" s="1" t="s">
        <v>189</v>
      </c>
    </row>
    <row r="2793" spans="97:103" x14ac:dyDescent="0.2">
      <c r="CS2793" s="1" t="s">
        <v>189</v>
      </c>
      <c r="CT2793" s="1">
        <v>2</v>
      </c>
      <c r="CU2793" s="1">
        <v>650</v>
      </c>
      <c r="CV2793" s="1">
        <v>48</v>
      </c>
      <c r="CW2793" s="1">
        <v>0</v>
      </c>
      <c r="CX2793" s="1">
        <v>150048</v>
      </c>
      <c r="CY2793" s="1" t="s">
        <v>189</v>
      </c>
    </row>
    <row r="2794" spans="97:103" x14ac:dyDescent="0.2">
      <c r="CS2794" s="1" t="s">
        <v>189</v>
      </c>
      <c r="CT2794" s="1">
        <v>2</v>
      </c>
      <c r="CU2794" s="1">
        <v>650</v>
      </c>
      <c r="CV2794" s="1">
        <v>48</v>
      </c>
      <c r="CW2794" s="1">
        <v>0</v>
      </c>
      <c r="CX2794" s="1">
        <v>150048</v>
      </c>
      <c r="CY2794" s="1" t="s">
        <v>189</v>
      </c>
    </row>
    <row r="2795" spans="97:103" x14ac:dyDescent="0.2">
      <c r="CS2795" s="1" t="s">
        <v>189</v>
      </c>
      <c r="CT2795" s="1">
        <v>2</v>
      </c>
      <c r="CU2795" s="1">
        <v>650</v>
      </c>
      <c r="CV2795" s="1">
        <v>48</v>
      </c>
      <c r="CW2795" s="1">
        <v>0</v>
      </c>
      <c r="CX2795" s="1">
        <v>150048</v>
      </c>
      <c r="CY2795" s="1" t="s">
        <v>189</v>
      </c>
    </row>
    <row r="2796" spans="97:103" x14ac:dyDescent="0.2">
      <c r="CS2796" s="1" t="s">
        <v>189</v>
      </c>
      <c r="CT2796" s="1">
        <v>2</v>
      </c>
      <c r="CU2796" s="1">
        <v>650</v>
      </c>
      <c r="CV2796" s="1">
        <v>48</v>
      </c>
      <c r="CW2796" s="1">
        <v>0</v>
      </c>
      <c r="CX2796" s="1">
        <v>150048</v>
      </c>
      <c r="CY2796" s="1" t="s">
        <v>189</v>
      </c>
    </row>
    <row r="2797" spans="97:103" x14ac:dyDescent="0.2">
      <c r="CS2797" s="1" t="s">
        <v>189</v>
      </c>
      <c r="CT2797" s="1">
        <v>2</v>
      </c>
      <c r="CU2797" s="1">
        <v>650</v>
      </c>
      <c r="CV2797" s="1">
        <v>48</v>
      </c>
      <c r="CW2797" s="1">
        <v>0</v>
      </c>
      <c r="CX2797" s="1">
        <v>150048</v>
      </c>
      <c r="CY2797" s="1" t="s">
        <v>189</v>
      </c>
    </row>
    <row r="2798" spans="97:103" x14ac:dyDescent="0.2">
      <c r="CS2798" s="1" t="s">
        <v>189</v>
      </c>
      <c r="CT2798" s="1">
        <v>2</v>
      </c>
      <c r="CU2798" s="1">
        <v>650</v>
      </c>
      <c r="CV2798" s="1">
        <v>48</v>
      </c>
      <c r="CW2798" s="1">
        <v>0</v>
      </c>
      <c r="CX2798" s="1">
        <v>150048</v>
      </c>
      <c r="CY2798" s="1" t="s">
        <v>189</v>
      </c>
    </row>
    <row r="2799" spans="97:103" x14ac:dyDescent="0.2">
      <c r="CS2799" s="1" t="s">
        <v>189</v>
      </c>
      <c r="CT2799" s="1">
        <v>2</v>
      </c>
      <c r="CU2799" s="1">
        <v>650</v>
      </c>
      <c r="CV2799" s="1">
        <v>48</v>
      </c>
      <c r="CW2799" s="1">
        <v>0</v>
      </c>
      <c r="CX2799" s="1">
        <v>150048</v>
      </c>
      <c r="CY2799" s="1" t="s">
        <v>189</v>
      </c>
    </row>
    <row r="2800" spans="97:103" x14ac:dyDescent="0.2">
      <c r="CS2800" s="1" t="s">
        <v>189</v>
      </c>
      <c r="CT2800" s="1">
        <v>2</v>
      </c>
      <c r="CU2800" s="1">
        <v>650</v>
      </c>
      <c r="CV2800" s="1">
        <v>48</v>
      </c>
      <c r="CW2800" s="1">
        <v>0</v>
      </c>
      <c r="CX2800" s="1">
        <v>150048</v>
      </c>
      <c r="CY2800" s="1" t="s">
        <v>189</v>
      </c>
    </row>
    <row r="2801" spans="97:103" x14ac:dyDescent="0.2">
      <c r="CS2801" s="1" t="s">
        <v>189</v>
      </c>
      <c r="CT2801" s="1">
        <v>2</v>
      </c>
      <c r="CU2801" s="1">
        <v>650</v>
      </c>
      <c r="CV2801" s="1">
        <v>48</v>
      </c>
      <c r="CW2801" s="1">
        <v>0</v>
      </c>
      <c r="CX2801" s="1">
        <v>150048</v>
      </c>
      <c r="CY2801" s="1" t="s">
        <v>189</v>
      </c>
    </row>
    <row r="2802" spans="97:103" x14ac:dyDescent="0.2">
      <c r="CS2802" s="1" t="s">
        <v>189</v>
      </c>
      <c r="CT2802" s="1">
        <v>2</v>
      </c>
      <c r="CU2802" s="1">
        <v>650</v>
      </c>
      <c r="CV2802" s="1">
        <v>48</v>
      </c>
      <c r="CW2802" s="1">
        <v>0</v>
      </c>
      <c r="CX2802" s="1">
        <v>150048</v>
      </c>
      <c r="CY2802" s="1" t="s">
        <v>189</v>
      </c>
    </row>
    <row r="2803" spans="97:103" x14ac:dyDescent="0.2">
      <c r="CS2803" s="1" t="s">
        <v>189</v>
      </c>
      <c r="CT2803" s="1">
        <v>2</v>
      </c>
      <c r="CU2803" s="1">
        <v>650</v>
      </c>
      <c r="CV2803" s="1">
        <v>48</v>
      </c>
      <c r="CW2803" s="1">
        <v>0</v>
      </c>
      <c r="CX2803" s="1">
        <v>150048</v>
      </c>
      <c r="CY2803" s="1" t="s">
        <v>189</v>
      </c>
    </row>
    <row r="2804" spans="97:103" x14ac:dyDescent="0.2">
      <c r="CS2804" s="1" t="s">
        <v>189</v>
      </c>
      <c r="CT2804" s="1">
        <v>2</v>
      </c>
      <c r="CU2804" s="1">
        <v>650</v>
      </c>
      <c r="CV2804" s="1">
        <v>48</v>
      </c>
      <c r="CW2804" s="1">
        <v>0</v>
      </c>
      <c r="CX2804" s="1">
        <v>150048</v>
      </c>
      <c r="CY2804" s="1" t="s">
        <v>189</v>
      </c>
    </row>
    <row r="2805" spans="97:103" x14ac:dyDescent="0.2">
      <c r="CS2805" s="1" t="s">
        <v>189</v>
      </c>
      <c r="CT2805" s="1">
        <v>2</v>
      </c>
      <c r="CU2805" s="1">
        <v>650</v>
      </c>
      <c r="CV2805" s="1">
        <v>48</v>
      </c>
      <c r="CW2805" s="1">
        <v>0</v>
      </c>
      <c r="CX2805" s="1">
        <v>150048</v>
      </c>
      <c r="CY2805" s="1" t="s">
        <v>189</v>
      </c>
    </row>
    <row r="2806" spans="97:103" x14ac:dyDescent="0.2">
      <c r="CS2806" s="1" t="s">
        <v>189</v>
      </c>
      <c r="CT2806" s="1">
        <v>2</v>
      </c>
      <c r="CU2806" s="1">
        <v>650</v>
      </c>
      <c r="CV2806" s="1">
        <v>48</v>
      </c>
      <c r="CW2806" s="1">
        <v>0</v>
      </c>
      <c r="CX2806" s="1">
        <v>150048</v>
      </c>
      <c r="CY2806" s="1" t="s">
        <v>189</v>
      </c>
    </row>
    <row r="2807" spans="97:103" x14ac:dyDescent="0.2">
      <c r="CS2807" s="1" t="s">
        <v>189</v>
      </c>
      <c r="CT2807" s="1">
        <v>2</v>
      </c>
      <c r="CU2807" s="1">
        <v>650</v>
      </c>
      <c r="CV2807" s="1">
        <v>48</v>
      </c>
      <c r="CW2807" s="1">
        <v>0</v>
      </c>
      <c r="CX2807" s="1">
        <v>150048</v>
      </c>
      <c r="CY2807" s="1" t="s">
        <v>189</v>
      </c>
    </row>
    <row r="2808" spans="97:103" x14ac:dyDescent="0.2">
      <c r="CS2808" s="1" t="s">
        <v>189</v>
      </c>
      <c r="CT2808" s="1">
        <v>2</v>
      </c>
      <c r="CU2808" s="1">
        <v>650</v>
      </c>
      <c r="CV2808" s="1">
        <v>48</v>
      </c>
      <c r="CW2808" s="1">
        <v>0</v>
      </c>
      <c r="CX2808" s="1">
        <v>150048</v>
      </c>
      <c r="CY2808" s="1" t="s">
        <v>189</v>
      </c>
    </row>
    <row r="2809" spans="97:103" x14ac:dyDescent="0.2">
      <c r="CS2809" s="1" t="s">
        <v>189</v>
      </c>
      <c r="CT2809" s="1">
        <v>2</v>
      </c>
      <c r="CU2809" s="1">
        <v>650</v>
      </c>
      <c r="CV2809" s="1">
        <v>48</v>
      </c>
      <c r="CW2809" s="1">
        <v>0</v>
      </c>
      <c r="CX2809" s="1">
        <v>150048</v>
      </c>
      <c r="CY2809" s="1" t="s">
        <v>189</v>
      </c>
    </row>
    <row r="2810" spans="97:103" x14ac:dyDescent="0.2">
      <c r="CS2810" s="1" t="s">
        <v>189</v>
      </c>
      <c r="CT2810" s="1">
        <v>2</v>
      </c>
      <c r="CU2810" s="1">
        <v>650</v>
      </c>
      <c r="CV2810" s="1">
        <v>48</v>
      </c>
      <c r="CW2810" s="1">
        <v>0</v>
      </c>
      <c r="CX2810" s="1">
        <v>150048</v>
      </c>
      <c r="CY2810" s="1" t="s">
        <v>189</v>
      </c>
    </row>
    <row r="2811" spans="97:103" x14ac:dyDescent="0.2">
      <c r="CS2811" s="1" t="s">
        <v>189</v>
      </c>
      <c r="CT2811" s="1">
        <v>2</v>
      </c>
      <c r="CU2811" s="1">
        <v>650</v>
      </c>
      <c r="CV2811" s="1">
        <v>48</v>
      </c>
      <c r="CW2811" s="1">
        <v>0</v>
      </c>
      <c r="CX2811" s="1">
        <v>150048</v>
      </c>
      <c r="CY2811" s="1" t="s">
        <v>189</v>
      </c>
    </row>
    <row r="2812" spans="97:103" x14ac:dyDescent="0.2">
      <c r="CS2812" s="1" t="s">
        <v>189</v>
      </c>
      <c r="CT2812" s="1">
        <v>2</v>
      </c>
      <c r="CU2812" s="1">
        <v>650</v>
      </c>
      <c r="CV2812" s="1">
        <v>48</v>
      </c>
      <c r="CW2812" s="1">
        <v>0</v>
      </c>
      <c r="CX2812" s="1">
        <v>150048</v>
      </c>
      <c r="CY2812" s="1" t="s">
        <v>189</v>
      </c>
    </row>
    <row r="2813" spans="97:103" x14ac:dyDescent="0.2">
      <c r="CS2813" s="1" t="s">
        <v>189</v>
      </c>
      <c r="CT2813" s="1">
        <v>2</v>
      </c>
      <c r="CU2813" s="1">
        <v>650</v>
      </c>
      <c r="CV2813" s="1">
        <v>48</v>
      </c>
      <c r="CW2813" s="1">
        <v>0</v>
      </c>
      <c r="CX2813" s="1">
        <v>150048</v>
      </c>
      <c r="CY2813" s="1" t="s">
        <v>189</v>
      </c>
    </row>
    <row r="2814" spans="97:103" x14ac:dyDescent="0.2">
      <c r="CS2814" s="1" t="s">
        <v>191</v>
      </c>
      <c r="CT2814" s="1">
        <v>2</v>
      </c>
      <c r="CU2814" s="1">
        <v>650</v>
      </c>
      <c r="CV2814" s="1">
        <v>49</v>
      </c>
      <c r="CW2814" s="1">
        <v>0</v>
      </c>
      <c r="CX2814" s="1">
        <v>150049</v>
      </c>
      <c r="CY2814" s="1" t="s">
        <v>191</v>
      </c>
    </row>
    <row r="2815" spans="97:103" x14ac:dyDescent="0.2">
      <c r="CS2815" s="1" t="s">
        <v>191</v>
      </c>
      <c r="CT2815" s="1">
        <v>2</v>
      </c>
      <c r="CU2815" s="1">
        <v>650</v>
      </c>
      <c r="CV2815" s="1">
        <v>49</v>
      </c>
      <c r="CW2815" s="1">
        <v>0</v>
      </c>
      <c r="CX2815" s="1">
        <v>150049</v>
      </c>
      <c r="CY2815" s="1" t="s">
        <v>191</v>
      </c>
    </row>
    <row r="2816" spans="97:103" x14ac:dyDescent="0.2">
      <c r="CS2816" s="1" t="s">
        <v>191</v>
      </c>
      <c r="CT2816" s="1">
        <v>2</v>
      </c>
      <c r="CU2816" s="1">
        <v>650</v>
      </c>
      <c r="CV2816" s="1">
        <v>49</v>
      </c>
      <c r="CW2816" s="1">
        <v>0</v>
      </c>
      <c r="CX2816" s="1">
        <v>150049</v>
      </c>
      <c r="CY2816" s="1" t="s">
        <v>191</v>
      </c>
    </row>
    <row r="2817" spans="97:103" x14ac:dyDescent="0.2">
      <c r="CS2817" s="1" t="s">
        <v>191</v>
      </c>
      <c r="CT2817" s="1">
        <v>2</v>
      </c>
      <c r="CU2817" s="1">
        <v>650</v>
      </c>
      <c r="CV2817" s="1">
        <v>49</v>
      </c>
      <c r="CW2817" s="1">
        <v>0</v>
      </c>
      <c r="CX2817" s="1">
        <v>150049</v>
      </c>
      <c r="CY2817" s="1" t="s">
        <v>191</v>
      </c>
    </row>
    <row r="2818" spans="97:103" x14ac:dyDescent="0.2">
      <c r="CS2818" s="1" t="s">
        <v>191</v>
      </c>
      <c r="CT2818" s="1">
        <v>2</v>
      </c>
      <c r="CU2818" s="1">
        <v>650</v>
      </c>
      <c r="CV2818" s="1">
        <v>49</v>
      </c>
      <c r="CW2818" s="1">
        <v>0</v>
      </c>
      <c r="CX2818" s="1">
        <v>150049</v>
      </c>
      <c r="CY2818" s="1" t="s">
        <v>191</v>
      </c>
    </row>
    <row r="2819" spans="97:103" x14ac:dyDescent="0.2">
      <c r="CS2819" s="1" t="s">
        <v>191</v>
      </c>
      <c r="CT2819" s="1">
        <v>2</v>
      </c>
      <c r="CU2819" s="1">
        <v>650</v>
      </c>
      <c r="CV2819" s="1">
        <v>49</v>
      </c>
      <c r="CW2819" s="1">
        <v>0</v>
      </c>
      <c r="CX2819" s="1">
        <v>150049</v>
      </c>
      <c r="CY2819" s="1" t="s">
        <v>191</v>
      </c>
    </row>
    <row r="2820" spans="97:103" x14ac:dyDescent="0.2">
      <c r="CS2820" s="1" t="s">
        <v>191</v>
      </c>
      <c r="CT2820" s="1">
        <v>2</v>
      </c>
      <c r="CU2820" s="1">
        <v>650</v>
      </c>
      <c r="CV2820" s="1">
        <v>49</v>
      </c>
      <c r="CW2820" s="1">
        <v>0</v>
      </c>
      <c r="CX2820" s="1">
        <v>150049</v>
      </c>
      <c r="CY2820" s="1" t="s">
        <v>191</v>
      </c>
    </row>
    <row r="2821" spans="97:103" x14ac:dyDescent="0.2">
      <c r="CS2821" s="1" t="s">
        <v>191</v>
      </c>
      <c r="CT2821" s="1">
        <v>2</v>
      </c>
      <c r="CU2821" s="1">
        <v>650</v>
      </c>
      <c r="CV2821" s="1">
        <v>49</v>
      </c>
      <c r="CW2821" s="1">
        <v>0</v>
      </c>
      <c r="CX2821" s="1">
        <v>150049</v>
      </c>
      <c r="CY2821" s="1" t="s">
        <v>191</v>
      </c>
    </row>
    <row r="2822" spans="97:103" x14ac:dyDescent="0.2">
      <c r="CS2822" s="1" t="s">
        <v>191</v>
      </c>
      <c r="CT2822" s="1">
        <v>2</v>
      </c>
      <c r="CU2822" s="1">
        <v>650</v>
      </c>
      <c r="CV2822" s="1">
        <v>49</v>
      </c>
      <c r="CW2822" s="1">
        <v>0</v>
      </c>
      <c r="CX2822" s="1">
        <v>150049</v>
      </c>
      <c r="CY2822" s="1" t="s">
        <v>191</v>
      </c>
    </row>
    <row r="2823" spans="97:103" x14ac:dyDescent="0.2">
      <c r="CS2823" s="1" t="s">
        <v>191</v>
      </c>
      <c r="CT2823" s="1">
        <v>2</v>
      </c>
      <c r="CU2823" s="1">
        <v>650</v>
      </c>
      <c r="CV2823" s="1">
        <v>49</v>
      </c>
      <c r="CW2823" s="1">
        <v>0</v>
      </c>
      <c r="CX2823" s="1">
        <v>150049</v>
      </c>
      <c r="CY2823" s="1" t="s">
        <v>191</v>
      </c>
    </row>
    <row r="2824" spans="97:103" x14ac:dyDescent="0.2">
      <c r="CS2824" s="1" t="s">
        <v>191</v>
      </c>
      <c r="CT2824" s="1">
        <v>2</v>
      </c>
      <c r="CU2824" s="1">
        <v>650</v>
      </c>
      <c r="CV2824" s="1">
        <v>49</v>
      </c>
      <c r="CW2824" s="1">
        <v>0</v>
      </c>
      <c r="CX2824" s="1">
        <v>150049</v>
      </c>
      <c r="CY2824" s="1" t="s">
        <v>191</v>
      </c>
    </row>
    <row r="2825" spans="97:103" x14ac:dyDescent="0.2">
      <c r="CS2825" s="1" t="s">
        <v>191</v>
      </c>
      <c r="CT2825" s="1">
        <v>2</v>
      </c>
      <c r="CU2825" s="1">
        <v>650</v>
      </c>
      <c r="CV2825" s="1">
        <v>49</v>
      </c>
      <c r="CW2825" s="1">
        <v>0</v>
      </c>
      <c r="CX2825" s="1">
        <v>150049</v>
      </c>
      <c r="CY2825" s="1" t="s">
        <v>191</v>
      </c>
    </row>
    <row r="2826" spans="97:103" x14ac:dyDescent="0.2">
      <c r="CS2826" s="1" t="s">
        <v>191</v>
      </c>
      <c r="CT2826" s="1">
        <v>2</v>
      </c>
      <c r="CU2826" s="1">
        <v>650</v>
      </c>
      <c r="CV2826" s="1">
        <v>49</v>
      </c>
      <c r="CW2826" s="1">
        <v>0</v>
      </c>
      <c r="CX2826" s="1">
        <v>150049</v>
      </c>
      <c r="CY2826" s="1" t="s">
        <v>191</v>
      </c>
    </row>
    <row r="2827" spans="97:103" x14ac:dyDescent="0.2">
      <c r="CS2827" s="1" t="s">
        <v>191</v>
      </c>
      <c r="CT2827" s="1">
        <v>2</v>
      </c>
      <c r="CU2827" s="1">
        <v>650</v>
      </c>
      <c r="CV2827" s="1">
        <v>49</v>
      </c>
      <c r="CW2827" s="1">
        <v>0</v>
      </c>
      <c r="CX2827" s="1">
        <v>150049</v>
      </c>
      <c r="CY2827" s="1" t="s">
        <v>191</v>
      </c>
    </row>
    <row r="2828" spans="97:103" x14ac:dyDescent="0.2">
      <c r="CS2828" s="1" t="s">
        <v>191</v>
      </c>
      <c r="CT2828" s="1">
        <v>2</v>
      </c>
      <c r="CU2828" s="1">
        <v>650</v>
      </c>
      <c r="CV2828" s="1">
        <v>49</v>
      </c>
      <c r="CW2828" s="1">
        <v>0</v>
      </c>
      <c r="CX2828" s="1">
        <v>150049</v>
      </c>
      <c r="CY2828" s="1" t="s">
        <v>191</v>
      </c>
    </row>
    <row r="2829" spans="97:103" x14ac:dyDescent="0.2">
      <c r="CS2829" s="1" t="s">
        <v>191</v>
      </c>
      <c r="CT2829" s="1">
        <v>2</v>
      </c>
      <c r="CU2829" s="1">
        <v>650</v>
      </c>
      <c r="CV2829" s="1">
        <v>49</v>
      </c>
      <c r="CW2829" s="1">
        <v>0</v>
      </c>
      <c r="CX2829" s="1">
        <v>150049</v>
      </c>
      <c r="CY2829" s="1" t="s">
        <v>191</v>
      </c>
    </row>
    <row r="2830" spans="97:103" x14ac:dyDescent="0.2">
      <c r="CS2830" s="1" t="s">
        <v>191</v>
      </c>
      <c r="CT2830" s="1">
        <v>2</v>
      </c>
      <c r="CU2830" s="1">
        <v>650</v>
      </c>
      <c r="CV2830" s="1">
        <v>49</v>
      </c>
      <c r="CW2830" s="1">
        <v>0</v>
      </c>
      <c r="CX2830" s="1">
        <v>150049</v>
      </c>
      <c r="CY2830" s="1" t="s">
        <v>191</v>
      </c>
    </row>
    <row r="2831" spans="97:103" x14ac:dyDescent="0.2">
      <c r="CS2831" s="1" t="s">
        <v>191</v>
      </c>
      <c r="CT2831" s="1">
        <v>2</v>
      </c>
      <c r="CU2831" s="1">
        <v>650</v>
      </c>
      <c r="CV2831" s="1">
        <v>49</v>
      </c>
      <c r="CW2831" s="1">
        <v>0</v>
      </c>
      <c r="CX2831" s="1">
        <v>150049</v>
      </c>
      <c r="CY2831" s="1" t="s">
        <v>191</v>
      </c>
    </row>
    <row r="2832" spans="97:103" x14ac:dyDescent="0.2">
      <c r="CS2832" s="1" t="s">
        <v>191</v>
      </c>
      <c r="CT2832" s="1">
        <v>2</v>
      </c>
      <c r="CU2832" s="1">
        <v>650</v>
      </c>
      <c r="CV2832" s="1">
        <v>49</v>
      </c>
      <c r="CW2832" s="1">
        <v>0</v>
      </c>
      <c r="CX2832" s="1">
        <v>150049</v>
      </c>
      <c r="CY2832" s="1" t="s">
        <v>191</v>
      </c>
    </row>
    <row r="2833" spans="97:103" x14ac:dyDescent="0.2">
      <c r="CS2833" s="1" t="s">
        <v>191</v>
      </c>
      <c r="CT2833" s="1">
        <v>2</v>
      </c>
      <c r="CU2833" s="1">
        <v>650</v>
      </c>
      <c r="CV2833" s="1">
        <v>49</v>
      </c>
      <c r="CW2833" s="1">
        <v>0</v>
      </c>
      <c r="CX2833" s="1">
        <v>150049</v>
      </c>
      <c r="CY2833" s="1" t="s">
        <v>191</v>
      </c>
    </row>
    <row r="2834" spans="97:103" x14ac:dyDescent="0.2">
      <c r="CS2834" s="1" t="s">
        <v>191</v>
      </c>
      <c r="CT2834" s="1">
        <v>2</v>
      </c>
      <c r="CU2834" s="1">
        <v>650</v>
      </c>
      <c r="CV2834" s="1">
        <v>49</v>
      </c>
      <c r="CW2834" s="1">
        <v>0</v>
      </c>
      <c r="CX2834" s="1">
        <v>150049</v>
      </c>
      <c r="CY2834" s="1" t="s">
        <v>191</v>
      </c>
    </row>
    <row r="2835" spans="97:103" x14ac:dyDescent="0.2">
      <c r="CS2835" s="1" t="s">
        <v>191</v>
      </c>
      <c r="CT2835" s="1">
        <v>2</v>
      </c>
      <c r="CU2835" s="1">
        <v>650</v>
      </c>
      <c r="CV2835" s="1">
        <v>49</v>
      </c>
      <c r="CW2835" s="1">
        <v>0</v>
      </c>
      <c r="CX2835" s="1">
        <v>150049</v>
      </c>
      <c r="CY2835" s="1" t="s">
        <v>191</v>
      </c>
    </row>
    <row r="2836" spans="97:103" x14ac:dyDescent="0.2">
      <c r="CS2836" s="1" t="s">
        <v>191</v>
      </c>
      <c r="CT2836" s="1">
        <v>2</v>
      </c>
      <c r="CU2836" s="1">
        <v>650</v>
      </c>
      <c r="CV2836" s="1">
        <v>49</v>
      </c>
      <c r="CW2836" s="1">
        <v>0</v>
      </c>
      <c r="CX2836" s="1">
        <v>150049</v>
      </c>
      <c r="CY2836" s="1" t="s">
        <v>191</v>
      </c>
    </row>
    <row r="2837" spans="97:103" x14ac:dyDescent="0.2">
      <c r="CS2837" s="1" t="s">
        <v>191</v>
      </c>
      <c r="CT2837" s="1">
        <v>2</v>
      </c>
      <c r="CU2837" s="1">
        <v>650</v>
      </c>
      <c r="CV2837" s="1">
        <v>49</v>
      </c>
      <c r="CW2837" s="1">
        <v>0</v>
      </c>
      <c r="CX2837" s="1">
        <v>150049</v>
      </c>
      <c r="CY2837" s="1" t="s">
        <v>191</v>
      </c>
    </row>
    <row r="2838" spans="97:103" x14ac:dyDescent="0.2">
      <c r="CS2838" s="1" t="s">
        <v>191</v>
      </c>
      <c r="CT2838" s="1">
        <v>2</v>
      </c>
      <c r="CU2838" s="1">
        <v>650</v>
      </c>
      <c r="CV2838" s="1">
        <v>49</v>
      </c>
      <c r="CW2838" s="1">
        <v>0</v>
      </c>
      <c r="CX2838" s="1">
        <v>150049</v>
      </c>
      <c r="CY2838" s="1" t="s">
        <v>191</v>
      </c>
    </row>
    <row r="2839" spans="97:103" x14ac:dyDescent="0.2">
      <c r="CS2839" s="1" t="s">
        <v>191</v>
      </c>
      <c r="CT2839" s="1">
        <v>2</v>
      </c>
      <c r="CU2839" s="1">
        <v>650</v>
      </c>
      <c r="CV2839" s="1">
        <v>49</v>
      </c>
      <c r="CW2839" s="1">
        <v>0</v>
      </c>
      <c r="CX2839" s="1">
        <v>150049</v>
      </c>
      <c r="CY2839" s="1" t="s">
        <v>191</v>
      </c>
    </row>
    <row r="2840" spans="97:103" x14ac:dyDescent="0.2">
      <c r="CS2840" s="1" t="s">
        <v>191</v>
      </c>
      <c r="CT2840" s="1">
        <v>2</v>
      </c>
      <c r="CU2840" s="1">
        <v>650</v>
      </c>
      <c r="CV2840" s="1">
        <v>49</v>
      </c>
      <c r="CW2840" s="1">
        <v>0</v>
      </c>
      <c r="CX2840" s="1">
        <v>150049</v>
      </c>
      <c r="CY2840" s="1" t="s">
        <v>191</v>
      </c>
    </row>
    <row r="2841" spans="97:103" x14ac:dyDescent="0.2">
      <c r="CS2841" s="1" t="s">
        <v>191</v>
      </c>
      <c r="CT2841" s="1">
        <v>2</v>
      </c>
      <c r="CU2841" s="1">
        <v>650</v>
      </c>
      <c r="CV2841" s="1">
        <v>49</v>
      </c>
      <c r="CW2841" s="1">
        <v>0</v>
      </c>
      <c r="CX2841" s="1">
        <v>150049</v>
      </c>
      <c r="CY2841" s="1" t="s">
        <v>191</v>
      </c>
    </row>
    <row r="2842" spans="97:103" x14ac:dyDescent="0.2">
      <c r="CS2842" s="1" t="s">
        <v>191</v>
      </c>
      <c r="CT2842" s="1">
        <v>2</v>
      </c>
      <c r="CU2842" s="1">
        <v>650</v>
      </c>
      <c r="CV2842" s="1">
        <v>49</v>
      </c>
      <c r="CW2842" s="1">
        <v>0</v>
      </c>
      <c r="CX2842" s="1">
        <v>150049</v>
      </c>
      <c r="CY2842" s="1" t="s">
        <v>191</v>
      </c>
    </row>
    <row r="2843" spans="97:103" x14ac:dyDescent="0.2">
      <c r="CS2843" s="1" t="s">
        <v>191</v>
      </c>
      <c r="CT2843" s="1">
        <v>2</v>
      </c>
      <c r="CU2843" s="1">
        <v>650</v>
      </c>
      <c r="CV2843" s="1">
        <v>49</v>
      </c>
      <c r="CW2843" s="1">
        <v>0</v>
      </c>
      <c r="CX2843" s="1">
        <v>150049</v>
      </c>
      <c r="CY2843" s="1" t="s">
        <v>191</v>
      </c>
    </row>
    <row r="2844" spans="97:103" x14ac:dyDescent="0.2">
      <c r="CS2844" s="1" t="s">
        <v>191</v>
      </c>
      <c r="CT2844" s="1">
        <v>2</v>
      </c>
      <c r="CU2844" s="1">
        <v>650</v>
      </c>
      <c r="CV2844" s="1">
        <v>49</v>
      </c>
      <c r="CW2844" s="1">
        <v>0</v>
      </c>
      <c r="CX2844" s="1">
        <v>150049</v>
      </c>
      <c r="CY2844" s="1" t="s">
        <v>191</v>
      </c>
    </row>
    <row r="2845" spans="97:103" x14ac:dyDescent="0.2">
      <c r="CS2845" s="1" t="s">
        <v>191</v>
      </c>
      <c r="CT2845" s="1">
        <v>2</v>
      </c>
      <c r="CU2845" s="1">
        <v>650</v>
      </c>
      <c r="CV2845" s="1">
        <v>49</v>
      </c>
      <c r="CW2845" s="1">
        <v>0</v>
      </c>
      <c r="CX2845" s="1">
        <v>150049</v>
      </c>
      <c r="CY2845" s="1" t="s">
        <v>191</v>
      </c>
    </row>
    <row r="2846" spans="97:103" x14ac:dyDescent="0.2">
      <c r="CS2846" s="1" t="s">
        <v>191</v>
      </c>
      <c r="CT2846" s="1">
        <v>2</v>
      </c>
      <c r="CU2846" s="1">
        <v>650</v>
      </c>
      <c r="CV2846" s="1">
        <v>49</v>
      </c>
      <c r="CW2846" s="1">
        <v>0</v>
      </c>
      <c r="CX2846" s="1">
        <v>150049</v>
      </c>
      <c r="CY2846" s="1" t="s">
        <v>191</v>
      </c>
    </row>
    <row r="2847" spans="97:103" x14ac:dyDescent="0.2">
      <c r="CS2847" s="1" t="s">
        <v>191</v>
      </c>
      <c r="CT2847" s="1">
        <v>2</v>
      </c>
      <c r="CU2847" s="1">
        <v>650</v>
      </c>
      <c r="CV2847" s="1">
        <v>49</v>
      </c>
      <c r="CW2847" s="1">
        <v>0</v>
      </c>
      <c r="CX2847" s="1">
        <v>150049</v>
      </c>
      <c r="CY2847" s="1" t="s">
        <v>191</v>
      </c>
    </row>
    <row r="2848" spans="97:103" x14ac:dyDescent="0.2">
      <c r="CS2848" s="1" t="s">
        <v>191</v>
      </c>
      <c r="CT2848" s="1">
        <v>2</v>
      </c>
      <c r="CU2848" s="1">
        <v>650</v>
      </c>
      <c r="CV2848" s="1">
        <v>49</v>
      </c>
      <c r="CW2848" s="1">
        <v>0</v>
      </c>
      <c r="CX2848" s="1">
        <v>150049</v>
      </c>
      <c r="CY2848" s="1" t="s">
        <v>191</v>
      </c>
    </row>
    <row r="2849" spans="97:103" x14ac:dyDescent="0.2">
      <c r="CS2849" s="1" t="s">
        <v>191</v>
      </c>
      <c r="CT2849" s="1">
        <v>2</v>
      </c>
      <c r="CU2849" s="1">
        <v>650</v>
      </c>
      <c r="CV2849" s="1">
        <v>49</v>
      </c>
      <c r="CW2849" s="1">
        <v>0</v>
      </c>
      <c r="CX2849" s="1">
        <v>150049</v>
      </c>
      <c r="CY2849" s="1" t="s">
        <v>191</v>
      </c>
    </row>
    <row r="2850" spans="97:103" x14ac:dyDescent="0.2">
      <c r="CS2850" s="1" t="s">
        <v>2830</v>
      </c>
      <c r="CT2850" s="1">
        <v>2</v>
      </c>
      <c r="CU2850" s="1">
        <v>650</v>
      </c>
      <c r="CV2850" s="1">
        <v>50</v>
      </c>
      <c r="CW2850" s="1">
        <v>0</v>
      </c>
      <c r="CX2850" s="1">
        <v>150050</v>
      </c>
      <c r="CY2850" s="1" t="s">
        <v>2830</v>
      </c>
    </row>
    <row r="2851" spans="97:103" x14ac:dyDescent="0.2">
      <c r="CS2851" s="1" t="s">
        <v>2830</v>
      </c>
      <c r="CT2851" s="1">
        <v>2</v>
      </c>
      <c r="CU2851" s="1">
        <v>650</v>
      </c>
      <c r="CV2851" s="1">
        <v>50</v>
      </c>
      <c r="CW2851" s="1">
        <v>0</v>
      </c>
      <c r="CX2851" s="1">
        <v>150050</v>
      </c>
      <c r="CY2851" s="1" t="s">
        <v>2830</v>
      </c>
    </row>
    <row r="2852" spans="97:103" x14ac:dyDescent="0.2">
      <c r="CS2852" s="1" t="s">
        <v>2830</v>
      </c>
      <c r="CT2852" s="1">
        <v>2</v>
      </c>
      <c r="CU2852" s="1">
        <v>650</v>
      </c>
      <c r="CV2852" s="1">
        <v>50</v>
      </c>
      <c r="CW2852" s="1">
        <v>0</v>
      </c>
      <c r="CX2852" s="1">
        <v>150050</v>
      </c>
      <c r="CY2852" s="1" t="s">
        <v>2830</v>
      </c>
    </row>
    <row r="2853" spans="97:103" x14ac:dyDescent="0.2">
      <c r="CS2853" s="1" t="s">
        <v>2830</v>
      </c>
      <c r="CT2853" s="1">
        <v>2</v>
      </c>
      <c r="CU2853" s="1">
        <v>650</v>
      </c>
      <c r="CV2853" s="1">
        <v>50</v>
      </c>
      <c r="CW2853" s="1">
        <v>0</v>
      </c>
      <c r="CX2853" s="1">
        <v>150050</v>
      </c>
      <c r="CY2853" s="1" t="s">
        <v>2830</v>
      </c>
    </row>
    <row r="2854" spans="97:103" x14ac:dyDescent="0.2">
      <c r="CS2854" s="1" t="s">
        <v>2830</v>
      </c>
      <c r="CT2854" s="1">
        <v>2</v>
      </c>
      <c r="CU2854" s="1">
        <v>650</v>
      </c>
      <c r="CV2854" s="1">
        <v>50</v>
      </c>
      <c r="CW2854" s="1">
        <v>0</v>
      </c>
      <c r="CX2854" s="1">
        <v>150050</v>
      </c>
      <c r="CY2854" s="1" t="s">
        <v>2830</v>
      </c>
    </row>
    <row r="2855" spans="97:103" x14ac:dyDescent="0.2">
      <c r="CS2855" s="1" t="s">
        <v>2830</v>
      </c>
      <c r="CT2855" s="1">
        <v>2</v>
      </c>
      <c r="CU2855" s="1">
        <v>650</v>
      </c>
      <c r="CV2855" s="1">
        <v>50</v>
      </c>
      <c r="CW2855" s="1">
        <v>0</v>
      </c>
      <c r="CX2855" s="1">
        <v>150050</v>
      </c>
      <c r="CY2855" s="1" t="s">
        <v>2830</v>
      </c>
    </row>
    <row r="2856" spans="97:103" x14ac:dyDescent="0.2">
      <c r="CS2856" s="1" t="s">
        <v>2830</v>
      </c>
      <c r="CT2856" s="1">
        <v>2</v>
      </c>
      <c r="CU2856" s="1">
        <v>650</v>
      </c>
      <c r="CV2856" s="1">
        <v>50</v>
      </c>
      <c r="CW2856" s="1">
        <v>0</v>
      </c>
      <c r="CX2856" s="1">
        <v>150050</v>
      </c>
      <c r="CY2856" s="1" t="s">
        <v>2830</v>
      </c>
    </row>
    <row r="2857" spans="97:103" x14ac:dyDescent="0.2">
      <c r="CS2857" s="1" t="s">
        <v>2830</v>
      </c>
      <c r="CT2857" s="1">
        <v>2</v>
      </c>
      <c r="CU2857" s="1">
        <v>650</v>
      </c>
      <c r="CV2857" s="1">
        <v>50</v>
      </c>
      <c r="CW2857" s="1">
        <v>0</v>
      </c>
      <c r="CX2857" s="1">
        <v>150050</v>
      </c>
      <c r="CY2857" s="1" t="s">
        <v>2830</v>
      </c>
    </row>
    <row r="2858" spans="97:103" x14ac:dyDescent="0.2">
      <c r="CS2858" s="1" t="s">
        <v>2830</v>
      </c>
      <c r="CT2858" s="1">
        <v>2</v>
      </c>
      <c r="CU2858" s="1">
        <v>650</v>
      </c>
      <c r="CV2858" s="1">
        <v>50</v>
      </c>
      <c r="CW2858" s="1">
        <v>0</v>
      </c>
      <c r="CX2858" s="1">
        <v>150050</v>
      </c>
      <c r="CY2858" s="1" t="s">
        <v>2830</v>
      </c>
    </row>
    <row r="2859" spans="97:103" x14ac:dyDescent="0.2">
      <c r="CS2859" s="1" t="s">
        <v>2830</v>
      </c>
      <c r="CT2859" s="1">
        <v>2</v>
      </c>
      <c r="CU2859" s="1">
        <v>650</v>
      </c>
      <c r="CV2859" s="1">
        <v>50</v>
      </c>
      <c r="CW2859" s="1">
        <v>0</v>
      </c>
      <c r="CX2859" s="1">
        <v>150050</v>
      </c>
      <c r="CY2859" s="1" t="s">
        <v>2830</v>
      </c>
    </row>
    <row r="2860" spans="97:103" x14ac:dyDescent="0.2">
      <c r="CS2860" s="1" t="s">
        <v>2830</v>
      </c>
      <c r="CT2860" s="1">
        <v>2</v>
      </c>
      <c r="CU2860" s="1">
        <v>650</v>
      </c>
      <c r="CV2860" s="1">
        <v>50</v>
      </c>
      <c r="CW2860" s="1">
        <v>0</v>
      </c>
      <c r="CX2860" s="1">
        <v>150050</v>
      </c>
      <c r="CY2860" s="1" t="s">
        <v>2830</v>
      </c>
    </row>
    <row r="2861" spans="97:103" x14ac:dyDescent="0.2">
      <c r="CS2861" s="1" t="s">
        <v>2830</v>
      </c>
      <c r="CT2861" s="1">
        <v>2</v>
      </c>
      <c r="CU2861" s="1">
        <v>650</v>
      </c>
      <c r="CV2861" s="1">
        <v>50</v>
      </c>
      <c r="CW2861" s="1">
        <v>0</v>
      </c>
      <c r="CX2861" s="1">
        <v>150050</v>
      </c>
      <c r="CY2861" s="1" t="s">
        <v>2830</v>
      </c>
    </row>
    <row r="2862" spans="97:103" x14ac:dyDescent="0.2">
      <c r="CS2862" s="1" t="s">
        <v>2830</v>
      </c>
      <c r="CT2862" s="1">
        <v>2</v>
      </c>
      <c r="CU2862" s="1">
        <v>650</v>
      </c>
      <c r="CV2862" s="1">
        <v>50</v>
      </c>
      <c r="CW2862" s="1">
        <v>0</v>
      </c>
      <c r="CX2862" s="1">
        <v>150050</v>
      </c>
      <c r="CY2862" s="1" t="s">
        <v>2830</v>
      </c>
    </row>
    <row r="2863" spans="97:103" x14ac:dyDescent="0.2">
      <c r="CS2863" s="1" t="s">
        <v>2830</v>
      </c>
      <c r="CT2863" s="1">
        <v>2</v>
      </c>
      <c r="CU2863" s="1">
        <v>650</v>
      </c>
      <c r="CV2863" s="1">
        <v>50</v>
      </c>
      <c r="CW2863" s="1">
        <v>0</v>
      </c>
      <c r="CX2863" s="1">
        <v>150050</v>
      </c>
      <c r="CY2863" s="1" t="s">
        <v>2830</v>
      </c>
    </row>
    <row r="2864" spans="97:103" x14ac:dyDescent="0.2">
      <c r="CS2864" s="1" t="s">
        <v>2830</v>
      </c>
      <c r="CT2864" s="1">
        <v>2</v>
      </c>
      <c r="CU2864" s="1">
        <v>650</v>
      </c>
      <c r="CV2864" s="1">
        <v>50</v>
      </c>
      <c r="CW2864" s="1">
        <v>0</v>
      </c>
      <c r="CX2864" s="1">
        <v>150050</v>
      </c>
      <c r="CY2864" s="1" t="s">
        <v>2830</v>
      </c>
    </row>
    <row r="2865" spans="97:103" x14ac:dyDescent="0.2">
      <c r="CS2865" s="1" t="s">
        <v>2830</v>
      </c>
      <c r="CT2865" s="1">
        <v>2</v>
      </c>
      <c r="CU2865" s="1">
        <v>650</v>
      </c>
      <c r="CV2865" s="1">
        <v>50</v>
      </c>
      <c r="CW2865" s="1">
        <v>0</v>
      </c>
      <c r="CX2865" s="1">
        <v>150050</v>
      </c>
      <c r="CY2865" s="1" t="s">
        <v>2830</v>
      </c>
    </row>
    <row r="2866" spans="97:103" x14ac:dyDescent="0.2">
      <c r="CS2866" s="1" t="s">
        <v>2830</v>
      </c>
      <c r="CT2866" s="1">
        <v>2</v>
      </c>
      <c r="CU2866" s="1">
        <v>650</v>
      </c>
      <c r="CV2866" s="1">
        <v>50</v>
      </c>
      <c r="CW2866" s="1">
        <v>0</v>
      </c>
      <c r="CX2866" s="1">
        <v>150050</v>
      </c>
      <c r="CY2866" s="1" t="s">
        <v>2830</v>
      </c>
    </row>
    <row r="2867" spans="97:103" x14ac:dyDescent="0.2">
      <c r="CS2867" s="1" t="s">
        <v>2830</v>
      </c>
      <c r="CT2867" s="1">
        <v>2</v>
      </c>
      <c r="CU2867" s="1">
        <v>650</v>
      </c>
      <c r="CV2867" s="1">
        <v>50</v>
      </c>
      <c r="CW2867" s="1">
        <v>0</v>
      </c>
      <c r="CX2867" s="1">
        <v>150050</v>
      </c>
      <c r="CY2867" s="1" t="s">
        <v>2830</v>
      </c>
    </row>
    <row r="2868" spans="97:103" x14ac:dyDescent="0.2">
      <c r="CS2868" s="1" t="s">
        <v>2830</v>
      </c>
      <c r="CT2868" s="1">
        <v>2</v>
      </c>
      <c r="CU2868" s="1">
        <v>650</v>
      </c>
      <c r="CV2868" s="1">
        <v>50</v>
      </c>
      <c r="CW2868" s="1">
        <v>0</v>
      </c>
      <c r="CX2868" s="1">
        <v>150050</v>
      </c>
      <c r="CY2868" s="1" t="s">
        <v>2830</v>
      </c>
    </row>
    <row r="2869" spans="97:103" x14ac:dyDescent="0.2">
      <c r="CS2869" s="1" t="s">
        <v>2830</v>
      </c>
      <c r="CT2869" s="1">
        <v>2</v>
      </c>
      <c r="CU2869" s="1">
        <v>650</v>
      </c>
      <c r="CV2869" s="1">
        <v>50</v>
      </c>
      <c r="CW2869" s="1">
        <v>0</v>
      </c>
      <c r="CX2869" s="1">
        <v>150050</v>
      </c>
      <c r="CY2869" s="1" t="s">
        <v>2830</v>
      </c>
    </row>
    <row r="2870" spans="97:103" x14ac:dyDescent="0.2">
      <c r="CS2870" s="1" t="s">
        <v>2830</v>
      </c>
      <c r="CT2870" s="1">
        <v>2</v>
      </c>
      <c r="CU2870" s="1">
        <v>650</v>
      </c>
      <c r="CV2870" s="1">
        <v>50</v>
      </c>
      <c r="CW2870" s="1">
        <v>0</v>
      </c>
      <c r="CX2870" s="1">
        <v>150050</v>
      </c>
      <c r="CY2870" s="1" t="s">
        <v>2830</v>
      </c>
    </row>
    <row r="2871" spans="97:103" x14ac:dyDescent="0.2">
      <c r="CS2871" s="1" t="s">
        <v>2830</v>
      </c>
      <c r="CT2871" s="1">
        <v>2</v>
      </c>
      <c r="CU2871" s="1">
        <v>650</v>
      </c>
      <c r="CV2871" s="1">
        <v>50</v>
      </c>
      <c r="CW2871" s="1">
        <v>0</v>
      </c>
      <c r="CX2871" s="1">
        <v>150050</v>
      </c>
      <c r="CY2871" s="1" t="s">
        <v>2830</v>
      </c>
    </row>
    <row r="2872" spans="97:103" x14ac:dyDescent="0.2">
      <c r="CS2872" s="1" t="s">
        <v>2830</v>
      </c>
      <c r="CT2872" s="1">
        <v>2</v>
      </c>
      <c r="CU2872" s="1">
        <v>650</v>
      </c>
      <c r="CV2872" s="1">
        <v>50</v>
      </c>
      <c r="CW2872" s="1">
        <v>0</v>
      </c>
      <c r="CX2872" s="1">
        <v>150050</v>
      </c>
      <c r="CY2872" s="1" t="s">
        <v>2830</v>
      </c>
    </row>
    <row r="2873" spans="97:103" x14ac:dyDescent="0.2">
      <c r="CS2873" s="1" t="s">
        <v>2830</v>
      </c>
      <c r="CT2873" s="1">
        <v>2</v>
      </c>
      <c r="CU2873" s="1">
        <v>650</v>
      </c>
      <c r="CV2873" s="1">
        <v>50</v>
      </c>
      <c r="CW2873" s="1">
        <v>0</v>
      </c>
      <c r="CX2873" s="1">
        <v>150050</v>
      </c>
      <c r="CY2873" s="1" t="s">
        <v>2830</v>
      </c>
    </row>
    <row r="2874" spans="97:103" x14ac:dyDescent="0.2">
      <c r="CS2874" s="1" t="s">
        <v>2830</v>
      </c>
      <c r="CT2874" s="1">
        <v>2</v>
      </c>
      <c r="CU2874" s="1">
        <v>650</v>
      </c>
      <c r="CV2874" s="1">
        <v>50</v>
      </c>
      <c r="CW2874" s="1">
        <v>0</v>
      </c>
      <c r="CX2874" s="1">
        <v>150050</v>
      </c>
      <c r="CY2874" s="1" t="s">
        <v>2830</v>
      </c>
    </row>
    <row r="2875" spans="97:103" x14ac:dyDescent="0.2">
      <c r="CS2875" s="1" t="s">
        <v>2830</v>
      </c>
      <c r="CT2875" s="1">
        <v>2</v>
      </c>
      <c r="CU2875" s="1">
        <v>650</v>
      </c>
      <c r="CV2875" s="1">
        <v>50</v>
      </c>
      <c r="CW2875" s="1">
        <v>0</v>
      </c>
      <c r="CX2875" s="1">
        <v>150050</v>
      </c>
      <c r="CY2875" s="1" t="s">
        <v>2830</v>
      </c>
    </row>
    <row r="2876" spans="97:103" x14ac:dyDescent="0.2">
      <c r="CS2876" s="1" t="s">
        <v>2830</v>
      </c>
      <c r="CT2876" s="1">
        <v>2</v>
      </c>
      <c r="CU2876" s="1">
        <v>650</v>
      </c>
      <c r="CV2876" s="1">
        <v>50</v>
      </c>
      <c r="CW2876" s="1">
        <v>0</v>
      </c>
      <c r="CX2876" s="1">
        <v>150050</v>
      </c>
      <c r="CY2876" s="1" t="s">
        <v>2830</v>
      </c>
    </row>
    <row r="2877" spans="97:103" x14ac:dyDescent="0.2">
      <c r="CS2877" s="1" t="s">
        <v>2830</v>
      </c>
      <c r="CT2877" s="1">
        <v>2</v>
      </c>
      <c r="CU2877" s="1">
        <v>650</v>
      </c>
      <c r="CV2877" s="1">
        <v>50</v>
      </c>
      <c r="CW2877" s="1">
        <v>0</v>
      </c>
      <c r="CX2877" s="1">
        <v>150050</v>
      </c>
      <c r="CY2877" s="1" t="s">
        <v>2830</v>
      </c>
    </row>
    <row r="2878" spans="97:103" x14ac:dyDescent="0.2">
      <c r="CS2878" s="1" t="s">
        <v>2830</v>
      </c>
      <c r="CT2878" s="1">
        <v>2</v>
      </c>
      <c r="CU2878" s="1">
        <v>650</v>
      </c>
      <c r="CV2878" s="1">
        <v>50</v>
      </c>
      <c r="CW2878" s="1">
        <v>0</v>
      </c>
      <c r="CX2878" s="1">
        <v>150050</v>
      </c>
      <c r="CY2878" s="1" t="s">
        <v>2830</v>
      </c>
    </row>
    <row r="2879" spans="97:103" x14ac:dyDescent="0.2">
      <c r="CS2879" s="1" t="s">
        <v>2830</v>
      </c>
      <c r="CT2879" s="1">
        <v>2</v>
      </c>
      <c r="CU2879" s="1">
        <v>650</v>
      </c>
      <c r="CV2879" s="1">
        <v>50</v>
      </c>
      <c r="CW2879" s="1">
        <v>0</v>
      </c>
      <c r="CX2879" s="1">
        <v>150050</v>
      </c>
      <c r="CY2879" s="1" t="s">
        <v>2830</v>
      </c>
    </row>
    <row r="2880" spans="97:103" x14ac:dyDescent="0.2">
      <c r="CS2880" s="1" t="s">
        <v>2830</v>
      </c>
      <c r="CT2880" s="1">
        <v>2</v>
      </c>
      <c r="CU2880" s="1">
        <v>650</v>
      </c>
      <c r="CV2880" s="1">
        <v>50</v>
      </c>
      <c r="CW2880" s="1">
        <v>0</v>
      </c>
      <c r="CX2880" s="1">
        <v>150050</v>
      </c>
      <c r="CY2880" s="1" t="s">
        <v>2830</v>
      </c>
    </row>
    <row r="2881" spans="97:103" x14ac:dyDescent="0.2">
      <c r="CS2881" s="1" t="s">
        <v>2830</v>
      </c>
      <c r="CT2881" s="1">
        <v>2</v>
      </c>
      <c r="CU2881" s="1">
        <v>650</v>
      </c>
      <c r="CV2881" s="1">
        <v>50</v>
      </c>
      <c r="CW2881" s="1">
        <v>0</v>
      </c>
      <c r="CX2881" s="1">
        <v>150050</v>
      </c>
      <c r="CY2881" s="1" t="s">
        <v>2830</v>
      </c>
    </row>
    <row r="2882" spans="97:103" x14ac:dyDescent="0.2">
      <c r="CS2882" s="1" t="s">
        <v>2830</v>
      </c>
      <c r="CT2882" s="1">
        <v>2</v>
      </c>
      <c r="CU2882" s="1">
        <v>650</v>
      </c>
      <c r="CV2882" s="1">
        <v>50</v>
      </c>
      <c r="CW2882" s="1">
        <v>0</v>
      </c>
      <c r="CX2882" s="1">
        <v>150050</v>
      </c>
      <c r="CY2882" s="1" t="s">
        <v>2830</v>
      </c>
    </row>
    <row r="2883" spans="97:103" x14ac:dyDescent="0.2">
      <c r="CS2883" s="1" t="s">
        <v>2830</v>
      </c>
      <c r="CT2883" s="1">
        <v>2</v>
      </c>
      <c r="CU2883" s="1">
        <v>650</v>
      </c>
      <c r="CV2883" s="1">
        <v>50</v>
      </c>
      <c r="CW2883" s="1">
        <v>0</v>
      </c>
      <c r="CX2883" s="1">
        <v>150050</v>
      </c>
      <c r="CY2883" s="1" t="s">
        <v>2830</v>
      </c>
    </row>
    <row r="2884" spans="97:103" x14ac:dyDescent="0.2">
      <c r="CS2884" s="1" t="s">
        <v>2830</v>
      </c>
      <c r="CT2884" s="1">
        <v>2</v>
      </c>
      <c r="CU2884" s="1">
        <v>650</v>
      </c>
      <c r="CV2884" s="1">
        <v>50</v>
      </c>
      <c r="CW2884" s="1">
        <v>0</v>
      </c>
      <c r="CX2884" s="1">
        <v>150050</v>
      </c>
      <c r="CY2884" s="1" t="s">
        <v>2830</v>
      </c>
    </row>
    <row r="2885" spans="97:103" x14ac:dyDescent="0.2">
      <c r="CS2885" s="1" t="s">
        <v>2830</v>
      </c>
      <c r="CT2885" s="1">
        <v>2</v>
      </c>
      <c r="CU2885" s="1">
        <v>650</v>
      </c>
      <c r="CV2885" s="1">
        <v>50</v>
      </c>
      <c r="CW2885" s="1">
        <v>0</v>
      </c>
      <c r="CX2885" s="1">
        <v>150050</v>
      </c>
      <c r="CY2885" s="1" t="s">
        <v>2830</v>
      </c>
    </row>
    <row r="2886" spans="97:103" x14ac:dyDescent="0.2">
      <c r="CS2886" s="1" t="s">
        <v>181</v>
      </c>
      <c r="CT2886" s="1">
        <v>1</v>
      </c>
      <c r="CU2886" s="1">
        <v>650</v>
      </c>
      <c r="CV2886" s="1">
        <v>51</v>
      </c>
      <c r="CW2886" s="1">
        <v>0</v>
      </c>
      <c r="CX2886" s="1">
        <v>150051</v>
      </c>
      <c r="CY2886" s="1" t="s">
        <v>181</v>
      </c>
    </row>
    <row r="2887" spans="97:103" x14ac:dyDescent="0.2">
      <c r="CS2887" s="1" t="s">
        <v>181</v>
      </c>
      <c r="CT2887" s="1">
        <v>1</v>
      </c>
      <c r="CU2887" s="1">
        <v>650</v>
      </c>
      <c r="CV2887" s="1">
        <v>51</v>
      </c>
      <c r="CW2887" s="1">
        <v>0</v>
      </c>
      <c r="CX2887" s="1">
        <v>150051</v>
      </c>
      <c r="CY2887" s="1" t="s">
        <v>181</v>
      </c>
    </row>
    <row r="2888" spans="97:103" x14ac:dyDescent="0.2">
      <c r="CS2888" s="1" t="s">
        <v>181</v>
      </c>
      <c r="CT2888" s="1">
        <v>1</v>
      </c>
      <c r="CU2888" s="1">
        <v>650</v>
      </c>
      <c r="CV2888" s="1">
        <v>51</v>
      </c>
      <c r="CW2888" s="1">
        <v>0</v>
      </c>
      <c r="CX2888" s="1">
        <v>150051</v>
      </c>
      <c r="CY2888" s="1" t="s">
        <v>181</v>
      </c>
    </row>
    <row r="2889" spans="97:103" x14ac:dyDescent="0.2">
      <c r="CS2889" s="1" t="s">
        <v>181</v>
      </c>
      <c r="CT2889" s="1">
        <v>1</v>
      </c>
      <c r="CU2889" s="1">
        <v>650</v>
      </c>
      <c r="CV2889" s="1">
        <v>51</v>
      </c>
      <c r="CW2889" s="1">
        <v>0</v>
      </c>
      <c r="CX2889" s="1">
        <v>150051</v>
      </c>
      <c r="CY2889" s="1" t="s">
        <v>181</v>
      </c>
    </row>
    <row r="2890" spans="97:103" x14ac:dyDescent="0.2">
      <c r="CS2890" s="1" t="s">
        <v>181</v>
      </c>
      <c r="CT2890" s="1">
        <v>1</v>
      </c>
      <c r="CU2890" s="1">
        <v>650</v>
      </c>
      <c r="CV2890" s="1">
        <v>51</v>
      </c>
      <c r="CW2890" s="1">
        <v>0</v>
      </c>
      <c r="CX2890" s="1">
        <v>150051</v>
      </c>
      <c r="CY2890" s="1" t="s">
        <v>181</v>
      </c>
    </row>
    <row r="2891" spans="97:103" x14ac:dyDescent="0.2">
      <c r="CS2891" s="1" t="s">
        <v>181</v>
      </c>
      <c r="CT2891" s="1">
        <v>1</v>
      </c>
      <c r="CU2891" s="1">
        <v>650</v>
      </c>
      <c r="CV2891" s="1">
        <v>51</v>
      </c>
      <c r="CW2891" s="1">
        <v>0</v>
      </c>
      <c r="CX2891" s="1">
        <v>150051</v>
      </c>
      <c r="CY2891" s="1" t="s">
        <v>181</v>
      </c>
    </row>
    <row r="2892" spans="97:103" x14ac:dyDescent="0.2">
      <c r="CS2892" s="1" t="s">
        <v>181</v>
      </c>
      <c r="CT2892" s="1">
        <v>1</v>
      </c>
      <c r="CU2892" s="1">
        <v>650</v>
      </c>
      <c r="CV2892" s="1">
        <v>51</v>
      </c>
      <c r="CW2892" s="1">
        <v>0</v>
      </c>
      <c r="CX2892" s="1">
        <v>150051</v>
      </c>
      <c r="CY2892" s="1" t="s">
        <v>181</v>
      </c>
    </row>
    <row r="2893" spans="97:103" x14ac:dyDescent="0.2">
      <c r="CS2893" s="1" t="s">
        <v>181</v>
      </c>
      <c r="CT2893" s="1">
        <v>1</v>
      </c>
      <c r="CU2893" s="1">
        <v>650</v>
      </c>
      <c r="CV2893" s="1">
        <v>51</v>
      </c>
      <c r="CW2893" s="1">
        <v>0</v>
      </c>
      <c r="CX2893" s="1">
        <v>150051</v>
      </c>
      <c r="CY2893" s="1" t="s">
        <v>181</v>
      </c>
    </row>
    <row r="2894" spans="97:103" x14ac:dyDescent="0.2">
      <c r="CS2894" s="1" t="s">
        <v>181</v>
      </c>
      <c r="CT2894" s="1">
        <v>1</v>
      </c>
      <c r="CU2894" s="1">
        <v>650</v>
      </c>
      <c r="CV2894" s="1">
        <v>51</v>
      </c>
      <c r="CW2894" s="1">
        <v>0</v>
      </c>
      <c r="CX2894" s="1">
        <v>150051</v>
      </c>
      <c r="CY2894" s="1" t="s">
        <v>181</v>
      </c>
    </row>
    <row r="2895" spans="97:103" x14ac:dyDescent="0.2">
      <c r="CS2895" s="1" t="s">
        <v>181</v>
      </c>
      <c r="CT2895" s="1">
        <v>1</v>
      </c>
      <c r="CU2895" s="1">
        <v>650</v>
      </c>
      <c r="CV2895" s="1">
        <v>51</v>
      </c>
      <c r="CW2895" s="1">
        <v>0</v>
      </c>
      <c r="CX2895" s="1">
        <v>150051</v>
      </c>
      <c r="CY2895" s="1" t="s">
        <v>181</v>
      </c>
    </row>
    <row r="2896" spans="97:103" x14ac:dyDescent="0.2">
      <c r="CS2896" s="1" t="s">
        <v>181</v>
      </c>
      <c r="CT2896" s="1">
        <v>1</v>
      </c>
      <c r="CU2896" s="1">
        <v>650</v>
      </c>
      <c r="CV2896" s="1">
        <v>51</v>
      </c>
      <c r="CW2896" s="1">
        <v>0</v>
      </c>
      <c r="CX2896" s="1">
        <v>150051</v>
      </c>
      <c r="CY2896" s="1" t="s">
        <v>181</v>
      </c>
    </row>
    <row r="2897" spans="97:103" x14ac:dyDescent="0.2">
      <c r="CS2897" s="1" t="s">
        <v>181</v>
      </c>
      <c r="CT2897" s="1">
        <v>1</v>
      </c>
      <c r="CU2897" s="1">
        <v>650</v>
      </c>
      <c r="CV2897" s="1">
        <v>51</v>
      </c>
      <c r="CW2897" s="1">
        <v>0</v>
      </c>
      <c r="CX2897" s="1">
        <v>150051</v>
      </c>
      <c r="CY2897" s="1" t="s">
        <v>181</v>
      </c>
    </row>
    <row r="2898" spans="97:103" x14ac:dyDescent="0.2">
      <c r="CS2898" s="1" t="s">
        <v>181</v>
      </c>
      <c r="CT2898" s="1">
        <v>1</v>
      </c>
      <c r="CU2898" s="1">
        <v>650</v>
      </c>
      <c r="CV2898" s="1">
        <v>51</v>
      </c>
      <c r="CW2898" s="1">
        <v>0</v>
      </c>
      <c r="CX2898" s="1">
        <v>150051</v>
      </c>
      <c r="CY2898" s="1" t="s">
        <v>181</v>
      </c>
    </row>
    <row r="2899" spans="97:103" x14ac:dyDescent="0.2">
      <c r="CS2899" s="1" t="s">
        <v>181</v>
      </c>
      <c r="CT2899" s="1">
        <v>1</v>
      </c>
      <c r="CU2899" s="1">
        <v>650</v>
      </c>
      <c r="CV2899" s="1">
        <v>51</v>
      </c>
      <c r="CW2899" s="1">
        <v>0</v>
      </c>
      <c r="CX2899" s="1">
        <v>150051</v>
      </c>
      <c r="CY2899" s="1" t="s">
        <v>181</v>
      </c>
    </row>
    <row r="2900" spans="97:103" x14ac:dyDescent="0.2">
      <c r="CS2900" s="1" t="s">
        <v>181</v>
      </c>
      <c r="CT2900" s="1">
        <v>1</v>
      </c>
      <c r="CU2900" s="1">
        <v>650</v>
      </c>
      <c r="CV2900" s="1">
        <v>51</v>
      </c>
      <c r="CW2900" s="1">
        <v>0</v>
      </c>
      <c r="CX2900" s="1">
        <v>150051</v>
      </c>
      <c r="CY2900" s="1" t="s">
        <v>181</v>
      </c>
    </row>
    <row r="2901" spans="97:103" x14ac:dyDescent="0.2">
      <c r="CS2901" s="1" t="s">
        <v>181</v>
      </c>
      <c r="CT2901" s="1">
        <v>1</v>
      </c>
      <c r="CU2901" s="1">
        <v>650</v>
      </c>
      <c r="CV2901" s="1">
        <v>51</v>
      </c>
      <c r="CW2901" s="1">
        <v>0</v>
      </c>
      <c r="CX2901" s="1">
        <v>150051</v>
      </c>
      <c r="CY2901" s="1" t="s">
        <v>181</v>
      </c>
    </row>
    <row r="2902" spans="97:103" x14ac:dyDescent="0.2">
      <c r="CS2902" s="1" t="s">
        <v>181</v>
      </c>
      <c r="CT2902" s="1">
        <v>1</v>
      </c>
      <c r="CU2902" s="1">
        <v>650</v>
      </c>
      <c r="CV2902" s="1">
        <v>51</v>
      </c>
      <c r="CW2902" s="1">
        <v>0</v>
      </c>
      <c r="CX2902" s="1">
        <v>150051</v>
      </c>
      <c r="CY2902" s="1" t="s">
        <v>181</v>
      </c>
    </row>
    <row r="2903" spans="97:103" x14ac:dyDescent="0.2">
      <c r="CS2903" s="1" t="s">
        <v>181</v>
      </c>
      <c r="CT2903" s="1">
        <v>1</v>
      </c>
      <c r="CU2903" s="1">
        <v>650</v>
      </c>
      <c r="CV2903" s="1">
        <v>51</v>
      </c>
      <c r="CW2903" s="1">
        <v>0</v>
      </c>
      <c r="CX2903" s="1">
        <v>150051</v>
      </c>
      <c r="CY2903" s="1" t="s">
        <v>181</v>
      </c>
    </row>
    <row r="2904" spans="97:103" x14ac:dyDescent="0.2">
      <c r="CS2904" s="1" t="s">
        <v>181</v>
      </c>
      <c r="CT2904" s="1">
        <v>1</v>
      </c>
      <c r="CU2904" s="1">
        <v>650</v>
      </c>
      <c r="CV2904" s="1">
        <v>51</v>
      </c>
      <c r="CW2904" s="1">
        <v>0</v>
      </c>
      <c r="CX2904" s="1">
        <v>150051</v>
      </c>
      <c r="CY2904" s="1" t="s">
        <v>181</v>
      </c>
    </row>
    <row r="2905" spans="97:103" x14ac:dyDescent="0.2">
      <c r="CS2905" s="1" t="s">
        <v>181</v>
      </c>
      <c r="CT2905" s="1">
        <v>1</v>
      </c>
      <c r="CU2905" s="1">
        <v>650</v>
      </c>
      <c r="CV2905" s="1">
        <v>51</v>
      </c>
      <c r="CW2905" s="1">
        <v>0</v>
      </c>
      <c r="CX2905" s="1">
        <v>150051</v>
      </c>
      <c r="CY2905" s="1" t="s">
        <v>181</v>
      </c>
    </row>
    <row r="2906" spans="97:103" x14ac:dyDescent="0.2">
      <c r="CS2906" s="1" t="s">
        <v>181</v>
      </c>
      <c r="CT2906" s="1">
        <v>1</v>
      </c>
      <c r="CU2906" s="1">
        <v>650</v>
      </c>
      <c r="CV2906" s="1">
        <v>51</v>
      </c>
      <c r="CW2906" s="1">
        <v>0</v>
      </c>
      <c r="CX2906" s="1">
        <v>150051</v>
      </c>
      <c r="CY2906" s="1" t="s">
        <v>181</v>
      </c>
    </row>
    <row r="2907" spans="97:103" x14ac:dyDescent="0.2">
      <c r="CS2907" s="1" t="s">
        <v>181</v>
      </c>
      <c r="CT2907" s="1">
        <v>1</v>
      </c>
      <c r="CU2907" s="1">
        <v>650</v>
      </c>
      <c r="CV2907" s="1">
        <v>51</v>
      </c>
      <c r="CW2907" s="1">
        <v>0</v>
      </c>
      <c r="CX2907" s="1">
        <v>150051</v>
      </c>
      <c r="CY2907" s="1" t="s">
        <v>181</v>
      </c>
    </row>
    <row r="2908" spans="97:103" x14ac:dyDescent="0.2">
      <c r="CS2908" s="1" t="s">
        <v>181</v>
      </c>
      <c r="CT2908" s="1">
        <v>1</v>
      </c>
      <c r="CU2908" s="1">
        <v>650</v>
      </c>
      <c r="CV2908" s="1">
        <v>51</v>
      </c>
      <c r="CW2908" s="1">
        <v>0</v>
      </c>
      <c r="CX2908" s="1">
        <v>150051</v>
      </c>
      <c r="CY2908" s="1" t="s">
        <v>181</v>
      </c>
    </row>
    <row r="2909" spans="97:103" x14ac:dyDescent="0.2">
      <c r="CS2909" s="1" t="s">
        <v>181</v>
      </c>
      <c r="CT2909" s="1">
        <v>1</v>
      </c>
      <c r="CU2909" s="1">
        <v>650</v>
      </c>
      <c r="CV2909" s="1">
        <v>51</v>
      </c>
      <c r="CW2909" s="1">
        <v>0</v>
      </c>
      <c r="CX2909" s="1">
        <v>150051</v>
      </c>
      <c r="CY2909" s="1" t="s">
        <v>181</v>
      </c>
    </row>
    <row r="2910" spans="97:103" x14ac:dyDescent="0.2">
      <c r="CS2910" s="1" t="s">
        <v>181</v>
      </c>
      <c r="CT2910" s="1">
        <v>1</v>
      </c>
      <c r="CU2910" s="1">
        <v>650</v>
      </c>
      <c r="CV2910" s="1">
        <v>51</v>
      </c>
      <c r="CW2910" s="1">
        <v>0</v>
      </c>
      <c r="CX2910" s="1">
        <v>150051</v>
      </c>
      <c r="CY2910" s="1" t="s">
        <v>181</v>
      </c>
    </row>
    <row r="2911" spans="97:103" x14ac:dyDescent="0.2">
      <c r="CS2911" s="1" t="s">
        <v>181</v>
      </c>
      <c r="CT2911" s="1">
        <v>1</v>
      </c>
      <c r="CU2911" s="1">
        <v>650</v>
      </c>
      <c r="CV2911" s="1">
        <v>51</v>
      </c>
      <c r="CW2911" s="1">
        <v>0</v>
      </c>
      <c r="CX2911" s="1">
        <v>150051</v>
      </c>
      <c r="CY2911" s="1" t="s">
        <v>181</v>
      </c>
    </row>
    <row r="2912" spans="97:103" x14ac:dyDescent="0.2">
      <c r="CS2912" s="1" t="s">
        <v>181</v>
      </c>
      <c r="CT2912" s="1">
        <v>1</v>
      </c>
      <c r="CU2912" s="1">
        <v>650</v>
      </c>
      <c r="CV2912" s="1">
        <v>51</v>
      </c>
      <c r="CW2912" s="1">
        <v>0</v>
      </c>
      <c r="CX2912" s="1">
        <v>150051</v>
      </c>
      <c r="CY2912" s="1" t="s">
        <v>181</v>
      </c>
    </row>
    <row r="2913" spans="97:103" x14ac:dyDescent="0.2">
      <c r="CS2913" s="1" t="s">
        <v>181</v>
      </c>
      <c r="CT2913" s="1">
        <v>1</v>
      </c>
      <c r="CU2913" s="1">
        <v>650</v>
      </c>
      <c r="CV2913" s="1">
        <v>51</v>
      </c>
      <c r="CW2913" s="1">
        <v>0</v>
      </c>
      <c r="CX2913" s="1">
        <v>150051</v>
      </c>
      <c r="CY2913" s="1" t="s">
        <v>181</v>
      </c>
    </row>
    <row r="2914" spans="97:103" x14ac:dyDescent="0.2">
      <c r="CS2914" s="1" t="s">
        <v>181</v>
      </c>
      <c r="CT2914" s="1">
        <v>1</v>
      </c>
      <c r="CU2914" s="1">
        <v>650</v>
      </c>
      <c r="CV2914" s="1">
        <v>51</v>
      </c>
      <c r="CW2914" s="1">
        <v>0</v>
      </c>
      <c r="CX2914" s="1">
        <v>150051</v>
      </c>
      <c r="CY2914" s="1" t="s">
        <v>181</v>
      </c>
    </row>
    <row r="2915" spans="97:103" x14ac:dyDescent="0.2">
      <c r="CS2915" s="1" t="s">
        <v>181</v>
      </c>
      <c r="CT2915" s="1">
        <v>1</v>
      </c>
      <c r="CU2915" s="1">
        <v>650</v>
      </c>
      <c r="CV2915" s="1">
        <v>51</v>
      </c>
      <c r="CW2915" s="1">
        <v>0</v>
      </c>
      <c r="CX2915" s="1">
        <v>150051</v>
      </c>
      <c r="CY2915" s="1" t="s">
        <v>181</v>
      </c>
    </row>
    <row r="2916" spans="97:103" x14ac:dyDescent="0.2">
      <c r="CS2916" s="1" t="s">
        <v>181</v>
      </c>
      <c r="CT2916" s="1">
        <v>1</v>
      </c>
      <c r="CU2916" s="1">
        <v>650</v>
      </c>
      <c r="CV2916" s="1">
        <v>51</v>
      </c>
      <c r="CW2916" s="1">
        <v>0</v>
      </c>
      <c r="CX2916" s="1">
        <v>150051</v>
      </c>
      <c r="CY2916" s="1" t="s">
        <v>181</v>
      </c>
    </row>
    <row r="2917" spans="97:103" x14ac:dyDescent="0.2">
      <c r="CS2917" s="1" t="s">
        <v>181</v>
      </c>
      <c r="CT2917" s="1">
        <v>1</v>
      </c>
      <c r="CU2917" s="1">
        <v>650</v>
      </c>
      <c r="CV2917" s="1">
        <v>51</v>
      </c>
      <c r="CW2917" s="1">
        <v>0</v>
      </c>
      <c r="CX2917" s="1">
        <v>150051</v>
      </c>
      <c r="CY2917" s="1" t="s">
        <v>181</v>
      </c>
    </row>
    <row r="2918" spans="97:103" x14ac:dyDescent="0.2">
      <c r="CS2918" s="1" t="s">
        <v>181</v>
      </c>
      <c r="CT2918" s="1">
        <v>1</v>
      </c>
      <c r="CU2918" s="1">
        <v>650</v>
      </c>
      <c r="CV2918" s="1">
        <v>51</v>
      </c>
      <c r="CW2918" s="1">
        <v>0</v>
      </c>
      <c r="CX2918" s="1">
        <v>150051</v>
      </c>
      <c r="CY2918" s="1" t="s">
        <v>181</v>
      </c>
    </row>
    <row r="2919" spans="97:103" x14ac:dyDescent="0.2">
      <c r="CS2919" s="1" t="s">
        <v>181</v>
      </c>
      <c r="CT2919" s="1">
        <v>1</v>
      </c>
      <c r="CU2919" s="1">
        <v>650</v>
      </c>
      <c r="CV2919" s="1">
        <v>51</v>
      </c>
      <c r="CW2919" s="1">
        <v>0</v>
      </c>
      <c r="CX2919" s="1">
        <v>150051</v>
      </c>
      <c r="CY2919" s="1" t="s">
        <v>181</v>
      </c>
    </row>
    <row r="2920" spans="97:103" x14ac:dyDescent="0.2">
      <c r="CS2920" s="1" t="s">
        <v>181</v>
      </c>
      <c r="CT2920" s="1">
        <v>1</v>
      </c>
      <c r="CU2920" s="1">
        <v>650</v>
      </c>
      <c r="CV2920" s="1">
        <v>51</v>
      </c>
      <c r="CW2920" s="1">
        <v>0</v>
      </c>
      <c r="CX2920" s="1">
        <v>150051</v>
      </c>
      <c r="CY2920" s="1" t="s">
        <v>181</v>
      </c>
    </row>
    <row r="2921" spans="97:103" x14ac:dyDescent="0.2">
      <c r="CS2921" s="1" t="s">
        <v>181</v>
      </c>
      <c r="CT2921" s="1">
        <v>1</v>
      </c>
      <c r="CU2921" s="1">
        <v>650</v>
      </c>
      <c r="CV2921" s="1">
        <v>51</v>
      </c>
      <c r="CW2921" s="1">
        <v>0</v>
      </c>
      <c r="CX2921" s="1">
        <v>150051</v>
      </c>
      <c r="CY2921" s="1" t="s">
        <v>181</v>
      </c>
    </row>
    <row r="2922" spans="97:103" x14ac:dyDescent="0.2">
      <c r="CS2922" s="1" t="s">
        <v>264</v>
      </c>
      <c r="CT2922" s="1">
        <v>1</v>
      </c>
      <c r="CU2922" s="1">
        <v>650</v>
      </c>
      <c r="CV2922" s="1">
        <v>52</v>
      </c>
      <c r="CW2922" s="1">
        <v>0</v>
      </c>
      <c r="CX2922" s="1">
        <v>150052</v>
      </c>
      <c r="CY2922" s="1" t="s">
        <v>264</v>
      </c>
    </row>
    <row r="2923" spans="97:103" x14ac:dyDescent="0.2">
      <c r="CS2923" s="1" t="s">
        <v>264</v>
      </c>
      <c r="CT2923" s="1">
        <v>1</v>
      </c>
      <c r="CU2923" s="1">
        <v>650</v>
      </c>
      <c r="CV2923" s="1">
        <v>52</v>
      </c>
      <c r="CW2923" s="1">
        <v>0</v>
      </c>
      <c r="CX2923" s="1">
        <v>150052</v>
      </c>
      <c r="CY2923" s="1" t="s">
        <v>264</v>
      </c>
    </row>
    <row r="2924" spans="97:103" x14ac:dyDescent="0.2">
      <c r="CS2924" s="1" t="s">
        <v>264</v>
      </c>
      <c r="CT2924" s="1">
        <v>1</v>
      </c>
      <c r="CU2924" s="1">
        <v>650</v>
      </c>
      <c r="CV2924" s="1">
        <v>52</v>
      </c>
      <c r="CW2924" s="1">
        <v>0</v>
      </c>
      <c r="CX2924" s="1">
        <v>150052</v>
      </c>
      <c r="CY2924" s="1" t="s">
        <v>264</v>
      </c>
    </row>
    <row r="2925" spans="97:103" x14ac:dyDescent="0.2">
      <c r="CS2925" s="1" t="s">
        <v>264</v>
      </c>
      <c r="CT2925" s="1">
        <v>1</v>
      </c>
      <c r="CU2925" s="1">
        <v>650</v>
      </c>
      <c r="CV2925" s="1">
        <v>52</v>
      </c>
      <c r="CW2925" s="1">
        <v>0</v>
      </c>
      <c r="CX2925" s="1">
        <v>150052</v>
      </c>
      <c r="CY2925" s="1" t="s">
        <v>264</v>
      </c>
    </row>
    <row r="2926" spans="97:103" x14ac:dyDescent="0.2">
      <c r="CS2926" s="1" t="s">
        <v>264</v>
      </c>
      <c r="CT2926" s="1">
        <v>1</v>
      </c>
      <c r="CU2926" s="1">
        <v>650</v>
      </c>
      <c r="CV2926" s="1">
        <v>52</v>
      </c>
      <c r="CW2926" s="1">
        <v>0</v>
      </c>
      <c r="CX2926" s="1">
        <v>150052</v>
      </c>
      <c r="CY2926" s="1" t="s">
        <v>264</v>
      </c>
    </row>
    <row r="2927" spans="97:103" x14ac:dyDescent="0.2">
      <c r="CS2927" s="1" t="s">
        <v>264</v>
      </c>
      <c r="CT2927" s="1">
        <v>1</v>
      </c>
      <c r="CU2927" s="1">
        <v>650</v>
      </c>
      <c r="CV2927" s="1">
        <v>52</v>
      </c>
      <c r="CW2927" s="1">
        <v>0</v>
      </c>
      <c r="CX2927" s="1">
        <v>150052</v>
      </c>
      <c r="CY2927" s="1" t="s">
        <v>264</v>
      </c>
    </row>
    <row r="2928" spans="97:103" x14ac:dyDescent="0.2">
      <c r="CS2928" s="1" t="s">
        <v>264</v>
      </c>
      <c r="CT2928" s="1">
        <v>1</v>
      </c>
      <c r="CU2928" s="1">
        <v>650</v>
      </c>
      <c r="CV2928" s="1">
        <v>52</v>
      </c>
      <c r="CW2928" s="1">
        <v>0</v>
      </c>
      <c r="CX2928" s="1">
        <v>150052</v>
      </c>
      <c r="CY2928" s="1" t="s">
        <v>264</v>
      </c>
    </row>
    <row r="2929" spans="97:103" x14ac:dyDescent="0.2">
      <c r="CS2929" s="1" t="s">
        <v>264</v>
      </c>
      <c r="CT2929" s="1">
        <v>1</v>
      </c>
      <c r="CU2929" s="1">
        <v>650</v>
      </c>
      <c r="CV2929" s="1">
        <v>52</v>
      </c>
      <c r="CW2929" s="1">
        <v>0</v>
      </c>
      <c r="CX2929" s="1">
        <v>150052</v>
      </c>
      <c r="CY2929" s="1" t="s">
        <v>264</v>
      </c>
    </row>
    <row r="2930" spans="97:103" x14ac:dyDescent="0.2">
      <c r="CS2930" s="1" t="s">
        <v>264</v>
      </c>
      <c r="CT2930" s="1">
        <v>1</v>
      </c>
      <c r="CU2930" s="1">
        <v>650</v>
      </c>
      <c r="CV2930" s="1">
        <v>52</v>
      </c>
      <c r="CW2930" s="1">
        <v>0</v>
      </c>
      <c r="CX2930" s="1">
        <v>150052</v>
      </c>
      <c r="CY2930" s="1" t="s">
        <v>264</v>
      </c>
    </row>
    <row r="2931" spans="97:103" x14ac:dyDescent="0.2">
      <c r="CS2931" s="1" t="s">
        <v>264</v>
      </c>
      <c r="CT2931" s="1">
        <v>1</v>
      </c>
      <c r="CU2931" s="1">
        <v>650</v>
      </c>
      <c r="CV2931" s="1">
        <v>52</v>
      </c>
      <c r="CW2931" s="1">
        <v>0</v>
      </c>
      <c r="CX2931" s="1">
        <v>150052</v>
      </c>
      <c r="CY2931" s="1" t="s">
        <v>264</v>
      </c>
    </row>
    <row r="2932" spans="97:103" x14ac:dyDescent="0.2">
      <c r="CS2932" s="1" t="s">
        <v>264</v>
      </c>
      <c r="CT2932" s="1">
        <v>1</v>
      </c>
      <c r="CU2932" s="1">
        <v>650</v>
      </c>
      <c r="CV2932" s="1">
        <v>52</v>
      </c>
      <c r="CW2932" s="1">
        <v>0</v>
      </c>
      <c r="CX2932" s="1">
        <v>150052</v>
      </c>
      <c r="CY2932" s="1" t="s">
        <v>264</v>
      </c>
    </row>
    <row r="2933" spans="97:103" x14ac:dyDescent="0.2">
      <c r="CS2933" s="1" t="s">
        <v>264</v>
      </c>
      <c r="CT2933" s="1">
        <v>1</v>
      </c>
      <c r="CU2933" s="1">
        <v>650</v>
      </c>
      <c r="CV2933" s="1">
        <v>52</v>
      </c>
      <c r="CW2933" s="1">
        <v>0</v>
      </c>
      <c r="CX2933" s="1">
        <v>150052</v>
      </c>
      <c r="CY2933" s="1" t="s">
        <v>264</v>
      </c>
    </row>
    <row r="2934" spans="97:103" x14ac:dyDescent="0.2">
      <c r="CS2934" s="1" t="s">
        <v>264</v>
      </c>
      <c r="CT2934" s="1">
        <v>1</v>
      </c>
      <c r="CU2934" s="1">
        <v>650</v>
      </c>
      <c r="CV2934" s="1">
        <v>52</v>
      </c>
      <c r="CW2934" s="1">
        <v>0</v>
      </c>
      <c r="CX2934" s="1">
        <v>150052</v>
      </c>
      <c r="CY2934" s="1" t="s">
        <v>264</v>
      </c>
    </row>
    <row r="2935" spans="97:103" x14ac:dyDescent="0.2">
      <c r="CS2935" s="1" t="s">
        <v>264</v>
      </c>
      <c r="CT2935" s="1">
        <v>1</v>
      </c>
      <c r="CU2935" s="1">
        <v>650</v>
      </c>
      <c r="CV2935" s="1">
        <v>52</v>
      </c>
      <c r="CW2935" s="1">
        <v>0</v>
      </c>
      <c r="CX2935" s="1">
        <v>150052</v>
      </c>
      <c r="CY2935" s="1" t="s">
        <v>264</v>
      </c>
    </row>
    <row r="2936" spans="97:103" x14ac:dyDescent="0.2">
      <c r="CS2936" s="1" t="s">
        <v>264</v>
      </c>
      <c r="CT2936" s="1">
        <v>1</v>
      </c>
      <c r="CU2936" s="1">
        <v>650</v>
      </c>
      <c r="CV2936" s="1">
        <v>52</v>
      </c>
      <c r="CW2936" s="1">
        <v>0</v>
      </c>
      <c r="CX2936" s="1">
        <v>150052</v>
      </c>
      <c r="CY2936" s="1" t="s">
        <v>264</v>
      </c>
    </row>
    <row r="2937" spans="97:103" x14ac:dyDescent="0.2">
      <c r="CS2937" s="1" t="s">
        <v>264</v>
      </c>
      <c r="CT2937" s="1">
        <v>1</v>
      </c>
      <c r="CU2937" s="1">
        <v>650</v>
      </c>
      <c r="CV2937" s="1">
        <v>52</v>
      </c>
      <c r="CW2937" s="1">
        <v>0</v>
      </c>
      <c r="CX2937" s="1">
        <v>150052</v>
      </c>
      <c r="CY2937" s="1" t="s">
        <v>264</v>
      </c>
    </row>
    <row r="2938" spans="97:103" x14ac:dyDescent="0.2">
      <c r="CS2938" s="1" t="s">
        <v>264</v>
      </c>
      <c r="CT2938" s="1">
        <v>1</v>
      </c>
      <c r="CU2938" s="1">
        <v>650</v>
      </c>
      <c r="CV2938" s="1">
        <v>52</v>
      </c>
      <c r="CW2938" s="1">
        <v>0</v>
      </c>
      <c r="CX2938" s="1">
        <v>150052</v>
      </c>
      <c r="CY2938" s="1" t="s">
        <v>264</v>
      </c>
    </row>
    <row r="2939" spans="97:103" x14ac:dyDescent="0.2">
      <c r="CS2939" s="1" t="s">
        <v>264</v>
      </c>
      <c r="CT2939" s="1">
        <v>1</v>
      </c>
      <c r="CU2939" s="1">
        <v>650</v>
      </c>
      <c r="CV2939" s="1">
        <v>52</v>
      </c>
      <c r="CW2939" s="1">
        <v>0</v>
      </c>
      <c r="CX2939" s="1">
        <v>150052</v>
      </c>
      <c r="CY2939" s="1" t="s">
        <v>264</v>
      </c>
    </row>
    <row r="2940" spans="97:103" x14ac:dyDescent="0.2">
      <c r="CS2940" s="1" t="s">
        <v>264</v>
      </c>
      <c r="CT2940" s="1">
        <v>1</v>
      </c>
      <c r="CU2940" s="1">
        <v>650</v>
      </c>
      <c r="CV2940" s="1">
        <v>52</v>
      </c>
      <c r="CW2940" s="1">
        <v>0</v>
      </c>
      <c r="CX2940" s="1">
        <v>150052</v>
      </c>
      <c r="CY2940" s="1" t="s">
        <v>264</v>
      </c>
    </row>
    <row r="2941" spans="97:103" x14ac:dyDescent="0.2">
      <c r="CS2941" s="1" t="s">
        <v>264</v>
      </c>
      <c r="CT2941" s="1">
        <v>1</v>
      </c>
      <c r="CU2941" s="1">
        <v>650</v>
      </c>
      <c r="CV2941" s="1">
        <v>52</v>
      </c>
      <c r="CW2941" s="1">
        <v>0</v>
      </c>
      <c r="CX2941" s="1">
        <v>150052</v>
      </c>
      <c r="CY2941" s="1" t="s">
        <v>264</v>
      </c>
    </row>
    <row r="2942" spans="97:103" x14ac:dyDescent="0.2">
      <c r="CS2942" s="1" t="s">
        <v>264</v>
      </c>
      <c r="CT2942" s="1">
        <v>1</v>
      </c>
      <c r="CU2942" s="1">
        <v>650</v>
      </c>
      <c r="CV2942" s="1">
        <v>52</v>
      </c>
      <c r="CW2942" s="1">
        <v>0</v>
      </c>
      <c r="CX2942" s="1">
        <v>150052</v>
      </c>
      <c r="CY2942" s="1" t="s">
        <v>264</v>
      </c>
    </row>
    <row r="2943" spans="97:103" x14ac:dyDescent="0.2">
      <c r="CS2943" s="1" t="s">
        <v>264</v>
      </c>
      <c r="CT2943" s="1">
        <v>1</v>
      </c>
      <c r="CU2943" s="1">
        <v>650</v>
      </c>
      <c r="CV2943" s="1">
        <v>52</v>
      </c>
      <c r="CW2943" s="1">
        <v>0</v>
      </c>
      <c r="CX2943" s="1">
        <v>150052</v>
      </c>
      <c r="CY2943" s="1" t="s">
        <v>264</v>
      </c>
    </row>
    <row r="2944" spans="97:103" x14ac:dyDescent="0.2">
      <c r="CS2944" s="1" t="s">
        <v>264</v>
      </c>
      <c r="CT2944" s="1">
        <v>1</v>
      </c>
      <c r="CU2944" s="1">
        <v>650</v>
      </c>
      <c r="CV2944" s="1">
        <v>52</v>
      </c>
      <c r="CW2944" s="1">
        <v>0</v>
      </c>
      <c r="CX2944" s="1">
        <v>150052</v>
      </c>
      <c r="CY2944" s="1" t="s">
        <v>264</v>
      </c>
    </row>
    <row r="2945" spans="97:103" x14ac:dyDescent="0.2">
      <c r="CS2945" s="1" t="s">
        <v>264</v>
      </c>
      <c r="CT2945" s="1">
        <v>1</v>
      </c>
      <c r="CU2945" s="1">
        <v>650</v>
      </c>
      <c r="CV2945" s="1">
        <v>52</v>
      </c>
      <c r="CW2945" s="1">
        <v>0</v>
      </c>
      <c r="CX2945" s="1">
        <v>150052</v>
      </c>
      <c r="CY2945" s="1" t="s">
        <v>264</v>
      </c>
    </row>
    <row r="2946" spans="97:103" x14ac:dyDescent="0.2">
      <c r="CS2946" s="1" t="s">
        <v>264</v>
      </c>
      <c r="CT2946" s="1">
        <v>1</v>
      </c>
      <c r="CU2946" s="1">
        <v>650</v>
      </c>
      <c r="CV2946" s="1">
        <v>52</v>
      </c>
      <c r="CW2946" s="1">
        <v>0</v>
      </c>
      <c r="CX2946" s="1">
        <v>150052</v>
      </c>
      <c r="CY2946" s="1" t="s">
        <v>264</v>
      </c>
    </row>
    <row r="2947" spans="97:103" x14ac:dyDescent="0.2">
      <c r="CS2947" s="1" t="s">
        <v>264</v>
      </c>
      <c r="CT2947" s="1">
        <v>1</v>
      </c>
      <c r="CU2947" s="1">
        <v>650</v>
      </c>
      <c r="CV2947" s="1">
        <v>52</v>
      </c>
      <c r="CW2947" s="1">
        <v>0</v>
      </c>
      <c r="CX2947" s="1">
        <v>150052</v>
      </c>
      <c r="CY2947" s="1" t="s">
        <v>264</v>
      </c>
    </row>
    <row r="2948" spans="97:103" x14ac:dyDescent="0.2">
      <c r="CS2948" s="1" t="s">
        <v>264</v>
      </c>
      <c r="CT2948" s="1">
        <v>1</v>
      </c>
      <c r="CU2948" s="1">
        <v>650</v>
      </c>
      <c r="CV2948" s="1">
        <v>52</v>
      </c>
      <c r="CW2948" s="1">
        <v>0</v>
      </c>
      <c r="CX2948" s="1">
        <v>150052</v>
      </c>
      <c r="CY2948" s="1" t="s">
        <v>264</v>
      </c>
    </row>
    <row r="2949" spans="97:103" x14ac:dyDescent="0.2">
      <c r="CS2949" s="1" t="s">
        <v>264</v>
      </c>
      <c r="CT2949" s="1">
        <v>1</v>
      </c>
      <c r="CU2949" s="1">
        <v>650</v>
      </c>
      <c r="CV2949" s="1">
        <v>52</v>
      </c>
      <c r="CW2949" s="1">
        <v>0</v>
      </c>
      <c r="CX2949" s="1">
        <v>150052</v>
      </c>
      <c r="CY2949" s="1" t="s">
        <v>264</v>
      </c>
    </row>
    <row r="2950" spans="97:103" x14ac:dyDescent="0.2">
      <c r="CS2950" s="1" t="s">
        <v>264</v>
      </c>
      <c r="CT2950" s="1">
        <v>1</v>
      </c>
      <c r="CU2950" s="1">
        <v>650</v>
      </c>
      <c r="CV2950" s="1">
        <v>52</v>
      </c>
      <c r="CW2950" s="1">
        <v>0</v>
      </c>
      <c r="CX2950" s="1">
        <v>150052</v>
      </c>
      <c r="CY2950" s="1" t="s">
        <v>264</v>
      </c>
    </row>
    <row r="2951" spans="97:103" x14ac:dyDescent="0.2">
      <c r="CS2951" s="1" t="s">
        <v>264</v>
      </c>
      <c r="CT2951" s="1">
        <v>1</v>
      </c>
      <c r="CU2951" s="1">
        <v>650</v>
      </c>
      <c r="CV2951" s="1">
        <v>52</v>
      </c>
      <c r="CW2951" s="1">
        <v>0</v>
      </c>
      <c r="CX2951" s="1">
        <v>150052</v>
      </c>
      <c r="CY2951" s="1" t="s">
        <v>264</v>
      </c>
    </row>
    <row r="2952" spans="97:103" x14ac:dyDescent="0.2">
      <c r="CS2952" s="1" t="s">
        <v>264</v>
      </c>
      <c r="CT2952" s="1">
        <v>1</v>
      </c>
      <c r="CU2952" s="1">
        <v>650</v>
      </c>
      <c r="CV2952" s="1">
        <v>52</v>
      </c>
      <c r="CW2952" s="1">
        <v>0</v>
      </c>
      <c r="CX2952" s="1">
        <v>150052</v>
      </c>
      <c r="CY2952" s="1" t="s">
        <v>264</v>
      </c>
    </row>
    <row r="2953" spans="97:103" x14ac:dyDescent="0.2">
      <c r="CS2953" s="1" t="s">
        <v>264</v>
      </c>
      <c r="CT2953" s="1">
        <v>1</v>
      </c>
      <c r="CU2953" s="1">
        <v>650</v>
      </c>
      <c r="CV2953" s="1">
        <v>52</v>
      </c>
      <c r="CW2953" s="1">
        <v>0</v>
      </c>
      <c r="CX2953" s="1">
        <v>150052</v>
      </c>
      <c r="CY2953" s="1" t="s">
        <v>264</v>
      </c>
    </row>
    <row r="2954" spans="97:103" x14ac:dyDescent="0.2">
      <c r="CS2954" s="1" t="s">
        <v>264</v>
      </c>
      <c r="CT2954" s="1">
        <v>1</v>
      </c>
      <c r="CU2954" s="1">
        <v>650</v>
      </c>
      <c r="CV2954" s="1">
        <v>52</v>
      </c>
      <c r="CW2954" s="1">
        <v>0</v>
      </c>
      <c r="CX2954" s="1">
        <v>150052</v>
      </c>
      <c r="CY2954" s="1" t="s">
        <v>264</v>
      </c>
    </row>
    <row r="2955" spans="97:103" x14ac:dyDescent="0.2">
      <c r="CS2955" s="1" t="s">
        <v>264</v>
      </c>
      <c r="CT2955" s="1">
        <v>1</v>
      </c>
      <c r="CU2955" s="1">
        <v>650</v>
      </c>
      <c r="CV2955" s="1">
        <v>52</v>
      </c>
      <c r="CW2955" s="1">
        <v>0</v>
      </c>
      <c r="CX2955" s="1">
        <v>150052</v>
      </c>
      <c r="CY2955" s="1" t="s">
        <v>264</v>
      </c>
    </row>
    <row r="2956" spans="97:103" x14ac:dyDescent="0.2">
      <c r="CS2956" s="1" t="s">
        <v>264</v>
      </c>
      <c r="CT2956" s="1">
        <v>1</v>
      </c>
      <c r="CU2956" s="1">
        <v>650</v>
      </c>
      <c r="CV2956" s="1">
        <v>52</v>
      </c>
      <c r="CW2956" s="1">
        <v>0</v>
      </c>
      <c r="CX2956" s="1">
        <v>150052</v>
      </c>
      <c r="CY2956" s="1" t="s">
        <v>264</v>
      </c>
    </row>
    <row r="2957" spans="97:103" x14ac:dyDescent="0.2">
      <c r="CS2957" s="1" t="s">
        <v>264</v>
      </c>
      <c r="CT2957" s="1">
        <v>1</v>
      </c>
      <c r="CU2957" s="1">
        <v>650</v>
      </c>
      <c r="CV2957" s="1">
        <v>52</v>
      </c>
      <c r="CW2957" s="1">
        <v>0</v>
      </c>
      <c r="CX2957" s="1">
        <v>150052</v>
      </c>
      <c r="CY2957" s="1" t="s">
        <v>264</v>
      </c>
    </row>
    <row r="2958" spans="97:103" x14ac:dyDescent="0.2">
      <c r="CS2958" s="1" t="s">
        <v>257</v>
      </c>
      <c r="CT2958" s="1">
        <v>1</v>
      </c>
      <c r="CU2958" s="1">
        <v>650</v>
      </c>
      <c r="CV2958" s="1">
        <v>53</v>
      </c>
      <c r="CW2958" s="1">
        <v>0</v>
      </c>
      <c r="CX2958" s="1">
        <v>150053</v>
      </c>
      <c r="CY2958" s="1" t="s">
        <v>257</v>
      </c>
    </row>
    <row r="2959" spans="97:103" x14ac:dyDescent="0.2">
      <c r="CS2959" s="1" t="s">
        <v>257</v>
      </c>
      <c r="CT2959" s="1">
        <v>1</v>
      </c>
      <c r="CU2959" s="1">
        <v>650</v>
      </c>
      <c r="CV2959" s="1">
        <v>53</v>
      </c>
      <c r="CW2959" s="1">
        <v>0</v>
      </c>
      <c r="CX2959" s="1">
        <v>150053</v>
      </c>
      <c r="CY2959" s="1" t="s">
        <v>257</v>
      </c>
    </row>
    <row r="2960" spans="97:103" x14ac:dyDescent="0.2">
      <c r="CS2960" s="1" t="s">
        <v>257</v>
      </c>
      <c r="CT2960" s="1">
        <v>1</v>
      </c>
      <c r="CU2960" s="1">
        <v>650</v>
      </c>
      <c r="CV2960" s="1">
        <v>53</v>
      </c>
      <c r="CW2960" s="1">
        <v>0</v>
      </c>
      <c r="CX2960" s="1">
        <v>150053</v>
      </c>
      <c r="CY2960" s="1" t="s">
        <v>257</v>
      </c>
    </row>
    <row r="2961" spans="97:103" x14ac:dyDescent="0.2">
      <c r="CS2961" s="1" t="s">
        <v>257</v>
      </c>
      <c r="CT2961" s="1">
        <v>1</v>
      </c>
      <c r="CU2961" s="1">
        <v>650</v>
      </c>
      <c r="CV2961" s="1">
        <v>53</v>
      </c>
      <c r="CW2961" s="1">
        <v>0</v>
      </c>
      <c r="CX2961" s="1">
        <v>150053</v>
      </c>
      <c r="CY2961" s="1" t="s">
        <v>257</v>
      </c>
    </row>
    <row r="2962" spans="97:103" x14ac:dyDescent="0.2">
      <c r="CS2962" s="1" t="s">
        <v>257</v>
      </c>
      <c r="CT2962" s="1">
        <v>1</v>
      </c>
      <c r="CU2962" s="1">
        <v>650</v>
      </c>
      <c r="CV2962" s="1">
        <v>53</v>
      </c>
      <c r="CW2962" s="1">
        <v>0</v>
      </c>
      <c r="CX2962" s="1">
        <v>150053</v>
      </c>
      <c r="CY2962" s="1" t="s">
        <v>257</v>
      </c>
    </row>
    <row r="2963" spans="97:103" x14ac:dyDescent="0.2">
      <c r="CS2963" s="1" t="s">
        <v>257</v>
      </c>
      <c r="CT2963" s="1">
        <v>1</v>
      </c>
      <c r="CU2963" s="1">
        <v>650</v>
      </c>
      <c r="CV2963" s="1">
        <v>53</v>
      </c>
      <c r="CW2963" s="1">
        <v>0</v>
      </c>
      <c r="CX2963" s="1">
        <v>150053</v>
      </c>
      <c r="CY2963" s="1" t="s">
        <v>257</v>
      </c>
    </row>
    <row r="2964" spans="97:103" x14ac:dyDescent="0.2">
      <c r="CS2964" s="1" t="s">
        <v>257</v>
      </c>
      <c r="CT2964" s="1">
        <v>1</v>
      </c>
      <c r="CU2964" s="1">
        <v>650</v>
      </c>
      <c r="CV2964" s="1">
        <v>53</v>
      </c>
      <c r="CW2964" s="1">
        <v>0</v>
      </c>
      <c r="CX2964" s="1">
        <v>150053</v>
      </c>
      <c r="CY2964" s="1" t="s">
        <v>257</v>
      </c>
    </row>
    <row r="2965" spans="97:103" x14ac:dyDescent="0.2">
      <c r="CS2965" s="1" t="s">
        <v>257</v>
      </c>
      <c r="CT2965" s="1">
        <v>1</v>
      </c>
      <c r="CU2965" s="1">
        <v>650</v>
      </c>
      <c r="CV2965" s="1">
        <v>53</v>
      </c>
      <c r="CW2965" s="1">
        <v>0</v>
      </c>
      <c r="CX2965" s="1">
        <v>150053</v>
      </c>
      <c r="CY2965" s="1" t="s">
        <v>257</v>
      </c>
    </row>
    <row r="2966" spans="97:103" x14ac:dyDescent="0.2">
      <c r="CS2966" s="1" t="s">
        <v>257</v>
      </c>
      <c r="CT2966" s="1">
        <v>1</v>
      </c>
      <c r="CU2966" s="1">
        <v>650</v>
      </c>
      <c r="CV2966" s="1">
        <v>53</v>
      </c>
      <c r="CW2966" s="1">
        <v>0</v>
      </c>
      <c r="CX2966" s="1">
        <v>150053</v>
      </c>
      <c r="CY2966" s="1" t="s">
        <v>257</v>
      </c>
    </row>
    <row r="2967" spans="97:103" x14ac:dyDescent="0.2">
      <c r="CS2967" s="1" t="s">
        <v>257</v>
      </c>
      <c r="CT2967" s="1">
        <v>1</v>
      </c>
      <c r="CU2967" s="1">
        <v>650</v>
      </c>
      <c r="CV2967" s="1">
        <v>53</v>
      </c>
      <c r="CW2967" s="1">
        <v>0</v>
      </c>
      <c r="CX2967" s="1">
        <v>150053</v>
      </c>
      <c r="CY2967" s="1" t="s">
        <v>257</v>
      </c>
    </row>
    <row r="2968" spans="97:103" x14ac:dyDescent="0.2">
      <c r="CS2968" s="1" t="s">
        <v>257</v>
      </c>
      <c r="CT2968" s="1">
        <v>1</v>
      </c>
      <c r="CU2968" s="1">
        <v>650</v>
      </c>
      <c r="CV2968" s="1">
        <v>53</v>
      </c>
      <c r="CW2968" s="1">
        <v>0</v>
      </c>
      <c r="CX2968" s="1">
        <v>150053</v>
      </c>
      <c r="CY2968" s="1" t="s">
        <v>257</v>
      </c>
    </row>
    <row r="2969" spans="97:103" x14ac:dyDescent="0.2">
      <c r="CS2969" s="1" t="s">
        <v>257</v>
      </c>
      <c r="CT2969" s="1">
        <v>1</v>
      </c>
      <c r="CU2969" s="1">
        <v>650</v>
      </c>
      <c r="CV2969" s="1">
        <v>53</v>
      </c>
      <c r="CW2969" s="1">
        <v>0</v>
      </c>
      <c r="CX2969" s="1">
        <v>150053</v>
      </c>
      <c r="CY2969" s="1" t="s">
        <v>257</v>
      </c>
    </row>
    <row r="2970" spans="97:103" x14ac:dyDescent="0.2">
      <c r="CS2970" s="1" t="s">
        <v>257</v>
      </c>
      <c r="CT2970" s="1">
        <v>1</v>
      </c>
      <c r="CU2970" s="1">
        <v>650</v>
      </c>
      <c r="CV2970" s="1">
        <v>53</v>
      </c>
      <c r="CW2970" s="1">
        <v>0</v>
      </c>
      <c r="CX2970" s="1">
        <v>150053</v>
      </c>
      <c r="CY2970" s="1" t="s">
        <v>257</v>
      </c>
    </row>
    <row r="2971" spans="97:103" x14ac:dyDescent="0.2">
      <c r="CS2971" s="1" t="s">
        <v>257</v>
      </c>
      <c r="CT2971" s="1">
        <v>1</v>
      </c>
      <c r="CU2971" s="1">
        <v>650</v>
      </c>
      <c r="CV2971" s="1">
        <v>53</v>
      </c>
      <c r="CW2971" s="1">
        <v>0</v>
      </c>
      <c r="CX2971" s="1">
        <v>150053</v>
      </c>
      <c r="CY2971" s="1" t="s">
        <v>257</v>
      </c>
    </row>
    <row r="2972" spans="97:103" x14ac:dyDescent="0.2">
      <c r="CS2972" s="1" t="s">
        <v>257</v>
      </c>
      <c r="CT2972" s="1">
        <v>1</v>
      </c>
      <c r="CU2972" s="1">
        <v>650</v>
      </c>
      <c r="CV2972" s="1">
        <v>53</v>
      </c>
      <c r="CW2972" s="1">
        <v>0</v>
      </c>
      <c r="CX2972" s="1">
        <v>150053</v>
      </c>
      <c r="CY2972" s="1" t="s">
        <v>257</v>
      </c>
    </row>
    <row r="2973" spans="97:103" x14ac:dyDescent="0.2">
      <c r="CS2973" s="1" t="s">
        <v>257</v>
      </c>
      <c r="CT2973" s="1">
        <v>1</v>
      </c>
      <c r="CU2973" s="1">
        <v>650</v>
      </c>
      <c r="CV2973" s="1">
        <v>53</v>
      </c>
      <c r="CW2973" s="1">
        <v>0</v>
      </c>
      <c r="CX2973" s="1">
        <v>150053</v>
      </c>
      <c r="CY2973" s="1" t="s">
        <v>257</v>
      </c>
    </row>
    <row r="2974" spans="97:103" x14ac:dyDescent="0.2">
      <c r="CS2974" s="1" t="s">
        <v>257</v>
      </c>
      <c r="CT2974" s="1">
        <v>1</v>
      </c>
      <c r="CU2974" s="1">
        <v>650</v>
      </c>
      <c r="CV2974" s="1">
        <v>53</v>
      </c>
      <c r="CW2974" s="1">
        <v>0</v>
      </c>
      <c r="CX2974" s="1">
        <v>150053</v>
      </c>
      <c r="CY2974" s="1" t="s">
        <v>257</v>
      </c>
    </row>
    <row r="2975" spans="97:103" x14ac:dyDescent="0.2">
      <c r="CS2975" s="1" t="s">
        <v>257</v>
      </c>
      <c r="CT2975" s="1">
        <v>1</v>
      </c>
      <c r="CU2975" s="1">
        <v>650</v>
      </c>
      <c r="CV2975" s="1">
        <v>53</v>
      </c>
      <c r="CW2975" s="1">
        <v>0</v>
      </c>
      <c r="CX2975" s="1">
        <v>150053</v>
      </c>
      <c r="CY2975" s="1" t="s">
        <v>257</v>
      </c>
    </row>
    <row r="2976" spans="97:103" x14ac:dyDescent="0.2">
      <c r="CS2976" s="1" t="s">
        <v>257</v>
      </c>
      <c r="CT2976" s="1">
        <v>1</v>
      </c>
      <c r="CU2976" s="1">
        <v>650</v>
      </c>
      <c r="CV2976" s="1">
        <v>53</v>
      </c>
      <c r="CW2976" s="1">
        <v>0</v>
      </c>
      <c r="CX2976" s="1">
        <v>150053</v>
      </c>
      <c r="CY2976" s="1" t="s">
        <v>257</v>
      </c>
    </row>
    <row r="2977" spans="97:103" x14ac:dyDescent="0.2">
      <c r="CS2977" s="1" t="s">
        <v>257</v>
      </c>
      <c r="CT2977" s="1">
        <v>1</v>
      </c>
      <c r="CU2977" s="1">
        <v>650</v>
      </c>
      <c r="CV2977" s="1">
        <v>53</v>
      </c>
      <c r="CW2977" s="1">
        <v>0</v>
      </c>
      <c r="CX2977" s="1">
        <v>150053</v>
      </c>
      <c r="CY2977" s="1" t="s">
        <v>257</v>
      </c>
    </row>
    <row r="2978" spans="97:103" x14ac:dyDescent="0.2">
      <c r="CS2978" s="1" t="s">
        <v>257</v>
      </c>
      <c r="CT2978" s="1">
        <v>1</v>
      </c>
      <c r="CU2978" s="1">
        <v>650</v>
      </c>
      <c r="CV2978" s="1">
        <v>53</v>
      </c>
      <c r="CW2978" s="1">
        <v>0</v>
      </c>
      <c r="CX2978" s="1">
        <v>150053</v>
      </c>
      <c r="CY2978" s="1" t="s">
        <v>257</v>
      </c>
    </row>
    <row r="2979" spans="97:103" x14ac:dyDescent="0.2">
      <c r="CS2979" s="1" t="s">
        <v>257</v>
      </c>
      <c r="CT2979" s="1">
        <v>1</v>
      </c>
      <c r="CU2979" s="1">
        <v>650</v>
      </c>
      <c r="CV2979" s="1">
        <v>53</v>
      </c>
      <c r="CW2979" s="1">
        <v>0</v>
      </c>
      <c r="CX2979" s="1">
        <v>150053</v>
      </c>
      <c r="CY2979" s="1" t="s">
        <v>257</v>
      </c>
    </row>
    <row r="2980" spans="97:103" x14ac:dyDescent="0.2">
      <c r="CS2980" s="1" t="s">
        <v>257</v>
      </c>
      <c r="CT2980" s="1">
        <v>1</v>
      </c>
      <c r="CU2980" s="1">
        <v>650</v>
      </c>
      <c r="CV2980" s="1">
        <v>53</v>
      </c>
      <c r="CW2980" s="1">
        <v>0</v>
      </c>
      <c r="CX2980" s="1">
        <v>150053</v>
      </c>
      <c r="CY2980" s="1" t="s">
        <v>257</v>
      </c>
    </row>
    <row r="2981" spans="97:103" x14ac:dyDescent="0.2">
      <c r="CS2981" s="1" t="s">
        <v>257</v>
      </c>
      <c r="CT2981" s="1">
        <v>1</v>
      </c>
      <c r="CU2981" s="1">
        <v>650</v>
      </c>
      <c r="CV2981" s="1">
        <v>53</v>
      </c>
      <c r="CW2981" s="1">
        <v>0</v>
      </c>
      <c r="CX2981" s="1">
        <v>150053</v>
      </c>
      <c r="CY2981" s="1" t="s">
        <v>257</v>
      </c>
    </row>
    <row r="2982" spans="97:103" x14ac:dyDescent="0.2">
      <c r="CS2982" s="1" t="s">
        <v>257</v>
      </c>
      <c r="CT2982" s="1">
        <v>1</v>
      </c>
      <c r="CU2982" s="1">
        <v>650</v>
      </c>
      <c r="CV2982" s="1">
        <v>53</v>
      </c>
      <c r="CW2982" s="1">
        <v>0</v>
      </c>
      <c r="CX2982" s="1">
        <v>150053</v>
      </c>
      <c r="CY2982" s="1" t="s">
        <v>257</v>
      </c>
    </row>
    <row r="2983" spans="97:103" x14ac:dyDescent="0.2">
      <c r="CS2983" s="1" t="s">
        <v>257</v>
      </c>
      <c r="CT2983" s="1">
        <v>1</v>
      </c>
      <c r="CU2983" s="1">
        <v>650</v>
      </c>
      <c r="CV2983" s="1">
        <v>53</v>
      </c>
      <c r="CW2983" s="1">
        <v>0</v>
      </c>
      <c r="CX2983" s="1">
        <v>150053</v>
      </c>
      <c r="CY2983" s="1" t="s">
        <v>257</v>
      </c>
    </row>
    <row r="2984" spans="97:103" x14ac:dyDescent="0.2">
      <c r="CS2984" s="1" t="s">
        <v>257</v>
      </c>
      <c r="CT2984" s="1">
        <v>1</v>
      </c>
      <c r="CU2984" s="1">
        <v>650</v>
      </c>
      <c r="CV2984" s="1">
        <v>53</v>
      </c>
      <c r="CW2984" s="1">
        <v>0</v>
      </c>
      <c r="CX2984" s="1">
        <v>150053</v>
      </c>
      <c r="CY2984" s="1" t="s">
        <v>257</v>
      </c>
    </row>
    <row r="2985" spans="97:103" x14ac:dyDescent="0.2">
      <c r="CS2985" s="1" t="s">
        <v>257</v>
      </c>
      <c r="CT2985" s="1">
        <v>1</v>
      </c>
      <c r="CU2985" s="1">
        <v>650</v>
      </c>
      <c r="CV2985" s="1">
        <v>53</v>
      </c>
      <c r="CW2985" s="1">
        <v>0</v>
      </c>
      <c r="CX2985" s="1">
        <v>150053</v>
      </c>
      <c r="CY2985" s="1" t="s">
        <v>257</v>
      </c>
    </row>
    <row r="2986" spans="97:103" x14ac:dyDescent="0.2">
      <c r="CS2986" s="1" t="s">
        <v>257</v>
      </c>
      <c r="CT2986" s="1">
        <v>1</v>
      </c>
      <c r="CU2986" s="1">
        <v>650</v>
      </c>
      <c r="CV2986" s="1">
        <v>53</v>
      </c>
      <c r="CW2986" s="1">
        <v>0</v>
      </c>
      <c r="CX2986" s="1">
        <v>150053</v>
      </c>
      <c r="CY2986" s="1" t="s">
        <v>257</v>
      </c>
    </row>
    <row r="2987" spans="97:103" x14ac:dyDescent="0.2">
      <c r="CS2987" s="1" t="s">
        <v>257</v>
      </c>
      <c r="CT2987" s="1">
        <v>1</v>
      </c>
      <c r="CU2987" s="1">
        <v>650</v>
      </c>
      <c r="CV2987" s="1">
        <v>53</v>
      </c>
      <c r="CW2987" s="1">
        <v>0</v>
      </c>
      <c r="CX2987" s="1">
        <v>150053</v>
      </c>
      <c r="CY2987" s="1" t="s">
        <v>257</v>
      </c>
    </row>
    <row r="2988" spans="97:103" x14ac:dyDescent="0.2">
      <c r="CS2988" s="1" t="s">
        <v>257</v>
      </c>
      <c r="CT2988" s="1">
        <v>1</v>
      </c>
      <c r="CU2988" s="1">
        <v>650</v>
      </c>
      <c r="CV2988" s="1">
        <v>53</v>
      </c>
      <c r="CW2988" s="1">
        <v>0</v>
      </c>
      <c r="CX2988" s="1">
        <v>150053</v>
      </c>
      <c r="CY2988" s="1" t="s">
        <v>257</v>
      </c>
    </row>
    <row r="2989" spans="97:103" x14ac:dyDescent="0.2">
      <c r="CS2989" s="1" t="s">
        <v>257</v>
      </c>
      <c r="CT2989" s="1">
        <v>1</v>
      </c>
      <c r="CU2989" s="1">
        <v>650</v>
      </c>
      <c r="CV2989" s="1">
        <v>53</v>
      </c>
      <c r="CW2989" s="1">
        <v>0</v>
      </c>
      <c r="CX2989" s="1">
        <v>150053</v>
      </c>
      <c r="CY2989" s="1" t="s">
        <v>257</v>
      </c>
    </row>
    <row r="2990" spans="97:103" x14ac:dyDescent="0.2">
      <c r="CS2990" s="1" t="s">
        <v>257</v>
      </c>
      <c r="CT2990" s="1">
        <v>1</v>
      </c>
      <c r="CU2990" s="1">
        <v>650</v>
      </c>
      <c r="CV2990" s="1">
        <v>53</v>
      </c>
      <c r="CW2990" s="1">
        <v>0</v>
      </c>
      <c r="CX2990" s="1">
        <v>150053</v>
      </c>
      <c r="CY2990" s="1" t="s">
        <v>257</v>
      </c>
    </row>
    <row r="2991" spans="97:103" x14ac:dyDescent="0.2">
      <c r="CS2991" s="1" t="s">
        <v>257</v>
      </c>
      <c r="CT2991" s="1">
        <v>1</v>
      </c>
      <c r="CU2991" s="1">
        <v>650</v>
      </c>
      <c r="CV2991" s="1">
        <v>53</v>
      </c>
      <c r="CW2991" s="1">
        <v>0</v>
      </c>
      <c r="CX2991" s="1">
        <v>150053</v>
      </c>
      <c r="CY2991" s="1" t="s">
        <v>257</v>
      </c>
    </row>
    <row r="2992" spans="97:103" x14ac:dyDescent="0.2">
      <c r="CS2992" s="1" t="s">
        <v>257</v>
      </c>
      <c r="CT2992" s="1">
        <v>1</v>
      </c>
      <c r="CU2992" s="1">
        <v>650</v>
      </c>
      <c r="CV2992" s="1">
        <v>53</v>
      </c>
      <c r="CW2992" s="1">
        <v>0</v>
      </c>
      <c r="CX2992" s="1">
        <v>150053</v>
      </c>
      <c r="CY2992" s="1" t="s">
        <v>257</v>
      </c>
    </row>
    <row r="2993" spans="97:103" x14ac:dyDescent="0.2">
      <c r="CS2993" s="1" t="s">
        <v>257</v>
      </c>
      <c r="CT2993" s="1">
        <v>1</v>
      </c>
      <c r="CU2993" s="1">
        <v>650</v>
      </c>
      <c r="CV2993" s="1">
        <v>53</v>
      </c>
      <c r="CW2993" s="1">
        <v>0</v>
      </c>
      <c r="CX2993" s="1">
        <v>150053</v>
      </c>
      <c r="CY2993" s="1" t="s">
        <v>257</v>
      </c>
    </row>
    <row r="2994" spans="97:103" x14ac:dyDescent="0.2">
      <c r="CS2994" s="1" t="s">
        <v>2831</v>
      </c>
      <c r="CT2994" s="1">
        <v>2</v>
      </c>
      <c r="CU2994" s="1">
        <v>650</v>
      </c>
      <c r="CV2994" s="1">
        <v>54</v>
      </c>
      <c r="CW2994" s="1">
        <v>0</v>
      </c>
      <c r="CX2994" s="1">
        <v>150054</v>
      </c>
      <c r="CY2994" s="1" t="s">
        <v>2831</v>
      </c>
    </row>
    <row r="2995" spans="97:103" x14ac:dyDescent="0.2">
      <c r="CS2995" s="1" t="s">
        <v>2831</v>
      </c>
      <c r="CT2995" s="1">
        <v>2</v>
      </c>
      <c r="CU2995" s="1">
        <v>650</v>
      </c>
      <c r="CV2995" s="1">
        <v>54</v>
      </c>
      <c r="CW2995" s="1">
        <v>0</v>
      </c>
      <c r="CX2995" s="1">
        <v>150054</v>
      </c>
      <c r="CY2995" s="1" t="s">
        <v>2831</v>
      </c>
    </row>
    <row r="2996" spans="97:103" x14ac:dyDescent="0.2">
      <c r="CS2996" s="1" t="s">
        <v>2831</v>
      </c>
      <c r="CT2996" s="1">
        <v>2</v>
      </c>
      <c r="CU2996" s="1">
        <v>650</v>
      </c>
      <c r="CV2996" s="1">
        <v>54</v>
      </c>
      <c r="CW2996" s="1">
        <v>0</v>
      </c>
      <c r="CX2996" s="1">
        <v>150054</v>
      </c>
      <c r="CY2996" s="1" t="s">
        <v>2831</v>
      </c>
    </row>
    <row r="2997" spans="97:103" x14ac:dyDescent="0.2">
      <c r="CS2997" s="1" t="s">
        <v>2831</v>
      </c>
      <c r="CT2997" s="1">
        <v>2</v>
      </c>
      <c r="CU2997" s="1">
        <v>650</v>
      </c>
      <c r="CV2997" s="1">
        <v>54</v>
      </c>
      <c r="CW2997" s="1">
        <v>0</v>
      </c>
      <c r="CX2997" s="1">
        <v>150054</v>
      </c>
      <c r="CY2997" s="1" t="s">
        <v>2831</v>
      </c>
    </row>
    <row r="2998" spans="97:103" x14ac:dyDescent="0.2">
      <c r="CS2998" s="1" t="s">
        <v>2831</v>
      </c>
      <c r="CT2998" s="1">
        <v>2</v>
      </c>
      <c r="CU2998" s="1">
        <v>650</v>
      </c>
      <c r="CV2998" s="1">
        <v>54</v>
      </c>
      <c r="CW2998" s="1">
        <v>0</v>
      </c>
      <c r="CX2998" s="1">
        <v>150054</v>
      </c>
      <c r="CY2998" s="1" t="s">
        <v>2831</v>
      </c>
    </row>
    <row r="2999" spans="97:103" x14ac:dyDescent="0.2">
      <c r="CS2999" s="1" t="s">
        <v>2831</v>
      </c>
      <c r="CT2999" s="1">
        <v>2</v>
      </c>
      <c r="CU2999" s="1">
        <v>650</v>
      </c>
      <c r="CV2999" s="1">
        <v>54</v>
      </c>
      <c r="CW2999" s="1">
        <v>0</v>
      </c>
      <c r="CX2999" s="1">
        <v>150054</v>
      </c>
      <c r="CY2999" s="1" t="s">
        <v>2831</v>
      </c>
    </row>
    <row r="3000" spans="97:103" x14ac:dyDescent="0.2">
      <c r="CS3000" s="1" t="s">
        <v>2831</v>
      </c>
      <c r="CT3000" s="1">
        <v>2</v>
      </c>
      <c r="CU3000" s="1">
        <v>650</v>
      </c>
      <c r="CV3000" s="1">
        <v>54</v>
      </c>
      <c r="CW3000" s="1">
        <v>0</v>
      </c>
      <c r="CX3000" s="1">
        <v>150054</v>
      </c>
      <c r="CY3000" s="1" t="s">
        <v>2831</v>
      </c>
    </row>
    <row r="3001" spans="97:103" x14ac:dyDescent="0.2">
      <c r="CS3001" s="1" t="s">
        <v>2831</v>
      </c>
      <c r="CT3001" s="1">
        <v>2</v>
      </c>
      <c r="CU3001" s="1">
        <v>650</v>
      </c>
      <c r="CV3001" s="1">
        <v>54</v>
      </c>
      <c r="CW3001" s="1">
        <v>0</v>
      </c>
      <c r="CX3001" s="1">
        <v>150054</v>
      </c>
      <c r="CY3001" s="1" t="s">
        <v>2831</v>
      </c>
    </row>
    <row r="3002" spans="97:103" x14ac:dyDescent="0.2">
      <c r="CS3002" s="1" t="s">
        <v>2831</v>
      </c>
      <c r="CT3002" s="1">
        <v>2</v>
      </c>
      <c r="CU3002" s="1">
        <v>650</v>
      </c>
      <c r="CV3002" s="1">
        <v>54</v>
      </c>
      <c r="CW3002" s="1">
        <v>0</v>
      </c>
      <c r="CX3002" s="1">
        <v>150054</v>
      </c>
      <c r="CY3002" s="1" t="s">
        <v>2831</v>
      </c>
    </row>
    <row r="3003" spans="97:103" x14ac:dyDescent="0.2">
      <c r="CS3003" s="1" t="s">
        <v>2831</v>
      </c>
      <c r="CT3003" s="1">
        <v>2</v>
      </c>
      <c r="CU3003" s="1">
        <v>650</v>
      </c>
      <c r="CV3003" s="1">
        <v>54</v>
      </c>
      <c r="CW3003" s="1">
        <v>0</v>
      </c>
      <c r="CX3003" s="1">
        <v>150054</v>
      </c>
      <c r="CY3003" s="1" t="s">
        <v>2831</v>
      </c>
    </row>
    <row r="3004" spans="97:103" x14ac:dyDescent="0.2">
      <c r="CS3004" s="1" t="s">
        <v>2831</v>
      </c>
      <c r="CT3004" s="1">
        <v>2</v>
      </c>
      <c r="CU3004" s="1">
        <v>650</v>
      </c>
      <c r="CV3004" s="1">
        <v>54</v>
      </c>
      <c r="CW3004" s="1">
        <v>0</v>
      </c>
      <c r="CX3004" s="1">
        <v>150054</v>
      </c>
      <c r="CY3004" s="1" t="s">
        <v>2831</v>
      </c>
    </row>
    <row r="3005" spans="97:103" x14ac:dyDescent="0.2">
      <c r="CS3005" s="1" t="s">
        <v>2831</v>
      </c>
      <c r="CT3005" s="1">
        <v>2</v>
      </c>
      <c r="CU3005" s="1">
        <v>650</v>
      </c>
      <c r="CV3005" s="1">
        <v>54</v>
      </c>
      <c r="CW3005" s="1">
        <v>0</v>
      </c>
      <c r="CX3005" s="1">
        <v>150054</v>
      </c>
      <c r="CY3005" s="1" t="s">
        <v>2831</v>
      </c>
    </row>
    <row r="3006" spans="97:103" x14ac:dyDescent="0.2">
      <c r="CS3006" s="1" t="s">
        <v>2831</v>
      </c>
      <c r="CT3006" s="1">
        <v>2</v>
      </c>
      <c r="CU3006" s="1">
        <v>650</v>
      </c>
      <c r="CV3006" s="1">
        <v>54</v>
      </c>
      <c r="CW3006" s="1">
        <v>0</v>
      </c>
      <c r="CX3006" s="1">
        <v>150054</v>
      </c>
      <c r="CY3006" s="1" t="s">
        <v>2831</v>
      </c>
    </row>
    <row r="3007" spans="97:103" x14ac:dyDescent="0.2">
      <c r="CS3007" s="1" t="s">
        <v>2831</v>
      </c>
      <c r="CT3007" s="1">
        <v>2</v>
      </c>
      <c r="CU3007" s="1">
        <v>650</v>
      </c>
      <c r="CV3007" s="1">
        <v>54</v>
      </c>
      <c r="CW3007" s="1">
        <v>0</v>
      </c>
      <c r="CX3007" s="1">
        <v>150054</v>
      </c>
      <c r="CY3007" s="1" t="s">
        <v>2831</v>
      </c>
    </row>
    <row r="3008" spans="97:103" x14ac:dyDescent="0.2">
      <c r="CS3008" s="1" t="s">
        <v>2831</v>
      </c>
      <c r="CT3008" s="1">
        <v>2</v>
      </c>
      <c r="CU3008" s="1">
        <v>650</v>
      </c>
      <c r="CV3008" s="1">
        <v>54</v>
      </c>
      <c r="CW3008" s="1">
        <v>0</v>
      </c>
      <c r="CX3008" s="1">
        <v>150054</v>
      </c>
      <c r="CY3008" s="1" t="s">
        <v>2831</v>
      </c>
    </row>
    <row r="3009" spans="97:103" x14ac:dyDescent="0.2">
      <c r="CS3009" s="1" t="s">
        <v>2831</v>
      </c>
      <c r="CT3009" s="1">
        <v>2</v>
      </c>
      <c r="CU3009" s="1">
        <v>650</v>
      </c>
      <c r="CV3009" s="1">
        <v>54</v>
      </c>
      <c r="CW3009" s="1">
        <v>0</v>
      </c>
      <c r="CX3009" s="1">
        <v>150054</v>
      </c>
      <c r="CY3009" s="1" t="s">
        <v>2831</v>
      </c>
    </row>
    <row r="3010" spans="97:103" x14ac:dyDescent="0.2">
      <c r="CS3010" s="1" t="s">
        <v>2831</v>
      </c>
      <c r="CT3010" s="1">
        <v>2</v>
      </c>
      <c r="CU3010" s="1">
        <v>650</v>
      </c>
      <c r="CV3010" s="1">
        <v>54</v>
      </c>
      <c r="CW3010" s="1">
        <v>0</v>
      </c>
      <c r="CX3010" s="1">
        <v>150054</v>
      </c>
      <c r="CY3010" s="1" t="s">
        <v>2831</v>
      </c>
    </row>
    <row r="3011" spans="97:103" x14ac:dyDescent="0.2">
      <c r="CS3011" s="1" t="s">
        <v>2831</v>
      </c>
      <c r="CT3011" s="1">
        <v>2</v>
      </c>
      <c r="CU3011" s="1">
        <v>650</v>
      </c>
      <c r="CV3011" s="1">
        <v>54</v>
      </c>
      <c r="CW3011" s="1">
        <v>0</v>
      </c>
      <c r="CX3011" s="1">
        <v>150054</v>
      </c>
      <c r="CY3011" s="1" t="s">
        <v>2831</v>
      </c>
    </row>
    <row r="3012" spans="97:103" x14ac:dyDescent="0.2">
      <c r="CS3012" s="1" t="s">
        <v>2831</v>
      </c>
      <c r="CT3012" s="1">
        <v>2</v>
      </c>
      <c r="CU3012" s="1">
        <v>650</v>
      </c>
      <c r="CV3012" s="1">
        <v>54</v>
      </c>
      <c r="CW3012" s="1">
        <v>0</v>
      </c>
      <c r="CX3012" s="1">
        <v>150054</v>
      </c>
      <c r="CY3012" s="1" t="s">
        <v>2831</v>
      </c>
    </row>
    <row r="3013" spans="97:103" x14ac:dyDescent="0.2">
      <c r="CS3013" s="1" t="s">
        <v>2831</v>
      </c>
      <c r="CT3013" s="1">
        <v>2</v>
      </c>
      <c r="CU3013" s="1">
        <v>650</v>
      </c>
      <c r="CV3013" s="1">
        <v>54</v>
      </c>
      <c r="CW3013" s="1">
        <v>0</v>
      </c>
      <c r="CX3013" s="1">
        <v>150054</v>
      </c>
      <c r="CY3013" s="1" t="s">
        <v>2831</v>
      </c>
    </row>
    <row r="3014" spans="97:103" x14ac:dyDescent="0.2">
      <c r="CS3014" s="1" t="s">
        <v>2831</v>
      </c>
      <c r="CT3014" s="1">
        <v>2</v>
      </c>
      <c r="CU3014" s="1">
        <v>650</v>
      </c>
      <c r="CV3014" s="1">
        <v>54</v>
      </c>
      <c r="CW3014" s="1">
        <v>0</v>
      </c>
      <c r="CX3014" s="1">
        <v>150054</v>
      </c>
      <c r="CY3014" s="1" t="s">
        <v>2831</v>
      </c>
    </row>
    <row r="3015" spans="97:103" x14ac:dyDescent="0.2">
      <c r="CS3015" s="1" t="s">
        <v>2831</v>
      </c>
      <c r="CT3015" s="1">
        <v>2</v>
      </c>
      <c r="CU3015" s="1">
        <v>650</v>
      </c>
      <c r="CV3015" s="1">
        <v>54</v>
      </c>
      <c r="CW3015" s="1">
        <v>0</v>
      </c>
      <c r="CX3015" s="1">
        <v>150054</v>
      </c>
      <c r="CY3015" s="1" t="s">
        <v>2831</v>
      </c>
    </row>
    <row r="3016" spans="97:103" x14ac:dyDescent="0.2">
      <c r="CS3016" s="1" t="s">
        <v>2831</v>
      </c>
      <c r="CT3016" s="1">
        <v>2</v>
      </c>
      <c r="CU3016" s="1">
        <v>650</v>
      </c>
      <c r="CV3016" s="1">
        <v>54</v>
      </c>
      <c r="CW3016" s="1">
        <v>0</v>
      </c>
      <c r="CX3016" s="1">
        <v>150054</v>
      </c>
      <c r="CY3016" s="1" t="s">
        <v>2831</v>
      </c>
    </row>
    <row r="3017" spans="97:103" x14ac:dyDescent="0.2">
      <c r="CS3017" s="1" t="s">
        <v>2831</v>
      </c>
      <c r="CT3017" s="1">
        <v>2</v>
      </c>
      <c r="CU3017" s="1">
        <v>650</v>
      </c>
      <c r="CV3017" s="1">
        <v>54</v>
      </c>
      <c r="CW3017" s="1">
        <v>0</v>
      </c>
      <c r="CX3017" s="1">
        <v>150054</v>
      </c>
      <c r="CY3017" s="1" t="s">
        <v>2831</v>
      </c>
    </row>
    <row r="3018" spans="97:103" x14ac:dyDescent="0.2">
      <c r="CS3018" s="1" t="s">
        <v>2831</v>
      </c>
      <c r="CT3018" s="1">
        <v>2</v>
      </c>
      <c r="CU3018" s="1">
        <v>650</v>
      </c>
      <c r="CV3018" s="1">
        <v>54</v>
      </c>
      <c r="CW3018" s="1">
        <v>0</v>
      </c>
      <c r="CX3018" s="1">
        <v>150054</v>
      </c>
      <c r="CY3018" s="1" t="s">
        <v>2831</v>
      </c>
    </row>
    <row r="3019" spans="97:103" x14ac:dyDescent="0.2">
      <c r="CS3019" s="1" t="s">
        <v>2831</v>
      </c>
      <c r="CT3019" s="1">
        <v>2</v>
      </c>
      <c r="CU3019" s="1">
        <v>650</v>
      </c>
      <c r="CV3019" s="1">
        <v>54</v>
      </c>
      <c r="CW3019" s="1">
        <v>0</v>
      </c>
      <c r="CX3019" s="1">
        <v>150054</v>
      </c>
      <c r="CY3019" s="1" t="s">
        <v>2831</v>
      </c>
    </row>
    <row r="3020" spans="97:103" x14ac:dyDescent="0.2">
      <c r="CS3020" s="1" t="s">
        <v>2831</v>
      </c>
      <c r="CT3020" s="1">
        <v>2</v>
      </c>
      <c r="CU3020" s="1">
        <v>650</v>
      </c>
      <c r="CV3020" s="1">
        <v>54</v>
      </c>
      <c r="CW3020" s="1">
        <v>0</v>
      </c>
      <c r="CX3020" s="1">
        <v>150054</v>
      </c>
      <c r="CY3020" s="1" t="s">
        <v>2831</v>
      </c>
    </row>
    <row r="3021" spans="97:103" x14ac:dyDescent="0.2">
      <c r="CS3021" s="1" t="s">
        <v>2831</v>
      </c>
      <c r="CT3021" s="1">
        <v>2</v>
      </c>
      <c r="CU3021" s="1">
        <v>650</v>
      </c>
      <c r="CV3021" s="1">
        <v>54</v>
      </c>
      <c r="CW3021" s="1">
        <v>0</v>
      </c>
      <c r="CX3021" s="1">
        <v>150054</v>
      </c>
      <c r="CY3021" s="1" t="s">
        <v>2831</v>
      </c>
    </row>
    <row r="3022" spans="97:103" x14ac:dyDescent="0.2">
      <c r="CS3022" s="1" t="s">
        <v>2831</v>
      </c>
      <c r="CT3022" s="1">
        <v>2</v>
      </c>
      <c r="CU3022" s="1">
        <v>650</v>
      </c>
      <c r="CV3022" s="1">
        <v>54</v>
      </c>
      <c r="CW3022" s="1">
        <v>0</v>
      </c>
      <c r="CX3022" s="1">
        <v>150054</v>
      </c>
      <c r="CY3022" s="1" t="s">
        <v>2831</v>
      </c>
    </row>
    <row r="3023" spans="97:103" x14ac:dyDescent="0.2">
      <c r="CS3023" s="1" t="s">
        <v>2831</v>
      </c>
      <c r="CT3023" s="1">
        <v>2</v>
      </c>
      <c r="CU3023" s="1">
        <v>650</v>
      </c>
      <c r="CV3023" s="1">
        <v>54</v>
      </c>
      <c r="CW3023" s="1">
        <v>0</v>
      </c>
      <c r="CX3023" s="1">
        <v>150054</v>
      </c>
      <c r="CY3023" s="1" t="s">
        <v>2831</v>
      </c>
    </row>
    <row r="3024" spans="97:103" x14ac:dyDescent="0.2">
      <c r="CS3024" s="1" t="s">
        <v>2831</v>
      </c>
      <c r="CT3024" s="1">
        <v>2</v>
      </c>
      <c r="CU3024" s="1">
        <v>650</v>
      </c>
      <c r="CV3024" s="1">
        <v>54</v>
      </c>
      <c r="CW3024" s="1">
        <v>0</v>
      </c>
      <c r="CX3024" s="1">
        <v>150054</v>
      </c>
      <c r="CY3024" s="1" t="s">
        <v>2831</v>
      </c>
    </row>
    <row r="3025" spans="97:103" x14ac:dyDescent="0.2">
      <c r="CS3025" s="1" t="s">
        <v>2831</v>
      </c>
      <c r="CT3025" s="1">
        <v>2</v>
      </c>
      <c r="CU3025" s="1">
        <v>650</v>
      </c>
      <c r="CV3025" s="1">
        <v>54</v>
      </c>
      <c r="CW3025" s="1">
        <v>0</v>
      </c>
      <c r="CX3025" s="1">
        <v>150054</v>
      </c>
      <c r="CY3025" s="1" t="s">
        <v>2831</v>
      </c>
    </row>
    <row r="3026" spans="97:103" x14ac:dyDescent="0.2">
      <c r="CS3026" s="1" t="s">
        <v>2831</v>
      </c>
      <c r="CT3026" s="1">
        <v>2</v>
      </c>
      <c r="CU3026" s="1">
        <v>650</v>
      </c>
      <c r="CV3026" s="1">
        <v>54</v>
      </c>
      <c r="CW3026" s="1">
        <v>0</v>
      </c>
      <c r="CX3026" s="1">
        <v>150054</v>
      </c>
      <c r="CY3026" s="1" t="s">
        <v>2831</v>
      </c>
    </row>
    <row r="3027" spans="97:103" x14ac:dyDescent="0.2">
      <c r="CS3027" s="1" t="s">
        <v>2831</v>
      </c>
      <c r="CT3027" s="1">
        <v>2</v>
      </c>
      <c r="CU3027" s="1">
        <v>650</v>
      </c>
      <c r="CV3027" s="1">
        <v>54</v>
      </c>
      <c r="CW3027" s="1">
        <v>0</v>
      </c>
      <c r="CX3027" s="1">
        <v>150054</v>
      </c>
      <c r="CY3027" s="1" t="s">
        <v>2831</v>
      </c>
    </row>
    <row r="3028" spans="97:103" x14ac:dyDescent="0.2">
      <c r="CS3028" s="1" t="s">
        <v>2831</v>
      </c>
      <c r="CT3028" s="1">
        <v>2</v>
      </c>
      <c r="CU3028" s="1">
        <v>650</v>
      </c>
      <c r="CV3028" s="1">
        <v>54</v>
      </c>
      <c r="CW3028" s="1">
        <v>0</v>
      </c>
      <c r="CX3028" s="1">
        <v>150054</v>
      </c>
      <c r="CY3028" s="1" t="s">
        <v>2831</v>
      </c>
    </row>
    <row r="3029" spans="97:103" x14ac:dyDescent="0.2">
      <c r="CS3029" s="1" t="s">
        <v>2831</v>
      </c>
      <c r="CT3029" s="1">
        <v>2</v>
      </c>
      <c r="CU3029" s="1">
        <v>650</v>
      </c>
      <c r="CV3029" s="1">
        <v>54</v>
      </c>
      <c r="CW3029" s="1">
        <v>0</v>
      </c>
      <c r="CX3029" s="1">
        <v>150054</v>
      </c>
      <c r="CY3029" s="1" t="s">
        <v>2831</v>
      </c>
    </row>
    <row r="3030" spans="97:103" x14ac:dyDescent="0.2">
      <c r="CS3030" s="1" t="s">
        <v>180</v>
      </c>
      <c r="CT3030" s="1">
        <v>1</v>
      </c>
      <c r="CU3030" s="1">
        <v>650</v>
      </c>
      <c r="CV3030" s="1">
        <v>55</v>
      </c>
      <c r="CW3030" s="1">
        <v>0</v>
      </c>
      <c r="CX3030" s="1">
        <v>150055</v>
      </c>
      <c r="CY3030" s="1" t="s">
        <v>180</v>
      </c>
    </row>
    <row r="3031" spans="97:103" x14ac:dyDescent="0.2">
      <c r="CS3031" s="1" t="s">
        <v>180</v>
      </c>
      <c r="CT3031" s="1">
        <v>1</v>
      </c>
      <c r="CU3031" s="1">
        <v>650</v>
      </c>
      <c r="CV3031" s="1">
        <v>55</v>
      </c>
      <c r="CW3031" s="1">
        <v>0</v>
      </c>
      <c r="CX3031" s="1">
        <v>150055</v>
      </c>
      <c r="CY3031" s="1" t="s">
        <v>180</v>
      </c>
    </row>
    <row r="3032" spans="97:103" x14ac:dyDescent="0.2">
      <c r="CS3032" s="1" t="s">
        <v>180</v>
      </c>
      <c r="CT3032" s="1">
        <v>1</v>
      </c>
      <c r="CU3032" s="1">
        <v>650</v>
      </c>
      <c r="CV3032" s="1">
        <v>55</v>
      </c>
      <c r="CW3032" s="1">
        <v>0</v>
      </c>
      <c r="CX3032" s="1">
        <v>150055</v>
      </c>
      <c r="CY3032" s="1" t="s">
        <v>180</v>
      </c>
    </row>
    <row r="3033" spans="97:103" x14ac:dyDescent="0.2">
      <c r="CS3033" s="1" t="s">
        <v>180</v>
      </c>
      <c r="CT3033" s="1">
        <v>1</v>
      </c>
      <c r="CU3033" s="1">
        <v>650</v>
      </c>
      <c r="CV3033" s="1">
        <v>55</v>
      </c>
      <c r="CW3033" s="1">
        <v>0</v>
      </c>
      <c r="CX3033" s="1">
        <v>150055</v>
      </c>
      <c r="CY3033" s="1" t="s">
        <v>180</v>
      </c>
    </row>
    <row r="3034" spans="97:103" x14ac:dyDescent="0.2">
      <c r="CS3034" s="1" t="s">
        <v>180</v>
      </c>
      <c r="CT3034" s="1">
        <v>1</v>
      </c>
      <c r="CU3034" s="1">
        <v>650</v>
      </c>
      <c r="CV3034" s="1">
        <v>55</v>
      </c>
      <c r="CW3034" s="1">
        <v>0</v>
      </c>
      <c r="CX3034" s="1">
        <v>150055</v>
      </c>
      <c r="CY3034" s="1" t="s">
        <v>180</v>
      </c>
    </row>
    <row r="3035" spans="97:103" x14ac:dyDescent="0.2">
      <c r="CS3035" s="1" t="s">
        <v>180</v>
      </c>
      <c r="CT3035" s="1">
        <v>1</v>
      </c>
      <c r="CU3035" s="1">
        <v>650</v>
      </c>
      <c r="CV3035" s="1">
        <v>55</v>
      </c>
      <c r="CW3035" s="1">
        <v>0</v>
      </c>
      <c r="CX3035" s="1">
        <v>150055</v>
      </c>
      <c r="CY3035" s="1" t="s">
        <v>180</v>
      </c>
    </row>
    <row r="3036" spans="97:103" x14ac:dyDescent="0.2">
      <c r="CS3036" s="1" t="s">
        <v>180</v>
      </c>
      <c r="CT3036" s="1">
        <v>1</v>
      </c>
      <c r="CU3036" s="1">
        <v>650</v>
      </c>
      <c r="CV3036" s="1">
        <v>55</v>
      </c>
      <c r="CW3036" s="1">
        <v>0</v>
      </c>
      <c r="CX3036" s="1">
        <v>150055</v>
      </c>
      <c r="CY3036" s="1" t="s">
        <v>180</v>
      </c>
    </row>
    <row r="3037" spans="97:103" x14ac:dyDescent="0.2">
      <c r="CS3037" s="1" t="s">
        <v>180</v>
      </c>
      <c r="CT3037" s="1">
        <v>1</v>
      </c>
      <c r="CU3037" s="1">
        <v>650</v>
      </c>
      <c r="CV3037" s="1">
        <v>55</v>
      </c>
      <c r="CW3037" s="1">
        <v>0</v>
      </c>
      <c r="CX3037" s="1">
        <v>150055</v>
      </c>
      <c r="CY3037" s="1" t="s">
        <v>180</v>
      </c>
    </row>
    <row r="3038" spans="97:103" x14ac:dyDescent="0.2">
      <c r="CS3038" s="1" t="s">
        <v>180</v>
      </c>
      <c r="CT3038" s="1">
        <v>1</v>
      </c>
      <c r="CU3038" s="1">
        <v>650</v>
      </c>
      <c r="CV3038" s="1">
        <v>55</v>
      </c>
      <c r="CW3038" s="1">
        <v>0</v>
      </c>
      <c r="CX3038" s="1">
        <v>150055</v>
      </c>
      <c r="CY3038" s="1" t="s">
        <v>180</v>
      </c>
    </row>
    <row r="3039" spans="97:103" x14ac:dyDescent="0.2">
      <c r="CS3039" s="1" t="s">
        <v>180</v>
      </c>
      <c r="CT3039" s="1">
        <v>1</v>
      </c>
      <c r="CU3039" s="1">
        <v>650</v>
      </c>
      <c r="CV3039" s="1">
        <v>55</v>
      </c>
      <c r="CW3039" s="1">
        <v>0</v>
      </c>
      <c r="CX3039" s="1">
        <v>150055</v>
      </c>
      <c r="CY3039" s="1" t="s">
        <v>180</v>
      </c>
    </row>
    <row r="3040" spans="97:103" x14ac:dyDescent="0.2">
      <c r="CS3040" s="1" t="s">
        <v>180</v>
      </c>
      <c r="CT3040" s="1">
        <v>1</v>
      </c>
      <c r="CU3040" s="1">
        <v>650</v>
      </c>
      <c r="CV3040" s="1">
        <v>55</v>
      </c>
      <c r="CW3040" s="1">
        <v>0</v>
      </c>
      <c r="CX3040" s="1">
        <v>150055</v>
      </c>
      <c r="CY3040" s="1" t="s">
        <v>180</v>
      </c>
    </row>
    <row r="3041" spans="97:103" x14ac:dyDescent="0.2">
      <c r="CS3041" s="1" t="s">
        <v>180</v>
      </c>
      <c r="CT3041" s="1">
        <v>1</v>
      </c>
      <c r="CU3041" s="1">
        <v>650</v>
      </c>
      <c r="CV3041" s="1">
        <v>55</v>
      </c>
      <c r="CW3041" s="1">
        <v>0</v>
      </c>
      <c r="CX3041" s="1">
        <v>150055</v>
      </c>
      <c r="CY3041" s="1" t="s">
        <v>180</v>
      </c>
    </row>
    <row r="3042" spans="97:103" x14ac:dyDescent="0.2">
      <c r="CS3042" s="1" t="s">
        <v>180</v>
      </c>
      <c r="CT3042" s="1">
        <v>1</v>
      </c>
      <c r="CU3042" s="1">
        <v>650</v>
      </c>
      <c r="CV3042" s="1">
        <v>55</v>
      </c>
      <c r="CW3042" s="1">
        <v>0</v>
      </c>
      <c r="CX3042" s="1">
        <v>150055</v>
      </c>
      <c r="CY3042" s="1" t="s">
        <v>180</v>
      </c>
    </row>
    <row r="3043" spans="97:103" x14ac:dyDescent="0.2">
      <c r="CS3043" s="1" t="s">
        <v>180</v>
      </c>
      <c r="CT3043" s="1">
        <v>1</v>
      </c>
      <c r="CU3043" s="1">
        <v>650</v>
      </c>
      <c r="CV3043" s="1">
        <v>55</v>
      </c>
      <c r="CW3043" s="1">
        <v>0</v>
      </c>
      <c r="CX3043" s="1">
        <v>150055</v>
      </c>
      <c r="CY3043" s="1" t="s">
        <v>180</v>
      </c>
    </row>
    <row r="3044" spans="97:103" x14ac:dyDescent="0.2">
      <c r="CS3044" s="1" t="s">
        <v>180</v>
      </c>
      <c r="CT3044" s="1">
        <v>1</v>
      </c>
      <c r="CU3044" s="1">
        <v>650</v>
      </c>
      <c r="CV3044" s="1">
        <v>55</v>
      </c>
      <c r="CW3044" s="1">
        <v>0</v>
      </c>
      <c r="CX3044" s="1">
        <v>150055</v>
      </c>
      <c r="CY3044" s="1" t="s">
        <v>180</v>
      </c>
    </row>
    <row r="3045" spans="97:103" x14ac:dyDescent="0.2">
      <c r="CS3045" s="1" t="s">
        <v>180</v>
      </c>
      <c r="CT3045" s="1">
        <v>1</v>
      </c>
      <c r="CU3045" s="1">
        <v>650</v>
      </c>
      <c r="CV3045" s="1">
        <v>55</v>
      </c>
      <c r="CW3045" s="1">
        <v>0</v>
      </c>
      <c r="CX3045" s="1">
        <v>150055</v>
      </c>
      <c r="CY3045" s="1" t="s">
        <v>180</v>
      </c>
    </row>
    <row r="3046" spans="97:103" x14ac:dyDescent="0.2">
      <c r="CS3046" s="1" t="s">
        <v>180</v>
      </c>
      <c r="CT3046" s="1">
        <v>1</v>
      </c>
      <c r="CU3046" s="1">
        <v>650</v>
      </c>
      <c r="CV3046" s="1">
        <v>55</v>
      </c>
      <c r="CW3046" s="1">
        <v>0</v>
      </c>
      <c r="CX3046" s="1">
        <v>150055</v>
      </c>
      <c r="CY3046" s="1" t="s">
        <v>180</v>
      </c>
    </row>
    <row r="3047" spans="97:103" x14ac:dyDescent="0.2">
      <c r="CS3047" s="1" t="s">
        <v>180</v>
      </c>
      <c r="CT3047" s="1">
        <v>1</v>
      </c>
      <c r="CU3047" s="1">
        <v>650</v>
      </c>
      <c r="CV3047" s="1">
        <v>55</v>
      </c>
      <c r="CW3047" s="1">
        <v>0</v>
      </c>
      <c r="CX3047" s="1">
        <v>150055</v>
      </c>
      <c r="CY3047" s="1" t="s">
        <v>180</v>
      </c>
    </row>
    <row r="3048" spans="97:103" x14ac:dyDescent="0.2">
      <c r="CS3048" s="1" t="s">
        <v>180</v>
      </c>
      <c r="CT3048" s="1">
        <v>1</v>
      </c>
      <c r="CU3048" s="1">
        <v>650</v>
      </c>
      <c r="CV3048" s="1">
        <v>55</v>
      </c>
      <c r="CW3048" s="1">
        <v>0</v>
      </c>
      <c r="CX3048" s="1">
        <v>150055</v>
      </c>
      <c r="CY3048" s="1" t="s">
        <v>180</v>
      </c>
    </row>
    <row r="3049" spans="97:103" x14ac:dyDescent="0.2">
      <c r="CS3049" s="1" t="s">
        <v>180</v>
      </c>
      <c r="CT3049" s="1">
        <v>1</v>
      </c>
      <c r="CU3049" s="1">
        <v>650</v>
      </c>
      <c r="CV3049" s="1">
        <v>55</v>
      </c>
      <c r="CW3049" s="1">
        <v>0</v>
      </c>
      <c r="CX3049" s="1">
        <v>150055</v>
      </c>
      <c r="CY3049" s="1" t="s">
        <v>180</v>
      </c>
    </row>
    <row r="3050" spans="97:103" x14ac:dyDescent="0.2">
      <c r="CS3050" s="1" t="s">
        <v>180</v>
      </c>
      <c r="CT3050" s="1">
        <v>1</v>
      </c>
      <c r="CU3050" s="1">
        <v>650</v>
      </c>
      <c r="CV3050" s="1">
        <v>55</v>
      </c>
      <c r="CW3050" s="1">
        <v>0</v>
      </c>
      <c r="CX3050" s="1">
        <v>150055</v>
      </c>
      <c r="CY3050" s="1" t="s">
        <v>180</v>
      </c>
    </row>
    <row r="3051" spans="97:103" x14ac:dyDescent="0.2">
      <c r="CS3051" s="1" t="s">
        <v>180</v>
      </c>
      <c r="CT3051" s="1">
        <v>1</v>
      </c>
      <c r="CU3051" s="1">
        <v>650</v>
      </c>
      <c r="CV3051" s="1">
        <v>55</v>
      </c>
      <c r="CW3051" s="1">
        <v>0</v>
      </c>
      <c r="CX3051" s="1">
        <v>150055</v>
      </c>
      <c r="CY3051" s="1" t="s">
        <v>180</v>
      </c>
    </row>
    <row r="3052" spans="97:103" x14ac:dyDescent="0.2">
      <c r="CS3052" s="1" t="s">
        <v>180</v>
      </c>
      <c r="CT3052" s="1">
        <v>1</v>
      </c>
      <c r="CU3052" s="1">
        <v>650</v>
      </c>
      <c r="CV3052" s="1">
        <v>55</v>
      </c>
      <c r="CW3052" s="1">
        <v>0</v>
      </c>
      <c r="CX3052" s="1">
        <v>150055</v>
      </c>
      <c r="CY3052" s="1" t="s">
        <v>180</v>
      </c>
    </row>
    <row r="3053" spans="97:103" x14ac:dyDescent="0.2">
      <c r="CS3053" s="1" t="s">
        <v>180</v>
      </c>
      <c r="CT3053" s="1">
        <v>1</v>
      </c>
      <c r="CU3053" s="1">
        <v>650</v>
      </c>
      <c r="CV3053" s="1">
        <v>55</v>
      </c>
      <c r="CW3053" s="1">
        <v>0</v>
      </c>
      <c r="CX3053" s="1">
        <v>150055</v>
      </c>
      <c r="CY3053" s="1" t="s">
        <v>180</v>
      </c>
    </row>
    <row r="3054" spans="97:103" x14ac:dyDescent="0.2">
      <c r="CS3054" s="1" t="s">
        <v>180</v>
      </c>
      <c r="CT3054" s="1">
        <v>1</v>
      </c>
      <c r="CU3054" s="1">
        <v>650</v>
      </c>
      <c r="CV3054" s="1">
        <v>55</v>
      </c>
      <c r="CW3054" s="1">
        <v>0</v>
      </c>
      <c r="CX3054" s="1">
        <v>150055</v>
      </c>
      <c r="CY3054" s="1" t="s">
        <v>180</v>
      </c>
    </row>
    <row r="3055" spans="97:103" x14ac:dyDescent="0.2">
      <c r="CS3055" s="1" t="s">
        <v>180</v>
      </c>
      <c r="CT3055" s="1">
        <v>1</v>
      </c>
      <c r="CU3055" s="1">
        <v>650</v>
      </c>
      <c r="CV3055" s="1">
        <v>55</v>
      </c>
      <c r="CW3055" s="1">
        <v>0</v>
      </c>
      <c r="CX3055" s="1">
        <v>150055</v>
      </c>
      <c r="CY3055" s="1" t="s">
        <v>180</v>
      </c>
    </row>
    <row r="3056" spans="97:103" x14ac:dyDescent="0.2">
      <c r="CS3056" s="1" t="s">
        <v>180</v>
      </c>
      <c r="CT3056" s="1">
        <v>1</v>
      </c>
      <c r="CU3056" s="1">
        <v>650</v>
      </c>
      <c r="CV3056" s="1">
        <v>55</v>
      </c>
      <c r="CW3056" s="1">
        <v>0</v>
      </c>
      <c r="CX3056" s="1">
        <v>150055</v>
      </c>
      <c r="CY3056" s="1" t="s">
        <v>180</v>
      </c>
    </row>
    <row r="3057" spans="97:103" x14ac:dyDescent="0.2">
      <c r="CS3057" s="1" t="s">
        <v>180</v>
      </c>
      <c r="CT3057" s="1">
        <v>1</v>
      </c>
      <c r="CU3057" s="1">
        <v>650</v>
      </c>
      <c r="CV3057" s="1">
        <v>55</v>
      </c>
      <c r="CW3057" s="1">
        <v>0</v>
      </c>
      <c r="CX3057" s="1">
        <v>150055</v>
      </c>
      <c r="CY3057" s="1" t="s">
        <v>180</v>
      </c>
    </row>
    <row r="3058" spans="97:103" x14ac:dyDescent="0.2">
      <c r="CS3058" s="1" t="s">
        <v>180</v>
      </c>
      <c r="CT3058" s="1">
        <v>1</v>
      </c>
      <c r="CU3058" s="1">
        <v>650</v>
      </c>
      <c r="CV3058" s="1">
        <v>55</v>
      </c>
      <c r="CW3058" s="1">
        <v>0</v>
      </c>
      <c r="CX3058" s="1">
        <v>150055</v>
      </c>
      <c r="CY3058" s="1" t="s">
        <v>180</v>
      </c>
    </row>
    <row r="3059" spans="97:103" x14ac:dyDescent="0.2">
      <c r="CS3059" s="1" t="s">
        <v>180</v>
      </c>
      <c r="CT3059" s="1">
        <v>1</v>
      </c>
      <c r="CU3059" s="1">
        <v>650</v>
      </c>
      <c r="CV3059" s="1">
        <v>55</v>
      </c>
      <c r="CW3059" s="1">
        <v>0</v>
      </c>
      <c r="CX3059" s="1">
        <v>150055</v>
      </c>
      <c r="CY3059" s="1" t="s">
        <v>180</v>
      </c>
    </row>
    <row r="3060" spans="97:103" x14ac:dyDescent="0.2">
      <c r="CS3060" s="1" t="s">
        <v>180</v>
      </c>
      <c r="CT3060" s="1">
        <v>1</v>
      </c>
      <c r="CU3060" s="1">
        <v>650</v>
      </c>
      <c r="CV3060" s="1">
        <v>55</v>
      </c>
      <c r="CW3060" s="1">
        <v>0</v>
      </c>
      <c r="CX3060" s="1">
        <v>150055</v>
      </c>
      <c r="CY3060" s="1" t="s">
        <v>180</v>
      </c>
    </row>
    <row r="3061" spans="97:103" x14ac:dyDescent="0.2">
      <c r="CS3061" s="1" t="s">
        <v>180</v>
      </c>
      <c r="CT3061" s="1">
        <v>1</v>
      </c>
      <c r="CU3061" s="1">
        <v>650</v>
      </c>
      <c r="CV3061" s="1">
        <v>55</v>
      </c>
      <c r="CW3061" s="1">
        <v>0</v>
      </c>
      <c r="CX3061" s="1">
        <v>150055</v>
      </c>
      <c r="CY3061" s="1" t="s">
        <v>180</v>
      </c>
    </row>
    <row r="3062" spans="97:103" x14ac:dyDescent="0.2">
      <c r="CS3062" s="1" t="s">
        <v>180</v>
      </c>
      <c r="CT3062" s="1">
        <v>1</v>
      </c>
      <c r="CU3062" s="1">
        <v>650</v>
      </c>
      <c r="CV3062" s="1">
        <v>55</v>
      </c>
      <c r="CW3062" s="1">
        <v>0</v>
      </c>
      <c r="CX3062" s="1">
        <v>150055</v>
      </c>
      <c r="CY3062" s="1" t="s">
        <v>180</v>
      </c>
    </row>
    <row r="3063" spans="97:103" x14ac:dyDescent="0.2">
      <c r="CS3063" s="1" t="s">
        <v>180</v>
      </c>
      <c r="CT3063" s="1">
        <v>1</v>
      </c>
      <c r="CU3063" s="1">
        <v>650</v>
      </c>
      <c r="CV3063" s="1">
        <v>55</v>
      </c>
      <c r="CW3063" s="1">
        <v>0</v>
      </c>
      <c r="CX3063" s="1">
        <v>150055</v>
      </c>
      <c r="CY3063" s="1" t="s">
        <v>180</v>
      </c>
    </row>
    <row r="3064" spans="97:103" x14ac:dyDescent="0.2">
      <c r="CS3064" s="1" t="s">
        <v>180</v>
      </c>
      <c r="CT3064" s="1">
        <v>1</v>
      </c>
      <c r="CU3064" s="1">
        <v>650</v>
      </c>
      <c r="CV3064" s="1">
        <v>55</v>
      </c>
      <c r="CW3064" s="1">
        <v>0</v>
      </c>
      <c r="CX3064" s="1">
        <v>150055</v>
      </c>
      <c r="CY3064" s="1" t="s">
        <v>180</v>
      </c>
    </row>
    <row r="3065" spans="97:103" x14ac:dyDescent="0.2">
      <c r="CS3065" s="1" t="s">
        <v>180</v>
      </c>
      <c r="CT3065" s="1">
        <v>1</v>
      </c>
      <c r="CU3065" s="1">
        <v>650</v>
      </c>
      <c r="CV3065" s="1">
        <v>55</v>
      </c>
      <c r="CW3065" s="1">
        <v>0</v>
      </c>
      <c r="CX3065" s="1">
        <v>150055</v>
      </c>
      <c r="CY3065" s="1" t="s">
        <v>180</v>
      </c>
    </row>
    <row r="3066" spans="97:103" x14ac:dyDescent="0.2">
      <c r="CS3066" s="1" t="s">
        <v>178</v>
      </c>
      <c r="CT3066" s="1">
        <v>1</v>
      </c>
      <c r="CU3066" s="1">
        <v>650</v>
      </c>
      <c r="CV3066" s="1">
        <v>56</v>
      </c>
      <c r="CW3066" s="1">
        <v>0</v>
      </c>
      <c r="CX3066" s="1">
        <v>150056</v>
      </c>
      <c r="CY3066" s="1" t="s">
        <v>178</v>
      </c>
    </row>
    <row r="3067" spans="97:103" x14ac:dyDescent="0.2">
      <c r="CS3067" s="1" t="s">
        <v>178</v>
      </c>
      <c r="CT3067" s="1">
        <v>1</v>
      </c>
      <c r="CU3067" s="1">
        <v>650</v>
      </c>
      <c r="CV3067" s="1">
        <v>56</v>
      </c>
      <c r="CW3067" s="1">
        <v>0</v>
      </c>
      <c r="CX3067" s="1">
        <v>150056</v>
      </c>
      <c r="CY3067" s="1" t="s">
        <v>178</v>
      </c>
    </row>
    <row r="3068" spans="97:103" x14ac:dyDescent="0.2">
      <c r="CS3068" s="1" t="s">
        <v>178</v>
      </c>
      <c r="CT3068" s="1">
        <v>1</v>
      </c>
      <c r="CU3068" s="1">
        <v>650</v>
      </c>
      <c r="CV3068" s="1">
        <v>56</v>
      </c>
      <c r="CW3068" s="1">
        <v>0</v>
      </c>
      <c r="CX3068" s="1">
        <v>150056</v>
      </c>
      <c r="CY3068" s="1" t="s">
        <v>178</v>
      </c>
    </row>
    <row r="3069" spans="97:103" x14ac:dyDescent="0.2">
      <c r="CS3069" s="1" t="s">
        <v>178</v>
      </c>
      <c r="CT3069" s="1">
        <v>1</v>
      </c>
      <c r="CU3069" s="1">
        <v>650</v>
      </c>
      <c r="CV3069" s="1">
        <v>56</v>
      </c>
      <c r="CW3069" s="1">
        <v>0</v>
      </c>
      <c r="CX3069" s="1">
        <v>150056</v>
      </c>
      <c r="CY3069" s="1" t="s">
        <v>178</v>
      </c>
    </row>
    <row r="3070" spans="97:103" x14ac:dyDescent="0.2">
      <c r="CS3070" s="1" t="s">
        <v>178</v>
      </c>
      <c r="CT3070" s="1">
        <v>1</v>
      </c>
      <c r="CU3070" s="1">
        <v>650</v>
      </c>
      <c r="CV3070" s="1">
        <v>56</v>
      </c>
      <c r="CW3070" s="1">
        <v>0</v>
      </c>
      <c r="CX3070" s="1">
        <v>150056</v>
      </c>
      <c r="CY3070" s="1" t="s">
        <v>178</v>
      </c>
    </row>
    <row r="3071" spans="97:103" x14ac:dyDescent="0.2">
      <c r="CS3071" s="1" t="s">
        <v>178</v>
      </c>
      <c r="CT3071" s="1">
        <v>1</v>
      </c>
      <c r="CU3071" s="1">
        <v>650</v>
      </c>
      <c r="CV3071" s="1">
        <v>56</v>
      </c>
      <c r="CW3071" s="1">
        <v>0</v>
      </c>
      <c r="CX3071" s="1">
        <v>150056</v>
      </c>
      <c r="CY3071" s="1" t="s">
        <v>178</v>
      </c>
    </row>
    <row r="3072" spans="97:103" x14ac:dyDescent="0.2">
      <c r="CS3072" s="1" t="s">
        <v>178</v>
      </c>
      <c r="CT3072" s="1">
        <v>1</v>
      </c>
      <c r="CU3072" s="1">
        <v>650</v>
      </c>
      <c r="CV3072" s="1">
        <v>56</v>
      </c>
      <c r="CW3072" s="1">
        <v>0</v>
      </c>
      <c r="CX3072" s="1">
        <v>150056</v>
      </c>
      <c r="CY3072" s="1" t="s">
        <v>178</v>
      </c>
    </row>
    <row r="3073" spans="97:103" x14ac:dyDescent="0.2">
      <c r="CS3073" s="1" t="s">
        <v>178</v>
      </c>
      <c r="CT3073" s="1">
        <v>1</v>
      </c>
      <c r="CU3073" s="1">
        <v>650</v>
      </c>
      <c r="CV3073" s="1">
        <v>56</v>
      </c>
      <c r="CW3073" s="1">
        <v>0</v>
      </c>
      <c r="CX3073" s="1">
        <v>150056</v>
      </c>
      <c r="CY3073" s="1" t="s">
        <v>178</v>
      </c>
    </row>
    <row r="3074" spans="97:103" x14ac:dyDescent="0.2">
      <c r="CS3074" s="1" t="s">
        <v>178</v>
      </c>
      <c r="CT3074" s="1">
        <v>1</v>
      </c>
      <c r="CU3074" s="1">
        <v>650</v>
      </c>
      <c r="CV3074" s="1">
        <v>56</v>
      </c>
      <c r="CW3074" s="1">
        <v>0</v>
      </c>
      <c r="CX3074" s="1">
        <v>150056</v>
      </c>
      <c r="CY3074" s="1" t="s">
        <v>178</v>
      </c>
    </row>
    <row r="3075" spans="97:103" x14ac:dyDescent="0.2">
      <c r="CS3075" s="1" t="s">
        <v>178</v>
      </c>
      <c r="CT3075" s="1">
        <v>1</v>
      </c>
      <c r="CU3075" s="1">
        <v>650</v>
      </c>
      <c r="CV3075" s="1">
        <v>56</v>
      </c>
      <c r="CW3075" s="1">
        <v>0</v>
      </c>
      <c r="CX3075" s="1">
        <v>150056</v>
      </c>
      <c r="CY3075" s="1" t="s">
        <v>178</v>
      </c>
    </row>
    <row r="3076" spans="97:103" x14ac:dyDescent="0.2">
      <c r="CS3076" s="1" t="s">
        <v>178</v>
      </c>
      <c r="CT3076" s="1">
        <v>1</v>
      </c>
      <c r="CU3076" s="1">
        <v>650</v>
      </c>
      <c r="CV3076" s="1">
        <v>56</v>
      </c>
      <c r="CW3076" s="1">
        <v>0</v>
      </c>
      <c r="CX3076" s="1">
        <v>150056</v>
      </c>
      <c r="CY3076" s="1" t="s">
        <v>178</v>
      </c>
    </row>
    <row r="3077" spans="97:103" x14ac:dyDescent="0.2">
      <c r="CS3077" s="1" t="s">
        <v>178</v>
      </c>
      <c r="CT3077" s="1">
        <v>1</v>
      </c>
      <c r="CU3077" s="1">
        <v>650</v>
      </c>
      <c r="CV3077" s="1">
        <v>56</v>
      </c>
      <c r="CW3077" s="1">
        <v>0</v>
      </c>
      <c r="CX3077" s="1">
        <v>150056</v>
      </c>
      <c r="CY3077" s="1" t="s">
        <v>178</v>
      </c>
    </row>
    <row r="3078" spans="97:103" x14ac:dyDescent="0.2">
      <c r="CS3078" s="1" t="s">
        <v>178</v>
      </c>
      <c r="CT3078" s="1">
        <v>1</v>
      </c>
      <c r="CU3078" s="1">
        <v>650</v>
      </c>
      <c r="CV3078" s="1">
        <v>56</v>
      </c>
      <c r="CW3078" s="1">
        <v>0</v>
      </c>
      <c r="CX3078" s="1">
        <v>150056</v>
      </c>
      <c r="CY3078" s="1" t="s">
        <v>178</v>
      </c>
    </row>
    <row r="3079" spans="97:103" x14ac:dyDescent="0.2">
      <c r="CS3079" s="1" t="s">
        <v>178</v>
      </c>
      <c r="CT3079" s="1">
        <v>1</v>
      </c>
      <c r="CU3079" s="1">
        <v>650</v>
      </c>
      <c r="CV3079" s="1">
        <v>56</v>
      </c>
      <c r="CW3079" s="1">
        <v>0</v>
      </c>
      <c r="CX3079" s="1">
        <v>150056</v>
      </c>
      <c r="CY3079" s="1" t="s">
        <v>178</v>
      </c>
    </row>
    <row r="3080" spans="97:103" x14ac:dyDescent="0.2">
      <c r="CS3080" s="1" t="s">
        <v>178</v>
      </c>
      <c r="CT3080" s="1">
        <v>1</v>
      </c>
      <c r="CU3080" s="1">
        <v>650</v>
      </c>
      <c r="CV3080" s="1">
        <v>56</v>
      </c>
      <c r="CW3080" s="1">
        <v>0</v>
      </c>
      <c r="CX3080" s="1">
        <v>150056</v>
      </c>
      <c r="CY3080" s="1" t="s">
        <v>178</v>
      </c>
    </row>
    <row r="3081" spans="97:103" x14ac:dyDescent="0.2">
      <c r="CS3081" s="1" t="s">
        <v>178</v>
      </c>
      <c r="CT3081" s="1">
        <v>1</v>
      </c>
      <c r="CU3081" s="1">
        <v>650</v>
      </c>
      <c r="CV3081" s="1">
        <v>56</v>
      </c>
      <c r="CW3081" s="1">
        <v>0</v>
      </c>
      <c r="CX3081" s="1">
        <v>150056</v>
      </c>
      <c r="CY3081" s="1" t="s">
        <v>178</v>
      </c>
    </row>
    <row r="3082" spans="97:103" x14ac:dyDescent="0.2">
      <c r="CS3082" s="1" t="s">
        <v>178</v>
      </c>
      <c r="CT3082" s="1">
        <v>1</v>
      </c>
      <c r="CU3082" s="1">
        <v>650</v>
      </c>
      <c r="CV3082" s="1">
        <v>56</v>
      </c>
      <c r="CW3082" s="1">
        <v>0</v>
      </c>
      <c r="CX3082" s="1">
        <v>150056</v>
      </c>
      <c r="CY3082" s="1" t="s">
        <v>178</v>
      </c>
    </row>
    <row r="3083" spans="97:103" x14ac:dyDescent="0.2">
      <c r="CS3083" s="1" t="s">
        <v>178</v>
      </c>
      <c r="CT3083" s="1">
        <v>1</v>
      </c>
      <c r="CU3083" s="1">
        <v>650</v>
      </c>
      <c r="CV3083" s="1">
        <v>56</v>
      </c>
      <c r="CW3083" s="1">
        <v>0</v>
      </c>
      <c r="CX3083" s="1">
        <v>150056</v>
      </c>
      <c r="CY3083" s="1" t="s">
        <v>178</v>
      </c>
    </row>
    <row r="3084" spans="97:103" x14ac:dyDescent="0.2">
      <c r="CS3084" s="1" t="s">
        <v>178</v>
      </c>
      <c r="CT3084" s="1">
        <v>1</v>
      </c>
      <c r="CU3084" s="1">
        <v>650</v>
      </c>
      <c r="CV3084" s="1">
        <v>56</v>
      </c>
      <c r="CW3084" s="1">
        <v>0</v>
      </c>
      <c r="CX3084" s="1">
        <v>150056</v>
      </c>
      <c r="CY3084" s="1" t="s">
        <v>178</v>
      </c>
    </row>
    <row r="3085" spans="97:103" x14ac:dyDescent="0.2">
      <c r="CS3085" s="1" t="s">
        <v>178</v>
      </c>
      <c r="CT3085" s="1">
        <v>1</v>
      </c>
      <c r="CU3085" s="1">
        <v>650</v>
      </c>
      <c r="CV3085" s="1">
        <v>56</v>
      </c>
      <c r="CW3085" s="1">
        <v>0</v>
      </c>
      <c r="CX3085" s="1">
        <v>150056</v>
      </c>
      <c r="CY3085" s="1" t="s">
        <v>178</v>
      </c>
    </row>
    <row r="3086" spans="97:103" x14ac:dyDescent="0.2">
      <c r="CS3086" s="1" t="s">
        <v>178</v>
      </c>
      <c r="CT3086" s="1">
        <v>1</v>
      </c>
      <c r="CU3086" s="1">
        <v>650</v>
      </c>
      <c r="CV3086" s="1">
        <v>56</v>
      </c>
      <c r="CW3086" s="1">
        <v>0</v>
      </c>
      <c r="CX3086" s="1">
        <v>150056</v>
      </c>
      <c r="CY3086" s="1" t="s">
        <v>178</v>
      </c>
    </row>
    <row r="3087" spans="97:103" x14ac:dyDescent="0.2">
      <c r="CS3087" s="1" t="s">
        <v>178</v>
      </c>
      <c r="CT3087" s="1">
        <v>1</v>
      </c>
      <c r="CU3087" s="1">
        <v>650</v>
      </c>
      <c r="CV3087" s="1">
        <v>56</v>
      </c>
      <c r="CW3087" s="1">
        <v>0</v>
      </c>
      <c r="CX3087" s="1">
        <v>150056</v>
      </c>
      <c r="CY3087" s="1" t="s">
        <v>178</v>
      </c>
    </row>
    <row r="3088" spans="97:103" x14ac:dyDescent="0.2">
      <c r="CS3088" s="1" t="s">
        <v>178</v>
      </c>
      <c r="CT3088" s="1">
        <v>1</v>
      </c>
      <c r="CU3088" s="1">
        <v>650</v>
      </c>
      <c r="CV3088" s="1">
        <v>56</v>
      </c>
      <c r="CW3088" s="1">
        <v>0</v>
      </c>
      <c r="CX3088" s="1">
        <v>150056</v>
      </c>
      <c r="CY3088" s="1" t="s">
        <v>178</v>
      </c>
    </row>
    <row r="3089" spans="97:103" x14ac:dyDescent="0.2">
      <c r="CS3089" s="1" t="s">
        <v>178</v>
      </c>
      <c r="CT3089" s="1">
        <v>1</v>
      </c>
      <c r="CU3089" s="1">
        <v>650</v>
      </c>
      <c r="CV3089" s="1">
        <v>56</v>
      </c>
      <c r="CW3089" s="1">
        <v>0</v>
      </c>
      <c r="CX3089" s="1">
        <v>150056</v>
      </c>
      <c r="CY3089" s="1" t="s">
        <v>178</v>
      </c>
    </row>
    <row r="3090" spans="97:103" x14ac:dyDescent="0.2">
      <c r="CS3090" s="1" t="s">
        <v>178</v>
      </c>
      <c r="CT3090" s="1">
        <v>1</v>
      </c>
      <c r="CU3090" s="1">
        <v>650</v>
      </c>
      <c r="CV3090" s="1">
        <v>56</v>
      </c>
      <c r="CW3090" s="1">
        <v>0</v>
      </c>
      <c r="CX3090" s="1">
        <v>150056</v>
      </c>
      <c r="CY3090" s="1" t="s">
        <v>178</v>
      </c>
    </row>
    <row r="3091" spans="97:103" x14ac:dyDescent="0.2">
      <c r="CS3091" s="1" t="s">
        <v>178</v>
      </c>
      <c r="CT3091" s="1">
        <v>1</v>
      </c>
      <c r="CU3091" s="1">
        <v>650</v>
      </c>
      <c r="CV3091" s="1">
        <v>56</v>
      </c>
      <c r="CW3091" s="1">
        <v>0</v>
      </c>
      <c r="CX3091" s="1">
        <v>150056</v>
      </c>
      <c r="CY3091" s="1" t="s">
        <v>178</v>
      </c>
    </row>
    <row r="3092" spans="97:103" x14ac:dyDescent="0.2">
      <c r="CS3092" s="1" t="s">
        <v>178</v>
      </c>
      <c r="CT3092" s="1">
        <v>1</v>
      </c>
      <c r="CU3092" s="1">
        <v>650</v>
      </c>
      <c r="CV3092" s="1">
        <v>56</v>
      </c>
      <c r="CW3092" s="1">
        <v>0</v>
      </c>
      <c r="CX3092" s="1">
        <v>150056</v>
      </c>
      <c r="CY3092" s="1" t="s">
        <v>178</v>
      </c>
    </row>
    <row r="3093" spans="97:103" x14ac:dyDescent="0.2">
      <c r="CS3093" s="1" t="s">
        <v>178</v>
      </c>
      <c r="CT3093" s="1">
        <v>1</v>
      </c>
      <c r="CU3093" s="1">
        <v>650</v>
      </c>
      <c r="CV3093" s="1">
        <v>56</v>
      </c>
      <c r="CW3093" s="1">
        <v>0</v>
      </c>
      <c r="CX3093" s="1">
        <v>150056</v>
      </c>
      <c r="CY3093" s="1" t="s">
        <v>178</v>
      </c>
    </row>
    <row r="3094" spans="97:103" x14ac:dyDescent="0.2">
      <c r="CS3094" s="1" t="s">
        <v>178</v>
      </c>
      <c r="CT3094" s="1">
        <v>1</v>
      </c>
      <c r="CU3094" s="1">
        <v>650</v>
      </c>
      <c r="CV3094" s="1">
        <v>56</v>
      </c>
      <c r="CW3094" s="1">
        <v>0</v>
      </c>
      <c r="CX3094" s="1">
        <v>150056</v>
      </c>
      <c r="CY3094" s="1" t="s">
        <v>178</v>
      </c>
    </row>
    <row r="3095" spans="97:103" x14ac:dyDescent="0.2">
      <c r="CS3095" s="1" t="s">
        <v>178</v>
      </c>
      <c r="CT3095" s="1">
        <v>1</v>
      </c>
      <c r="CU3095" s="1">
        <v>650</v>
      </c>
      <c r="CV3095" s="1">
        <v>56</v>
      </c>
      <c r="CW3095" s="1">
        <v>0</v>
      </c>
      <c r="CX3095" s="1">
        <v>150056</v>
      </c>
      <c r="CY3095" s="1" t="s">
        <v>178</v>
      </c>
    </row>
    <row r="3096" spans="97:103" x14ac:dyDescent="0.2">
      <c r="CS3096" s="1" t="s">
        <v>178</v>
      </c>
      <c r="CT3096" s="1">
        <v>1</v>
      </c>
      <c r="CU3096" s="1">
        <v>650</v>
      </c>
      <c r="CV3096" s="1">
        <v>56</v>
      </c>
      <c r="CW3096" s="1">
        <v>0</v>
      </c>
      <c r="CX3096" s="1">
        <v>150056</v>
      </c>
      <c r="CY3096" s="1" t="s">
        <v>178</v>
      </c>
    </row>
    <row r="3097" spans="97:103" x14ac:dyDescent="0.2">
      <c r="CS3097" s="1" t="s">
        <v>178</v>
      </c>
      <c r="CT3097" s="1">
        <v>1</v>
      </c>
      <c r="CU3097" s="1">
        <v>650</v>
      </c>
      <c r="CV3097" s="1">
        <v>56</v>
      </c>
      <c r="CW3097" s="1">
        <v>0</v>
      </c>
      <c r="CX3097" s="1">
        <v>150056</v>
      </c>
      <c r="CY3097" s="1" t="s">
        <v>178</v>
      </c>
    </row>
    <row r="3098" spans="97:103" x14ac:dyDescent="0.2">
      <c r="CS3098" s="1" t="s">
        <v>178</v>
      </c>
      <c r="CT3098" s="1">
        <v>1</v>
      </c>
      <c r="CU3098" s="1">
        <v>650</v>
      </c>
      <c r="CV3098" s="1">
        <v>56</v>
      </c>
      <c r="CW3098" s="1">
        <v>0</v>
      </c>
      <c r="CX3098" s="1">
        <v>150056</v>
      </c>
      <c r="CY3098" s="1" t="s">
        <v>178</v>
      </c>
    </row>
    <row r="3099" spans="97:103" x14ac:dyDescent="0.2">
      <c r="CS3099" s="1" t="s">
        <v>178</v>
      </c>
      <c r="CT3099" s="1">
        <v>1</v>
      </c>
      <c r="CU3099" s="1">
        <v>650</v>
      </c>
      <c r="CV3099" s="1">
        <v>56</v>
      </c>
      <c r="CW3099" s="1">
        <v>0</v>
      </c>
      <c r="CX3099" s="1">
        <v>150056</v>
      </c>
      <c r="CY3099" s="1" t="s">
        <v>178</v>
      </c>
    </row>
    <row r="3100" spans="97:103" x14ac:dyDescent="0.2">
      <c r="CS3100" s="1" t="s">
        <v>178</v>
      </c>
      <c r="CT3100" s="1">
        <v>1</v>
      </c>
      <c r="CU3100" s="1">
        <v>650</v>
      </c>
      <c r="CV3100" s="1">
        <v>56</v>
      </c>
      <c r="CW3100" s="1">
        <v>0</v>
      </c>
      <c r="CX3100" s="1">
        <v>150056</v>
      </c>
      <c r="CY3100" s="1" t="s">
        <v>178</v>
      </c>
    </row>
    <row r="3101" spans="97:103" x14ac:dyDescent="0.2">
      <c r="CS3101" s="1" t="s">
        <v>178</v>
      </c>
      <c r="CT3101" s="1">
        <v>1</v>
      </c>
      <c r="CU3101" s="1">
        <v>650</v>
      </c>
      <c r="CV3101" s="1">
        <v>56</v>
      </c>
      <c r="CW3101" s="1">
        <v>0</v>
      </c>
      <c r="CX3101" s="1">
        <v>150056</v>
      </c>
      <c r="CY3101" s="1" t="s">
        <v>178</v>
      </c>
    </row>
    <row r="3102" spans="97:103" x14ac:dyDescent="0.2">
      <c r="CS3102" s="1" t="s">
        <v>179</v>
      </c>
      <c r="CT3102" s="1">
        <v>1</v>
      </c>
      <c r="CU3102" s="1">
        <v>650</v>
      </c>
      <c r="CV3102" s="1">
        <v>57</v>
      </c>
      <c r="CW3102" s="1">
        <v>0</v>
      </c>
      <c r="CX3102" s="1">
        <v>150057</v>
      </c>
      <c r="CY3102" s="1" t="s">
        <v>179</v>
      </c>
    </row>
    <row r="3103" spans="97:103" x14ac:dyDescent="0.2">
      <c r="CS3103" s="1" t="s">
        <v>179</v>
      </c>
      <c r="CT3103" s="1">
        <v>1</v>
      </c>
      <c r="CU3103" s="1">
        <v>650</v>
      </c>
      <c r="CV3103" s="1">
        <v>57</v>
      </c>
      <c r="CW3103" s="1">
        <v>0</v>
      </c>
      <c r="CX3103" s="1">
        <v>150057</v>
      </c>
      <c r="CY3103" s="1" t="s">
        <v>179</v>
      </c>
    </row>
    <row r="3104" spans="97:103" x14ac:dyDescent="0.2">
      <c r="CS3104" s="1" t="s">
        <v>179</v>
      </c>
      <c r="CT3104" s="1">
        <v>1</v>
      </c>
      <c r="CU3104" s="1">
        <v>650</v>
      </c>
      <c r="CV3104" s="1">
        <v>57</v>
      </c>
      <c r="CW3104" s="1">
        <v>0</v>
      </c>
      <c r="CX3104" s="1">
        <v>150057</v>
      </c>
      <c r="CY3104" s="1" t="s">
        <v>179</v>
      </c>
    </row>
    <row r="3105" spans="97:103" x14ac:dyDescent="0.2">
      <c r="CS3105" s="1" t="s">
        <v>179</v>
      </c>
      <c r="CT3105" s="1">
        <v>1</v>
      </c>
      <c r="CU3105" s="1">
        <v>650</v>
      </c>
      <c r="CV3105" s="1">
        <v>57</v>
      </c>
      <c r="CW3105" s="1">
        <v>0</v>
      </c>
      <c r="CX3105" s="1">
        <v>150057</v>
      </c>
      <c r="CY3105" s="1" t="s">
        <v>179</v>
      </c>
    </row>
    <row r="3106" spans="97:103" x14ac:dyDescent="0.2">
      <c r="CS3106" s="1" t="s">
        <v>179</v>
      </c>
      <c r="CT3106" s="1">
        <v>1</v>
      </c>
      <c r="CU3106" s="1">
        <v>650</v>
      </c>
      <c r="CV3106" s="1">
        <v>57</v>
      </c>
      <c r="CW3106" s="1">
        <v>0</v>
      </c>
      <c r="CX3106" s="1">
        <v>150057</v>
      </c>
      <c r="CY3106" s="1" t="s">
        <v>179</v>
      </c>
    </row>
    <row r="3107" spans="97:103" x14ac:dyDescent="0.2">
      <c r="CS3107" s="1" t="s">
        <v>179</v>
      </c>
      <c r="CT3107" s="1">
        <v>1</v>
      </c>
      <c r="CU3107" s="1">
        <v>650</v>
      </c>
      <c r="CV3107" s="1">
        <v>57</v>
      </c>
      <c r="CW3107" s="1">
        <v>0</v>
      </c>
      <c r="CX3107" s="1">
        <v>150057</v>
      </c>
      <c r="CY3107" s="1" t="s">
        <v>179</v>
      </c>
    </row>
    <row r="3108" spans="97:103" x14ac:dyDescent="0.2">
      <c r="CS3108" s="1" t="s">
        <v>179</v>
      </c>
      <c r="CT3108" s="1">
        <v>1</v>
      </c>
      <c r="CU3108" s="1">
        <v>650</v>
      </c>
      <c r="CV3108" s="1">
        <v>57</v>
      </c>
      <c r="CW3108" s="1">
        <v>0</v>
      </c>
      <c r="CX3108" s="1">
        <v>150057</v>
      </c>
      <c r="CY3108" s="1" t="s">
        <v>179</v>
      </c>
    </row>
    <row r="3109" spans="97:103" x14ac:dyDescent="0.2">
      <c r="CS3109" s="1" t="s">
        <v>179</v>
      </c>
      <c r="CT3109" s="1">
        <v>1</v>
      </c>
      <c r="CU3109" s="1">
        <v>650</v>
      </c>
      <c r="CV3109" s="1">
        <v>57</v>
      </c>
      <c r="CW3109" s="1">
        <v>0</v>
      </c>
      <c r="CX3109" s="1">
        <v>150057</v>
      </c>
      <c r="CY3109" s="1" t="s">
        <v>179</v>
      </c>
    </row>
    <row r="3110" spans="97:103" x14ac:dyDescent="0.2">
      <c r="CS3110" s="1" t="s">
        <v>179</v>
      </c>
      <c r="CT3110" s="1">
        <v>1</v>
      </c>
      <c r="CU3110" s="1">
        <v>650</v>
      </c>
      <c r="CV3110" s="1">
        <v>57</v>
      </c>
      <c r="CW3110" s="1">
        <v>0</v>
      </c>
      <c r="CX3110" s="1">
        <v>150057</v>
      </c>
      <c r="CY3110" s="1" t="s">
        <v>179</v>
      </c>
    </row>
    <row r="3111" spans="97:103" x14ac:dyDescent="0.2">
      <c r="CS3111" s="1" t="s">
        <v>179</v>
      </c>
      <c r="CT3111" s="1">
        <v>1</v>
      </c>
      <c r="CU3111" s="1">
        <v>650</v>
      </c>
      <c r="CV3111" s="1">
        <v>57</v>
      </c>
      <c r="CW3111" s="1">
        <v>0</v>
      </c>
      <c r="CX3111" s="1">
        <v>150057</v>
      </c>
      <c r="CY3111" s="1" t="s">
        <v>179</v>
      </c>
    </row>
    <row r="3112" spans="97:103" x14ac:dyDescent="0.2">
      <c r="CS3112" s="1" t="s">
        <v>179</v>
      </c>
      <c r="CT3112" s="1">
        <v>1</v>
      </c>
      <c r="CU3112" s="1">
        <v>650</v>
      </c>
      <c r="CV3112" s="1">
        <v>57</v>
      </c>
      <c r="CW3112" s="1">
        <v>0</v>
      </c>
      <c r="CX3112" s="1">
        <v>150057</v>
      </c>
      <c r="CY3112" s="1" t="s">
        <v>179</v>
      </c>
    </row>
    <row r="3113" spans="97:103" x14ac:dyDescent="0.2">
      <c r="CS3113" s="1" t="s">
        <v>179</v>
      </c>
      <c r="CT3113" s="1">
        <v>1</v>
      </c>
      <c r="CU3113" s="1">
        <v>650</v>
      </c>
      <c r="CV3113" s="1">
        <v>57</v>
      </c>
      <c r="CW3113" s="1">
        <v>0</v>
      </c>
      <c r="CX3113" s="1">
        <v>150057</v>
      </c>
      <c r="CY3113" s="1" t="s">
        <v>179</v>
      </c>
    </row>
    <row r="3114" spans="97:103" x14ac:dyDescent="0.2">
      <c r="CS3114" s="1" t="s">
        <v>179</v>
      </c>
      <c r="CT3114" s="1">
        <v>1</v>
      </c>
      <c r="CU3114" s="1">
        <v>650</v>
      </c>
      <c r="CV3114" s="1">
        <v>57</v>
      </c>
      <c r="CW3114" s="1">
        <v>0</v>
      </c>
      <c r="CX3114" s="1">
        <v>150057</v>
      </c>
      <c r="CY3114" s="1" t="s">
        <v>179</v>
      </c>
    </row>
    <row r="3115" spans="97:103" x14ac:dyDescent="0.2">
      <c r="CS3115" s="1" t="s">
        <v>179</v>
      </c>
      <c r="CT3115" s="1">
        <v>1</v>
      </c>
      <c r="CU3115" s="1">
        <v>650</v>
      </c>
      <c r="CV3115" s="1">
        <v>57</v>
      </c>
      <c r="CW3115" s="1">
        <v>0</v>
      </c>
      <c r="CX3115" s="1">
        <v>150057</v>
      </c>
      <c r="CY3115" s="1" t="s">
        <v>179</v>
      </c>
    </row>
    <row r="3116" spans="97:103" x14ac:dyDescent="0.2">
      <c r="CS3116" s="1" t="s">
        <v>179</v>
      </c>
      <c r="CT3116" s="1">
        <v>1</v>
      </c>
      <c r="CU3116" s="1">
        <v>650</v>
      </c>
      <c r="CV3116" s="1">
        <v>57</v>
      </c>
      <c r="CW3116" s="1">
        <v>0</v>
      </c>
      <c r="CX3116" s="1">
        <v>150057</v>
      </c>
      <c r="CY3116" s="1" t="s">
        <v>179</v>
      </c>
    </row>
    <row r="3117" spans="97:103" x14ac:dyDescent="0.2">
      <c r="CS3117" s="1" t="s">
        <v>179</v>
      </c>
      <c r="CT3117" s="1">
        <v>1</v>
      </c>
      <c r="CU3117" s="1">
        <v>650</v>
      </c>
      <c r="CV3117" s="1">
        <v>57</v>
      </c>
      <c r="CW3117" s="1">
        <v>0</v>
      </c>
      <c r="CX3117" s="1">
        <v>150057</v>
      </c>
      <c r="CY3117" s="1" t="s">
        <v>179</v>
      </c>
    </row>
    <row r="3118" spans="97:103" x14ac:dyDescent="0.2">
      <c r="CS3118" s="1" t="s">
        <v>179</v>
      </c>
      <c r="CT3118" s="1">
        <v>1</v>
      </c>
      <c r="CU3118" s="1">
        <v>650</v>
      </c>
      <c r="CV3118" s="1">
        <v>57</v>
      </c>
      <c r="CW3118" s="1">
        <v>0</v>
      </c>
      <c r="CX3118" s="1">
        <v>150057</v>
      </c>
      <c r="CY3118" s="1" t="s">
        <v>179</v>
      </c>
    </row>
    <row r="3119" spans="97:103" x14ac:dyDescent="0.2">
      <c r="CS3119" s="1" t="s">
        <v>179</v>
      </c>
      <c r="CT3119" s="1">
        <v>1</v>
      </c>
      <c r="CU3119" s="1">
        <v>650</v>
      </c>
      <c r="CV3119" s="1">
        <v>57</v>
      </c>
      <c r="CW3119" s="1">
        <v>0</v>
      </c>
      <c r="CX3119" s="1">
        <v>150057</v>
      </c>
      <c r="CY3119" s="1" t="s">
        <v>179</v>
      </c>
    </row>
    <row r="3120" spans="97:103" x14ac:dyDescent="0.2">
      <c r="CS3120" s="1" t="s">
        <v>179</v>
      </c>
      <c r="CT3120" s="1">
        <v>1</v>
      </c>
      <c r="CU3120" s="1">
        <v>650</v>
      </c>
      <c r="CV3120" s="1">
        <v>57</v>
      </c>
      <c r="CW3120" s="1">
        <v>0</v>
      </c>
      <c r="CX3120" s="1">
        <v>150057</v>
      </c>
      <c r="CY3120" s="1" t="s">
        <v>179</v>
      </c>
    </row>
    <row r="3121" spans="97:103" x14ac:dyDescent="0.2">
      <c r="CS3121" s="1" t="s">
        <v>179</v>
      </c>
      <c r="CT3121" s="1">
        <v>1</v>
      </c>
      <c r="CU3121" s="1">
        <v>650</v>
      </c>
      <c r="CV3121" s="1">
        <v>57</v>
      </c>
      <c r="CW3121" s="1">
        <v>0</v>
      </c>
      <c r="CX3121" s="1">
        <v>150057</v>
      </c>
      <c r="CY3121" s="1" t="s">
        <v>179</v>
      </c>
    </row>
    <row r="3122" spans="97:103" x14ac:dyDescent="0.2">
      <c r="CS3122" s="1" t="s">
        <v>179</v>
      </c>
      <c r="CT3122" s="1">
        <v>1</v>
      </c>
      <c r="CU3122" s="1">
        <v>650</v>
      </c>
      <c r="CV3122" s="1">
        <v>57</v>
      </c>
      <c r="CW3122" s="1">
        <v>0</v>
      </c>
      <c r="CX3122" s="1">
        <v>150057</v>
      </c>
      <c r="CY3122" s="1" t="s">
        <v>179</v>
      </c>
    </row>
    <row r="3123" spans="97:103" x14ac:dyDescent="0.2">
      <c r="CS3123" s="1" t="s">
        <v>179</v>
      </c>
      <c r="CT3123" s="1">
        <v>1</v>
      </c>
      <c r="CU3123" s="1">
        <v>650</v>
      </c>
      <c r="CV3123" s="1">
        <v>57</v>
      </c>
      <c r="CW3123" s="1">
        <v>0</v>
      </c>
      <c r="CX3123" s="1">
        <v>150057</v>
      </c>
      <c r="CY3123" s="1" t="s">
        <v>179</v>
      </c>
    </row>
    <row r="3124" spans="97:103" x14ac:dyDescent="0.2">
      <c r="CS3124" s="1" t="s">
        <v>179</v>
      </c>
      <c r="CT3124" s="1">
        <v>1</v>
      </c>
      <c r="CU3124" s="1">
        <v>650</v>
      </c>
      <c r="CV3124" s="1">
        <v>57</v>
      </c>
      <c r="CW3124" s="1">
        <v>0</v>
      </c>
      <c r="CX3124" s="1">
        <v>150057</v>
      </c>
      <c r="CY3124" s="1" t="s">
        <v>179</v>
      </c>
    </row>
    <row r="3125" spans="97:103" x14ac:dyDescent="0.2">
      <c r="CS3125" s="1" t="s">
        <v>179</v>
      </c>
      <c r="CT3125" s="1">
        <v>1</v>
      </c>
      <c r="CU3125" s="1">
        <v>650</v>
      </c>
      <c r="CV3125" s="1">
        <v>57</v>
      </c>
      <c r="CW3125" s="1">
        <v>0</v>
      </c>
      <c r="CX3125" s="1">
        <v>150057</v>
      </c>
      <c r="CY3125" s="1" t="s">
        <v>179</v>
      </c>
    </row>
    <row r="3126" spans="97:103" x14ac:dyDescent="0.2">
      <c r="CS3126" s="1" t="s">
        <v>179</v>
      </c>
      <c r="CT3126" s="1">
        <v>1</v>
      </c>
      <c r="CU3126" s="1">
        <v>650</v>
      </c>
      <c r="CV3126" s="1">
        <v>57</v>
      </c>
      <c r="CW3126" s="1">
        <v>0</v>
      </c>
      <c r="CX3126" s="1">
        <v>150057</v>
      </c>
      <c r="CY3126" s="1" t="s">
        <v>179</v>
      </c>
    </row>
    <row r="3127" spans="97:103" x14ac:dyDescent="0.2">
      <c r="CS3127" s="1" t="s">
        <v>179</v>
      </c>
      <c r="CT3127" s="1">
        <v>1</v>
      </c>
      <c r="CU3127" s="1">
        <v>650</v>
      </c>
      <c r="CV3127" s="1">
        <v>57</v>
      </c>
      <c r="CW3127" s="1">
        <v>0</v>
      </c>
      <c r="CX3127" s="1">
        <v>150057</v>
      </c>
      <c r="CY3127" s="1" t="s">
        <v>179</v>
      </c>
    </row>
    <row r="3128" spans="97:103" x14ac:dyDescent="0.2">
      <c r="CS3128" s="1" t="s">
        <v>179</v>
      </c>
      <c r="CT3128" s="1">
        <v>1</v>
      </c>
      <c r="CU3128" s="1">
        <v>650</v>
      </c>
      <c r="CV3128" s="1">
        <v>57</v>
      </c>
      <c r="CW3128" s="1">
        <v>0</v>
      </c>
      <c r="CX3128" s="1">
        <v>150057</v>
      </c>
      <c r="CY3128" s="1" t="s">
        <v>179</v>
      </c>
    </row>
    <row r="3129" spans="97:103" x14ac:dyDescent="0.2">
      <c r="CS3129" s="1" t="s">
        <v>179</v>
      </c>
      <c r="CT3129" s="1">
        <v>1</v>
      </c>
      <c r="CU3129" s="1">
        <v>650</v>
      </c>
      <c r="CV3129" s="1">
        <v>57</v>
      </c>
      <c r="CW3129" s="1">
        <v>0</v>
      </c>
      <c r="CX3129" s="1">
        <v>150057</v>
      </c>
      <c r="CY3129" s="1" t="s">
        <v>179</v>
      </c>
    </row>
    <row r="3130" spans="97:103" x14ac:dyDescent="0.2">
      <c r="CS3130" s="1" t="s">
        <v>179</v>
      </c>
      <c r="CT3130" s="1">
        <v>1</v>
      </c>
      <c r="CU3130" s="1">
        <v>650</v>
      </c>
      <c r="CV3130" s="1">
        <v>57</v>
      </c>
      <c r="CW3130" s="1">
        <v>0</v>
      </c>
      <c r="CX3130" s="1">
        <v>150057</v>
      </c>
      <c r="CY3130" s="1" t="s">
        <v>179</v>
      </c>
    </row>
    <row r="3131" spans="97:103" x14ac:dyDescent="0.2">
      <c r="CS3131" s="1" t="s">
        <v>179</v>
      </c>
      <c r="CT3131" s="1">
        <v>1</v>
      </c>
      <c r="CU3131" s="1">
        <v>650</v>
      </c>
      <c r="CV3131" s="1">
        <v>57</v>
      </c>
      <c r="CW3131" s="1">
        <v>0</v>
      </c>
      <c r="CX3131" s="1">
        <v>150057</v>
      </c>
      <c r="CY3131" s="1" t="s">
        <v>179</v>
      </c>
    </row>
    <row r="3132" spans="97:103" x14ac:dyDescent="0.2">
      <c r="CS3132" s="1" t="s">
        <v>179</v>
      </c>
      <c r="CT3132" s="1">
        <v>1</v>
      </c>
      <c r="CU3132" s="1">
        <v>650</v>
      </c>
      <c r="CV3132" s="1">
        <v>57</v>
      </c>
      <c r="CW3132" s="1">
        <v>0</v>
      </c>
      <c r="CX3132" s="1">
        <v>150057</v>
      </c>
      <c r="CY3132" s="1" t="s">
        <v>179</v>
      </c>
    </row>
    <row r="3133" spans="97:103" x14ac:dyDescent="0.2">
      <c r="CS3133" s="1" t="s">
        <v>179</v>
      </c>
      <c r="CT3133" s="1">
        <v>1</v>
      </c>
      <c r="CU3133" s="1">
        <v>650</v>
      </c>
      <c r="CV3133" s="1">
        <v>57</v>
      </c>
      <c r="CW3133" s="1">
        <v>0</v>
      </c>
      <c r="CX3133" s="1">
        <v>150057</v>
      </c>
      <c r="CY3133" s="1" t="s">
        <v>179</v>
      </c>
    </row>
    <row r="3134" spans="97:103" x14ac:dyDescent="0.2">
      <c r="CS3134" s="1" t="s">
        <v>179</v>
      </c>
      <c r="CT3134" s="1">
        <v>1</v>
      </c>
      <c r="CU3134" s="1">
        <v>650</v>
      </c>
      <c r="CV3134" s="1">
        <v>57</v>
      </c>
      <c r="CW3134" s="1">
        <v>0</v>
      </c>
      <c r="CX3134" s="1">
        <v>150057</v>
      </c>
      <c r="CY3134" s="1" t="s">
        <v>179</v>
      </c>
    </row>
    <row r="3135" spans="97:103" x14ac:dyDescent="0.2">
      <c r="CS3135" s="1" t="s">
        <v>179</v>
      </c>
      <c r="CT3135" s="1">
        <v>1</v>
      </c>
      <c r="CU3135" s="1">
        <v>650</v>
      </c>
      <c r="CV3135" s="1">
        <v>57</v>
      </c>
      <c r="CW3135" s="1">
        <v>0</v>
      </c>
      <c r="CX3135" s="1">
        <v>150057</v>
      </c>
      <c r="CY3135" s="1" t="s">
        <v>179</v>
      </c>
    </row>
    <row r="3136" spans="97:103" x14ac:dyDescent="0.2">
      <c r="CS3136" s="1" t="s">
        <v>179</v>
      </c>
      <c r="CT3136" s="1">
        <v>1</v>
      </c>
      <c r="CU3136" s="1">
        <v>650</v>
      </c>
      <c r="CV3136" s="1">
        <v>57</v>
      </c>
      <c r="CW3136" s="1">
        <v>0</v>
      </c>
      <c r="CX3136" s="1">
        <v>150057</v>
      </c>
      <c r="CY3136" s="1" t="s">
        <v>179</v>
      </c>
    </row>
    <row r="3137" spans="97:103" x14ac:dyDescent="0.2">
      <c r="CS3137" s="1" t="s">
        <v>179</v>
      </c>
      <c r="CT3137" s="1">
        <v>1</v>
      </c>
      <c r="CU3137" s="1">
        <v>650</v>
      </c>
      <c r="CV3137" s="1">
        <v>57</v>
      </c>
      <c r="CW3137" s="1">
        <v>0</v>
      </c>
      <c r="CX3137" s="1">
        <v>150057</v>
      </c>
      <c r="CY3137" s="1" t="s">
        <v>179</v>
      </c>
    </row>
    <row r="3138" spans="97:103" x14ac:dyDescent="0.2">
      <c r="CS3138" s="1" t="s">
        <v>2832</v>
      </c>
      <c r="CT3138" s="1">
        <v>4</v>
      </c>
      <c r="CU3138" s="1">
        <v>650</v>
      </c>
      <c r="CV3138" s="1">
        <v>58</v>
      </c>
      <c r="CW3138" s="1">
        <v>0</v>
      </c>
      <c r="CX3138" s="1">
        <v>150058</v>
      </c>
      <c r="CY3138" s="1" t="s">
        <v>2832</v>
      </c>
    </row>
    <row r="3139" spans="97:103" x14ac:dyDescent="0.2">
      <c r="CS3139" s="1" t="s">
        <v>2832</v>
      </c>
      <c r="CT3139" s="1">
        <v>4</v>
      </c>
      <c r="CU3139" s="1">
        <v>650</v>
      </c>
      <c r="CV3139" s="1">
        <v>58</v>
      </c>
      <c r="CW3139" s="1">
        <v>0</v>
      </c>
      <c r="CX3139" s="1">
        <v>150058</v>
      </c>
      <c r="CY3139" s="1" t="s">
        <v>2832</v>
      </c>
    </row>
    <row r="3140" spans="97:103" x14ac:dyDescent="0.2">
      <c r="CS3140" s="1" t="s">
        <v>2832</v>
      </c>
      <c r="CT3140" s="1">
        <v>4</v>
      </c>
      <c r="CU3140" s="1">
        <v>650</v>
      </c>
      <c r="CV3140" s="1">
        <v>58</v>
      </c>
      <c r="CW3140" s="1">
        <v>0</v>
      </c>
      <c r="CX3140" s="1">
        <v>150058</v>
      </c>
      <c r="CY3140" s="1" t="s">
        <v>2832</v>
      </c>
    </row>
    <row r="3141" spans="97:103" x14ac:dyDescent="0.2">
      <c r="CS3141" s="1" t="s">
        <v>2832</v>
      </c>
      <c r="CT3141" s="1">
        <v>4</v>
      </c>
      <c r="CU3141" s="1">
        <v>650</v>
      </c>
      <c r="CV3141" s="1">
        <v>58</v>
      </c>
      <c r="CW3141" s="1">
        <v>0</v>
      </c>
      <c r="CX3141" s="1">
        <v>150058</v>
      </c>
      <c r="CY3141" s="1" t="s">
        <v>2832</v>
      </c>
    </row>
    <row r="3142" spans="97:103" x14ac:dyDescent="0.2">
      <c r="CS3142" s="1" t="s">
        <v>2832</v>
      </c>
      <c r="CT3142" s="1">
        <v>4</v>
      </c>
      <c r="CU3142" s="1">
        <v>650</v>
      </c>
      <c r="CV3142" s="1">
        <v>58</v>
      </c>
      <c r="CW3142" s="1">
        <v>0</v>
      </c>
      <c r="CX3142" s="1">
        <v>150058</v>
      </c>
      <c r="CY3142" s="1" t="s">
        <v>2832</v>
      </c>
    </row>
    <row r="3143" spans="97:103" x14ac:dyDescent="0.2">
      <c r="CS3143" s="1" t="s">
        <v>2832</v>
      </c>
      <c r="CT3143" s="1">
        <v>4</v>
      </c>
      <c r="CU3143" s="1">
        <v>650</v>
      </c>
      <c r="CV3143" s="1">
        <v>58</v>
      </c>
      <c r="CW3143" s="1">
        <v>0</v>
      </c>
      <c r="CX3143" s="1">
        <v>150058</v>
      </c>
      <c r="CY3143" s="1" t="s">
        <v>2832</v>
      </c>
    </row>
    <row r="3144" spans="97:103" x14ac:dyDescent="0.2">
      <c r="CS3144" s="1" t="s">
        <v>2832</v>
      </c>
      <c r="CT3144" s="1">
        <v>4</v>
      </c>
      <c r="CU3144" s="1">
        <v>650</v>
      </c>
      <c r="CV3144" s="1">
        <v>58</v>
      </c>
      <c r="CW3144" s="1">
        <v>0</v>
      </c>
      <c r="CX3144" s="1">
        <v>150058</v>
      </c>
      <c r="CY3144" s="1" t="s">
        <v>2832</v>
      </c>
    </row>
    <row r="3145" spans="97:103" x14ac:dyDescent="0.2">
      <c r="CS3145" s="1" t="s">
        <v>2832</v>
      </c>
      <c r="CT3145" s="1">
        <v>4</v>
      </c>
      <c r="CU3145" s="1">
        <v>650</v>
      </c>
      <c r="CV3145" s="1">
        <v>58</v>
      </c>
      <c r="CW3145" s="1">
        <v>0</v>
      </c>
      <c r="CX3145" s="1">
        <v>150058</v>
      </c>
      <c r="CY3145" s="1" t="s">
        <v>2832</v>
      </c>
    </row>
    <row r="3146" spans="97:103" x14ac:dyDescent="0.2">
      <c r="CS3146" s="1" t="s">
        <v>2832</v>
      </c>
      <c r="CT3146" s="1">
        <v>4</v>
      </c>
      <c r="CU3146" s="1">
        <v>650</v>
      </c>
      <c r="CV3146" s="1">
        <v>58</v>
      </c>
      <c r="CW3146" s="1">
        <v>0</v>
      </c>
      <c r="CX3146" s="1">
        <v>150058</v>
      </c>
      <c r="CY3146" s="1" t="s">
        <v>2832</v>
      </c>
    </row>
    <row r="3147" spans="97:103" x14ac:dyDescent="0.2">
      <c r="CS3147" s="1" t="s">
        <v>2832</v>
      </c>
      <c r="CT3147" s="1">
        <v>4</v>
      </c>
      <c r="CU3147" s="1">
        <v>650</v>
      </c>
      <c r="CV3147" s="1">
        <v>58</v>
      </c>
      <c r="CW3147" s="1">
        <v>0</v>
      </c>
      <c r="CX3147" s="1">
        <v>150058</v>
      </c>
      <c r="CY3147" s="1" t="s">
        <v>2832</v>
      </c>
    </row>
    <row r="3148" spans="97:103" x14ac:dyDescent="0.2">
      <c r="CS3148" s="1" t="s">
        <v>2832</v>
      </c>
      <c r="CT3148" s="1">
        <v>4</v>
      </c>
      <c r="CU3148" s="1">
        <v>650</v>
      </c>
      <c r="CV3148" s="1">
        <v>58</v>
      </c>
      <c r="CW3148" s="1">
        <v>0</v>
      </c>
      <c r="CX3148" s="1">
        <v>150058</v>
      </c>
      <c r="CY3148" s="1" t="s">
        <v>2832</v>
      </c>
    </row>
    <row r="3149" spans="97:103" x14ac:dyDescent="0.2">
      <c r="CS3149" s="1" t="s">
        <v>2832</v>
      </c>
      <c r="CT3149" s="1">
        <v>4</v>
      </c>
      <c r="CU3149" s="1">
        <v>650</v>
      </c>
      <c r="CV3149" s="1">
        <v>58</v>
      </c>
      <c r="CW3149" s="1">
        <v>0</v>
      </c>
      <c r="CX3149" s="1">
        <v>150058</v>
      </c>
      <c r="CY3149" s="1" t="s">
        <v>2832</v>
      </c>
    </row>
    <row r="3150" spans="97:103" x14ac:dyDescent="0.2">
      <c r="CS3150" s="1" t="s">
        <v>2832</v>
      </c>
      <c r="CT3150" s="1">
        <v>4</v>
      </c>
      <c r="CU3150" s="1">
        <v>650</v>
      </c>
      <c r="CV3150" s="1">
        <v>58</v>
      </c>
      <c r="CW3150" s="1">
        <v>0</v>
      </c>
      <c r="CX3150" s="1">
        <v>150058</v>
      </c>
      <c r="CY3150" s="1" t="s">
        <v>2832</v>
      </c>
    </row>
    <row r="3151" spans="97:103" x14ac:dyDescent="0.2">
      <c r="CS3151" s="1" t="s">
        <v>2832</v>
      </c>
      <c r="CT3151" s="1">
        <v>4</v>
      </c>
      <c r="CU3151" s="1">
        <v>650</v>
      </c>
      <c r="CV3151" s="1">
        <v>58</v>
      </c>
      <c r="CW3151" s="1">
        <v>0</v>
      </c>
      <c r="CX3151" s="1">
        <v>150058</v>
      </c>
      <c r="CY3151" s="1" t="s">
        <v>2832</v>
      </c>
    </row>
    <row r="3152" spans="97:103" x14ac:dyDescent="0.2">
      <c r="CS3152" s="1" t="s">
        <v>2832</v>
      </c>
      <c r="CT3152" s="1">
        <v>4</v>
      </c>
      <c r="CU3152" s="1">
        <v>650</v>
      </c>
      <c r="CV3152" s="1">
        <v>58</v>
      </c>
      <c r="CW3152" s="1">
        <v>0</v>
      </c>
      <c r="CX3152" s="1">
        <v>150058</v>
      </c>
      <c r="CY3152" s="1" t="s">
        <v>2832</v>
      </c>
    </row>
    <row r="3153" spans="97:103" x14ac:dyDescent="0.2">
      <c r="CS3153" s="1" t="s">
        <v>2832</v>
      </c>
      <c r="CT3153" s="1">
        <v>4</v>
      </c>
      <c r="CU3153" s="1">
        <v>650</v>
      </c>
      <c r="CV3153" s="1">
        <v>58</v>
      </c>
      <c r="CW3153" s="1">
        <v>0</v>
      </c>
      <c r="CX3153" s="1">
        <v>150058</v>
      </c>
      <c r="CY3153" s="1" t="s">
        <v>2832</v>
      </c>
    </row>
    <row r="3154" spans="97:103" x14ac:dyDescent="0.2">
      <c r="CS3154" s="1" t="s">
        <v>2832</v>
      </c>
      <c r="CT3154" s="1">
        <v>4</v>
      </c>
      <c r="CU3154" s="1">
        <v>650</v>
      </c>
      <c r="CV3154" s="1">
        <v>58</v>
      </c>
      <c r="CW3154" s="1">
        <v>0</v>
      </c>
      <c r="CX3154" s="1">
        <v>150058</v>
      </c>
      <c r="CY3154" s="1" t="s">
        <v>2832</v>
      </c>
    </row>
    <row r="3155" spans="97:103" x14ac:dyDescent="0.2">
      <c r="CS3155" s="1" t="s">
        <v>2832</v>
      </c>
      <c r="CT3155" s="1">
        <v>4</v>
      </c>
      <c r="CU3155" s="1">
        <v>650</v>
      </c>
      <c r="CV3155" s="1">
        <v>58</v>
      </c>
      <c r="CW3155" s="1">
        <v>0</v>
      </c>
      <c r="CX3155" s="1">
        <v>150058</v>
      </c>
      <c r="CY3155" s="1" t="s">
        <v>2832</v>
      </c>
    </row>
    <row r="3156" spans="97:103" x14ac:dyDescent="0.2">
      <c r="CS3156" s="1" t="s">
        <v>2832</v>
      </c>
      <c r="CT3156" s="1">
        <v>4</v>
      </c>
      <c r="CU3156" s="1">
        <v>650</v>
      </c>
      <c r="CV3156" s="1">
        <v>58</v>
      </c>
      <c r="CW3156" s="1">
        <v>0</v>
      </c>
      <c r="CX3156" s="1">
        <v>150058</v>
      </c>
      <c r="CY3156" s="1" t="s">
        <v>2832</v>
      </c>
    </row>
    <row r="3157" spans="97:103" x14ac:dyDescent="0.2">
      <c r="CS3157" s="1" t="s">
        <v>2832</v>
      </c>
      <c r="CT3157" s="1">
        <v>4</v>
      </c>
      <c r="CU3157" s="1">
        <v>650</v>
      </c>
      <c r="CV3157" s="1">
        <v>58</v>
      </c>
      <c r="CW3157" s="1">
        <v>0</v>
      </c>
      <c r="CX3157" s="1">
        <v>150058</v>
      </c>
      <c r="CY3157" s="1" t="s">
        <v>2832</v>
      </c>
    </row>
    <row r="3158" spans="97:103" x14ac:dyDescent="0.2">
      <c r="CS3158" s="1" t="s">
        <v>2832</v>
      </c>
      <c r="CT3158" s="1">
        <v>4</v>
      </c>
      <c r="CU3158" s="1">
        <v>650</v>
      </c>
      <c r="CV3158" s="1">
        <v>58</v>
      </c>
      <c r="CW3158" s="1">
        <v>0</v>
      </c>
      <c r="CX3158" s="1">
        <v>150058</v>
      </c>
      <c r="CY3158" s="1" t="s">
        <v>2832</v>
      </c>
    </row>
    <row r="3159" spans="97:103" x14ac:dyDescent="0.2">
      <c r="CS3159" s="1" t="s">
        <v>2832</v>
      </c>
      <c r="CT3159" s="1">
        <v>4</v>
      </c>
      <c r="CU3159" s="1">
        <v>650</v>
      </c>
      <c r="CV3159" s="1">
        <v>58</v>
      </c>
      <c r="CW3159" s="1">
        <v>0</v>
      </c>
      <c r="CX3159" s="1">
        <v>150058</v>
      </c>
      <c r="CY3159" s="1" t="s">
        <v>2832</v>
      </c>
    </row>
    <row r="3160" spans="97:103" x14ac:dyDescent="0.2">
      <c r="CS3160" s="1" t="s">
        <v>2832</v>
      </c>
      <c r="CT3160" s="1">
        <v>4</v>
      </c>
      <c r="CU3160" s="1">
        <v>650</v>
      </c>
      <c r="CV3160" s="1">
        <v>58</v>
      </c>
      <c r="CW3160" s="1">
        <v>0</v>
      </c>
      <c r="CX3160" s="1">
        <v>150058</v>
      </c>
      <c r="CY3160" s="1" t="s">
        <v>2832</v>
      </c>
    </row>
    <row r="3161" spans="97:103" x14ac:dyDescent="0.2">
      <c r="CS3161" s="1" t="s">
        <v>2832</v>
      </c>
      <c r="CT3161" s="1">
        <v>4</v>
      </c>
      <c r="CU3161" s="1">
        <v>650</v>
      </c>
      <c r="CV3161" s="1">
        <v>58</v>
      </c>
      <c r="CW3161" s="1">
        <v>0</v>
      </c>
      <c r="CX3161" s="1">
        <v>150058</v>
      </c>
      <c r="CY3161" s="1" t="s">
        <v>2832</v>
      </c>
    </row>
    <row r="3162" spans="97:103" x14ac:dyDescent="0.2">
      <c r="CS3162" s="1" t="s">
        <v>2832</v>
      </c>
      <c r="CT3162" s="1">
        <v>4</v>
      </c>
      <c r="CU3162" s="1">
        <v>650</v>
      </c>
      <c r="CV3162" s="1">
        <v>58</v>
      </c>
      <c r="CW3162" s="1">
        <v>0</v>
      </c>
      <c r="CX3162" s="1">
        <v>150058</v>
      </c>
      <c r="CY3162" s="1" t="s">
        <v>2832</v>
      </c>
    </row>
    <row r="3163" spans="97:103" x14ac:dyDescent="0.2">
      <c r="CS3163" s="1" t="s">
        <v>2832</v>
      </c>
      <c r="CT3163" s="1">
        <v>4</v>
      </c>
      <c r="CU3163" s="1">
        <v>650</v>
      </c>
      <c r="CV3163" s="1">
        <v>58</v>
      </c>
      <c r="CW3163" s="1">
        <v>0</v>
      </c>
      <c r="CX3163" s="1">
        <v>150058</v>
      </c>
      <c r="CY3163" s="1" t="s">
        <v>2832</v>
      </c>
    </row>
    <row r="3164" spans="97:103" x14ac:dyDescent="0.2">
      <c r="CS3164" s="1" t="s">
        <v>2832</v>
      </c>
      <c r="CT3164" s="1">
        <v>4</v>
      </c>
      <c r="CU3164" s="1">
        <v>650</v>
      </c>
      <c r="CV3164" s="1">
        <v>58</v>
      </c>
      <c r="CW3164" s="1">
        <v>0</v>
      </c>
      <c r="CX3164" s="1">
        <v>150058</v>
      </c>
      <c r="CY3164" s="1" t="s">
        <v>2832</v>
      </c>
    </row>
    <row r="3165" spans="97:103" x14ac:dyDescent="0.2">
      <c r="CS3165" s="1" t="s">
        <v>2832</v>
      </c>
      <c r="CT3165" s="1">
        <v>4</v>
      </c>
      <c r="CU3165" s="1">
        <v>650</v>
      </c>
      <c r="CV3165" s="1">
        <v>58</v>
      </c>
      <c r="CW3165" s="1">
        <v>0</v>
      </c>
      <c r="CX3165" s="1">
        <v>150058</v>
      </c>
      <c r="CY3165" s="1" t="s">
        <v>2832</v>
      </c>
    </row>
    <row r="3166" spans="97:103" x14ac:dyDescent="0.2">
      <c r="CS3166" s="1" t="s">
        <v>2832</v>
      </c>
      <c r="CT3166" s="1">
        <v>4</v>
      </c>
      <c r="CU3166" s="1">
        <v>650</v>
      </c>
      <c r="CV3166" s="1">
        <v>58</v>
      </c>
      <c r="CW3166" s="1">
        <v>0</v>
      </c>
      <c r="CX3166" s="1">
        <v>150058</v>
      </c>
      <c r="CY3166" s="1" t="s">
        <v>2832</v>
      </c>
    </row>
    <row r="3167" spans="97:103" x14ac:dyDescent="0.2">
      <c r="CS3167" s="1" t="s">
        <v>2832</v>
      </c>
      <c r="CT3167" s="1">
        <v>4</v>
      </c>
      <c r="CU3167" s="1">
        <v>650</v>
      </c>
      <c r="CV3167" s="1">
        <v>58</v>
      </c>
      <c r="CW3167" s="1">
        <v>0</v>
      </c>
      <c r="CX3167" s="1">
        <v>150058</v>
      </c>
      <c r="CY3167" s="1" t="s">
        <v>2832</v>
      </c>
    </row>
    <row r="3168" spans="97:103" x14ac:dyDescent="0.2">
      <c r="CS3168" s="1" t="s">
        <v>2832</v>
      </c>
      <c r="CT3168" s="1">
        <v>4</v>
      </c>
      <c r="CU3168" s="1">
        <v>650</v>
      </c>
      <c r="CV3168" s="1">
        <v>58</v>
      </c>
      <c r="CW3168" s="1">
        <v>0</v>
      </c>
      <c r="CX3168" s="1">
        <v>150058</v>
      </c>
      <c r="CY3168" s="1" t="s">
        <v>2832</v>
      </c>
    </row>
    <row r="3169" spans="97:103" x14ac:dyDescent="0.2">
      <c r="CS3169" s="1" t="s">
        <v>2832</v>
      </c>
      <c r="CT3169" s="1">
        <v>4</v>
      </c>
      <c r="CU3169" s="1">
        <v>650</v>
      </c>
      <c r="CV3169" s="1">
        <v>58</v>
      </c>
      <c r="CW3169" s="1">
        <v>0</v>
      </c>
      <c r="CX3169" s="1">
        <v>150058</v>
      </c>
      <c r="CY3169" s="1" t="s">
        <v>2832</v>
      </c>
    </row>
    <row r="3170" spans="97:103" x14ac:dyDescent="0.2">
      <c r="CS3170" s="1" t="s">
        <v>2832</v>
      </c>
      <c r="CT3170" s="1">
        <v>4</v>
      </c>
      <c r="CU3170" s="1">
        <v>650</v>
      </c>
      <c r="CV3170" s="1">
        <v>58</v>
      </c>
      <c r="CW3170" s="1">
        <v>0</v>
      </c>
      <c r="CX3170" s="1">
        <v>150058</v>
      </c>
      <c r="CY3170" s="1" t="s">
        <v>2832</v>
      </c>
    </row>
    <row r="3171" spans="97:103" x14ac:dyDescent="0.2">
      <c r="CS3171" s="1" t="s">
        <v>2832</v>
      </c>
      <c r="CT3171" s="1">
        <v>4</v>
      </c>
      <c r="CU3171" s="1">
        <v>650</v>
      </c>
      <c r="CV3171" s="1">
        <v>58</v>
      </c>
      <c r="CW3171" s="1">
        <v>0</v>
      </c>
      <c r="CX3171" s="1">
        <v>150058</v>
      </c>
      <c r="CY3171" s="1" t="s">
        <v>2832</v>
      </c>
    </row>
    <row r="3172" spans="97:103" x14ac:dyDescent="0.2">
      <c r="CS3172" s="1" t="s">
        <v>2832</v>
      </c>
      <c r="CT3172" s="1">
        <v>4</v>
      </c>
      <c r="CU3172" s="1">
        <v>650</v>
      </c>
      <c r="CV3172" s="1">
        <v>58</v>
      </c>
      <c r="CW3172" s="1">
        <v>0</v>
      </c>
      <c r="CX3172" s="1">
        <v>150058</v>
      </c>
      <c r="CY3172" s="1" t="s">
        <v>2832</v>
      </c>
    </row>
    <row r="3173" spans="97:103" x14ac:dyDescent="0.2">
      <c r="CS3173" s="1" t="s">
        <v>2832</v>
      </c>
      <c r="CT3173" s="1">
        <v>4</v>
      </c>
      <c r="CU3173" s="1">
        <v>650</v>
      </c>
      <c r="CV3173" s="1">
        <v>58</v>
      </c>
      <c r="CW3173" s="1">
        <v>0</v>
      </c>
      <c r="CX3173" s="1">
        <v>150058</v>
      </c>
      <c r="CY3173" s="1" t="s">
        <v>2832</v>
      </c>
    </row>
    <row r="3174" spans="97:103" x14ac:dyDescent="0.2">
      <c r="CS3174" s="1" t="s">
        <v>177</v>
      </c>
      <c r="CT3174" s="1">
        <v>2</v>
      </c>
      <c r="CU3174" s="1">
        <v>650</v>
      </c>
      <c r="CV3174" s="1">
        <v>59</v>
      </c>
      <c r="CW3174" s="1">
        <v>0</v>
      </c>
      <c r="CX3174" s="1">
        <v>150059</v>
      </c>
      <c r="CY3174" s="1" t="s">
        <v>177</v>
      </c>
    </row>
    <row r="3175" spans="97:103" x14ac:dyDescent="0.2">
      <c r="CS3175" s="1" t="s">
        <v>177</v>
      </c>
      <c r="CT3175" s="1">
        <v>2</v>
      </c>
      <c r="CU3175" s="1">
        <v>650</v>
      </c>
      <c r="CV3175" s="1">
        <v>59</v>
      </c>
      <c r="CW3175" s="1">
        <v>0</v>
      </c>
      <c r="CX3175" s="1">
        <v>150059</v>
      </c>
      <c r="CY3175" s="1" t="s">
        <v>177</v>
      </c>
    </row>
    <row r="3176" spans="97:103" x14ac:dyDescent="0.2">
      <c r="CS3176" s="1" t="s">
        <v>177</v>
      </c>
      <c r="CT3176" s="1">
        <v>2</v>
      </c>
      <c r="CU3176" s="1">
        <v>650</v>
      </c>
      <c r="CV3176" s="1">
        <v>59</v>
      </c>
      <c r="CW3176" s="1">
        <v>0</v>
      </c>
      <c r="CX3176" s="1">
        <v>150059</v>
      </c>
      <c r="CY3176" s="1" t="s">
        <v>177</v>
      </c>
    </row>
    <row r="3177" spans="97:103" x14ac:dyDescent="0.2">
      <c r="CS3177" s="1" t="s">
        <v>177</v>
      </c>
      <c r="CT3177" s="1">
        <v>2</v>
      </c>
      <c r="CU3177" s="1">
        <v>650</v>
      </c>
      <c r="CV3177" s="1">
        <v>59</v>
      </c>
      <c r="CW3177" s="1">
        <v>0</v>
      </c>
      <c r="CX3177" s="1">
        <v>150059</v>
      </c>
      <c r="CY3177" s="1" t="s">
        <v>177</v>
      </c>
    </row>
    <row r="3178" spans="97:103" x14ac:dyDescent="0.2">
      <c r="CS3178" s="1" t="s">
        <v>177</v>
      </c>
      <c r="CT3178" s="1">
        <v>2</v>
      </c>
      <c r="CU3178" s="1">
        <v>650</v>
      </c>
      <c r="CV3178" s="1">
        <v>59</v>
      </c>
      <c r="CW3178" s="1">
        <v>0</v>
      </c>
      <c r="CX3178" s="1">
        <v>150059</v>
      </c>
      <c r="CY3178" s="1" t="s">
        <v>177</v>
      </c>
    </row>
    <row r="3179" spans="97:103" x14ac:dyDescent="0.2">
      <c r="CS3179" s="1" t="s">
        <v>177</v>
      </c>
      <c r="CT3179" s="1">
        <v>2</v>
      </c>
      <c r="CU3179" s="1">
        <v>650</v>
      </c>
      <c r="CV3179" s="1">
        <v>59</v>
      </c>
      <c r="CW3179" s="1">
        <v>0</v>
      </c>
      <c r="CX3179" s="1">
        <v>150059</v>
      </c>
      <c r="CY3179" s="1" t="s">
        <v>177</v>
      </c>
    </row>
    <row r="3180" spans="97:103" x14ac:dyDescent="0.2">
      <c r="CS3180" s="1" t="s">
        <v>177</v>
      </c>
      <c r="CT3180" s="1">
        <v>2</v>
      </c>
      <c r="CU3180" s="1">
        <v>650</v>
      </c>
      <c r="CV3180" s="1">
        <v>59</v>
      </c>
      <c r="CW3180" s="1">
        <v>0</v>
      </c>
      <c r="CX3180" s="1">
        <v>150059</v>
      </c>
      <c r="CY3180" s="1" t="s">
        <v>177</v>
      </c>
    </row>
    <row r="3181" spans="97:103" x14ac:dyDescent="0.2">
      <c r="CS3181" s="1" t="s">
        <v>177</v>
      </c>
      <c r="CT3181" s="1">
        <v>2</v>
      </c>
      <c r="CU3181" s="1">
        <v>650</v>
      </c>
      <c r="CV3181" s="1">
        <v>59</v>
      </c>
      <c r="CW3181" s="1">
        <v>0</v>
      </c>
      <c r="CX3181" s="1">
        <v>150059</v>
      </c>
      <c r="CY3181" s="1" t="s">
        <v>177</v>
      </c>
    </row>
    <row r="3182" spans="97:103" x14ac:dyDescent="0.2">
      <c r="CS3182" s="1" t="s">
        <v>177</v>
      </c>
      <c r="CT3182" s="1">
        <v>2</v>
      </c>
      <c r="CU3182" s="1">
        <v>650</v>
      </c>
      <c r="CV3182" s="1">
        <v>59</v>
      </c>
      <c r="CW3182" s="1">
        <v>0</v>
      </c>
      <c r="CX3182" s="1">
        <v>150059</v>
      </c>
      <c r="CY3182" s="1" t="s">
        <v>177</v>
      </c>
    </row>
    <row r="3183" spans="97:103" x14ac:dyDescent="0.2">
      <c r="CS3183" s="1" t="s">
        <v>177</v>
      </c>
      <c r="CT3183" s="1">
        <v>2</v>
      </c>
      <c r="CU3183" s="1">
        <v>650</v>
      </c>
      <c r="CV3183" s="1">
        <v>59</v>
      </c>
      <c r="CW3183" s="1">
        <v>0</v>
      </c>
      <c r="CX3183" s="1">
        <v>150059</v>
      </c>
      <c r="CY3183" s="1" t="s">
        <v>177</v>
      </c>
    </row>
    <row r="3184" spans="97:103" x14ac:dyDescent="0.2">
      <c r="CS3184" s="1" t="s">
        <v>177</v>
      </c>
      <c r="CT3184" s="1">
        <v>2</v>
      </c>
      <c r="CU3184" s="1">
        <v>650</v>
      </c>
      <c r="CV3184" s="1">
        <v>59</v>
      </c>
      <c r="CW3184" s="1">
        <v>0</v>
      </c>
      <c r="CX3184" s="1">
        <v>150059</v>
      </c>
      <c r="CY3184" s="1" t="s">
        <v>177</v>
      </c>
    </row>
    <row r="3185" spans="97:103" x14ac:dyDescent="0.2">
      <c r="CS3185" s="1" t="s">
        <v>177</v>
      </c>
      <c r="CT3185" s="1">
        <v>2</v>
      </c>
      <c r="CU3185" s="1">
        <v>650</v>
      </c>
      <c r="CV3185" s="1">
        <v>59</v>
      </c>
      <c r="CW3185" s="1">
        <v>0</v>
      </c>
      <c r="CX3185" s="1">
        <v>150059</v>
      </c>
      <c r="CY3185" s="1" t="s">
        <v>177</v>
      </c>
    </row>
    <row r="3186" spans="97:103" x14ac:dyDescent="0.2">
      <c r="CS3186" s="1" t="s">
        <v>177</v>
      </c>
      <c r="CT3186" s="1">
        <v>2</v>
      </c>
      <c r="CU3186" s="1">
        <v>650</v>
      </c>
      <c r="CV3186" s="1">
        <v>59</v>
      </c>
      <c r="CW3186" s="1">
        <v>0</v>
      </c>
      <c r="CX3186" s="1">
        <v>150059</v>
      </c>
      <c r="CY3186" s="1" t="s">
        <v>177</v>
      </c>
    </row>
    <row r="3187" spans="97:103" x14ac:dyDescent="0.2">
      <c r="CS3187" s="1" t="s">
        <v>177</v>
      </c>
      <c r="CT3187" s="1">
        <v>2</v>
      </c>
      <c r="CU3187" s="1">
        <v>650</v>
      </c>
      <c r="CV3187" s="1">
        <v>59</v>
      </c>
      <c r="CW3187" s="1">
        <v>0</v>
      </c>
      <c r="CX3187" s="1">
        <v>150059</v>
      </c>
      <c r="CY3187" s="1" t="s">
        <v>177</v>
      </c>
    </row>
    <row r="3188" spans="97:103" x14ac:dyDescent="0.2">
      <c r="CS3188" s="1" t="s">
        <v>177</v>
      </c>
      <c r="CT3188" s="1">
        <v>2</v>
      </c>
      <c r="CU3188" s="1">
        <v>650</v>
      </c>
      <c r="CV3188" s="1">
        <v>59</v>
      </c>
      <c r="CW3188" s="1">
        <v>0</v>
      </c>
      <c r="CX3188" s="1">
        <v>150059</v>
      </c>
      <c r="CY3188" s="1" t="s">
        <v>177</v>
      </c>
    </row>
    <row r="3189" spans="97:103" x14ac:dyDescent="0.2">
      <c r="CS3189" s="1" t="s">
        <v>177</v>
      </c>
      <c r="CT3189" s="1">
        <v>2</v>
      </c>
      <c r="CU3189" s="1">
        <v>650</v>
      </c>
      <c r="CV3189" s="1">
        <v>59</v>
      </c>
      <c r="CW3189" s="1">
        <v>0</v>
      </c>
      <c r="CX3189" s="1">
        <v>150059</v>
      </c>
      <c r="CY3189" s="1" t="s">
        <v>177</v>
      </c>
    </row>
    <row r="3190" spans="97:103" x14ac:dyDescent="0.2">
      <c r="CS3190" s="1" t="s">
        <v>177</v>
      </c>
      <c r="CT3190" s="1">
        <v>2</v>
      </c>
      <c r="CU3190" s="1">
        <v>650</v>
      </c>
      <c r="CV3190" s="1">
        <v>59</v>
      </c>
      <c r="CW3190" s="1">
        <v>0</v>
      </c>
      <c r="CX3190" s="1">
        <v>150059</v>
      </c>
      <c r="CY3190" s="1" t="s">
        <v>177</v>
      </c>
    </row>
    <row r="3191" spans="97:103" x14ac:dyDescent="0.2">
      <c r="CS3191" s="1" t="s">
        <v>177</v>
      </c>
      <c r="CT3191" s="1">
        <v>2</v>
      </c>
      <c r="CU3191" s="1">
        <v>650</v>
      </c>
      <c r="CV3191" s="1">
        <v>59</v>
      </c>
      <c r="CW3191" s="1">
        <v>0</v>
      </c>
      <c r="CX3191" s="1">
        <v>150059</v>
      </c>
      <c r="CY3191" s="1" t="s">
        <v>177</v>
      </c>
    </row>
    <row r="3192" spans="97:103" x14ac:dyDescent="0.2">
      <c r="CS3192" s="1" t="s">
        <v>177</v>
      </c>
      <c r="CT3192" s="1">
        <v>2</v>
      </c>
      <c r="CU3192" s="1">
        <v>650</v>
      </c>
      <c r="CV3192" s="1">
        <v>59</v>
      </c>
      <c r="CW3192" s="1">
        <v>0</v>
      </c>
      <c r="CX3192" s="1">
        <v>150059</v>
      </c>
      <c r="CY3192" s="1" t="s">
        <v>177</v>
      </c>
    </row>
    <row r="3193" spans="97:103" x14ac:dyDescent="0.2">
      <c r="CS3193" s="1" t="s">
        <v>177</v>
      </c>
      <c r="CT3193" s="1">
        <v>2</v>
      </c>
      <c r="CU3193" s="1">
        <v>650</v>
      </c>
      <c r="CV3193" s="1">
        <v>59</v>
      </c>
      <c r="CW3193" s="1">
        <v>0</v>
      </c>
      <c r="CX3193" s="1">
        <v>150059</v>
      </c>
      <c r="CY3193" s="1" t="s">
        <v>177</v>
      </c>
    </row>
    <row r="3194" spans="97:103" x14ac:dyDescent="0.2">
      <c r="CS3194" s="1" t="s">
        <v>177</v>
      </c>
      <c r="CT3194" s="1">
        <v>2</v>
      </c>
      <c r="CU3194" s="1">
        <v>650</v>
      </c>
      <c r="CV3194" s="1">
        <v>59</v>
      </c>
      <c r="CW3194" s="1">
        <v>0</v>
      </c>
      <c r="CX3194" s="1">
        <v>150059</v>
      </c>
      <c r="CY3194" s="1" t="s">
        <v>177</v>
      </c>
    </row>
    <row r="3195" spans="97:103" x14ac:dyDescent="0.2">
      <c r="CS3195" s="1" t="s">
        <v>177</v>
      </c>
      <c r="CT3195" s="1">
        <v>2</v>
      </c>
      <c r="CU3195" s="1">
        <v>650</v>
      </c>
      <c r="CV3195" s="1">
        <v>59</v>
      </c>
      <c r="CW3195" s="1">
        <v>0</v>
      </c>
      <c r="CX3195" s="1">
        <v>150059</v>
      </c>
      <c r="CY3195" s="1" t="s">
        <v>177</v>
      </c>
    </row>
    <row r="3196" spans="97:103" x14ac:dyDescent="0.2">
      <c r="CS3196" s="1" t="s">
        <v>177</v>
      </c>
      <c r="CT3196" s="1">
        <v>2</v>
      </c>
      <c r="CU3196" s="1">
        <v>650</v>
      </c>
      <c r="CV3196" s="1">
        <v>59</v>
      </c>
      <c r="CW3196" s="1">
        <v>0</v>
      </c>
      <c r="CX3196" s="1">
        <v>150059</v>
      </c>
      <c r="CY3196" s="1" t="s">
        <v>177</v>
      </c>
    </row>
    <row r="3197" spans="97:103" x14ac:dyDescent="0.2">
      <c r="CS3197" s="1" t="s">
        <v>177</v>
      </c>
      <c r="CT3197" s="1">
        <v>2</v>
      </c>
      <c r="CU3197" s="1">
        <v>650</v>
      </c>
      <c r="CV3197" s="1">
        <v>59</v>
      </c>
      <c r="CW3197" s="1">
        <v>0</v>
      </c>
      <c r="CX3197" s="1">
        <v>150059</v>
      </c>
      <c r="CY3197" s="1" t="s">
        <v>177</v>
      </c>
    </row>
    <row r="3198" spans="97:103" x14ac:dyDescent="0.2">
      <c r="CS3198" s="1" t="s">
        <v>177</v>
      </c>
      <c r="CT3198" s="1">
        <v>2</v>
      </c>
      <c r="CU3198" s="1">
        <v>650</v>
      </c>
      <c r="CV3198" s="1">
        <v>59</v>
      </c>
      <c r="CW3198" s="1">
        <v>0</v>
      </c>
      <c r="CX3198" s="1">
        <v>150059</v>
      </c>
      <c r="CY3198" s="1" t="s">
        <v>177</v>
      </c>
    </row>
    <row r="3199" spans="97:103" x14ac:dyDescent="0.2">
      <c r="CS3199" s="1" t="s">
        <v>177</v>
      </c>
      <c r="CT3199" s="1">
        <v>2</v>
      </c>
      <c r="CU3199" s="1">
        <v>650</v>
      </c>
      <c r="CV3199" s="1">
        <v>59</v>
      </c>
      <c r="CW3199" s="1">
        <v>0</v>
      </c>
      <c r="CX3199" s="1">
        <v>150059</v>
      </c>
      <c r="CY3199" s="1" t="s">
        <v>177</v>
      </c>
    </row>
    <row r="3200" spans="97:103" x14ac:dyDescent="0.2">
      <c r="CS3200" s="1" t="s">
        <v>177</v>
      </c>
      <c r="CT3200" s="1">
        <v>2</v>
      </c>
      <c r="CU3200" s="1">
        <v>650</v>
      </c>
      <c r="CV3200" s="1">
        <v>59</v>
      </c>
      <c r="CW3200" s="1">
        <v>0</v>
      </c>
      <c r="CX3200" s="1">
        <v>150059</v>
      </c>
      <c r="CY3200" s="1" t="s">
        <v>177</v>
      </c>
    </row>
    <row r="3201" spans="97:103" x14ac:dyDescent="0.2">
      <c r="CS3201" s="1" t="s">
        <v>177</v>
      </c>
      <c r="CT3201" s="1">
        <v>2</v>
      </c>
      <c r="CU3201" s="1">
        <v>650</v>
      </c>
      <c r="CV3201" s="1">
        <v>59</v>
      </c>
      <c r="CW3201" s="1">
        <v>0</v>
      </c>
      <c r="CX3201" s="1">
        <v>150059</v>
      </c>
      <c r="CY3201" s="1" t="s">
        <v>177</v>
      </c>
    </row>
    <row r="3202" spans="97:103" x14ac:dyDescent="0.2">
      <c r="CS3202" s="1" t="s">
        <v>177</v>
      </c>
      <c r="CT3202" s="1">
        <v>2</v>
      </c>
      <c r="CU3202" s="1">
        <v>650</v>
      </c>
      <c r="CV3202" s="1">
        <v>59</v>
      </c>
      <c r="CW3202" s="1">
        <v>0</v>
      </c>
      <c r="CX3202" s="1">
        <v>150059</v>
      </c>
      <c r="CY3202" s="1" t="s">
        <v>177</v>
      </c>
    </row>
    <row r="3203" spans="97:103" x14ac:dyDescent="0.2">
      <c r="CS3203" s="1" t="s">
        <v>177</v>
      </c>
      <c r="CT3203" s="1">
        <v>2</v>
      </c>
      <c r="CU3203" s="1">
        <v>650</v>
      </c>
      <c r="CV3203" s="1">
        <v>59</v>
      </c>
      <c r="CW3203" s="1">
        <v>0</v>
      </c>
      <c r="CX3203" s="1">
        <v>150059</v>
      </c>
      <c r="CY3203" s="1" t="s">
        <v>177</v>
      </c>
    </row>
    <row r="3204" spans="97:103" x14ac:dyDescent="0.2">
      <c r="CS3204" s="1" t="s">
        <v>177</v>
      </c>
      <c r="CT3204" s="1">
        <v>2</v>
      </c>
      <c r="CU3204" s="1">
        <v>650</v>
      </c>
      <c r="CV3204" s="1">
        <v>59</v>
      </c>
      <c r="CW3204" s="1">
        <v>0</v>
      </c>
      <c r="CX3204" s="1">
        <v>150059</v>
      </c>
      <c r="CY3204" s="1" t="s">
        <v>177</v>
      </c>
    </row>
    <row r="3205" spans="97:103" x14ac:dyDescent="0.2">
      <c r="CS3205" s="1" t="s">
        <v>177</v>
      </c>
      <c r="CT3205" s="1">
        <v>2</v>
      </c>
      <c r="CU3205" s="1">
        <v>650</v>
      </c>
      <c r="CV3205" s="1">
        <v>59</v>
      </c>
      <c r="CW3205" s="1">
        <v>0</v>
      </c>
      <c r="CX3205" s="1">
        <v>150059</v>
      </c>
      <c r="CY3205" s="1" t="s">
        <v>177</v>
      </c>
    </row>
    <row r="3206" spans="97:103" x14ac:dyDescent="0.2">
      <c r="CS3206" s="1" t="s">
        <v>177</v>
      </c>
      <c r="CT3206" s="1">
        <v>2</v>
      </c>
      <c r="CU3206" s="1">
        <v>650</v>
      </c>
      <c r="CV3206" s="1">
        <v>59</v>
      </c>
      <c r="CW3206" s="1">
        <v>0</v>
      </c>
      <c r="CX3206" s="1">
        <v>150059</v>
      </c>
      <c r="CY3206" s="1" t="s">
        <v>177</v>
      </c>
    </row>
    <row r="3207" spans="97:103" x14ac:dyDescent="0.2">
      <c r="CS3207" s="1" t="s">
        <v>177</v>
      </c>
      <c r="CT3207" s="1">
        <v>2</v>
      </c>
      <c r="CU3207" s="1">
        <v>650</v>
      </c>
      <c r="CV3207" s="1">
        <v>59</v>
      </c>
      <c r="CW3207" s="1">
        <v>0</v>
      </c>
      <c r="CX3207" s="1">
        <v>150059</v>
      </c>
      <c r="CY3207" s="1" t="s">
        <v>177</v>
      </c>
    </row>
    <row r="3208" spans="97:103" x14ac:dyDescent="0.2">
      <c r="CS3208" s="1" t="s">
        <v>177</v>
      </c>
      <c r="CT3208" s="1">
        <v>2</v>
      </c>
      <c r="CU3208" s="1">
        <v>650</v>
      </c>
      <c r="CV3208" s="1">
        <v>59</v>
      </c>
      <c r="CW3208" s="1">
        <v>0</v>
      </c>
      <c r="CX3208" s="1">
        <v>150059</v>
      </c>
      <c r="CY3208" s="1" t="s">
        <v>177</v>
      </c>
    </row>
    <row r="3209" spans="97:103" x14ac:dyDescent="0.2">
      <c r="CS3209" s="1" t="s">
        <v>177</v>
      </c>
      <c r="CT3209" s="1">
        <v>2</v>
      </c>
      <c r="CU3209" s="1">
        <v>650</v>
      </c>
      <c r="CV3209" s="1">
        <v>59</v>
      </c>
      <c r="CW3209" s="1">
        <v>0</v>
      </c>
      <c r="CX3209" s="1">
        <v>150059</v>
      </c>
      <c r="CY3209" s="1" t="s">
        <v>177</v>
      </c>
    </row>
    <row r="3210" spans="97:103" x14ac:dyDescent="0.2">
      <c r="CS3210" s="1" t="s">
        <v>2833</v>
      </c>
      <c r="CT3210" s="1">
        <v>2</v>
      </c>
      <c r="CU3210" s="1">
        <v>650</v>
      </c>
      <c r="CV3210" s="1">
        <v>60</v>
      </c>
      <c r="CW3210" s="1">
        <v>0</v>
      </c>
      <c r="CX3210" s="1">
        <v>150060</v>
      </c>
      <c r="CY3210" s="1" t="s">
        <v>2833</v>
      </c>
    </row>
    <row r="3211" spans="97:103" x14ac:dyDescent="0.2">
      <c r="CS3211" s="1" t="s">
        <v>2833</v>
      </c>
      <c r="CT3211" s="1">
        <v>2</v>
      </c>
      <c r="CU3211" s="1">
        <v>650</v>
      </c>
      <c r="CV3211" s="1">
        <v>60</v>
      </c>
      <c r="CW3211" s="1">
        <v>0</v>
      </c>
      <c r="CX3211" s="1">
        <v>150060</v>
      </c>
      <c r="CY3211" s="1" t="s">
        <v>2833</v>
      </c>
    </row>
    <row r="3212" spans="97:103" x14ac:dyDescent="0.2">
      <c r="CS3212" s="1" t="s">
        <v>2833</v>
      </c>
      <c r="CT3212" s="1">
        <v>2</v>
      </c>
      <c r="CU3212" s="1">
        <v>650</v>
      </c>
      <c r="CV3212" s="1">
        <v>60</v>
      </c>
      <c r="CW3212" s="1">
        <v>0</v>
      </c>
      <c r="CX3212" s="1">
        <v>150060</v>
      </c>
      <c r="CY3212" s="1" t="s">
        <v>2833</v>
      </c>
    </row>
    <row r="3213" spans="97:103" x14ac:dyDescent="0.2">
      <c r="CS3213" s="1" t="s">
        <v>2833</v>
      </c>
      <c r="CT3213" s="1">
        <v>2</v>
      </c>
      <c r="CU3213" s="1">
        <v>650</v>
      </c>
      <c r="CV3213" s="1">
        <v>60</v>
      </c>
      <c r="CW3213" s="1">
        <v>0</v>
      </c>
      <c r="CX3213" s="1">
        <v>150060</v>
      </c>
      <c r="CY3213" s="1" t="s">
        <v>2833</v>
      </c>
    </row>
    <row r="3214" spans="97:103" x14ac:dyDescent="0.2">
      <c r="CS3214" s="1" t="s">
        <v>2833</v>
      </c>
      <c r="CT3214" s="1">
        <v>2</v>
      </c>
      <c r="CU3214" s="1">
        <v>650</v>
      </c>
      <c r="CV3214" s="1">
        <v>60</v>
      </c>
      <c r="CW3214" s="1">
        <v>0</v>
      </c>
      <c r="CX3214" s="1">
        <v>150060</v>
      </c>
      <c r="CY3214" s="1" t="s">
        <v>2833</v>
      </c>
    </row>
    <row r="3215" spans="97:103" x14ac:dyDescent="0.2">
      <c r="CS3215" s="1" t="s">
        <v>2833</v>
      </c>
      <c r="CT3215" s="1">
        <v>2</v>
      </c>
      <c r="CU3215" s="1">
        <v>650</v>
      </c>
      <c r="CV3215" s="1">
        <v>60</v>
      </c>
      <c r="CW3215" s="1">
        <v>0</v>
      </c>
      <c r="CX3215" s="1">
        <v>150060</v>
      </c>
      <c r="CY3215" s="1" t="s">
        <v>2833</v>
      </c>
    </row>
    <row r="3216" spans="97:103" x14ac:dyDescent="0.2">
      <c r="CS3216" s="1" t="s">
        <v>2833</v>
      </c>
      <c r="CT3216" s="1">
        <v>2</v>
      </c>
      <c r="CU3216" s="1">
        <v>650</v>
      </c>
      <c r="CV3216" s="1">
        <v>60</v>
      </c>
      <c r="CW3216" s="1">
        <v>0</v>
      </c>
      <c r="CX3216" s="1">
        <v>150060</v>
      </c>
      <c r="CY3216" s="1" t="s">
        <v>2833</v>
      </c>
    </row>
    <row r="3217" spans="97:103" x14ac:dyDescent="0.2">
      <c r="CS3217" s="1" t="s">
        <v>2833</v>
      </c>
      <c r="CT3217" s="1">
        <v>2</v>
      </c>
      <c r="CU3217" s="1">
        <v>650</v>
      </c>
      <c r="CV3217" s="1">
        <v>60</v>
      </c>
      <c r="CW3217" s="1">
        <v>0</v>
      </c>
      <c r="CX3217" s="1">
        <v>150060</v>
      </c>
      <c r="CY3217" s="1" t="s">
        <v>2833</v>
      </c>
    </row>
    <row r="3218" spans="97:103" x14ac:dyDescent="0.2">
      <c r="CS3218" s="1" t="s">
        <v>2833</v>
      </c>
      <c r="CT3218" s="1">
        <v>2</v>
      </c>
      <c r="CU3218" s="1">
        <v>650</v>
      </c>
      <c r="CV3218" s="1">
        <v>60</v>
      </c>
      <c r="CW3218" s="1">
        <v>0</v>
      </c>
      <c r="CX3218" s="1">
        <v>150060</v>
      </c>
      <c r="CY3218" s="1" t="s">
        <v>2833</v>
      </c>
    </row>
    <row r="3219" spans="97:103" x14ac:dyDescent="0.2">
      <c r="CS3219" s="1" t="s">
        <v>2833</v>
      </c>
      <c r="CT3219" s="1">
        <v>2</v>
      </c>
      <c r="CU3219" s="1">
        <v>650</v>
      </c>
      <c r="CV3219" s="1">
        <v>60</v>
      </c>
      <c r="CW3219" s="1">
        <v>0</v>
      </c>
      <c r="CX3219" s="1">
        <v>150060</v>
      </c>
      <c r="CY3219" s="1" t="s">
        <v>2833</v>
      </c>
    </row>
    <row r="3220" spans="97:103" x14ac:dyDescent="0.2">
      <c r="CS3220" s="1" t="s">
        <v>2833</v>
      </c>
      <c r="CT3220" s="1">
        <v>2</v>
      </c>
      <c r="CU3220" s="1">
        <v>650</v>
      </c>
      <c r="CV3220" s="1">
        <v>60</v>
      </c>
      <c r="CW3220" s="1">
        <v>0</v>
      </c>
      <c r="CX3220" s="1">
        <v>150060</v>
      </c>
      <c r="CY3220" s="1" t="s">
        <v>2833</v>
      </c>
    </row>
    <row r="3221" spans="97:103" x14ac:dyDescent="0.2">
      <c r="CS3221" s="1" t="s">
        <v>2833</v>
      </c>
      <c r="CT3221" s="1">
        <v>2</v>
      </c>
      <c r="CU3221" s="1">
        <v>650</v>
      </c>
      <c r="CV3221" s="1">
        <v>60</v>
      </c>
      <c r="CW3221" s="1">
        <v>0</v>
      </c>
      <c r="CX3221" s="1">
        <v>150060</v>
      </c>
      <c r="CY3221" s="1" t="s">
        <v>2833</v>
      </c>
    </row>
    <row r="3222" spans="97:103" x14ac:dyDescent="0.2">
      <c r="CS3222" s="1" t="s">
        <v>2833</v>
      </c>
      <c r="CT3222" s="1">
        <v>2</v>
      </c>
      <c r="CU3222" s="1">
        <v>650</v>
      </c>
      <c r="CV3222" s="1">
        <v>60</v>
      </c>
      <c r="CW3222" s="1">
        <v>0</v>
      </c>
      <c r="CX3222" s="1">
        <v>150060</v>
      </c>
      <c r="CY3222" s="1" t="s">
        <v>2833</v>
      </c>
    </row>
    <row r="3223" spans="97:103" x14ac:dyDescent="0.2">
      <c r="CS3223" s="1" t="s">
        <v>2833</v>
      </c>
      <c r="CT3223" s="1">
        <v>2</v>
      </c>
      <c r="CU3223" s="1">
        <v>650</v>
      </c>
      <c r="CV3223" s="1">
        <v>60</v>
      </c>
      <c r="CW3223" s="1">
        <v>0</v>
      </c>
      <c r="CX3223" s="1">
        <v>150060</v>
      </c>
      <c r="CY3223" s="1" t="s">
        <v>2833</v>
      </c>
    </row>
    <row r="3224" spans="97:103" x14ac:dyDescent="0.2">
      <c r="CS3224" s="1" t="s">
        <v>2833</v>
      </c>
      <c r="CT3224" s="1">
        <v>2</v>
      </c>
      <c r="CU3224" s="1">
        <v>650</v>
      </c>
      <c r="CV3224" s="1">
        <v>60</v>
      </c>
      <c r="CW3224" s="1">
        <v>0</v>
      </c>
      <c r="CX3224" s="1">
        <v>150060</v>
      </c>
      <c r="CY3224" s="1" t="s">
        <v>2833</v>
      </c>
    </row>
    <row r="3225" spans="97:103" x14ac:dyDescent="0.2">
      <c r="CS3225" s="1" t="s">
        <v>2833</v>
      </c>
      <c r="CT3225" s="1">
        <v>2</v>
      </c>
      <c r="CU3225" s="1">
        <v>650</v>
      </c>
      <c r="CV3225" s="1">
        <v>60</v>
      </c>
      <c r="CW3225" s="1">
        <v>0</v>
      </c>
      <c r="CX3225" s="1">
        <v>150060</v>
      </c>
      <c r="CY3225" s="1" t="s">
        <v>2833</v>
      </c>
    </row>
    <row r="3226" spans="97:103" x14ac:dyDescent="0.2">
      <c r="CS3226" s="1" t="s">
        <v>2833</v>
      </c>
      <c r="CT3226" s="1">
        <v>2</v>
      </c>
      <c r="CU3226" s="1">
        <v>650</v>
      </c>
      <c r="CV3226" s="1">
        <v>60</v>
      </c>
      <c r="CW3226" s="1">
        <v>0</v>
      </c>
      <c r="CX3226" s="1">
        <v>150060</v>
      </c>
      <c r="CY3226" s="1" t="s">
        <v>2833</v>
      </c>
    </row>
    <row r="3227" spans="97:103" x14ac:dyDescent="0.2">
      <c r="CS3227" s="1" t="s">
        <v>2833</v>
      </c>
      <c r="CT3227" s="1">
        <v>2</v>
      </c>
      <c r="CU3227" s="1">
        <v>650</v>
      </c>
      <c r="CV3227" s="1">
        <v>60</v>
      </c>
      <c r="CW3227" s="1">
        <v>0</v>
      </c>
      <c r="CX3227" s="1">
        <v>150060</v>
      </c>
      <c r="CY3227" s="1" t="s">
        <v>2833</v>
      </c>
    </row>
    <row r="3228" spans="97:103" x14ac:dyDescent="0.2">
      <c r="CS3228" s="1" t="s">
        <v>2833</v>
      </c>
      <c r="CT3228" s="1">
        <v>2</v>
      </c>
      <c r="CU3228" s="1">
        <v>650</v>
      </c>
      <c r="CV3228" s="1">
        <v>60</v>
      </c>
      <c r="CW3228" s="1">
        <v>0</v>
      </c>
      <c r="CX3228" s="1">
        <v>150060</v>
      </c>
      <c r="CY3228" s="1" t="s">
        <v>2833</v>
      </c>
    </row>
    <row r="3229" spans="97:103" x14ac:dyDescent="0.2">
      <c r="CS3229" s="1" t="s">
        <v>2833</v>
      </c>
      <c r="CT3229" s="1">
        <v>2</v>
      </c>
      <c r="CU3229" s="1">
        <v>650</v>
      </c>
      <c r="CV3229" s="1">
        <v>60</v>
      </c>
      <c r="CW3229" s="1">
        <v>0</v>
      </c>
      <c r="CX3229" s="1">
        <v>150060</v>
      </c>
      <c r="CY3229" s="1" t="s">
        <v>2833</v>
      </c>
    </row>
    <row r="3230" spans="97:103" x14ac:dyDescent="0.2">
      <c r="CS3230" s="1" t="s">
        <v>2833</v>
      </c>
      <c r="CT3230" s="1">
        <v>2</v>
      </c>
      <c r="CU3230" s="1">
        <v>650</v>
      </c>
      <c r="CV3230" s="1">
        <v>60</v>
      </c>
      <c r="CW3230" s="1">
        <v>0</v>
      </c>
      <c r="CX3230" s="1">
        <v>150060</v>
      </c>
      <c r="CY3230" s="1" t="s">
        <v>2833</v>
      </c>
    </row>
    <row r="3231" spans="97:103" x14ac:dyDescent="0.2">
      <c r="CS3231" s="1" t="s">
        <v>2833</v>
      </c>
      <c r="CT3231" s="1">
        <v>2</v>
      </c>
      <c r="CU3231" s="1">
        <v>650</v>
      </c>
      <c r="CV3231" s="1">
        <v>60</v>
      </c>
      <c r="CW3231" s="1">
        <v>0</v>
      </c>
      <c r="CX3231" s="1">
        <v>150060</v>
      </c>
      <c r="CY3231" s="1" t="s">
        <v>2833</v>
      </c>
    </row>
    <row r="3232" spans="97:103" x14ac:dyDescent="0.2">
      <c r="CS3232" s="1" t="s">
        <v>2833</v>
      </c>
      <c r="CT3232" s="1">
        <v>2</v>
      </c>
      <c r="CU3232" s="1">
        <v>650</v>
      </c>
      <c r="CV3232" s="1">
        <v>60</v>
      </c>
      <c r="CW3232" s="1">
        <v>0</v>
      </c>
      <c r="CX3232" s="1">
        <v>150060</v>
      </c>
      <c r="CY3232" s="1" t="s">
        <v>2833</v>
      </c>
    </row>
    <row r="3233" spans="97:103" x14ac:dyDescent="0.2">
      <c r="CS3233" s="1" t="s">
        <v>2833</v>
      </c>
      <c r="CT3233" s="1">
        <v>2</v>
      </c>
      <c r="CU3233" s="1">
        <v>650</v>
      </c>
      <c r="CV3233" s="1">
        <v>60</v>
      </c>
      <c r="CW3233" s="1">
        <v>0</v>
      </c>
      <c r="CX3233" s="1">
        <v>150060</v>
      </c>
      <c r="CY3233" s="1" t="s">
        <v>2833</v>
      </c>
    </row>
    <row r="3234" spans="97:103" x14ac:dyDescent="0.2">
      <c r="CS3234" s="1" t="s">
        <v>2833</v>
      </c>
      <c r="CT3234" s="1">
        <v>2</v>
      </c>
      <c r="CU3234" s="1">
        <v>650</v>
      </c>
      <c r="CV3234" s="1">
        <v>60</v>
      </c>
      <c r="CW3234" s="1">
        <v>0</v>
      </c>
      <c r="CX3234" s="1">
        <v>150060</v>
      </c>
      <c r="CY3234" s="1" t="s">
        <v>2833</v>
      </c>
    </row>
    <row r="3235" spans="97:103" x14ac:dyDescent="0.2">
      <c r="CS3235" s="1" t="s">
        <v>2833</v>
      </c>
      <c r="CT3235" s="1">
        <v>2</v>
      </c>
      <c r="CU3235" s="1">
        <v>650</v>
      </c>
      <c r="CV3235" s="1">
        <v>60</v>
      </c>
      <c r="CW3235" s="1">
        <v>0</v>
      </c>
      <c r="CX3235" s="1">
        <v>150060</v>
      </c>
      <c r="CY3235" s="1" t="s">
        <v>2833</v>
      </c>
    </row>
    <row r="3236" spans="97:103" x14ac:dyDescent="0.2">
      <c r="CS3236" s="1" t="s">
        <v>2833</v>
      </c>
      <c r="CT3236" s="1">
        <v>2</v>
      </c>
      <c r="CU3236" s="1">
        <v>650</v>
      </c>
      <c r="CV3236" s="1">
        <v>60</v>
      </c>
      <c r="CW3236" s="1">
        <v>0</v>
      </c>
      <c r="CX3236" s="1">
        <v>150060</v>
      </c>
      <c r="CY3236" s="1" t="s">
        <v>2833</v>
      </c>
    </row>
    <row r="3237" spans="97:103" x14ac:dyDescent="0.2">
      <c r="CS3237" s="1" t="s">
        <v>2833</v>
      </c>
      <c r="CT3237" s="1">
        <v>2</v>
      </c>
      <c r="CU3237" s="1">
        <v>650</v>
      </c>
      <c r="CV3237" s="1">
        <v>60</v>
      </c>
      <c r="CW3237" s="1">
        <v>0</v>
      </c>
      <c r="CX3237" s="1">
        <v>150060</v>
      </c>
      <c r="CY3237" s="1" t="s">
        <v>2833</v>
      </c>
    </row>
    <row r="3238" spans="97:103" x14ac:dyDescent="0.2">
      <c r="CS3238" s="1" t="s">
        <v>2833</v>
      </c>
      <c r="CT3238" s="1">
        <v>2</v>
      </c>
      <c r="CU3238" s="1">
        <v>650</v>
      </c>
      <c r="CV3238" s="1">
        <v>60</v>
      </c>
      <c r="CW3238" s="1">
        <v>0</v>
      </c>
      <c r="CX3238" s="1">
        <v>150060</v>
      </c>
      <c r="CY3238" s="1" t="s">
        <v>2833</v>
      </c>
    </row>
    <row r="3239" spans="97:103" x14ac:dyDescent="0.2">
      <c r="CS3239" s="1" t="s">
        <v>2833</v>
      </c>
      <c r="CT3239" s="1">
        <v>2</v>
      </c>
      <c r="CU3239" s="1">
        <v>650</v>
      </c>
      <c r="CV3239" s="1">
        <v>60</v>
      </c>
      <c r="CW3239" s="1">
        <v>0</v>
      </c>
      <c r="CX3239" s="1">
        <v>150060</v>
      </c>
      <c r="CY3239" s="1" t="s">
        <v>2833</v>
      </c>
    </row>
    <row r="3240" spans="97:103" x14ac:dyDescent="0.2">
      <c r="CS3240" s="1" t="s">
        <v>2833</v>
      </c>
      <c r="CT3240" s="1">
        <v>2</v>
      </c>
      <c r="CU3240" s="1">
        <v>650</v>
      </c>
      <c r="CV3240" s="1">
        <v>60</v>
      </c>
      <c r="CW3240" s="1">
        <v>0</v>
      </c>
      <c r="CX3240" s="1">
        <v>150060</v>
      </c>
      <c r="CY3240" s="1" t="s">
        <v>2833</v>
      </c>
    </row>
    <row r="3241" spans="97:103" x14ac:dyDescent="0.2">
      <c r="CS3241" s="1" t="s">
        <v>2833</v>
      </c>
      <c r="CT3241" s="1">
        <v>2</v>
      </c>
      <c r="CU3241" s="1">
        <v>650</v>
      </c>
      <c r="CV3241" s="1">
        <v>60</v>
      </c>
      <c r="CW3241" s="1">
        <v>0</v>
      </c>
      <c r="CX3241" s="1">
        <v>150060</v>
      </c>
      <c r="CY3241" s="1" t="s">
        <v>2833</v>
      </c>
    </row>
    <row r="3242" spans="97:103" x14ac:dyDescent="0.2">
      <c r="CS3242" s="1" t="s">
        <v>2833</v>
      </c>
      <c r="CT3242" s="1">
        <v>2</v>
      </c>
      <c r="CU3242" s="1">
        <v>650</v>
      </c>
      <c r="CV3242" s="1">
        <v>60</v>
      </c>
      <c r="CW3242" s="1">
        <v>0</v>
      </c>
      <c r="CX3242" s="1">
        <v>150060</v>
      </c>
      <c r="CY3242" s="1" t="s">
        <v>2833</v>
      </c>
    </row>
    <row r="3243" spans="97:103" x14ac:dyDescent="0.2">
      <c r="CS3243" s="1" t="s">
        <v>2833</v>
      </c>
      <c r="CT3243" s="1">
        <v>2</v>
      </c>
      <c r="CU3243" s="1">
        <v>650</v>
      </c>
      <c r="CV3243" s="1">
        <v>60</v>
      </c>
      <c r="CW3243" s="1">
        <v>0</v>
      </c>
      <c r="CX3243" s="1">
        <v>150060</v>
      </c>
      <c r="CY3243" s="1" t="s">
        <v>2833</v>
      </c>
    </row>
    <row r="3244" spans="97:103" x14ac:dyDescent="0.2">
      <c r="CS3244" s="1" t="s">
        <v>2833</v>
      </c>
      <c r="CT3244" s="1">
        <v>2</v>
      </c>
      <c r="CU3244" s="1">
        <v>650</v>
      </c>
      <c r="CV3244" s="1">
        <v>60</v>
      </c>
      <c r="CW3244" s="1">
        <v>0</v>
      </c>
      <c r="CX3244" s="1">
        <v>150060</v>
      </c>
      <c r="CY3244" s="1" t="s">
        <v>2833</v>
      </c>
    </row>
    <row r="3245" spans="97:103" x14ac:dyDescent="0.2">
      <c r="CS3245" s="1" t="s">
        <v>2833</v>
      </c>
      <c r="CT3245" s="1">
        <v>2</v>
      </c>
      <c r="CU3245" s="1">
        <v>650</v>
      </c>
      <c r="CV3245" s="1">
        <v>60</v>
      </c>
      <c r="CW3245" s="1">
        <v>0</v>
      </c>
      <c r="CX3245" s="1">
        <v>150060</v>
      </c>
      <c r="CY3245" s="1" t="s">
        <v>2833</v>
      </c>
    </row>
    <row r="3246" spans="97:103" x14ac:dyDescent="0.2">
      <c r="CS3246" s="1" t="s">
        <v>173</v>
      </c>
      <c r="CT3246" s="1">
        <v>1</v>
      </c>
      <c r="CU3246" s="1">
        <v>650</v>
      </c>
      <c r="CV3246" s="1">
        <v>61</v>
      </c>
      <c r="CW3246" s="1">
        <v>0</v>
      </c>
      <c r="CX3246" s="1">
        <v>150061</v>
      </c>
      <c r="CY3246" s="1" t="s">
        <v>173</v>
      </c>
    </row>
    <row r="3247" spans="97:103" x14ac:dyDescent="0.2">
      <c r="CS3247" s="1" t="s">
        <v>173</v>
      </c>
      <c r="CT3247" s="1">
        <v>1</v>
      </c>
      <c r="CU3247" s="1">
        <v>650</v>
      </c>
      <c r="CV3247" s="1">
        <v>61</v>
      </c>
      <c r="CW3247" s="1">
        <v>0</v>
      </c>
      <c r="CX3247" s="1">
        <v>150061</v>
      </c>
      <c r="CY3247" s="1" t="s">
        <v>173</v>
      </c>
    </row>
    <row r="3248" spans="97:103" x14ac:dyDescent="0.2">
      <c r="CS3248" s="1" t="s">
        <v>173</v>
      </c>
      <c r="CT3248" s="1">
        <v>1</v>
      </c>
      <c r="CU3248" s="1">
        <v>650</v>
      </c>
      <c r="CV3248" s="1">
        <v>61</v>
      </c>
      <c r="CW3248" s="1">
        <v>0</v>
      </c>
      <c r="CX3248" s="1">
        <v>150061</v>
      </c>
      <c r="CY3248" s="1" t="s">
        <v>173</v>
      </c>
    </row>
    <row r="3249" spans="97:103" x14ac:dyDescent="0.2">
      <c r="CS3249" s="1" t="s">
        <v>173</v>
      </c>
      <c r="CT3249" s="1">
        <v>1</v>
      </c>
      <c r="CU3249" s="1">
        <v>650</v>
      </c>
      <c r="CV3249" s="1">
        <v>61</v>
      </c>
      <c r="CW3249" s="1">
        <v>0</v>
      </c>
      <c r="CX3249" s="1">
        <v>150061</v>
      </c>
      <c r="CY3249" s="1" t="s">
        <v>173</v>
      </c>
    </row>
    <row r="3250" spans="97:103" x14ac:dyDescent="0.2">
      <c r="CS3250" s="1" t="s">
        <v>173</v>
      </c>
      <c r="CT3250" s="1">
        <v>1</v>
      </c>
      <c r="CU3250" s="1">
        <v>650</v>
      </c>
      <c r="CV3250" s="1">
        <v>61</v>
      </c>
      <c r="CW3250" s="1">
        <v>0</v>
      </c>
      <c r="CX3250" s="1">
        <v>150061</v>
      </c>
      <c r="CY3250" s="1" t="s">
        <v>173</v>
      </c>
    </row>
    <row r="3251" spans="97:103" x14ac:dyDescent="0.2">
      <c r="CS3251" s="1" t="s">
        <v>173</v>
      </c>
      <c r="CT3251" s="1">
        <v>1</v>
      </c>
      <c r="CU3251" s="1">
        <v>650</v>
      </c>
      <c r="CV3251" s="1">
        <v>61</v>
      </c>
      <c r="CW3251" s="1">
        <v>0</v>
      </c>
      <c r="CX3251" s="1">
        <v>150061</v>
      </c>
      <c r="CY3251" s="1" t="s">
        <v>173</v>
      </c>
    </row>
    <row r="3252" spans="97:103" x14ac:dyDescent="0.2">
      <c r="CS3252" s="1" t="s">
        <v>173</v>
      </c>
      <c r="CT3252" s="1">
        <v>1</v>
      </c>
      <c r="CU3252" s="1">
        <v>650</v>
      </c>
      <c r="CV3252" s="1">
        <v>61</v>
      </c>
      <c r="CW3252" s="1">
        <v>0</v>
      </c>
      <c r="CX3252" s="1">
        <v>150061</v>
      </c>
      <c r="CY3252" s="1" t="s">
        <v>173</v>
      </c>
    </row>
    <row r="3253" spans="97:103" x14ac:dyDescent="0.2">
      <c r="CS3253" s="1" t="s">
        <v>173</v>
      </c>
      <c r="CT3253" s="1">
        <v>1</v>
      </c>
      <c r="CU3253" s="1">
        <v>650</v>
      </c>
      <c r="CV3253" s="1">
        <v>61</v>
      </c>
      <c r="CW3253" s="1">
        <v>0</v>
      </c>
      <c r="CX3253" s="1">
        <v>150061</v>
      </c>
      <c r="CY3253" s="1" t="s">
        <v>173</v>
      </c>
    </row>
    <row r="3254" spans="97:103" x14ac:dyDescent="0.2">
      <c r="CS3254" s="1" t="s">
        <v>173</v>
      </c>
      <c r="CT3254" s="1">
        <v>1</v>
      </c>
      <c r="CU3254" s="1">
        <v>650</v>
      </c>
      <c r="CV3254" s="1">
        <v>61</v>
      </c>
      <c r="CW3254" s="1">
        <v>0</v>
      </c>
      <c r="CX3254" s="1">
        <v>150061</v>
      </c>
      <c r="CY3254" s="1" t="s">
        <v>173</v>
      </c>
    </row>
    <row r="3255" spans="97:103" x14ac:dyDescent="0.2">
      <c r="CS3255" s="1" t="s">
        <v>173</v>
      </c>
      <c r="CT3255" s="1">
        <v>1</v>
      </c>
      <c r="CU3255" s="1">
        <v>650</v>
      </c>
      <c r="CV3255" s="1">
        <v>61</v>
      </c>
      <c r="CW3255" s="1">
        <v>0</v>
      </c>
      <c r="CX3255" s="1">
        <v>150061</v>
      </c>
      <c r="CY3255" s="1" t="s">
        <v>173</v>
      </c>
    </row>
    <row r="3256" spans="97:103" x14ac:dyDescent="0.2">
      <c r="CS3256" s="1" t="s">
        <v>173</v>
      </c>
      <c r="CT3256" s="1">
        <v>1</v>
      </c>
      <c r="CU3256" s="1">
        <v>650</v>
      </c>
      <c r="CV3256" s="1">
        <v>61</v>
      </c>
      <c r="CW3256" s="1">
        <v>0</v>
      </c>
      <c r="CX3256" s="1">
        <v>150061</v>
      </c>
      <c r="CY3256" s="1" t="s">
        <v>173</v>
      </c>
    </row>
    <row r="3257" spans="97:103" x14ac:dyDescent="0.2">
      <c r="CS3257" s="1" t="s">
        <v>173</v>
      </c>
      <c r="CT3257" s="1">
        <v>1</v>
      </c>
      <c r="CU3257" s="1">
        <v>650</v>
      </c>
      <c r="CV3257" s="1">
        <v>61</v>
      </c>
      <c r="CW3257" s="1">
        <v>0</v>
      </c>
      <c r="CX3257" s="1">
        <v>150061</v>
      </c>
      <c r="CY3257" s="1" t="s">
        <v>173</v>
      </c>
    </row>
    <row r="3258" spans="97:103" x14ac:dyDescent="0.2">
      <c r="CS3258" s="1" t="s">
        <v>173</v>
      </c>
      <c r="CT3258" s="1">
        <v>1</v>
      </c>
      <c r="CU3258" s="1">
        <v>650</v>
      </c>
      <c r="CV3258" s="1">
        <v>61</v>
      </c>
      <c r="CW3258" s="1">
        <v>0</v>
      </c>
      <c r="CX3258" s="1">
        <v>150061</v>
      </c>
      <c r="CY3258" s="1" t="s">
        <v>173</v>
      </c>
    </row>
    <row r="3259" spans="97:103" x14ac:dyDescent="0.2">
      <c r="CS3259" s="1" t="s">
        <v>173</v>
      </c>
      <c r="CT3259" s="1">
        <v>1</v>
      </c>
      <c r="CU3259" s="1">
        <v>650</v>
      </c>
      <c r="CV3259" s="1">
        <v>61</v>
      </c>
      <c r="CW3259" s="1">
        <v>0</v>
      </c>
      <c r="CX3259" s="1">
        <v>150061</v>
      </c>
      <c r="CY3259" s="1" t="s">
        <v>173</v>
      </c>
    </row>
    <row r="3260" spans="97:103" x14ac:dyDescent="0.2">
      <c r="CS3260" s="1" t="s">
        <v>173</v>
      </c>
      <c r="CT3260" s="1">
        <v>1</v>
      </c>
      <c r="CU3260" s="1">
        <v>650</v>
      </c>
      <c r="CV3260" s="1">
        <v>61</v>
      </c>
      <c r="CW3260" s="1">
        <v>0</v>
      </c>
      <c r="CX3260" s="1">
        <v>150061</v>
      </c>
      <c r="CY3260" s="1" t="s">
        <v>173</v>
      </c>
    </row>
    <row r="3261" spans="97:103" x14ac:dyDescent="0.2">
      <c r="CS3261" s="1" t="s">
        <v>173</v>
      </c>
      <c r="CT3261" s="1">
        <v>1</v>
      </c>
      <c r="CU3261" s="1">
        <v>650</v>
      </c>
      <c r="CV3261" s="1">
        <v>61</v>
      </c>
      <c r="CW3261" s="1">
        <v>0</v>
      </c>
      <c r="CX3261" s="1">
        <v>150061</v>
      </c>
      <c r="CY3261" s="1" t="s">
        <v>173</v>
      </c>
    </row>
    <row r="3262" spans="97:103" x14ac:dyDescent="0.2">
      <c r="CS3262" s="1" t="s">
        <v>173</v>
      </c>
      <c r="CT3262" s="1">
        <v>1</v>
      </c>
      <c r="CU3262" s="1">
        <v>650</v>
      </c>
      <c r="CV3262" s="1">
        <v>61</v>
      </c>
      <c r="CW3262" s="1">
        <v>0</v>
      </c>
      <c r="CX3262" s="1">
        <v>150061</v>
      </c>
      <c r="CY3262" s="1" t="s">
        <v>173</v>
      </c>
    </row>
    <row r="3263" spans="97:103" x14ac:dyDescent="0.2">
      <c r="CS3263" s="1" t="s">
        <v>173</v>
      </c>
      <c r="CT3263" s="1">
        <v>1</v>
      </c>
      <c r="CU3263" s="1">
        <v>650</v>
      </c>
      <c r="CV3263" s="1">
        <v>61</v>
      </c>
      <c r="CW3263" s="1">
        <v>0</v>
      </c>
      <c r="CX3263" s="1">
        <v>150061</v>
      </c>
      <c r="CY3263" s="1" t="s">
        <v>173</v>
      </c>
    </row>
    <row r="3264" spans="97:103" x14ac:dyDescent="0.2">
      <c r="CS3264" s="1" t="s">
        <v>173</v>
      </c>
      <c r="CT3264" s="1">
        <v>1</v>
      </c>
      <c r="CU3264" s="1">
        <v>650</v>
      </c>
      <c r="CV3264" s="1">
        <v>61</v>
      </c>
      <c r="CW3264" s="1">
        <v>0</v>
      </c>
      <c r="CX3264" s="1">
        <v>150061</v>
      </c>
      <c r="CY3264" s="1" t="s">
        <v>173</v>
      </c>
    </row>
    <row r="3265" spans="97:103" x14ac:dyDescent="0.2">
      <c r="CS3265" s="1" t="s">
        <v>173</v>
      </c>
      <c r="CT3265" s="1">
        <v>1</v>
      </c>
      <c r="CU3265" s="1">
        <v>650</v>
      </c>
      <c r="CV3265" s="1">
        <v>61</v>
      </c>
      <c r="CW3265" s="1">
        <v>0</v>
      </c>
      <c r="CX3265" s="1">
        <v>150061</v>
      </c>
      <c r="CY3265" s="1" t="s">
        <v>173</v>
      </c>
    </row>
    <row r="3266" spans="97:103" x14ac:dyDescent="0.2">
      <c r="CS3266" s="1" t="s">
        <v>173</v>
      </c>
      <c r="CT3266" s="1">
        <v>1</v>
      </c>
      <c r="CU3266" s="1">
        <v>650</v>
      </c>
      <c r="CV3266" s="1">
        <v>61</v>
      </c>
      <c r="CW3266" s="1">
        <v>0</v>
      </c>
      <c r="CX3266" s="1">
        <v>150061</v>
      </c>
      <c r="CY3266" s="1" t="s">
        <v>173</v>
      </c>
    </row>
    <row r="3267" spans="97:103" x14ac:dyDescent="0.2">
      <c r="CS3267" s="1" t="s">
        <v>173</v>
      </c>
      <c r="CT3267" s="1">
        <v>1</v>
      </c>
      <c r="CU3267" s="1">
        <v>650</v>
      </c>
      <c r="CV3267" s="1">
        <v>61</v>
      </c>
      <c r="CW3267" s="1">
        <v>0</v>
      </c>
      <c r="CX3267" s="1">
        <v>150061</v>
      </c>
      <c r="CY3267" s="1" t="s">
        <v>173</v>
      </c>
    </row>
    <row r="3268" spans="97:103" x14ac:dyDescent="0.2">
      <c r="CS3268" s="1" t="s">
        <v>173</v>
      </c>
      <c r="CT3268" s="1">
        <v>1</v>
      </c>
      <c r="CU3268" s="1">
        <v>650</v>
      </c>
      <c r="CV3268" s="1">
        <v>61</v>
      </c>
      <c r="CW3268" s="1">
        <v>0</v>
      </c>
      <c r="CX3268" s="1">
        <v>150061</v>
      </c>
      <c r="CY3268" s="1" t="s">
        <v>173</v>
      </c>
    </row>
    <row r="3269" spans="97:103" x14ac:dyDescent="0.2">
      <c r="CS3269" s="1" t="s">
        <v>173</v>
      </c>
      <c r="CT3269" s="1">
        <v>1</v>
      </c>
      <c r="CU3269" s="1">
        <v>650</v>
      </c>
      <c r="CV3269" s="1">
        <v>61</v>
      </c>
      <c r="CW3269" s="1">
        <v>0</v>
      </c>
      <c r="CX3269" s="1">
        <v>150061</v>
      </c>
      <c r="CY3269" s="1" t="s">
        <v>173</v>
      </c>
    </row>
    <row r="3270" spans="97:103" x14ac:dyDescent="0.2">
      <c r="CS3270" s="1" t="s">
        <v>173</v>
      </c>
      <c r="CT3270" s="1">
        <v>1</v>
      </c>
      <c r="CU3270" s="1">
        <v>650</v>
      </c>
      <c r="CV3270" s="1">
        <v>61</v>
      </c>
      <c r="CW3270" s="1">
        <v>0</v>
      </c>
      <c r="CX3270" s="1">
        <v>150061</v>
      </c>
      <c r="CY3270" s="1" t="s">
        <v>173</v>
      </c>
    </row>
    <row r="3271" spans="97:103" x14ac:dyDescent="0.2">
      <c r="CS3271" s="1" t="s">
        <v>173</v>
      </c>
      <c r="CT3271" s="1">
        <v>1</v>
      </c>
      <c r="CU3271" s="1">
        <v>650</v>
      </c>
      <c r="CV3271" s="1">
        <v>61</v>
      </c>
      <c r="CW3271" s="1">
        <v>0</v>
      </c>
      <c r="CX3271" s="1">
        <v>150061</v>
      </c>
      <c r="CY3271" s="1" t="s">
        <v>173</v>
      </c>
    </row>
    <row r="3272" spans="97:103" x14ac:dyDescent="0.2">
      <c r="CS3272" s="1" t="s">
        <v>173</v>
      </c>
      <c r="CT3272" s="1">
        <v>1</v>
      </c>
      <c r="CU3272" s="1">
        <v>650</v>
      </c>
      <c r="CV3272" s="1">
        <v>61</v>
      </c>
      <c r="CW3272" s="1">
        <v>0</v>
      </c>
      <c r="CX3272" s="1">
        <v>150061</v>
      </c>
      <c r="CY3272" s="1" t="s">
        <v>173</v>
      </c>
    </row>
    <row r="3273" spans="97:103" x14ac:dyDescent="0.2">
      <c r="CS3273" s="1" t="s">
        <v>173</v>
      </c>
      <c r="CT3273" s="1">
        <v>1</v>
      </c>
      <c r="CU3273" s="1">
        <v>650</v>
      </c>
      <c r="CV3273" s="1">
        <v>61</v>
      </c>
      <c r="CW3273" s="1">
        <v>0</v>
      </c>
      <c r="CX3273" s="1">
        <v>150061</v>
      </c>
      <c r="CY3273" s="1" t="s">
        <v>173</v>
      </c>
    </row>
    <row r="3274" spans="97:103" x14ac:dyDescent="0.2">
      <c r="CS3274" s="1" t="s">
        <v>173</v>
      </c>
      <c r="CT3274" s="1">
        <v>1</v>
      </c>
      <c r="CU3274" s="1">
        <v>650</v>
      </c>
      <c r="CV3274" s="1">
        <v>61</v>
      </c>
      <c r="CW3274" s="1">
        <v>0</v>
      </c>
      <c r="CX3274" s="1">
        <v>150061</v>
      </c>
      <c r="CY3274" s="1" t="s">
        <v>173</v>
      </c>
    </row>
    <row r="3275" spans="97:103" x14ac:dyDescent="0.2">
      <c r="CS3275" s="1" t="s">
        <v>173</v>
      </c>
      <c r="CT3275" s="1">
        <v>1</v>
      </c>
      <c r="CU3275" s="1">
        <v>650</v>
      </c>
      <c r="CV3275" s="1">
        <v>61</v>
      </c>
      <c r="CW3275" s="1">
        <v>0</v>
      </c>
      <c r="CX3275" s="1">
        <v>150061</v>
      </c>
      <c r="CY3275" s="1" t="s">
        <v>173</v>
      </c>
    </row>
    <row r="3276" spans="97:103" x14ac:dyDescent="0.2">
      <c r="CS3276" s="1" t="s">
        <v>173</v>
      </c>
      <c r="CT3276" s="1">
        <v>1</v>
      </c>
      <c r="CU3276" s="1">
        <v>650</v>
      </c>
      <c r="CV3276" s="1">
        <v>61</v>
      </c>
      <c r="CW3276" s="1">
        <v>0</v>
      </c>
      <c r="CX3276" s="1">
        <v>150061</v>
      </c>
      <c r="CY3276" s="1" t="s">
        <v>173</v>
      </c>
    </row>
    <row r="3277" spans="97:103" x14ac:dyDescent="0.2">
      <c r="CS3277" s="1" t="s">
        <v>173</v>
      </c>
      <c r="CT3277" s="1">
        <v>1</v>
      </c>
      <c r="CU3277" s="1">
        <v>650</v>
      </c>
      <c r="CV3277" s="1">
        <v>61</v>
      </c>
      <c r="CW3277" s="1">
        <v>0</v>
      </c>
      <c r="CX3277" s="1">
        <v>150061</v>
      </c>
      <c r="CY3277" s="1" t="s">
        <v>173</v>
      </c>
    </row>
    <row r="3278" spans="97:103" x14ac:dyDescent="0.2">
      <c r="CS3278" s="1" t="s">
        <v>173</v>
      </c>
      <c r="CT3278" s="1">
        <v>1</v>
      </c>
      <c r="CU3278" s="1">
        <v>650</v>
      </c>
      <c r="CV3278" s="1">
        <v>61</v>
      </c>
      <c r="CW3278" s="1">
        <v>0</v>
      </c>
      <c r="CX3278" s="1">
        <v>150061</v>
      </c>
      <c r="CY3278" s="1" t="s">
        <v>173</v>
      </c>
    </row>
    <row r="3279" spans="97:103" x14ac:dyDescent="0.2">
      <c r="CS3279" s="1" t="s">
        <v>173</v>
      </c>
      <c r="CT3279" s="1">
        <v>1</v>
      </c>
      <c r="CU3279" s="1">
        <v>650</v>
      </c>
      <c r="CV3279" s="1">
        <v>61</v>
      </c>
      <c r="CW3279" s="1">
        <v>0</v>
      </c>
      <c r="CX3279" s="1">
        <v>150061</v>
      </c>
      <c r="CY3279" s="1" t="s">
        <v>173</v>
      </c>
    </row>
    <row r="3280" spans="97:103" x14ac:dyDescent="0.2">
      <c r="CS3280" s="1" t="s">
        <v>173</v>
      </c>
      <c r="CT3280" s="1">
        <v>1</v>
      </c>
      <c r="CU3280" s="1">
        <v>650</v>
      </c>
      <c r="CV3280" s="1">
        <v>61</v>
      </c>
      <c r="CW3280" s="1">
        <v>0</v>
      </c>
      <c r="CX3280" s="1">
        <v>150061</v>
      </c>
      <c r="CY3280" s="1" t="s">
        <v>173</v>
      </c>
    </row>
    <row r="3281" spans="97:103" x14ac:dyDescent="0.2">
      <c r="CS3281" s="1" t="s">
        <v>173</v>
      </c>
      <c r="CT3281" s="1">
        <v>1</v>
      </c>
      <c r="CU3281" s="1">
        <v>650</v>
      </c>
      <c r="CV3281" s="1">
        <v>61</v>
      </c>
      <c r="CW3281" s="1">
        <v>0</v>
      </c>
      <c r="CX3281" s="1">
        <v>150061</v>
      </c>
      <c r="CY3281" s="1" t="s">
        <v>173</v>
      </c>
    </row>
    <row r="3282" spans="97:103" x14ac:dyDescent="0.2">
      <c r="CS3282" s="1" t="s">
        <v>210</v>
      </c>
      <c r="CT3282" s="1">
        <v>1</v>
      </c>
      <c r="CU3282" s="1">
        <v>650</v>
      </c>
      <c r="CV3282" s="1">
        <v>62</v>
      </c>
      <c r="CW3282" s="1">
        <v>0</v>
      </c>
      <c r="CX3282" s="1">
        <v>150062</v>
      </c>
      <c r="CY3282" s="1" t="s">
        <v>210</v>
      </c>
    </row>
    <row r="3283" spans="97:103" x14ac:dyDescent="0.2">
      <c r="CS3283" s="1" t="s">
        <v>210</v>
      </c>
      <c r="CT3283" s="1">
        <v>1</v>
      </c>
      <c r="CU3283" s="1">
        <v>650</v>
      </c>
      <c r="CV3283" s="1">
        <v>62</v>
      </c>
      <c r="CW3283" s="1">
        <v>0</v>
      </c>
      <c r="CX3283" s="1">
        <v>150062</v>
      </c>
      <c r="CY3283" s="1" t="s">
        <v>210</v>
      </c>
    </row>
    <row r="3284" spans="97:103" x14ac:dyDescent="0.2">
      <c r="CS3284" s="1" t="s">
        <v>210</v>
      </c>
      <c r="CT3284" s="1">
        <v>1</v>
      </c>
      <c r="CU3284" s="1">
        <v>650</v>
      </c>
      <c r="CV3284" s="1">
        <v>62</v>
      </c>
      <c r="CW3284" s="1">
        <v>0</v>
      </c>
      <c r="CX3284" s="1">
        <v>150062</v>
      </c>
      <c r="CY3284" s="1" t="s">
        <v>210</v>
      </c>
    </row>
    <row r="3285" spans="97:103" x14ac:dyDescent="0.2">
      <c r="CS3285" s="1" t="s">
        <v>210</v>
      </c>
      <c r="CT3285" s="1">
        <v>1</v>
      </c>
      <c r="CU3285" s="1">
        <v>650</v>
      </c>
      <c r="CV3285" s="1">
        <v>62</v>
      </c>
      <c r="CW3285" s="1">
        <v>0</v>
      </c>
      <c r="CX3285" s="1">
        <v>150062</v>
      </c>
      <c r="CY3285" s="1" t="s">
        <v>210</v>
      </c>
    </row>
    <row r="3286" spans="97:103" x14ac:dyDescent="0.2">
      <c r="CS3286" s="1" t="s">
        <v>210</v>
      </c>
      <c r="CT3286" s="1">
        <v>1</v>
      </c>
      <c r="CU3286" s="1">
        <v>650</v>
      </c>
      <c r="CV3286" s="1">
        <v>62</v>
      </c>
      <c r="CW3286" s="1">
        <v>0</v>
      </c>
      <c r="CX3286" s="1">
        <v>150062</v>
      </c>
      <c r="CY3286" s="1" t="s">
        <v>210</v>
      </c>
    </row>
    <row r="3287" spans="97:103" x14ac:dyDescent="0.2">
      <c r="CS3287" s="1" t="s">
        <v>210</v>
      </c>
      <c r="CT3287" s="1">
        <v>1</v>
      </c>
      <c r="CU3287" s="1">
        <v>650</v>
      </c>
      <c r="CV3287" s="1">
        <v>62</v>
      </c>
      <c r="CW3287" s="1">
        <v>0</v>
      </c>
      <c r="CX3287" s="1">
        <v>150062</v>
      </c>
      <c r="CY3287" s="1" t="s">
        <v>210</v>
      </c>
    </row>
    <row r="3288" spans="97:103" x14ac:dyDescent="0.2">
      <c r="CS3288" s="1" t="s">
        <v>210</v>
      </c>
      <c r="CT3288" s="1">
        <v>1</v>
      </c>
      <c r="CU3288" s="1">
        <v>650</v>
      </c>
      <c r="CV3288" s="1">
        <v>62</v>
      </c>
      <c r="CW3288" s="1">
        <v>0</v>
      </c>
      <c r="CX3288" s="1">
        <v>150062</v>
      </c>
      <c r="CY3288" s="1" t="s">
        <v>210</v>
      </c>
    </row>
    <row r="3289" spans="97:103" x14ac:dyDescent="0.2">
      <c r="CS3289" s="1" t="s">
        <v>210</v>
      </c>
      <c r="CT3289" s="1">
        <v>1</v>
      </c>
      <c r="CU3289" s="1">
        <v>650</v>
      </c>
      <c r="CV3289" s="1">
        <v>62</v>
      </c>
      <c r="CW3289" s="1">
        <v>0</v>
      </c>
      <c r="CX3289" s="1">
        <v>150062</v>
      </c>
      <c r="CY3289" s="1" t="s">
        <v>210</v>
      </c>
    </row>
    <row r="3290" spans="97:103" x14ac:dyDescent="0.2">
      <c r="CS3290" s="1" t="s">
        <v>210</v>
      </c>
      <c r="CT3290" s="1">
        <v>1</v>
      </c>
      <c r="CU3290" s="1">
        <v>650</v>
      </c>
      <c r="CV3290" s="1">
        <v>62</v>
      </c>
      <c r="CW3290" s="1">
        <v>0</v>
      </c>
      <c r="CX3290" s="1">
        <v>150062</v>
      </c>
      <c r="CY3290" s="1" t="s">
        <v>210</v>
      </c>
    </row>
    <row r="3291" spans="97:103" x14ac:dyDescent="0.2">
      <c r="CS3291" s="1" t="s">
        <v>210</v>
      </c>
      <c r="CT3291" s="1">
        <v>1</v>
      </c>
      <c r="CU3291" s="1">
        <v>650</v>
      </c>
      <c r="CV3291" s="1">
        <v>62</v>
      </c>
      <c r="CW3291" s="1">
        <v>0</v>
      </c>
      <c r="CX3291" s="1">
        <v>150062</v>
      </c>
      <c r="CY3291" s="1" t="s">
        <v>210</v>
      </c>
    </row>
    <row r="3292" spans="97:103" x14ac:dyDescent="0.2">
      <c r="CS3292" s="1" t="s">
        <v>210</v>
      </c>
      <c r="CT3292" s="1">
        <v>1</v>
      </c>
      <c r="CU3292" s="1">
        <v>650</v>
      </c>
      <c r="CV3292" s="1">
        <v>62</v>
      </c>
      <c r="CW3292" s="1">
        <v>0</v>
      </c>
      <c r="CX3292" s="1">
        <v>150062</v>
      </c>
      <c r="CY3292" s="1" t="s">
        <v>210</v>
      </c>
    </row>
    <row r="3293" spans="97:103" x14ac:dyDescent="0.2">
      <c r="CS3293" s="1" t="s">
        <v>210</v>
      </c>
      <c r="CT3293" s="1">
        <v>1</v>
      </c>
      <c r="CU3293" s="1">
        <v>650</v>
      </c>
      <c r="CV3293" s="1">
        <v>62</v>
      </c>
      <c r="CW3293" s="1">
        <v>0</v>
      </c>
      <c r="CX3293" s="1">
        <v>150062</v>
      </c>
      <c r="CY3293" s="1" t="s">
        <v>210</v>
      </c>
    </row>
    <row r="3294" spans="97:103" x14ac:dyDescent="0.2">
      <c r="CS3294" s="1" t="s">
        <v>210</v>
      </c>
      <c r="CT3294" s="1">
        <v>1</v>
      </c>
      <c r="CU3294" s="1">
        <v>650</v>
      </c>
      <c r="CV3294" s="1">
        <v>62</v>
      </c>
      <c r="CW3294" s="1">
        <v>0</v>
      </c>
      <c r="CX3294" s="1">
        <v>150062</v>
      </c>
      <c r="CY3294" s="1" t="s">
        <v>210</v>
      </c>
    </row>
    <row r="3295" spans="97:103" x14ac:dyDescent="0.2">
      <c r="CS3295" s="1" t="s">
        <v>210</v>
      </c>
      <c r="CT3295" s="1">
        <v>1</v>
      </c>
      <c r="CU3295" s="1">
        <v>650</v>
      </c>
      <c r="CV3295" s="1">
        <v>62</v>
      </c>
      <c r="CW3295" s="1">
        <v>0</v>
      </c>
      <c r="CX3295" s="1">
        <v>150062</v>
      </c>
      <c r="CY3295" s="1" t="s">
        <v>210</v>
      </c>
    </row>
    <row r="3296" spans="97:103" x14ac:dyDescent="0.2">
      <c r="CS3296" s="1" t="s">
        <v>210</v>
      </c>
      <c r="CT3296" s="1">
        <v>1</v>
      </c>
      <c r="CU3296" s="1">
        <v>650</v>
      </c>
      <c r="CV3296" s="1">
        <v>62</v>
      </c>
      <c r="CW3296" s="1">
        <v>0</v>
      </c>
      <c r="CX3296" s="1">
        <v>150062</v>
      </c>
      <c r="CY3296" s="1" t="s">
        <v>210</v>
      </c>
    </row>
    <row r="3297" spans="97:103" x14ac:dyDescent="0.2">
      <c r="CS3297" s="1" t="s">
        <v>210</v>
      </c>
      <c r="CT3297" s="1">
        <v>1</v>
      </c>
      <c r="CU3297" s="1">
        <v>650</v>
      </c>
      <c r="CV3297" s="1">
        <v>62</v>
      </c>
      <c r="CW3297" s="1">
        <v>0</v>
      </c>
      <c r="CX3297" s="1">
        <v>150062</v>
      </c>
      <c r="CY3297" s="1" t="s">
        <v>210</v>
      </c>
    </row>
    <row r="3298" spans="97:103" x14ac:dyDescent="0.2">
      <c r="CS3298" s="1" t="s">
        <v>210</v>
      </c>
      <c r="CT3298" s="1">
        <v>1</v>
      </c>
      <c r="CU3298" s="1">
        <v>650</v>
      </c>
      <c r="CV3298" s="1">
        <v>62</v>
      </c>
      <c r="CW3298" s="1">
        <v>0</v>
      </c>
      <c r="CX3298" s="1">
        <v>150062</v>
      </c>
      <c r="CY3298" s="1" t="s">
        <v>210</v>
      </c>
    </row>
    <row r="3299" spans="97:103" x14ac:dyDescent="0.2">
      <c r="CS3299" s="1" t="s">
        <v>210</v>
      </c>
      <c r="CT3299" s="1">
        <v>1</v>
      </c>
      <c r="CU3299" s="1">
        <v>650</v>
      </c>
      <c r="CV3299" s="1">
        <v>62</v>
      </c>
      <c r="CW3299" s="1">
        <v>0</v>
      </c>
      <c r="CX3299" s="1">
        <v>150062</v>
      </c>
      <c r="CY3299" s="1" t="s">
        <v>210</v>
      </c>
    </row>
    <row r="3300" spans="97:103" x14ac:dyDescent="0.2">
      <c r="CS3300" s="1" t="s">
        <v>210</v>
      </c>
      <c r="CT3300" s="1">
        <v>1</v>
      </c>
      <c r="CU3300" s="1">
        <v>650</v>
      </c>
      <c r="CV3300" s="1">
        <v>62</v>
      </c>
      <c r="CW3300" s="1">
        <v>0</v>
      </c>
      <c r="CX3300" s="1">
        <v>150062</v>
      </c>
      <c r="CY3300" s="1" t="s">
        <v>210</v>
      </c>
    </row>
    <row r="3301" spans="97:103" x14ac:dyDescent="0.2">
      <c r="CS3301" s="1" t="s">
        <v>210</v>
      </c>
      <c r="CT3301" s="1">
        <v>1</v>
      </c>
      <c r="CU3301" s="1">
        <v>650</v>
      </c>
      <c r="CV3301" s="1">
        <v>62</v>
      </c>
      <c r="CW3301" s="1">
        <v>0</v>
      </c>
      <c r="CX3301" s="1">
        <v>150062</v>
      </c>
      <c r="CY3301" s="1" t="s">
        <v>210</v>
      </c>
    </row>
    <row r="3302" spans="97:103" x14ac:dyDescent="0.2">
      <c r="CS3302" s="1" t="s">
        <v>210</v>
      </c>
      <c r="CT3302" s="1">
        <v>1</v>
      </c>
      <c r="CU3302" s="1">
        <v>650</v>
      </c>
      <c r="CV3302" s="1">
        <v>62</v>
      </c>
      <c r="CW3302" s="1">
        <v>0</v>
      </c>
      <c r="CX3302" s="1">
        <v>150062</v>
      </c>
      <c r="CY3302" s="1" t="s">
        <v>210</v>
      </c>
    </row>
    <row r="3303" spans="97:103" x14ac:dyDescent="0.2">
      <c r="CS3303" s="1" t="s">
        <v>210</v>
      </c>
      <c r="CT3303" s="1">
        <v>1</v>
      </c>
      <c r="CU3303" s="1">
        <v>650</v>
      </c>
      <c r="CV3303" s="1">
        <v>62</v>
      </c>
      <c r="CW3303" s="1">
        <v>0</v>
      </c>
      <c r="CX3303" s="1">
        <v>150062</v>
      </c>
      <c r="CY3303" s="1" t="s">
        <v>210</v>
      </c>
    </row>
    <row r="3304" spans="97:103" x14ac:dyDescent="0.2">
      <c r="CS3304" s="1" t="s">
        <v>210</v>
      </c>
      <c r="CT3304" s="1">
        <v>1</v>
      </c>
      <c r="CU3304" s="1">
        <v>650</v>
      </c>
      <c r="CV3304" s="1">
        <v>62</v>
      </c>
      <c r="CW3304" s="1">
        <v>0</v>
      </c>
      <c r="CX3304" s="1">
        <v>150062</v>
      </c>
      <c r="CY3304" s="1" t="s">
        <v>210</v>
      </c>
    </row>
    <row r="3305" spans="97:103" x14ac:dyDescent="0.2">
      <c r="CS3305" s="1" t="s">
        <v>210</v>
      </c>
      <c r="CT3305" s="1">
        <v>1</v>
      </c>
      <c r="CU3305" s="1">
        <v>650</v>
      </c>
      <c r="CV3305" s="1">
        <v>62</v>
      </c>
      <c r="CW3305" s="1">
        <v>0</v>
      </c>
      <c r="CX3305" s="1">
        <v>150062</v>
      </c>
      <c r="CY3305" s="1" t="s">
        <v>210</v>
      </c>
    </row>
    <row r="3306" spans="97:103" x14ac:dyDescent="0.2">
      <c r="CS3306" s="1" t="s">
        <v>210</v>
      </c>
      <c r="CT3306" s="1">
        <v>1</v>
      </c>
      <c r="CU3306" s="1">
        <v>650</v>
      </c>
      <c r="CV3306" s="1">
        <v>62</v>
      </c>
      <c r="CW3306" s="1">
        <v>0</v>
      </c>
      <c r="CX3306" s="1">
        <v>150062</v>
      </c>
      <c r="CY3306" s="1" t="s">
        <v>210</v>
      </c>
    </row>
    <row r="3307" spans="97:103" x14ac:dyDescent="0.2">
      <c r="CS3307" s="1" t="s">
        <v>210</v>
      </c>
      <c r="CT3307" s="1">
        <v>1</v>
      </c>
      <c r="CU3307" s="1">
        <v>650</v>
      </c>
      <c r="CV3307" s="1">
        <v>62</v>
      </c>
      <c r="CW3307" s="1">
        <v>0</v>
      </c>
      <c r="CX3307" s="1">
        <v>150062</v>
      </c>
      <c r="CY3307" s="1" t="s">
        <v>210</v>
      </c>
    </row>
    <row r="3308" spans="97:103" x14ac:dyDescent="0.2">
      <c r="CS3308" s="1" t="s">
        <v>210</v>
      </c>
      <c r="CT3308" s="1">
        <v>1</v>
      </c>
      <c r="CU3308" s="1">
        <v>650</v>
      </c>
      <c r="CV3308" s="1">
        <v>62</v>
      </c>
      <c r="CW3308" s="1">
        <v>0</v>
      </c>
      <c r="CX3308" s="1">
        <v>150062</v>
      </c>
      <c r="CY3308" s="1" t="s">
        <v>210</v>
      </c>
    </row>
    <row r="3309" spans="97:103" x14ac:dyDescent="0.2">
      <c r="CS3309" s="1" t="s">
        <v>210</v>
      </c>
      <c r="CT3309" s="1">
        <v>1</v>
      </c>
      <c r="CU3309" s="1">
        <v>650</v>
      </c>
      <c r="CV3309" s="1">
        <v>62</v>
      </c>
      <c r="CW3309" s="1">
        <v>0</v>
      </c>
      <c r="CX3309" s="1">
        <v>150062</v>
      </c>
      <c r="CY3309" s="1" t="s">
        <v>210</v>
      </c>
    </row>
    <row r="3310" spans="97:103" x14ac:dyDescent="0.2">
      <c r="CS3310" s="1" t="s">
        <v>210</v>
      </c>
      <c r="CT3310" s="1">
        <v>1</v>
      </c>
      <c r="CU3310" s="1">
        <v>650</v>
      </c>
      <c r="CV3310" s="1">
        <v>62</v>
      </c>
      <c r="CW3310" s="1">
        <v>0</v>
      </c>
      <c r="CX3310" s="1">
        <v>150062</v>
      </c>
      <c r="CY3310" s="1" t="s">
        <v>210</v>
      </c>
    </row>
    <row r="3311" spans="97:103" x14ac:dyDescent="0.2">
      <c r="CS3311" s="1" t="s">
        <v>210</v>
      </c>
      <c r="CT3311" s="1">
        <v>1</v>
      </c>
      <c r="CU3311" s="1">
        <v>650</v>
      </c>
      <c r="CV3311" s="1">
        <v>62</v>
      </c>
      <c r="CW3311" s="1">
        <v>0</v>
      </c>
      <c r="CX3311" s="1">
        <v>150062</v>
      </c>
      <c r="CY3311" s="1" t="s">
        <v>210</v>
      </c>
    </row>
    <row r="3312" spans="97:103" x14ac:dyDescent="0.2">
      <c r="CS3312" s="1" t="s">
        <v>210</v>
      </c>
      <c r="CT3312" s="1">
        <v>1</v>
      </c>
      <c r="CU3312" s="1">
        <v>650</v>
      </c>
      <c r="CV3312" s="1">
        <v>62</v>
      </c>
      <c r="CW3312" s="1">
        <v>0</v>
      </c>
      <c r="CX3312" s="1">
        <v>150062</v>
      </c>
      <c r="CY3312" s="1" t="s">
        <v>210</v>
      </c>
    </row>
    <row r="3313" spans="97:103" x14ac:dyDescent="0.2">
      <c r="CS3313" s="1" t="s">
        <v>210</v>
      </c>
      <c r="CT3313" s="1">
        <v>1</v>
      </c>
      <c r="CU3313" s="1">
        <v>650</v>
      </c>
      <c r="CV3313" s="1">
        <v>62</v>
      </c>
      <c r="CW3313" s="1">
        <v>0</v>
      </c>
      <c r="CX3313" s="1">
        <v>150062</v>
      </c>
      <c r="CY3313" s="1" t="s">
        <v>210</v>
      </c>
    </row>
    <row r="3314" spans="97:103" x14ac:dyDescent="0.2">
      <c r="CS3314" s="1" t="s">
        <v>210</v>
      </c>
      <c r="CT3314" s="1">
        <v>1</v>
      </c>
      <c r="CU3314" s="1">
        <v>650</v>
      </c>
      <c r="CV3314" s="1">
        <v>62</v>
      </c>
      <c r="CW3314" s="1">
        <v>0</v>
      </c>
      <c r="CX3314" s="1">
        <v>150062</v>
      </c>
      <c r="CY3314" s="1" t="s">
        <v>210</v>
      </c>
    </row>
    <row r="3315" spans="97:103" x14ac:dyDescent="0.2">
      <c r="CS3315" s="1" t="s">
        <v>210</v>
      </c>
      <c r="CT3315" s="1">
        <v>1</v>
      </c>
      <c r="CU3315" s="1">
        <v>650</v>
      </c>
      <c r="CV3315" s="1">
        <v>62</v>
      </c>
      <c r="CW3315" s="1">
        <v>0</v>
      </c>
      <c r="CX3315" s="1">
        <v>150062</v>
      </c>
      <c r="CY3315" s="1" t="s">
        <v>210</v>
      </c>
    </row>
    <row r="3316" spans="97:103" x14ac:dyDescent="0.2">
      <c r="CS3316" s="1" t="s">
        <v>210</v>
      </c>
      <c r="CT3316" s="1">
        <v>1</v>
      </c>
      <c r="CU3316" s="1">
        <v>650</v>
      </c>
      <c r="CV3316" s="1">
        <v>62</v>
      </c>
      <c r="CW3316" s="1">
        <v>0</v>
      </c>
      <c r="CX3316" s="1">
        <v>150062</v>
      </c>
      <c r="CY3316" s="1" t="s">
        <v>210</v>
      </c>
    </row>
    <row r="3317" spans="97:103" x14ac:dyDescent="0.2">
      <c r="CS3317" s="1" t="s">
        <v>210</v>
      </c>
      <c r="CT3317" s="1">
        <v>1</v>
      </c>
      <c r="CU3317" s="1">
        <v>650</v>
      </c>
      <c r="CV3317" s="1">
        <v>62</v>
      </c>
      <c r="CW3317" s="1">
        <v>0</v>
      </c>
      <c r="CX3317" s="1">
        <v>150062</v>
      </c>
      <c r="CY3317" s="1" t="s">
        <v>210</v>
      </c>
    </row>
    <row r="3318" spans="97:103" x14ac:dyDescent="0.2">
      <c r="CS3318" s="1" t="s">
        <v>167</v>
      </c>
      <c r="CT3318" s="1">
        <v>1</v>
      </c>
      <c r="CU3318" s="1">
        <v>650</v>
      </c>
      <c r="CV3318" s="1">
        <v>63</v>
      </c>
      <c r="CW3318" s="1">
        <v>0</v>
      </c>
      <c r="CX3318" s="1">
        <v>150063</v>
      </c>
      <c r="CY3318" s="1" t="s">
        <v>167</v>
      </c>
    </row>
    <row r="3319" spans="97:103" x14ac:dyDescent="0.2">
      <c r="CS3319" s="1" t="s">
        <v>167</v>
      </c>
      <c r="CT3319" s="1">
        <v>1</v>
      </c>
      <c r="CU3319" s="1">
        <v>650</v>
      </c>
      <c r="CV3319" s="1">
        <v>63</v>
      </c>
      <c r="CW3319" s="1">
        <v>0</v>
      </c>
      <c r="CX3319" s="1">
        <v>150063</v>
      </c>
      <c r="CY3319" s="1" t="s">
        <v>167</v>
      </c>
    </row>
    <row r="3320" spans="97:103" x14ac:dyDescent="0.2">
      <c r="CS3320" s="1" t="s">
        <v>167</v>
      </c>
      <c r="CT3320" s="1">
        <v>1</v>
      </c>
      <c r="CU3320" s="1">
        <v>650</v>
      </c>
      <c r="CV3320" s="1">
        <v>63</v>
      </c>
      <c r="CW3320" s="1">
        <v>0</v>
      </c>
      <c r="CX3320" s="1">
        <v>150063</v>
      </c>
      <c r="CY3320" s="1" t="s">
        <v>167</v>
      </c>
    </row>
    <row r="3321" spans="97:103" x14ac:dyDescent="0.2">
      <c r="CS3321" s="1" t="s">
        <v>167</v>
      </c>
      <c r="CT3321" s="1">
        <v>1</v>
      </c>
      <c r="CU3321" s="1">
        <v>650</v>
      </c>
      <c r="CV3321" s="1">
        <v>63</v>
      </c>
      <c r="CW3321" s="1">
        <v>0</v>
      </c>
      <c r="CX3321" s="1">
        <v>150063</v>
      </c>
      <c r="CY3321" s="1" t="s">
        <v>167</v>
      </c>
    </row>
    <row r="3322" spans="97:103" x14ac:dyDescent="0.2">
      <c r="CS3322" s="1" t="s">
        <v>167</v>
      </c>
      <c r="CT3322" s="1">
        <v>1</v>
      </c>
      <c r="CU3322" s="1">
        <v>650</v>
      </c>
      <c r="CV3322" s="1">
        <v>63</v>
      </c>
      <c r="CW3322" s="1">
        <v>0</v>
      </c>
      <c r="CX3322" s="1">
        <v>150063</v>
      </c>
      <c r="CY3322" s="1" t="s">
        <v>167</v>
      </c>
    </row>
    <row r="3323" spans="97:103" x14ac:dyDescent="0.2">
      <c r="CS3323" s="1" t="s">
        <v>167</v>
      </c>
      <c r="CT3323" s="1">
        <v>1</v>
      </c>
      <c r="CU3323" s="1">
        <v>650</v>
      </c>
      <c r="CV3323" s="1">
        <v>63</v>
      </c>
      <c r="CW3323" s="1">
        <v>0</v>
      </c>
      <c r="CX3323" s="1">
        <v>150063</v>
      </c>
      <c r="CY3323" s="1" t="s">
        <v>167</v>
      </c>
    </row>
    <row r="3324" spans="97:103" x14ac:dyDescent="0.2">
      <c r="CS3324" s="1" t="s">
        <v>167</v>
      </c>
      <c r="CT3324" s="1">
        <v>1</v>
      </c>
      <c r="CU3324" s="1">
        <v>650</v>
      </c>
      <c r="CV3324" s="1">
        <v>63</v>
      </c>
      <c r="CW3324" s="1">
        <v>0</v>
      </c>
      <c r="CX3324" s="1">
        <v>150063</v>
      </c>
      <c r="CY3324" s="1" t="s">
        <v>167</v>
      </c>
    </row>
    <row r="3325" spans="97:103" x14ac:dyDescent="0.2">
      <c r="CS3325" s="1" t="s">
        <v>167</v>
      </c>
      <c r="CT3325" s="1">
        <v>1</v>
      </c>
      <c r="CU3325" s="1">
        <v>650</v>
      </c>
      <c r="CV3325" s="1">
        <v>63</v>
      </c>
      <c r="CW3325" s="1">
        <v>0</v>
      </c>
      <c r="CX3325" s="1">
        <v>150063</v>
      </c>
      <c r="CY3325" s="1" t="s">
        <v>167</v>
      </c>
    </row>
    <row r="3326" spans="97:103" x14ac:dyDescent="0.2">
      <c r="CS3326" s="1" t="s">
        <v>167</v>
      </c>
      <c r="CT3326" s="1">
        <v>1</v>
      </c>
      <c r="CU3326" s="1">
        <v>650</v>
      </c>
      <c r="CV3326" s="1">
        <v>63</v>
      </c>
      <c r="CW3326" s="1">
        <v>0</v>
      </c>
      <c r="CX3326" s="1">
        <v>150063</v>
      </c>
      <c r="CY3326" s="1" t="s">
        <v>167</v>
      </c>
    </row>
    <row r="3327" spans="97:103" x14ac:dyDescent="0.2">
      <c r="CS3327" s="1" t="s">
        <v>167</v>
      </c>
      <c r="CT3327" s="1">
        <v>1</v>
      </c>
      <c r="CU3327" s="1">
        <v>650</v>
      </c>
      <c r="CV3327" s="1">
        <v>63</v>
      </c>
      <c r="CW3327" s="1">
        <v>0</v>
      </c>
      <c r="CX3327" s="1">
        <v>150063</v>
      </c>
      <c r="CY3327" s="1" t="s">
        <v>167</v>
      </c>
    </row>
    <row r="3328" spans="97:103" x14ac:dyDescent="0.2">
      <c r="CS3328" s="1" t="s">
        <v>167</v>
      </c>
      <c r="CT3328" s="1">
        <v>1</v>
      </c>
      <c r="CU3328" s="1">
        <v>650</v>
      </c>
      <c r="CV3328" s="1">
        <v>63</v>
      </c>
      <c r="CW3328" s="1">
        <v>0</v>
      </c>
      <c r="CX3328" s="1">
        <v>150063</v>
      </c>
      <c r="CY3328" s="1" t="s">
        <v>167</v>
      </c>
    </row>
    <row r="3329" spans="97:103" x14ac:dyDescent="0.2">
      <c r="CS3329" s="1" t="s">
        <v>167</v>
      </c>
      <c r="CT3329" s="1">
        <v>1</v>
      </c>
      <c r="CU3329" s="1">
        <v>650</v>
      </c>
      <c r="CV3329" s="1">
        <v>63</v>
      </c>
      <c r="CW3329" s="1">
        <v>0</v>
      </c>
      <c r="CX3329" s="1">
        <v>150063</v>
      </c>
      <c r="CY3329" s="1" t="s">
        <v>167</v>
      </c>
    </row>
    <row r="3330" spans="97:103" x14ac:dyDescent="0.2">
      <c r="CS3330" s="1" t="s">
        <v>167</v>
      </c>
      <c r="CT3330" s="1">
        <v>1</v>
      </c>
      <c r="CU3330" s="1">
        <v>650</v>
      </c>
      <c r="CV3330" s="1">
        <v>63</v>
      </c>
      <c r="CW3330" s="1">
        <v>0</v>
      </c>
      <c r="CX3330" s="1">
        <v>150063</v>
      </c>
      <c r="CY3330" s="1" t="s">
        <v>167</v>
      </c>
    </row>
    <row r="3331" spans="97:103" x14ac:dyDescent="0.2">
      <c r="CS3331" s="1" t="s">
        <v>167</v>
      </c>
      <c r="CT3331" s="1">
        <v>1</v>
      </c>
      <c r="CU3331" s="1">
        <v>650</v>
      </c>
      <c r="CV3331" s="1">
        <v>63</v>
      </c>
      <c r="CW3331" s="1">
        <v>0</v>
      </c>
      <c r="CX3331" s="1">
        <v>150063</v>
      </c>
      <c r="CY3331" s="1" t="s">
        <v>167</v>
      </c>
    </row>
    <row r="3332" spans="97:103" x14ac:dyDescent="0.2">
      <c r="CS3332" s="1" t="s">
        <v>167</v>
      </c>
      <c r="CT3332" s="1">
        <v>1</v>
      </c>
      <c r="CU3332" s="1">
        <v>650</v>
      </c>
      <c r="CV3332" s="1">
        <v>63</v>
      </c>
      <c r="CW3332" s="1">
        <v>0</v>
      </c>
      <c r="CX3332" s="1">
        <v>150063</v>
      </c>
      <c r="CY3332" s="1" t="s">
        <v>167</v>
      </c>
    </row>
    <row r="3333" spans="97:103" x14ac:dyDescent="0.2">
      <c r="CS3333" s="1" t="s">
        <v>167</v>
      </c>
      <c r="CT3333" s="1">
        <v>1</v>
      </c>
      <c r="CU3333" s="1">
        <v>650</v>
      </c>
      <c r="CV3333" s="1">
        <v>63</v>
      </c>
      <c r="CW3333" s="1">
        <v>0</v>
      </c>
      <c r="CX3333" s="1">
        <v>150063</v>
      </c>
      <c r="CY3333" s="1" t="s">
        <v>167</v>
      </c>
    </row>
    <row r="3334" spans="97:103" x14ac:dyDescent="0.2">
      <c r="CS3334" s="1" t="s">
        <v>167</v>
      </c>
      <c r="CT3334" s="1">
        <v>1</v>
      </c>
      <c r="CU3334" s="1">
        <v>650</v>
      </c>
      <c r="CV3334" s="1">
        <v>63</v>
      </c>
      <c r="CW3334" s="1">
        <v>0</v>
      </c>
      <c r="CX3334" s="1">
        <v>150063</v>
      </c>
      <c r="CY3334" s="1" t="s">
        <v>167</v>
      </c>
    </row>
    <row r="3335" spans="97:103" x14ac:dyDescent="0.2">
      <c r="CS3335" s="1" t="s">
        <v>167</v>
      </c>
      <c r="CT3335" s="1">
        <v>1</v>
      </c>
      <c r="CU3335" s="1">
        <v>650</v>
      </c>
      <c r="CV3335" s="1">
        <v>63</v>
      </c>
      <c r="CW3335" s="1">
        <v>0</v>
      </c>
      <c r="CX3335" s="1">
        <v>150063</v>
      </c>
      <c r="CY3335" s="1" t="s">
        <v>167</v>
      </c>
    </row>
    <row r="3336" spans="97:103" x14ac:dyDescent="0.2">
      <c r="CS3336" s="1" t="s">
        <v>167</v>
      </c>
      <c r="CT3336" s="1">
        <v>1</v>
      </c>
      <c r="CU3336" s="1">
        <v>650</v>
      </c>
      <c r="CV3336" s="1">
        <v>63</v>
      </c>
      <c r="CW3336" s="1">
        <v>0</v>
      </c>
      <c r="CX3336" s="1">
        <v>150063</v>
      </c>
      <c r="CY3336" s="1" t="s">
        <v>167</v>
      </c>
    </row>
    <row r="3337" spans="97:103" x14ac:dyDescent="0.2">
      <c r="CS3337" s="1" t="s">
        <v>167</v>
      </c>
      <c r="CT3337" s="1">
        <v>1</v>
      </c>
      <c r="CU3337" s="1">
        <v>650</v>
      </c>
      <c r="CV3337" s="1">
        <v>63</v>
      </c>
      <c r="CW3337" s="1">
        <v>0</v>
      </c>
      <c r="CX3337" s="1">
        <v>150063</v>
      </c>
      <c r="CY3337" s="1" t="s">
        <v>167</v>
      </c>
    </row>
    <row r="3338" spans="97:103" x14ac:dyDescent="0.2">
      <c r="CS3338" s="1" t="s">
        <v>167</v>
      </c>
      <c r="CT3338" s="1">
        <v>1</v>
      </c>
      <c r="CU3338" s="1">
        <v>650</v>
      </c>
      <c r="CV3338" s="1">
        <v>63</v>
      </c>
      <c r="CW3338" s="1">
        <v>0</v>
      </c>
      <c r="CX3338" s="1">
        <v>150063</v>
      </c>
      <c r="CY3338" s="1" t="s">
        <v>167</v>
      </c>
    </row>
    <row r="3339" spans="97:103" x14ac:dyDescent="0.2">
      <c r="CS3339" s="1" t="s">
        <v>167</v>
      </c>
      <c r="CT3339" s="1">
        <v>1</v>
      </c>
      <c r="CU3339" s="1">
        <v>650</v>
      </c>
      <c r="CV3339" s="1">
        <v>63</v>
      </c>
      <c r="CW3339" s="1">
        <v>0</v>
      </c>
      <c r="CX3339" s="1">
        <v>150063</v>
      </c>
      <c r="CY3339" s="1" t="s">
        <v>167</v>
      </c>
    </row>
    <row r="3340" spans="97:103" x14ac:dyDescent="0.2">
      <c r="CS3340" s="1" t="s">
        <v>167</v>
      </c>
      <c r="CT3340" s="1">
        <v>1</v>
      </c>
      <c r="CU3340" s="1">
        <v>650</v>
      </c>
      <c r="CV3340" s="1">
        <v>63</v>
      </c>
      <c r="CW3340" s="1">
        <v>0</v>
      </c>
      <c r="CX3340" s="1">
        <v>150063</v>
      </c>
      <c r="CY3340" s="1" t="s">
        <v>167</v>
      </c>
    </row>
    <row r="3341" spans="97:103" x14ac:dyDescent="0.2">
      <c r="CS3341" s="1" t="s">
        <v>167</v>
      </c>
      <c r="CT3341" s="1">
        <v>1</v>
      </c>
      <c r="CU3341" s="1">
        <v>650</v>
      </c>
      <c r="CV3341" s="1">
        <v>63</v>
      </c>
      <c r="CW3341" s="1">
        <v>0</v>
      </c>
      <c r="CX3341" s="1">
        <v>150063</v>
      </c>
      <c r="CY3341" s="1" t="s">
        <v>167</v>
      </c>
    </row>
    <row r="3342" spans="97:103" x14ac:dyDescent="0.2">
      <c r="CS3342" s="1" t="s">
        <v>167</v>
      </c>
      <c r="CT3342" s="1">
        <v>1</v>
      </c>
      <c r="CU3342" s="1">
        <v>650</v>
      </c>
      <c r="CV3342" s="1">
        <v>63</v>
      </c>
      <c r="CW3342" s="1">
        <v>0</v>
      </c>
      <c r="CX3342" s="1">
        <v>150063</v>
      </c>
      <c r="CY3342" s="1" t="s">
        <v>167</v>
      </c>
    </row>
    <row r="3343" spans="97:103" x14ac:dyDescent="0.2">
      <c r="CS3343" s="1" t="s">
        <v>167</v>
      </c>
      <c r="CT3343" s="1">
        <v>1</v>
      </c>
      <c r="CU3343" s="1">
        <v>650</v>
      </c>
      <c r="CV3343" s="1">
        <v>63</v>
      </c>
      <c r="CW3343" s="1">
        <v>0</v>
      </c>
      <c r="CX3343" s="1">
        <v>150063</v>
      </c>
      <c r="CY3343" s="1" t="s">
        <v>167</v>
      </c>
    </row>
    <row r="3344" spans="97:103" x14ac:dyDescent="0.2">
      <c r="CS3344" s="1" t="s">
        <v>167</v>
      </c>
      <c r="CT3344" s="1">
        <v>1</v>
      </c>
      <c r="CU3344" s="1">
        <v>650</v>
      </c>
      <c r="CV3344" s="1">
        <v>63</v>
      </c>
      <c r="CW3344" s="1">
        <v>0</v>
      </c>
      <c r="CX3344" s="1">
        <v>150063</v>
      </c>
      <c r="CY3344" s="1" t="s">
        <v>167</v>
      </c>
    </row>
    <row r="3345" spans="97:103" x14ac:dyDescent="0.2">
      <c r="CS3345" s="1" t="s">
        <v>167</v>
      </c>
      <c r="CT3345" s="1">
        <v>1</v>
      </c>
      <c r="CU3345" s="1">
        <v>650</v>
      </c>
      <c r="CV3345" s="1">
        <v>63</v>
      </c>
      <c r="CW3345" s="1">
        <v>0</v>
      </c>
      <c r="CX3345" s="1">
        <v>150063</v>
      </c>
      <c r="CY3345" s="1" t="s">
        <v>167</v>
      </c>
    </row>
    <row r="3346" spans="97:103" x14ac:dyDescent="0.2">
      <c r="CS3346" s="1" t="s">
        <v>167</v>
      </c>
      <c r="CT3346" s="1">
        <v>1</v>
      </c>
      <c r="CU3346" s="1">
        <v>650</v>
      </c>
      <c r="CV3346" s="1">
        <v>63</v>
      </c>
      <c r="CW3346" s="1">
        <v>0</v>
      </c>
      <c r="CX3346" s="1">
        <v>150063</v>
      </c>
      <c r="CY3346" s="1" t="s">
        <v>167</v>
      </c>
    </row>
    <row r="3347" spans="97:103" x14ac:dyDescent="0.2">
      <c r="CS3347" s="1" t="s">
        <v>167</v>
      </c>
      <c r="CT3347" s="1">
        <v>1</v>
      </c>
      <c r="CU3347" s="1">
        <v>650</v>
      </c>
      <c r="CV3347" s="1">
        <v>63</v>
      </c>
      <c r="CW3347" s="1">
        <v>0</v>
      </c>
      <c r="CX3347" s="1">
        <v>150063</v>
      </c>
      <c r="CY3347" s="1" t="s">
        <v>167</v>
      </c>
    </row>
    <row r="3348" spans="97:103" x14ac:dyDescent="0.2">
      <c r="CS3348" s="1" t="s">
        <v>167</v>
      </c>
      <c r="CT3348" s="1">
        <v>1</v>
      </c>
      <c r="CU3348" s="1">
        <v>650</v>
      </c>
      <c r="CV3348" s="1">
        <v>63</v>
      </c>
      <c r="CW3348" s="1">
        <v>0</v>
      </c>
      <c r="CX3348" s="1">
        <v>150063</v>
      </c>
      <c r="CY3348" s="1" t="s">
        <v>167</v>
      </c>
    </row>
    <row r="3349" spans="97:103" x14ac:dyDescent="0.2">
      <c r="CS3349" s="1" t="s">
        <v>167</v>
      </c>
      <c r="CT3349" s="1">
        <v>1</v>
      </c>
      <c r="CU3349" s="1">
        <v>650</v>
      </c>
      <c r="CV3349" s="1">
        <v>63</v>
      </c>
      <c r="CW3349" s="1">
        <v>0</v>
      </c>
      <c r="CX3349" s="1">
        <v>150063</v>
      </c>
      <c r="CY3349" s="1" t="s">
        <v>167</v>
      </c>
    </row>
    <row r="3350" spans="97:103" x14ac:dyDescent="0.2">
      <c r="CS3350" s="1" t="s">
        <v>167</v>
      </c>
      <c r="CT3350" s="1">
        <v>1</v>
      </c>
      <c r="CU3350" s="1">
        <v>650</v>
      </c>
      <c r="CV3350" s="1">
        <v>63</v>
      </c>
      <c r="CW3350" s="1">
        <v>0</v>
      </c>
      <c r="CX3350" s="1">
        <v>150063</v>
      </c>
      <c r="CY3350" s="1" t="s">
        <v>167</v>
      </c>
    </row>
    <row r="3351" spans="97:103" x14ac:dyDescent="0.2">
      <c r="CS3351" s="1" t="s">
        <v>167</v>
      </c>
      <c r="CT3351" s="1">
        <v>1</v>
      </c>
      <c r="CU3351" s="1">
        <v>650</v>
      </c>
      <c r="CV3351" s="1">
        <v>63</v>
      </c>
      <c r="CW3351" s="1">
        <v>0</v>
      </c>
      <c r="CX3351" s="1">
        <v>150063</v>
      </c>
      <c r="CY3351" s="1" t="s">
        <v>167</v>
      </c>
    </row>
    <row r="3352" spans="97:103" x14ac:dyDescent="0.2">
      <c r="CS3352" s="1" t="s">
        <v>167</v>
      </c>
      <c r="CT3352" s="1">
        <v>1</v>
      </c>
      <c r="CU3352" s="1">
        <v>650</v>
      </c>
      <c r="CV3352" s="1">
        <v>63</v>
      </c>
      <c r="CW3352" s="1">
        <v>0</v>
      </c>
      <c r="CX3352" s="1">
        <v>150063</v>
      </c>
      <c r="CY3352" s="1" t="s">
        <v>167</v>
      </c>
    </row>
    <row r="3353" spans="97:103" x14ac:dyDescent="0.2">
      <c r="CS3353" s="1" t="s">
        <v>167</v>
      </c>
      <c r="CT3353" s="1">
        <v>1</v>
      </c>
      <c r="CU3353" s="1">
        <v>650</v>
      </c>
      <c r="CV3353" s="1">
        <v>63</v>
      </c>
      <c r="CW3353" s="1">
        <v>0</v>
      </c>
      <c r="CX3353" s="1">
        <v>150063</v>
      </c>
      <c r="CY3353" s="1" t="s">
        <v>167</v>
      </c>
    </row>
    <row r="3354" spans="97:103" x14ac:dyDescent="0.2">
      <c r="CS3354" s="1" t="s">
        <v>151</v>
      </c>
      <c r="CT3354" s="1">
        <v>1</v>
      </c>
      <c r="CU3354" s="1">
        <v>650</v>
      </c>
      <c r="CV3354" s="1">
        <v>64</v>
      </c>
      <c r="CW3354" s="1">
        <v>0</v>
      </c>
      <c r="CX3354" s="1">
        <v>150064</v>
      </c>
      <c r="CY3354" s="1" t="s">
        <v>151</v>
      </c>
    </row>
    <row r="3355" spans="97:103" x14ac:dyDescent="0.2">
      <c r="CS3355" s="1" t="s">
        <v>151</v>
      </c>
      <c r="CT3355" s="1">
        <v>1</v>
      </c>
      <c r="CU3355" s="1">
        <v>650</v>
      </c>
      <c r="CV3355" s="1">
        <v>64</v>
      </c>
      <c r="CW3355" s="1">
        <v>0</v>
      </c>
      <c r="CX3355" s="1">
        <v>150064</v>
      </c>
      <c r="CY3355" s="1" t="s">
        <v>151</v>
      </c>
    </row>
    <row r="3356" spans="97:103" x14ac:dyDescent="0.2">
      <c r="CS3356" s="1" t="s">
        <v>151</v>
      </c>
      <c r="CT3356" s="1">
        <v>1</v>
      </c>
      <c r="CU3356" s="1">
        <v>650</v>
      </c>
      <c r="CV3356" s="1">
        <v>64</v>
      </c>
      <c r="CW3356" s="1">
        <v>0</v>
      </c>
      <c r="CX3356" s="1">
        <v>150064</v>
      </c>
      <c r="CY3356" s="1" t="s">
        <v>151</v>
      </c>
    </row>
    <row r="3357" spans="97:103" x14ac:dyDescent="0.2">
      <c r="CS3357" s="1" t="s">
        <v>151</v>
      </c>
      <c r="CT3357" s="1">
        <v>1</v>
      </c>
      <c r="CU3357" s="1">
        <v>650</v>
      </c>
      <c r="CV3357" s="1">
        <v>64</v>
      </c>
      <c r="CW3357" s="1">
        <v>0</v>
      </c>
      <c r="CX3357" s="1">
        <v>150064</v>
      </c>
      <c r="CY3357" s="1" t="s">
        <v>151</v>
      </c>
    </row>
    <row r="3358" spans="97:103" x14ac:dyDescent="0.2">
      <c r="CS3358" s="1" t="s">
        <v>151</v>
      </c>
      <c r="CT3358" s="1">
        <v>1</v>
      </c>
      <c r="CU3358" s="1">
        <v>650</v>
      </c>
      <c r="CV3358" s="1">
        <v>64</v>
      </c>
      <c r="CW3358" s="1">
        <v>0</v>
      </c>
      <c r="CX3358" s="1">
        <v>150064</v>
      </c>
      <c r="CY3358" s="1" t="s">
        <v>151</v>
      </c>
    </row>
    <row r="3359" spans="97:103" x14ac:dyDescent="0.2">
      <c r="CS3359" s="1" t="s">
        <v>151</v>
      </c>
      <c r="CT3359" s="1">
        <v>1</v>
      </c>
      <c r="CU3359" s="1">
        <v>650</v>
      </c>
      <c r="CV3359" s="1">
        <v>64</v>
      </c>
      <c r="CW3359" s="1">
        <v>0</v>
      </c>
      <c r="CX3359" s="1">
        <v>150064</v>
      </c>
      <c r="CY3359" s="1" t="s">
        <v>151</v>
      </c>
    </row>
    <row r="3360" spans="97:103" x14ac:dyDescent="0.2">
      <c r="CS3360" s="1" t="s">
        <v>151</v>
      </c>
      <c r="CT3360" s="1">
        <v>1</v>
      </c>
      <c r="CU3360" s="1">
        <v>650</v>
      </c>
      <c r="CV3360" s="1">
        <v>64</v>
      </c>
      <c r="CW3360" s="1">
        <v>0</v>
      </c>
      <c r="CX3360" s="1">
        <v>150064</v>
      </c>
      <c r="CY3360" s="1" t="s">
        <v>151</v>
      </c>
    </row>
    <row r="3361" spans="97:103" x14ac:dyDescent="0.2">
      <c r="CS3361" s="1" t="s">
        <v>151</v>
      </c>
      <c r="CT3361" s="1">
        <v>1</v>
      </c>
      <c r="CU3361" s="1">
        <v>650</v>
      </c>
      <c r="CV3361" s="1">
        <v>64</v>
      </c>
      <c r="CW3361" s="1">
        <v>0</v>
      </c>
      <c r="CX3361" s="1">
        <v>150064</v>
      </c>
      <c r="CY3361" s="1" t="s">
        <v>151</v>
      </c>
    </row>
    <row r="3362" spans="97:103" x14ac:dyDescent="0.2">
      <c r="CS3362" s="1" t="s">
        <v>151</v>
      </c>
      <c r="CT3362" s="1">
        <v>1</v>
      </c>
      <c r="CU3362" s="1">
        <v>650</v>
      </c>
      <c r="CV3362" s="1">
        <v>64</v>
      </c>
      <c r="CW3362" s="1">
        <v>0</v>
      </c>
      <c r="CX3362" s="1">
        <v>150064</v>
      </c>
      <c r="CY3362" s="1" t="s">
        <v>151</v>
      </c>
    </row>
    <row r="3363" spans="97:103" x14ac:dyDescent="0.2">
      <c r="CS3363" s="1" t="s">
        <v>151</v>
      </c>
      <c r="CT3363" s="1">
        <v>1</v>
      </c>
      <c r="CU3363" s="1">
        <v>650</v>
      </c>
      <c r="CV3363" s="1">
        <v>64</v>
      </c>
      <c r="CW3363" s="1">
        <v>0</v>
      </c>
      <c r="CX3363" s="1">
        <v>150064</v>
      </c>
      <c r="CY3363" s="1" t="s">
        <v>151</v>
      </c>
    </row>
    <row r="3364" spans="97:103" x14ac:dyDescent="0.2">
      <c r="CS3364" s="1" t="s">
        <v>151</v>
      </c>
      <c r="CT3364" s="1">
        <v>1</v>
      </c>
      <c r="CU3364" s="1">
        <v>650</v>
      </c>
      <c r="CV3364" s="1">
        <v>64</v>
      </c>
      <c r="CW3364" s="1">
        <v>0</v>
      </c>
      <c r="CX3364" s="1">
        <v>150064</v>
      </c>
      <c r="CY3364" s="1" t="s">
        <v>151</v>
      </c>
    </row>
    <row r="3365" spans="97:103" x14ac:dyDescent="0.2">
      <c r="CS3365" s="1" t="s">
        <v>151</v>
      </c>
      <c r="CT3365" s="1">
        <v>1</v>
      </c>
      <c r="CU3365" s="1">
        <v>650</v>
      </c>
      <c r="CV3365" s="1">
        <v>64</v>
      </c>
      <c r="CW3365" s="1">
        <v>0</v>
      </c>
      <c r="CX3365" s="1">
        <v>150064</v>
      </c>
      <c r="CY3365" s="1" t="s">
        <v>151</v>
      </c>
    </row>
    <row r="3366" spans="97:103" x14ac:dyDescent="0.2">
      <c r="CS3366" s="1" t="s">
        <v>151</v>
      </c>
      <c r="CT3366" s="1">
        <v>1</v>
      </c>
      <c r="CU3366" s="1">
        <v>650</v>
      </c>
      <c r="CV3366" s="1">
        <v>64</v>
      </c>
      <c r="CW3366" s="1">
        <v>0</v>
      </c>
      <c r="CX3366" s="1">
        <v>150064</v>
      </c>
      <c r="CY3366" s="1" t="s">
        <v>151</v>
      </c>
    </row>
    <row r="3367" spans="97:103" x14ac:dyDescent="0.2">
      <c r="CS3367" s="1" t="s">
        <v>151</v>
      </c>
      <c r="CT3367" s="1">
        <v>1</v>
      </c>
      <c r="CU3367" s="1">
        <v>650</v>
      </c>
      <c r="CV3367" s="1">
        <v>64</v>
      </c>
      <c r="CW3367" s="1">
        <v>0</v>
      </c>
      <c r="CX3367" s="1">
        <v>150064</v>
      </c>
      <c r="CY3367" s="1" t="s">
        <v>151</v>
      </c>
    </row>
    <row r="3368" spans="97:103" x14ac:dyDescent="0.2">
      <c r="CS3368" s="1" t="s">
        <v>151</v>
      </c>
      <c r="CT3368" s="1">
        <v>1</v>
      </c>
      <c r="CU3368" s="1">
        <v>650</v>
      </c>
      <c r="CV3368" s="1">
        <v>64</v>
      </c>
      <c r="CW3368" s="1">
        <v>0</v>
      </c>
      <c r="CX3368" s="1">
        <v>150064</v>
      </c>
      <c r="CY3368" s="1" t="s">
        <v>151</v>
      </c>
    </row>
    <row r="3369" spans="97:103" x14ac:dyDescent="0.2">
      <c r="CS3369" s="1" t="s">
        <v>151</v>
      </c>
      <c r="CT3369" s="1">
        <v>1</v>
      </c>
      <c r="CU3369" s="1">
        <v>650</v>
      </c>
      <c r="CV3369" s="1">
        <v>64</v>
      </c>
      <c r="CW3369" s="1">
        <v>0</v>
      </c>
      <c r="CX3369" s="1">
        <v>150064</v>
      </c>
      <c r="CY3369" s="1" t="s">
        <v>151</v>
      </c>
    </row>
    <row r="3370" spans="97:103" x14ac:dyDescent="0.2">
      <c r="CS3370" s="1" t="s">
        <v>151</v>
      </c>
      <c r="CT3370" s="1">
        <v>1</v>
      </c>
      <c r="CU3370" s="1">
        <v>650</v>
      </c>
      <c r="CV3370" s="1">
        <v>64</v>
      </c>
      <c r="CW3370" s="1">
        <v>0</v>
      </c>
      <c r="CX3370" s="1">
        <v>150064</v>
      </c>
      <c r="CY3370" s="1" t="s">
        <v>151</v>
      </c>
    </row>
    <row r="3371" spans="97:103" x14ac:dyDescent="0.2">
      <c r="CS3371" s="1" t="s">
        <v>151</v>
      </c>
      <c r="CT3371" s="1">
        <v>1</v>
      </c>
      <c r="CU3371" s="1">
        <v>650</v>
      </c>
      <c r="CV3371" s="1">
        <v>64</v>
      </c>
      <c r="CW3371" s="1">
        <v>0</v>
      </c>
      <c r="CX3371" s="1">
        <v>150064</v>
      </c>
      <c r="CY3371" s="1" t="s">
        <v>151</v>
      </c>
    </row>
    <row r="3372" spans="97:103" x14ac:dyDescent="0.2">
      <c r="CS3372" s="1" t="s">
        <v>151</v>
      </c>
      <c r="CT3372" s="1">
        <v>1</v>
      </c>
      <c r="CU3372" s="1">
        <v>650</v>
      </c>
      <c r="CV3372" s="1">
        <v>64</v>
      </c>
      <c r="CW3372" s="1">
        <v>0</v>
      </c>
      <c r="CX3372" s="1">
        <v>150064</v>
      </c>
      <c r="CY3372" s="1" t="s">
        <v>151</v>
      </c>
    </row>
    <row r="3373" spans="97:103" x14ac:dyDescent="0.2">
      <c r="CS3373" s="1" t="s">
        <v>151</v>
      </c>
      <c r="CT3373" s="1">
        <v>1</v>
      </c>
      <c r="CU3373" s="1">
        <v>650</v>
      </c>
      <c r="CV3373" s="1">
        <v>64</v>
      </c>
      <c r="CW3373" s="1">
        <v>0</v>
      </c>
      <c r="CX3373" s="1">
        <v>150064</v>
      </c>
      <c r="CY3373" s="1" t="s">
        <v>151</v>
      </c>
    </row>
    <row r="3374" spans="97:103" x14ac:dyDescent="0.2">
      <c r="CS3374" s="1" t="s">
        <v>151</v>
      </c>
      <c r="CT3374" s="1">
        <v>1</v>
      </c>
      <c r="CU3374" s="1">
        <v>650</v>
      </c>
      <c r="CV3374" s="1">
        <v>64</v>
      </c>
      <c r="CW3374" s="1">
        <v>0</v>
      </c>
      <c r="CX3374" s="1">
        <v>150064</v>
      </c>
      <c r="CY3374" s="1" t="s">
        <v>151</v>
      </c>
    </row>
    <row r="3375" spans="97:103" x14ac:dyDescent="0.2">
      <c r="CS3375" s="1" t="s">
        <v>151</v>
      </c>
      <c r="CT3375" s="1">
        <v>1</v>
      </c>
      <c r="CU3375" s="1">
        <v>650</v>
      </c>
      <c r="CV3375" s="1">
        <v>64</v>
      </c>
      <c r="CW3375" s="1">
        <v>0</v>
      </c>
      <c r="CX3375" s="1">
        <v>150064</v>
      </c>
      <c r="CY3375" s="1" t="s">
        <v>151</v>
      </c>
    </row>
    <row r="3376" spans="97:103" x14ac:dyDescent="0.2">
      <c r="CS3376" s="1" t="s">
        <v>151</v>
      </c>
      <c r="CT3376" s="1">
        <v>1</v>
      </c>
      <c r="CU3376" s="1">
        <v>650</v>
      </c>
      <c r="CV3376" s="1">
        <v>64</v>
      </c>
      <c r="CW3376" s="1">
        <v>0</v>
      </c>
      <c r="CX3376" s="1">
        <v>150064</v>
      </c>
      <c r="CY3376" s="1" t="s">
        <v>151</v>
      </c>
    </row>
    <row r="3377" spans="97:103" x14ac:dyDescent="0.2">
      <c r="CS3377" s="1" t="s">
        <v>151</v>
      </c>
      <c r="CT3377" s="1">
        <v>1</v>
      </c>
      <c r="CU3377" s="1">
        <v>650</v>
      </c>
      <c r="CV3377" s="1">
        <v>64</v>
      </c>
      <c r="CW3377" s="1">
        <v>0</v>
      </c>
      <c r="CX3377" s="1">
        <v>150064</v>
      </c>
      <c r="CY3377" s="1" t="s">
        <v>151</v>
      </c>
    </row>
    <row r="3378" spans="97:103" x14ac:dyDescent="0.2">
      <c r="CS3378" s="1" t="s">
        <v>151</v>
      </c>
      <c r="CT3378" s="1">
        <v>1</v>
      </c>
      <c r="CU3378" s="1">
        <v>650</v>
      </c>
      <c r="CV3378" s="1">
        <v>64</v>
      </c>
      <c r="CW3378" s="1">
        <v>0</v>
      </c>
      <c r="CX3378" s="1">
        <v>150064</v>
      </c>
      <c r="CY3378" s="1" t="s">
        <v>151</v>
      </c>
    </row>
    <row r="3379" spans="97:103" x14ac:dyDescent="0.2">
      <c r="CS3379" s="1" t="s">
        <v>151</v>
      </c>
      <c r="CT3379" s="1">
        <v>1</v>
      </c>
      <c r="CU3379" s="1">
        <v>650</v>
      </c>
      <c r="CV3379" s="1">
        <v>64</v>
      </c>
      <c r="CW3379" s="1">
        <v>0</v>
      </c>
      <c r="CX3379" s="1">
        <v>150064</v>
      </c>
      <c r="CY3379" s="1" t="s">
        <v>151</v>
      </c>
    </row>
    <row r="3380" spans="97:103" x14ac:dyDescent="0.2">
      <c r="CS3380" s="1" t="s">
        <v>151</v>
      </c>
      <c r="CT3380" s="1">
        <v>1</v>
      </c>
      <c r="CU3380" s="1">
        <v>650</v>
      </c>
      <c r="CV3380" s="1">
        <v>64</v>
      </c>
      <c r="CW3380" s="1">
        <v>0</v>
      </c>
      <c r="CX3380" s="1">
        <v>150064</v>
      </c>
      <c r="CY3380" s="1" t="s">
        <v>151</v>
      </c>
    </row>
    <row r="3381" spans="97:103" x14ac:dyDescent="0.2">
      <c r="CS3381" s="1" t="s">
        <v>151</v>
      </c>
      <c r="CT3381" s="1">
        <v>1</v>
      </c>
      <c r="CU3381" s="1">
        <v>650</v>
      </c>
      <c r="CV3381" s="1">
        <v>64</v>
      </c>
      <c r="CW3381" s="1">
        <v>0</v>
      </c>
      <c r="CX3381" s="1">
        <v>150064</v>
      </c>
      <c r="CY3381" s="1" t="s">
        <v>151</v>
      </c>
    </row>
    <row r="3382" spans="97:103" x14ac:dyDescent="0.2">
      <c r="CS3382" s="1" t="s">
        <v>151</v>
      </c>
      <c r="CT3382" s="1">
        <v>1</v>
      </c>
      <c r="CU3382" s="1">
        <v>650</v>
      </c>
      <c r="CV3382" s="1">
        <v>64</v>
      </c>
      <c r="CW3382" s="1">
        <v>0</v>
      </c>
      <c r="CX3382" s="1">
        <v>150064</v>
      </c>
      <c r="CY3382" s="1" t="s">
        <v>151</v>
      </c>
    </row>
    <row r="3383" spans="97:103" x14ac:dyDescent="0.2">
      <c r="CS3383" s="1" t="s">
        <v>151</v>
      </c>
      <c r="CT3383" s="1">
        <v>1</v>
      </c>
      <c r="CU3383" s="1">
        <v>650</v>
      </c>
      <c r="CV3383" s="1">
        <v>64</v>
      </c>
      <c r="CW3383" s="1">
        <v>0</v>
      </c>
      <c r="CX3383" s="1">
        <v>150064</v>
      </c>
      <c r="CY3383" s="1" t="s">
        <v>151</v>
      </c>
    </row>
    <row r="3384" spans="97:103" x14ac:dyDescent="0.2">
      <c r="CS3384" s="1" t="s">
        <v>151</v>
      </c>
      <c r="CT3384" s="1">
        <v>1</v>
      </c>
      <c r="CU3384" s="1">
        <v>650</v>
      </c>
      <c r="CV3384" s="1">
        <v>64</v>
      </c>
      <c r="CW3384" s="1">
        <v>0</v>
      </c>
      <c r="CX3384" s="1">
        <v>150064</v>
      </c>
      <c r="CY3384" s="1" t="s">
        <v>151</v>
      </c>
    </row>
    <row r="3385" spans="97:103" x14ac:dyDescent="0.2">
      <c r="CS3385" s="1" t="s">
        <v>151</v>
      </c>
      <c r="CT3385" s="1">
        <v>1</v>
      </c>
      <c r="CU3385" s="1">
        <v>650</v>
      </c>
      <c r="CV3385" s="1">
        <v>64</v>
      </c>
      <c r="CW3385" s="1">
        <v>0</v>
      </c>
      <c r="CX3385" s="1">
        <v>150064</v>
      </c>
      <c r="CY3385" s="1" t="s">
        <v>151</v>
      </c>
    </row>
    <row r="3386" spans="97:103" x14ac:dyDescent="0.2">
      <c r="CS3386" s="1" t="s">
        <v>151</v>
      </c>
      <c r="CT3386" s="1">
        <v>1</v>
      </c>
      <c r="CU3386" s="1">
        <v>650</v>
      </c>
      <c r="CV3386" s="1">
        <v>64</v>
      </c>
      <c r="CW3386" s="1">
        <v>0</v>
      </c>
      <c r="CX3386" s="1">
        <v>150064</v>
      </c>
      <c r="CY3386" s="1" t="s">
        <v>151</v>
      </c>
    </row>
    <row r="3387" spans="97:103" x14ac:dyDescent="0.2">
      <c r="CS3387" s="1" t="s">
        <v>151</v>
      </c>
      <c r="CT3387" s="1">
        <v>1</v>
      </c>
      <c r="CU3387" s="1">
        <v>650</v>
      </c>
      <c r="CV3387" s="1">
        <v>64</v>
      </c>
      <c r="CW3387" s="1">
        <v>0</v>
      </c>
      <c r="CX3387" s="1">
        <v>150064</v>
      </c>
      <c r="CY3387" s="1" t="s">
        <v>151</v>
      </c>
    </row>
    <row r="3388" spans="97:103" x14ac:dyDescent="0.2">
      <c r="CS3388" s="1" t="s">
        <v>151</v>
      </c>
      <c r="CT3388" s="1">
        <v>1</v>
      </c>
      <c r="CU3388" s="1">
        <v>650</v>
      </c>
      <c r="CV3388" s="1">
        <v>64</v>
      </c>
      <c r="CW3388" s="1">
        <v>0</v>
      </c>
      <c r="CX3388" s="1">
        <v>150064</v>
      </c>
      <c r="CY3388" s="1" t="s">
        <v>151</v>
      </c>
    </row>
    <row r="3389" spans="97:103" x14ac:dyDescent="0.2">
      <c r="CS3389" s="1" t="s">
        <v>151</v>
      </c>
      <c r="CT3389" s="1">
        <v>1</v>
      </c>
      <c r="CU3389" s="1">
        <v>650</v>
      </c>
      <c r="CV3389" s="1">
        <v>64</v>
      </c>
      <c r="CW3389" s="1">
        <v>0</v>
      </c>
      <c r="CX3389" s="1">
        <v>150064</v>
      </c>
      <c r="CY3389" s="1" t="s">
        <v>151</v>
      </c>
    </row>
    <row r="3390" spans="97:103" x14ac:dyDescent="0.2">
      <c r="CS3390" s="1" t="s">
        <v>163</v>
      </c>
      <c r="CT3390" s="1">
        <v>4</v>
      </c>
      <c r="CU3390" s="1">
        <v>650</v>
      </c>
      <c r="CV3390" s="1">
        <v>65</v>
      </c>
      <c r="CW3390" s="1">
        <v>0</v>
      </c>
      <c r="CX3390" s="1">
        <v>150065</v>
      </c>
      <c r="CY3390" s="1" t="s">
        <v>163</v>
      </c>
    </row>
    <row r="3391" spans="97:103" x14ac:dyDescent="0.2">
      <c r="CS3391" s="1" t="s">
        <v>163</v>
      </c>
      <c r="CT3391" s="1">
        <v>4</v>
      </c>
      <c r="CU3391" s="1">
        <v>650</v>
      </c>
      <c r="CV3391" s="1">
        <v>65</v>
      </c>
      <c r="CW3391" s="1">
        <v>0</v>
      </c>
      <c r="CX3391" s="1">
        <v>150065</v>
      </c>
      <c r="CY3391" s="1" t="s">
        <v>163</v>
      </c>
    </row>
    <row r="3392" spans="97:103" x14ac:dyDescent="0.2">
      <c r="CS3392" s="1" t="s">
        <v>163</v>
      </c>
      <c r="CT3392" s="1">
        <v>4</v>
      </c>
      <c r="CU3392" s="1">
        <v>650</v>
      </c>
      <c r="CV3392" s="1">
        <v>65</v>
      </c>
      <c r="CW3392" s="1">
        <v>0</v>
      </c>
      <c r="CX3392" s="1">
        <v>150065</v>
      </c>
      <c r="CY3392" s="1" t="s">
        <v>163</v>
      </c>
    </row>
    <row r="3393" spans="97:103" x14ac:dyDescent="0.2">
      <c r="CS3393" s="1" t="s">
        <v>163</v>
      </c>
      <c r="CT3393" s="1">
        <v>4</v>
      </c>
      <c r="CU3393" s="1">
        <v>650</v>
      </c>
      <c r="CV3393" s="1">
        <v>65</v>
      </c>
      <c r="CW3393" s="1">
        <v>0</v>
      </c>
      <c r="CX3393" s="1">
        <v>150065</v>
      </c>
      <c r="CY3393" s="1" t="s">
        <v>163</v>
      </c>
    </row>
    <row r="3394" spans="97:103" x14ac:dyDescent="0.2">
      <c r="CS3394" s="1" t="s">
        <v>163</v>
      </c>
      <c r="CT3394" s="1">
        <v>4</v>
      </c>
      <c r="CU3394" s="1">
        <v>650</v>
      </c>
      <c r="CV3394" s="1">
        <v>65</v>
      </c>
      <c r="CW3394" s="1">
        <v>0</v>
      </c>
      <c r="CX3394" s="1">
        <v>150065</v>
      </c>
      <c r="CY3394" s="1" t="s">
        <v>163</v>
      </c>
    </row>
    <row r="3395" spans="97:103" x14ac:dyDescent="0.2">
      <c r="CS3395" s="1" t="s">
        <v>163</v>
      </c>
      <c r="CT3395" s="1">
        <v>4</v>
      </c>
      <c r="CU3395" s="1">
        <v>650</v>
      </c>
      <c r="CV3395" s="1">
        <v>65</v>
      </c>
      <c r="CW3395" s="1">
        <v>0</v>
      </c>
      <c r="CX3395" s="1">
        <v>150065</v>
      </c>
      <c r="CY3395" s="1" t="s">
        <v>163</v>
      </c>
    </row>
    <row r="3396" spans="97:103" x14ac:dyDescent="0.2">
      <c r="CS3396" s="1" t="s">
        <v>163</v>
      </c>
      <c r="CT3396" s="1">
        <v>4</v>
      </c>
      <c r="CU3396" s="1">
        <v>650</v>
      </c>
      <c r="CV3396" s="1">
        <v>65</v>
      </c>
      <c r="CW3396" s="1">
        <v>0</v>
      </c>
      <c r="CX3396" s="1">
        <v>150065</v>
      </c>
      <c r="CY3396" s="1" t="s">
        <v>163</v>
      </c>
    </row>
    <row r="3397" spans="97:103" x14ac:dyDescent="0.2">
      <c r="CS3397" s="1" t="s">
        <v>163</v>
      </c>
      <c r="CT3397" s="1">
        <v>4</v>
      </c>
      <c r="CU3397" s="1">
        <v>650</v>
      </c>
      <c r="CV3397" s="1">
        <v>65</v>
      </c>
      <c r="CW3397" s="1">
        <v>0</v>
      </c>
      <c r="CX3397" s="1">
        <v>150065</v>
      </c>
      <c r="CY3397" s="1" t="s">
        <v>163</v>
      </c>
    </row>
    <row r="3398" spans="97:103" x14ac:dyDescent="0.2">
      <c r="CS3398" s="1" t="s">
        <v>163</v>
      </c>
      <c r="CT3398" s="1">
        <v>4</v>
      </c>
      <c r="CU3398" s="1">
        <v>650</v>
      </c>
      <c r="CV3398" s="1">
        <v>65</v>
      </c>
      <c r="CW3398" s="1">
        <v>0</v>
      </c>
      <c r="CX3398" s="1">
        <v>150065</v>
      </c>
      <c r="CY3398" s="1" t="s">
        <v>163</v>
      </c>
    </row>
    <row r="3399" spans="97:103" x14ac:dyDescent="0.2">
      <c r="CS3399" s="1" t="s">
        <v>163</v>
      </c>
      <c r="CT3399" s="1">
        <v>4</v>
      </c>
      <c r="CU3399" s="1">
        <v>650</v>
      </c>
      <c r="CV3399" s="1">
        <v>65</v>
      </c>
      <c r="CW3399" s="1">
        <v>0</v>
      </c>
      <c r="CX3399" s="1">
        <v>150065</v>
      </c>
      <c r="CY3399" s="1" t="s">
        <v>163</v>
      </c>
    </row>
    <row r="3400" spans="97:103" x14ac:dyDescent="0.2">
      <c r="CS3400" s="1" t="s">
        <v>163</v>
      </c>
      <c r="CT3400" s="1">
        <v>4</v>
      </c>
      <c r="CU3400" s="1">
        <v>650</v>
      </c>
      <c r="CV3400" s="1">
        <v>65</v>
      </c>
      <c r="CW3400" s="1">
        <v>0</v>
      </c>
      <c r="CX3400" s="1">
        <v>150065</v>
      </c>
      <c r="CY3400" s="1" t="s">
        <v>163</v>
      </c>
    </row>
    <row r="3401" spans="97:103" x14ac:dyDescent="0.2">
      <c r="CS3401" s="1" t="s">
        <v>163</v>
      </c>
      <c r="CT3401" s="1">
        <v>4</v>
      </c>
      <c r="CU3401" s="1">
        <v>650</v>
      </c>
      <c r="CV3401" s="1">
        <v>65</v>
      </c>
      <c r="CW3401" s="1">
        <v>0</v>
      </c>
      <c r="CX3401" s="1">
        <v>150065</v>
      </c>
      <c r="CY3401" s="1" t="s">
        <v>163</v>
      </c>
    </row>
    <row r="3402" spans="97:103" x14ac:dyDescent="0.2">
      <c r="CS3402" s="1" t="s">
        <v>163</v>
      </c>
      <c r="CT3402" s="1">
        <v>4</v>
      </c>
      <c r="CU3402" s="1">
        <v>650</v>
      </c>
      <c r="CV3402" s="1">
        <v>65</v>
      </c>
      <c r="CW3402" s="1">
        <v>0</v>
      </c>
      <c r="CX3402" s="1">
        <v>150065</v>
      </c>
      <c r="CY3402" s="1" t="s">
        <v>163</v>
      </c>
    </row>
    <row r="3403" spans="97:103" x14ac:dyDescent="0.2">
      <c r="CS3403" s="1" t="s">
        <v>163</v>
      </c>
      <c r="CT3403" s="1">
        <v>4</v>
      </c>
      <c r="CU3403" s="1">
        <v>650</v>
      </c>
      <c r="CV3403" s="1">
        <v>65</v>
      </c>
      <c r="CW3403" s="1">
        <v>0</v>
      </c>
      <c r="CX3403" s="1">
        <v>150065</v>
      </c>
      <c r="CY3403" s="1" t="s">
        <v>163</v>
      </c>
    </row>
    <row r="3404" spans="97:103" x14ac:dyDescent="0.2">
      <c r="CS3404" s="1" t="s">
        <v>163</v>
      </c>
      <c r="CT3404" s="1">
        <v>4</v>
      </c>
      <c r="CU3404" s="1">
        <v>650</v>
      </c>
      <c r="CV3404" s="1">
        <v>65</v>
      </c>
      <c r="CW3404" s="1">
        <v>0</v>
      </c>
      <c r="CX3404" s="1">
        <v>150065</v>
      </c>
      <c r="CY3404" s="1" t="s">
        <v>163</v>
      </c>
    </row>
    <row r="3405" spans="97:103" x14ac:dyDescent="0.2">
      <c r="CS3405" s="1" t="s">
        <v>163</v>
      </c>
      <c r="CT3405" s="1">
        <v>4</v>
      </c>
      <c r="CU3405" s="1">
        <v>650</v>
      </c>
      <c r="CV3405" s="1">
        <v>65</v>
      </c>
      <c r="CW3405" s="1">
        <v>0</v>
      </c>
      <c r="CX3405" s="1">
        <v>150065</v>
      </c>
      <c r="CY3405" s="1" t="s">
        <v>163</v>
      </c>
    </row>
    <row r="3406" spans="97:103" x14ac:dyDescent="0.2">
      <c r="CS3406" s="1" t="s">
        <v>163</v>
      </c>
      <c r="CT3406" s="1">
        <v>4</v>
      </c>
      <c r="CU3406" s="1">
        <v>650</v>
      </c>
      <c r="CV3406" s="1">
        <v>65</v>
      </c>
      <c r="CW3406" s="1">
        <v>0</v>
      </c>
      <c r="CX3406" s="1">
        <v>150065</v>
      </c>
      <c r="CY3406" s="1" t="s">
        <v>163</v>
      </c>
    </row>
    <row r="3407" spans="97:103" x14ac:dyDescent="0.2">
      <c r="CS3407" s="1" t="s">
        <v>163</v>
      </c>
      <c r="CT3407" s="1">
        <v>4</v>
      </c>
      <c r="CU3407" s="1">
        <v>650</v>
      </c>
      <c r="CV3407" s="1">
        <v>65</v>
      </c>
      <c r="CW3407" s="1">
        <v>0</v>
      </c>
      <c r="CX3407" s="1">
        <v>150065</v>
      </c>
      <c r="CY3407" s="1" t="s">
        <v>163</v>
      </c>
    </row>
    <row r="3408" spans="97:103" x14ac:dyDescent="0.2">
      <c r="CS3408" s="1" t="s">
        <v>163</v>
      </c>
      <c r="CT3408" s="1">
        <v>4</v>
      </c>
      <c r="CU3408" s="1">
        <v>650</v>
      </c>
      <c r="CV3408" s="1">
        <v>65</v>
      </c>
      <c r="CW3408" s="1">
        <v>0</v>
      </c>
      <c r="CX3408" s="1">
        <v>150065</v>
      </c>
      <c r="CY3408" s="1" t="s">
        <v>163</v>
      </c>
    </row>
    <row r="3409" spans="97:103" x14ac:dyDescent="0.2">
      <c r="CS3409" s="1" t="s">
        <v>163</v>
      </c>
      <c r="CT3409" s="1">
        <v>4</v>
      </c>
      <c r="CU3409" s="1">
        <v>650</v>
      </c>
      <c r="CV3409" s="1">
        <v>65</v>
      </c>
      <c r="CW3409" s="1">
        <v>0</v>
      </c>
      <c r="CX3409" s="1">
        <v>150065</v>
      </c>
      <c r="CY3409" s="1" t="s">
        <v>163</v>
      </c>
    </row>
    <row r="3410" spans="97:103" x14ac:dyDescent="0.2">
      <c r="CS3410" s="1" t="s">
        <v>163</v>
      </c>
      <c r="CT3410" s="1">
        <v>4</v>
      </c>
      <c r="CU3410" s="1">
        <v>650</v>
      </c>
      <c r="CV3410" s="1">
        <v>65</v>
      </c>
      <c r="CW3410" s="1">
        <v>0</v>
      </c>
      <c r="CX3410" s="1">
        <v>150065</v>
      </c>
      <c r="CY3410" s="1" t="s">
        <v>163</v>
      </c>
    </row>
    <row r="3411" spans="97:103" x14ac:dyDescent="0.2">
      <c r="CS3411" s="1" t="s">
        <v>163</v>
      </c>
      <c r="CT3411" s="1">
        <v>4</v>
      </c>
      <c r="CU3411" s="1">
        <v>650</v>
      </c>
      <c r="CV3411" s="1">
        <v>65</v>
      </c>
      <c r="CW3411" s="1">
        <v>0</v>
      </c>
      <c r="CX3411" s="1">
        <v>150065</v>
      </c>
      <c r="CY3411" s="1" t="s">
        <v>163</v>
      </c>
    </row>
    <row r="3412" spans="97:103" x14ac:dyDescent="0.2">
      <c r="CS3412" s="1" t="s">
        <v>163</v>
      </c>
      <c r="CT3412" s="1">
        <v>4</v>
      </c>
      <c r="CU3412" s="1">
        <v>650</v>
      </c>
      <c r="CV3412" s="1">
        <v>65</v>
      </c>
      <c r="CW3412" s="1">
        <v>0</v>
      </c>
      <c r="CX3412" s="1">
        <v>150065</v>
      </c>
      <c r="CY3412" s="1" t="s">
        <v>163</v>
      </c>
    </row>
    <row r="3413" spans="97:103" x14ac:dyDescent="0.2">
      <c r="CS3413" s="1" t="s">
        <v>163</v>
      </c>
      <c r="CT3413" s="1">
        <v>4</v>
      </c>
      <c r="CU3413" s="1">
        <v>650</v>
      </c>
      <c r="CV3413" s="1">
        <v>65</v>
      </c>
      <c r="CW3413" s="1">
        <v>0</v>
      </c>
      <c r="CX3413" s="1">
        <v>150065</v>
      </c>
      <c r="CY3413" s="1" t="s">
        <v>163</v>
      </c>
    </row>
    <row r="3414" spans="97:103" x14ac:dyDescent="0.2">
      <c r="CS3414" s="1" t="s">
        <v>163</v>
      </c>
      <c r="CT3414" s="1">
        <v>4</v>
      </c>
      <c r="CU3414" s="1">
        <v>650</v>
      </c>
      <c r="CV3414" s="1">
        <v>65</v>
      </c>
      <c r="CW3414" s="1">
        <v>0</v>
      </c>
      <c r="CX3414" s="1">
        <v>150065</v>
      </c>
      <c r="CY3414" s="1" t="s">
        <v>163</v>
      </c>
    </row>
    <row r="3415" spans="97:103" x14ac:dyDescent="0.2">
      <c r="CS3415" s="1" t="s">
        <v>163</v>
      </c>
      <c r="CT3415" s="1">
        <v>4</v>
      </c>
      <c r="CU3415" s="1">
        <v>650</v>
      </c>
      <c r="CV3415" s="1">
        <v>65</v>
      </c>
      <c r="CW3415" s="1">
        <v>0</v>
      </c>
      <c r="CX3415" s="1">
        <v>150065</v>
      </c>
      <c r="CY3415" s="1" t="s">
        <v>163</v>
      </c>
    </row>
    <row r="3416" spans="97:103" x14ac:dyDescent="0.2">
      <c r="CS3416" s="1" t="s">
        <v>163</v>
      </c>
      <c r="CT3416" s="1">
        <v>4</v>
      </c>
      <c r="CU3416" s="1">
        <v>650</v>
      </c>
      <c r="CV3416" s="1">
        <v>65</v>
      </c>
      <c r="CW3416" s="1">
        <v>0</v>
      </c>
      <c r="CX3416" s="1">
        <v>150065</v>
      </c>
      <c r="CY3416" s="1" t="s">
        <v>163</v>
      </c>
    </row>
    <row r="3417" spans="97:103" x14ac:dyDescent="0.2">
      <c r="CS3417" s="1" t="s">
        <v>163</v>
      </c>
      <c r="CT3417" s="1">
        <v>4</v>
      </c>
      <c r="CU3417" s="1">
        <v>650</v>
      </c>
      <c r="CV3417" s="1">
        <v>65</v>
      </c>
      <c r="CW3417" s="1">
        <v>0</v>
      </c>
      <c r="CX3417" s="1">
        <v>150065</v>
      </c>
      <c r="CY3417" s="1" t="s">
        <v>163</v>
      </c>
    </row>
    <row r="3418" spans="97:103" x14ac:dyDescent="0.2">
      <c r="CS3418" s="1" t="s">
        <v>163</v>
      </c>
      <c r="CT3418" s="1">
        <v>4</v>
      </c>
      <c r="CU3418" s="1">
        <v>650</v>
      </c>
      <c r="CV3418" s="1">
        <v>65</v>
      </c>
      <c r="CW3418" s="1">
        <v>0</v>
      </c>
      <c r="CX3418" s="1">
        <v>150065</v>
      </c>
      <c r="CY3418" s="1" t="s">
        <v>163</v>
      </c>
    </row>
    <row r="3419" spans="97:103" x14ac:dyDescent="0.2">
      <c r="CS3419" s="1" t="s">
        <v>163</v>
      </c>
      <c r="CT3419" s="1">
        <v>4</v>
      </c>
      <c r="CU3419" s="1">
        <v>650</v>
      </c>
      <c r="CV3419" s="1">
        <v>65</v>
      </c>
      <c r="CW3419" s="1">
        <v>0</v>
      </c>
      <c r="CX3419" s="1">
        <v>150065</v>
      </c>
      <c r="CY3419" s="1" t="s">
        <v>163</v>
      </c>
    </row>
    <row r="3420" spans="97:103" x14ac:dyDescent="0.2">
      <c r="CS3420" s="1" t="s">
        <v>163</v>
      </c>
      <c r="CT3420" s="1">
        <v>4</v>
      </c>
      <c r="CU3420" s="1">
        <v>650</v>
      </c>
      <c r="CV3420" s="1">
        <v>65</v>
      </c>
      <c r="CW3420" s="1">
        <v>0</v>
      </c>
      <c r="CX3420" s="1">
        <v>150065</v>
      </c>
      <c r="CY3420" s="1" t="s">
        <v>163</v>
      </c>
    </row>
    <row r="3421" spans="97:103" x14ac:dyDescent="0.2">
      <c r="CS3421" s="1" t="s">
        <v>163</v>
      </c>
      <c r="CT3421" s="1">
        <v>4</v>
      </c>
      <c r="CU3421" s="1">
        <v>650</v>
      </c>
      <c r="CV3421" s="1">
        <v>65</v>
      </c>
      <c r="CW3421" s="1">
        <v>0</v>
      </c>
      <c r="CX3421" s="1">
        <v>150065</v>
      </c>
      <c r="CY3421" s="1" t="s">
        <v>163</v>
      </c>
    </row>
    <row r="3422" spans="97:103" x14ac:dyDescent="0.2">
      <c r="CS3422" s="1" t="s">
        <v>163</v>
      </c>
      <c r="CT3422" s="1">
        <v>4</v>
      </c>
      <c r="CU3422" s="1">
        <v>650</v>
      </c>
      <c r="CV3422" s="1">
        <v>65</v>
      </c>
      <c r="CW3422" s="1">
        <v>0</v>
      </c>
      <c r="CX3422" s="1">
        <v>150065</v>
      </c>
      <c r="CY3422" s="1" t="s">
        <v>163</v>
      </c>
    </row>
    <row r="3423" spans="97:103" x14ac:dyDescent="0.2">
      <c r="CS3423" s="1" t="s">
        <v>163</v>
      </c>
      <c r="CT3423" s="1">
        <v>4</v>
      </c>
      <c r="CU3423" s="1">
        <v>650</v>
      </c>
      <c r="CV3423" s="1">
        <v>65</v>
      </c>
      <c r="CW3423" s="1">
        <v>0</v>
      </c>
      <c r="CX3423" s="1">
        <v>150065</v>
      </c>
      <c r="CY3423" s="1" t="s">
        <v>163</v>
      </c>
    </row>
    <row r="3424" spans="97:103" x14ac:dyDescent="0.2">
      <c r="CS3424" s="1" t="s">
        <v>163</v>
      </c>
      <c r="CT3424" s="1">
        <v>4</v>
      </c>
      <c r="CU3424" s="1">
        <v>650</v>
      </c>
      <c r="CV3424" s="1">
        <v>65</v>
      </c>
      <c r="CW3424" s="1">
        <v>0</v>
      </c>
      <c r="CX3424" s="1">
        <v>150065</v>
      </c>
      <c r="CY3424" s="1" t="s">
        <v>163</v>
      </c>
    </row>
    <row r="3425" spans="97:103" x14ac:dyDescent="0.2">
      <c r="CS3425" s="1" t="s">
        <v>163</v>
      </c>
      <c r="CT3425" s="1">
        <v>4</v>
      </c>
      <c r="CU3425" s="1">
        <v>650</v>
      </c>
      <c r="CV3425" s="1">
        <v>65</v>
      </c>
      <c r="CW3425" s="1">
        <v>0</v>
      </c>
      <c r="CX3425" s="1">
        <v>150065</v>
      </c>
      <c r="CY3425" s="1" t="s">
        <v>163</v>
      </c>
    </row>
    <row r="3426" spans="97:103" x14ac:dyDescent="0.2">
      <c r="CS3426" s="1" t="s">
        <v>176</v>
      </c>
      <c r="CT3426" s="1">
        <v>1</v>
      </c>
      <c r="CU3426" s="1">
        <v>650</v>
      </c>
      <c r="CV3426" s="1">
        <v>66</v>
      </c>
      <c r="CW3426" s="1">
        <v>0</v>
      </c>
      <c r="CX3426" s="1">
        <v>150066</v>
      </c>
      <c r="CY3426" s="1" t="s">
        <v>176</v>
      </c>
    </row>
    <row r="3427" spans="97:103" x14ac:dyDescent="0.2">
      <c r="CS3427" s="1" t="s">
        <v>176</v>
      </c>
      <c r="CT3427" s="1">
        <v>1</v>
      </c>
      <c r="CU3427" s="1">
        <v>650</v>
      </c>
      <c r="CV3427" s="1">
        <v>66</v>
      </c>
      <c r="CW3427" s="1">
        <v>0</v>
      </c>
      <c r="CX3427" s="1">
        <v>150066</v>
      </c>
      <c r="CY3427" s="1" t="s">
        <v>176</v>
      </c>
    </row>
    <row r="3428" spans="97:103" x14ac:dyDescent="0.2">
      <c r="CS3428" s="1" t="s">
        <v>176</v>
      </c>
      <c r="CT3428" s="1">
        <v>1</v>
      </c>
      <c r="CU3428" s="1">
        <v>650</v>
      </c>
      <c r="CV3428" s="1">
        <v>66</v>
      </c>
      <c r="CW3428" s="1">
        <v>0</v>
      </c>
      <c r="CX3428" s="1">
        <v>150066</v>
      </c>
      <c r="CY3428" s="1" t="s">
        <v>176</v>
      </c>
    </row>
    <row r="3429" spans="97:103" x14ac:dyDescent="0.2">
      <c r="CS3429" s="1" t="s">
        <v>176</v>
      </c>
      <c r="CT3429" s="1">
        <v>1</v>
      </c>
      <c r="CU3429" s="1">
        <v>650</v>
      </c>
      <c r="CV3429" s="1">
        <v>66</v>
      </c>
      <c r="CW3429" s="1">
        <v>0</v>
      </c>
      <c r="CX3429" s="1">
        <v>150066</v>
      </c>
      <c r="CY3429" s="1" t="s">
        <v>176</v>
      </c>
    </row>
    <row r="3430" spans="97:103" x14ac:dyDescent="0.2">
      <c r="CS3430" s="1" t="s">
        <v>176</v>
      </c>
      <c r="CT3430" s="1">
        <v>1</v>
      </c>
      <c r="CU3430" s="1">
        <v>650</v>
      </c>
      <c r="CV3430" s="1">
        <v>66</v>
      </c>
      <c r="CW3430" s="1">
        <v>0</v>
      </c>
      <c r="CX3430" s="1">
        <v>150066</v>
      </c>
      <c r="CY3430" s="1" t="s">
        <v>176</v>
      </c>
    </row>
    <row r="3431" spans="97:103" x14ac:dyDescent="0.2">
      <c r="CS3431" s="1" t="s">
        <v>176</v>
      </c>
      <c r="CT3431" s="1">
        <v>1</v>
      </c>
      <c r="CU3431" s="1">
        <v>650</v>
      </c>
      <c r="CV3431" s="1">
        <v>66</v>
      </c>
      <c r="CW3431" s="1">
        <v>0</v>
      </c>
      <c r="CX3431" s="1">
        <v>150066</v>
      </c>
      <c r="CY3431" s="1" t="s">
        <v>176</v>
      </c>
    </row>
    <row r="3432" spans="97:103" x14ac:dyDescent="0.2">
      <c r="CS3432" s="1" t="s">
        <v>176</v>
      </c>
      <c r="CT3432" s="1">
        <v>1</v>
      </c>
      <c r="CU3432" s="1">
        <v>650</v>
      </c>
      <c r="CV3432" s="1">
        <v>66</v>
      </c>
      <c r="CW3432" s="1">
        <v>0</v>
      </c>
      <c r="CX3432" s="1">
        <v>150066</v>
      </c>
      <c r="CY3432" s="1" t="s">
        <v>176</v>
      </c>
    </row>
    <row r="3433" spans="97:103" x14ac:dyDescent="0.2">
      <c r="CS3433" s="1" t="s">
        <v>176</v>
      </c>
      <c r="CT3433" s="1">
        <v>1</v>
      </c>
      <c r="CU3433" s="1">
        <v>650</v>
      </c>
      <c r="CV3433" s="1">
        <v>66</v>
      </c>
      <c r="CW3433" s="1">
        <v>0</v>
      </c>
      <c r="CX3433" s="1">
        <v>150066</v>
      </c>
      <c r="CY3433" s="1" t="s">
        <v>176</v>
      </c>
    </row>
    <row r="3434" spans="97:103" x14ac:dyDescent="0.2">
      <c r="CS3434" s="1" t="s">
        <v>176</v>
      </c>
      <c r="CT3434" s="1">
        <v>1</v>
      </c>
      <c r="CU3434" s="1">
        <v>650</v>
      </c>
      <c r="CV3434" s="1">
        <v>66</v>
      </c>
      <c r="CW3434" s="1">
        <v>0</v>
      </c>
      <c r="CX3434" s="1">
        <v>150066</v>
      </c>
      <c r="CY3434" s="1" t="s">
        <v>176</v>
      </c>
    </row>
    <row r="3435" spans="97:103" x14ac:dyDescent="0.2">
      <c r="CS3435" s="1" t="s">
        <v>176</v>
      </c>
      <c r="CT3435" s="1">
        <v>1</v>
      </c>
      <c r="CU3435" s="1">
        <v>650</v>
      </c>
      <c r="CV3435" s="1">
        <v>66</v>
      </c>
      <c r="CW3435" s="1">
        <v>0</v>
      </c>
      <c r="CX3435" s="1">
        <v>150066</v>
      </c>
      <c r="CY3435" s="1" t="s">
        <v>176</v>
      </c>
    </row>
    <row r="3436" spans="97:103" x14ac:dyDescent="0.2">
      <c r="CS3436" s="1" t="s">
        <v>176</v>
      </c>
      <c r="CT3436" s="1">
        <v>1</v>
      </c>
      <c r="CU3436" s="1">
        <v>650</v>
      </c>
      <c r="CV3436" s="1">
        <v>66</v>
      </c>
      <c r="CW3436" s="1">
        <v>0</v>
      </c>
      <c r="CX3436" s="1">
        <v>150066</v>
      </c>
      <c r="CY3436" s="1" t="s">
        <v>176</v>
      </c>
    </row>
    <row r="3437" spans="97:103" x14ac:dyDescent="0.2">
      <c r="CS3437" s="1" t="s">
        <v>176</v>
      </c>
      <c r="CT3437" s="1">
        <v>1</v>
      </c>
      <c r="CU3437" s="1">
        <v>650</v>
      </c>
      <c r="CV3437" s="1">
        <v>66</v>
      </c>
      <c r="CW3437" s="1">
        <v>0</v>
      </c>
      <c r="CX3437" s="1">
        <v>150066</v>
      </c>
      <c r="CY3437" s="1" t="s">
        <v>176</v>
      </c>
    </row>
    <row r="3438" spans="97:103" x14ac:dyDescent="0.2">
      <c r="CS3438" s="1" t="s">
        <v>176</v>
      </c>
      <c r="CT3438" s="1">
        <v>1</v>
      </c>
      <c r="CU3438" s="1">
        <v>650</v>
      </c>
      <c r="CV3438" s="1">
        <v>66</v>
      </c>
      <c r="CW3438" s="1">
        <v>0</v>
      </c>
      <c r="CX3438" s="1">
        <v>150066</v>
      </c>
      <c r="CY3438" s="1" t="s">
        <v>176</v>
      </c>
    </row>
    <row r="3439" spans="97:103" x14ac:dyDescent="0.2">
      <c r="CS3439" s="1" t="s">
        <v>176</v>
      </c>
      <c r="CT3439" s="1">
        <v>1</v>
      </c>
      <c r="CU3439" s="1">
        <v>650</v>
      </c>
      <c r="CV3439" s="1">
        <v>66</v>
      </c>
      <c r="CW3439" s="1">
        <v>0</v>
      </c>
      <c r="CX3439" s="1">
        <v>150066</v>
      </c>
      <c r="CY3439" s="1" t="s">
        <v>176</v>
      </c>
    </row>
    <row r="3440" spans="97:103" x14ac:dyDescent="0.2">
      <c r="CS3440" s="1" t="s">
        <v>176</v>
      </c>
      <c r="CT3440" s="1">
        <v>1</v>
      </c>
      <c r="CU3440" s="1">
        <v>650</v>
      </c>
      <c r="CV3440" s="1">
        <v>66</v>
      </c>
      <c r="CW3440" s="1">
        <v>0</v>
      </c>
      <c r="CX3440" s="1">
        <v>150066</v>
      </c>
      <c r="CY3440" s="1" t="s">
        <v>176</v>
      </c>
    </row>
    <row r="3441" spans="97:103" x14ac:dyDescent="0.2">
      <c r="CS3441" s="1" t="s">
        <v>176</v>
      </c>
      <c r="CT3441" s="1">
        <v>1</v>
      </c>
      <c r="CU3441" s="1">
        <v>650</v>
      </c>
      <c r="CV3441" s="1">
        <v>66</v>
      </c>
      <c r="CW3441" s="1">
        <v>0</v>
      </c>
      <c r="CX3441" s="1">
        <v>150066</v>
      </c>
      <c r="CY3441" s="1" t="s">
        <v>176</v>
      </c>
    </row>
    <row r="3442" spans="97:103" x14ac:dyDescent="0.2">
      <c r="CS3442" s="1" t="s">
        <v>176</v>
      </c>
      <c r="CT3442" s="1">
        <v>1</v>
      </c>
      <c r="CU3442" s="1">
        <v>650</v>
      </c>
      <c r="CV3442" s="1">
        <v>66</v>
      </c>
      <c r="CW3442" s="1">
        <v>0</v>
      </c>
      <c r="CX3442" s="1">
        <v>150066</v>
      </c>
      <c r="CY3442" s="1" t="s">
        <v>176</v>
      </c>
    </row>
    <row r="3443" spans="97:103" x14ac:dyDescent="0.2">
      <c r="CS3443" s="1" t="s">
        <v>176</v>
      </c>
      <c r="CT3443" s="1">
        <v>1</v>
      </c>
      <c r="CU3443" s="1">
        <v>650</v>
      </c>
      <c r="CV3443" s="1">
        <v>66</v>
      </c>
      <c r="CW3443" s="1">
        <v>0</v>
      </c>
      <c r="CX3443" s="1">
        <v>150066</v>
      </c>
      <c r="CY3443" s="1" t="s">
        <v>176</v>
      </c>
    </row>
    <row r="3444" spans="97:103" x14ac:dyDescent="0.2">
      <c r="CS3444" s="1" t="s">
        <v>176</v>
      </c>
      <c r="CT3444" s="1">
        <v>1</v>
      </c>
      <c r="CU3444" s="1">
        <v>650</v>
      </c>
      <c r="CV3444" s="1">
        <v>66</v>
      </c>
      <c r="CW3444" s="1">
        <v>0</v>
      </c>
      <c r="CX3444" s="1">
        <v>150066</v>
      </c>
      <c r="CY3444" s="1" t="s">
        <v>176</v>
      </c>
    </row>
    <row r="3445" spans="97:103" x14ac:dyDescent="0.2">
      <c r="CS3445" s="1" t="s">
        <v>176</v>
      </c>
      <c r="CT3445" s="1">
        <v>1</v>
      </c>
      <c r="CU3445" s="1">
        <v>650</v>
      </c>
      <c r="CV3445" s="1">
        <v>66</v>
      </c>
      <c r="CW3445" s="1">
        <v>0</v>
      </c>
      <c r="CX3445" s="1">
        <v>150066</v>
      </c>
      <c r="CY3445" s="1" t="s">
        <v>176</v>
      </c>
    </row>
    <row r="3446" spans="97:103" x14ac:dyDescent="0.2">
      <c r="CS3446" s="1" t="s">
        <v>176</v>
      </c>
      <c r="CT3446" s="1">
        <v>1</v>
      </c>
      <c r="CU3446" s="1">
        <v>650</v>
      </c>
      <c r="CV3446" s="1">
        <v>66</v>
      </c>
      <c r="CW3446" s="1">
        <v>0</v>
      </c>
      <c r="CX3446" s="1">
        <v>150066</v>
      </c>
      <c r="CY3446" s="1" t="s">
        <v>176</v>
      </c>
    </row>
    <row r="3447" spans="97:103" x14ac:dyDescent="0.2">
      <c r="CS3447" s="1" t="s">
        <v>176</v>
      </c>
      <c r="CT3447" s="1">
        <v>1</v>
      </c>
      <c r="CU3447" s="1">
        <v>650</v>
      </c>
      <c r="CV3447" s="1">
        <v>66</v>
      </c>
      <c r="CW3447" s="1">
        <v>0</v>
      </c>
      <c r="CX3447" s="1">
        <v>150066</v>
      </c>
      <c r="CY3447" s="1" t="s">
        <v>176</v>
      </c>
    </row>
    <row r="3448" spans="97:103" x14ac:dyDescent="0.2">
      <c r="CS3448" s="1" t="s">
        <v>176</v>
      </c>
      <c r="CT3448" s="1">
        <v>1</v>
      </c>
      <c r="CU3448" s="1">
        <v>650</v>
      </c>
      <c r="CV3448" s="1">
        <v>66</v>
      </c>
      <c r="CW3448" s="1">
        <v>0</v>
      </c>
      <c r="CX3448" s="1">
        <v>150066</v>
      </c>
      <c r="CY3448" s="1" t="s">
        <v>176</v>
      </c>
    </row>
    <row r="3449" spans="97:103" x14ac:dyDescent="0.2">
      <c r="CS3449" s="1" t="s">
        <v>176</v>
      </c>
      <c r="CT3449" s="1">
        <v>1</v>
      </c>
      <c r="CU3449" s="1">
        <v>650</v>
      </c>
      <c r="CV3449" s="1">
        <v>66</v>
      </c>
      <c r="CW3449" s="1">
        <v>0</v>
      </c>
      <c r="CX3449" s="1">
        <v>150066</v>
      </c>
      <c r="CY3449" s="1" t="s">
        <v>176</v>
      </c>
    </row>
    <row r="3450" spans="97:103" x14ac:dyDescent="0.2">
      <c r="CS3450" s="1" t="s">
        <v>176</v>
      </c>
      <c r="CT3450" s="1">
        <v>1</v>
      </c>
      <c r="CU3450" s="1">
        <v>650</v>
      </c>
      <c r="CV3450" s="1">
        <v>66</v>
      </c>
      <c r="CW3450" s="1">
        <v>0</v>
      </c>
      <c r="CX3450" s="1">
        <v>150066</v>
      </c>
      <c r="CY3450" s="1" t="s">
        <v>176</v>
      </c>
    </row>
    <row r="3451" spans="97:103" x14ac:dyDescent="0.2">
      <c r="CS3451" s="1" t="s">
        <v>176</v>
      </c>
      <c r="CT3451" s="1">
        <v>1</v>
      </c>
      <c r="CU3451" s="1">
        <v>650</v>
      </c>
      <c r="CV3451" s="1">
        <v>66</v>
      </c>
      <c r="CW3451" s="1">
        <v>0</v>
      </c>
      <c r="CX3451" s="1">
        <v>150066</v>
      </c>
      <c r="CY3451" s="1" t="s">
        <v>176</v>
      </c>
    </row>
    <row r="3452" spans="97:103" x14ac:dyDescent="0.2">
      <c r="CS3452" s="1" t="s">
        <v>176</v>
      </c>
      <c r="CT3452" s="1">
        <v>1</v>
      </c>
      <c r="CU3452" s="1">
        <v>650</v>
      </c>
      <c r="CV3452" s="1">
        <v>66</v>
      </c>
      <c r="CW3452" s="1">
        <v>0</v>
      </c>
      <c r="CX3452" s="1">
        <v>150066</v>
      </c>
      <c r="CY3452" s="1" t="s">
        <v>176</v>
      </c>
    </row>
    <row r="3453" spans="97:103" x14ac:dyDescent="0.2">
      <c r="CS3453" s="1" t="s">
        <v>176</v>
      </c>
      <c r="CT3453" s="1">
        <v>1</v>
      </c>
      <c r="CU3453" s="1">
        <v>650</v>
      </c>
      <c r="CV3453" s="1">
        <v>66</v>
      </c>
      <c r="CW3453" s="1">
        <v>0</v>
      </c>
      <c r="CX3453" s="1">
        <v>150066</v>
      </c>
      <c r="CY3453" s="1" t="s">
        <v>176</v>
      </c>
    </row>
    <row r="3454" spans="97:103" x14ac:dyDescent="0.2">
      <c r="CS3454" s="1" t="s">
        <v>176</v>
      </c>
      <c r="CT3454" s="1">
        <v>1</v>
      </c>
      <c r="CU3454" s="1">
        <v>650</v>
      </c>
      <c r="CV3454" s="1">
        <v>66</v>
      </c>
      <c r="CW3454" s="1">
        <v>0</v>
      </c>
      <c r="CX3454" s="1">
        <v>150066</v>
      </c>
      <c r="CY3454" s="1" t="s">
        <v>176</v>
      </c>
    </row>
    <row r="3455" spans="97:103" x14ac:dyDescent="0.2">
      <c r="CS3455" s="1" t="s">
        <v>176</v>
      </c>
      <c r="CT3455" s="1">
        <v>1</v>
      </c>
      <c r="CU3455" s="1">
        <v>650</v>
      </c>
      <c r="CV3455" s="1">
        <v>66</v>
      </c>
      <c r="CW3455" s="1">
        <v>0</v>
      </c>
      <c r="CX3455" s="1">
        <v>150066</v>
      </c>
      <c r="CY3455" s="1" t="s">
        <v>176</v>
      </c>
    </row>
    <row r="3456" spans="97:103" x14ac:dyDescent="0.2">
      <c r="CS3456" s="1" t="s">
        <v>176</v>
      </c>
      <c r="CT3456" s="1">
        <v>1</v>
      </c>
      <c r="CU3456" s="1">
        <v>650</v>
      </c>
      <c r="CV3456" s="1">
        <v>66</v>
      </c>
      <c r="CW3456" s="1">
        <v>0</v>
      </c>
      <c r="CX3456" s="1">
        <v>150066</v>
      </c>
      <c r="CY3456" s="1" t="s">
        <v>176</v>
      </c>
    </row>
    <row r="3457" spans="97:103" x14ac:dyDescent="0.2">
      <c r="CS3457" s="1" t="s">
        <v>176</v>
      </c>
      <c r="CT3457" s="1">
        <v>1</v>
      </c>
      <c r="CU3457" s="1">
        <v>650</v>
      </c>
      <c r="CV3457" s="1">
        <v>66</v>
      </c>
      <c r="CW3457" s="1">
        <v>0</v>
      </c>
      <c r="CX3457" s="1">
        <v>150066</v>
      </c>
      <c r="CY3457" s="1" t="s">
        <v>176</v>
      </c>
    </row>
    <row r="3458" spans="97:103" x14ac:dyDescent="0.2">
      <c r="CS3458" s="1" t="s">
        <v>176</v>
      </c>
      <c r="CT3458" s="1">
        <v>1</v>
      </c>
      <c r="CU3458" s="1">
        <v>650</v>
      </c>
      <c r="CV3458" s="1">
        <v>66</v>
      </c>
      <c r="CW3458" s="1">
        <v>0</v>
      </c>
      <c r="CX3458" s="1">
        <v>150066</v>
      </c>
      <c r="CY3458" s="1" t="s">
        <v>176</v>
      </c>
    </row>
    <row r="3459" spans="97:103" x14ac:dyDescent="0.2">
      <c r="CS3459" s="1" t="s">
        <v>176</v>
      </c>
      <c r="CT3459" s="1">
        <v>1</v>
      </c>
      <c r="CU3459" s="1">
        <v>650</v>
      </c>
      <c r="CV3459" s="1">
        <v>66</v>
      </c>
      <c r="CW3459" s="1">
        <v>0</v>
      </c>
      <c r="CX3459" s="1">
        <v>150066</v>
      </c>
      <c r="CY3459" s="1" t="s">
        <v>176</v>
      </c>
    </row>
    <row r="3460" spans="97:103" x14ac:dyDescent="0.2">
      <c r="CS3460" s="1" t="s">
        <v>176</v>
      </c>
      <c r="CT3460" s="1">
        <v>1</v>
      </c>
      <c r="CU3460" s="1">
        <v>650</v>
      </c>
      <c r="CV3460" s="1">
        <v>66</v>
      </c>
      <c r="CW3460" s="1">
        <v>0</v>
      </c>
      <c r="CX3460" s="1">
        <v>150066</v>
      </c>
      <c r="CY3460" s="1" t="s">
        <v>176</v>
      </c>
    </row>
    <row r="3461" spans="97:103" x14ac:dyDescent="0.2">
      <c r="CS3461" s="1" t="s">
        <v>176</v>
      </c>
      <c r="CT3461" s="1">
        <v>1</v>
      </c>
      <c r="CU3461" s="1">
        <v>650</v>
      </c>
      <c r="CV3461" s="1">
        <v>66</v>
      </c>
      <c r="CW3461" s="1">
        <v>0</v>
      </c>
      <c r="CX3461" s="1">
        <v>150066</v>
      </c>
      <c r="CY3461" s="1" t="s">
        <v>176</v>
      </c>
    </row>
    <row r="3462" spans="97:103" x14ac:dyDescent="0.2">
      <c r="CS3462" s="1" t="s">
        <v>160</v>
      </c>
      <c r="CT3462" s="1">
        <v>2</v>
      </c>
      <c r="CU3462" s="1">
        <v>650</v>
      </c>
      <c r="CV3462" s="1">
        <v>67</v>
      </c>
      <c r="CW3462" s="1">
        <v>0</v>
      </c>
      <c r="CX3462" s="1">
        <v>150067</v>
      </c>
      <c r="CY3462" s="1" t="s">
        <v>160</v>
      </c>
    </row>
    <row r="3463" spans="97:103" x14ac:dyDescent="0.2">
      <c r="CS3463" s="1" t="s">
        <v>160</v>
      </c>
      <c r="CT3463" s="1">
        <v>2</v>
      </c>
      <c r="CU3463" s="1">
        <v>650</v>
      </c>
      <c r="CV3463" s="1">
        <v>67</v>
      </c>
      <c r="CW3463" s="1">
        <v>0</v>
      </c>
      <c r="CX3463" s="1">
        <v>150067</v>
      </c>
      <c r="CY3463" s="1" t="s">
        <v>160</v>
      </c>
    </row>
    <row r="3464" spans="97:103" x14ac:dyDescent="0.2">
      <c r="CS3464" s="1" t="s">
        <v>160</v>
      </c>
      <c r="CT3464" s="1">
        <v>2</v>
      </c>
      <c r="CU3464" s="1">
        <v>650</v>
      </c>
      <c r="CV3464" s="1">
        <v>67</v>
      </c>
      <c r="CW3464" s="1">
        <v>0</v>
      </c>
      <c r="CX3464" s="1">
        <v>150067</v>
      </c>
      <c r="CY3464" s="1" t="s">
        <v>160</v>
      </c>
    </row>
    <row r="3465" spans="97:103" x14ac:dyDescent="0.2">
      <c r="CS3465" s="1" t="s">
        <v>160</v>
      </c>
      <c r="CT3465" s="1">
        <v>2</v>
      </c>
      <c r="CU3465" s="1">
        <v>650</v>
      </c>
      <c r="CV3465" s="1">
        <v>67</v>
      </c>
      <c r="CW3465" s="1">
        <v>0</v>
      </c>
      <c r="CX3465" s="1">
        <v>150067</v>
      </c>
      <c r="CY3465" s="1" t="s">
        <v>160</v>
      </c>
    </row>
    <row r="3466" spans="97:103" x14ac:dyDescent="0.2">
      <c r="CS3466" s="1" t="s">
        <v>160</v>
      </c>
      <c r="CT3466" s="1">
        <v>2</v>
      </c>
      <c r="CU3466" s="1">
        <v>650</v>
      </c>
      <c r="CV3466" s="1">
        <v>67</v>
      </c>
      <c r="CW3466" s="1">
        <v>0</v>
      </c>
      <c r="CX3466" s="1">
        <v>150067</v>
      </c>
      <c r="CY3466" s="1" t="s">
        <v>160</v>
      </c>
    </row>
    <row r="3467" spans="97:103" x14ac:dyDescent="0.2">
      <c r="CS3467" s="1" t="s">
        <v>160</v>
      </c>
      <c r="CT3467" s="1">
        <v>2</v>
      </c>
      <c r="CU3467" s="1">
        <v>650</v>
      </c>
      <c r="CV3467" s="1">
        <v>67</v>
      </c>
      <c r="CW3467" s="1">
        <v>0</v>
      </c>
      <c r="CX3467" s="1">
        <v>150067</v>
      </c>
      <c r="CY3467" s="1" t="s">
        <v>160</v>
      </c>
    </row>
    <row r="3468" spans="97:103" x14ac:dyDescent="0.2">
      <c r="CS3468" s="1" t="s">
        <v>160</v>
      </c>
      <c r="CT3468" s="1">
        <v>2</v>
      </c>
      <c r="CU3468" s="1">
        <v>650</v>
      </c>
      <c r="CV3468" s="1">
        <v>67</v>
      </c>
      <c r="CW3468" s="1">
        <v>0</v>
      </c>
      <c r="CX3468" s="1">
        <v>150067</v>
      </c>
      <c r="CY3468" s="1" t="s">
        <v>160</v>
      </c>
    </row>
    <row r="3469" spans="97:103" x14ac:dyDescent="0.2">
      <c r="CS3469" s="1" t="s">
        <v>160</v>
      </c>
      <c r="CT3469" s="1">
        <v>2</v>
      </c>
      <c r="CU3469" s="1">
        <v>650</v>
      </c>
      <c r="CV3469" s="1">
        <v>67</v>
      </c>
      <c r="CW3469" s="1">
        <v>0</v>
      </c>
      <c r="CX3469" s="1">
        <v>150067</v>
      </c>
      <c r="CY3469" s="1" t="s">
        <v>160</v>
      </c>
    </row>
    <row r="3470" spans="97:103" x14ac:dyDescent="0.2">
      <c r="CS3470" s="1" t="s">
        <v>160</v>
      </c>
      <c r="CT3470" s="1">
        <v>2</v>
      </c>
      <c r="CU3470" s="1">
        <v>650</v>
      </c>
      <c r="CV3470" s="1">
        <v>67</v>
      </c>
      <c r="CW3470" s="1">
        <v>0</v>
      </c>
      <c r="CX3470" s="1">
        <v>150067</v>
      </c>
      <c r="CY3470" s="1" t="s">
        <v>160</v>
      </c>
    </row>
    <row r="3471" spans="97:103" x14ac:dyDescent="0.2">
      <c r="CS3471" s="1" t="s">
        <v>160</v>
      </c>
      <c r="CT3471" s="1">
        <v>2</v>
      </c>
      <c r="CU3471" s="1">
        <v>650</v>
      </c>
      <c r="CV3471" s="1">
        <v>67</v>
      </c>
      <c r="CW3471" s="1">
        <v>0</v>
      </c>
      <c r="CX3471" s="1">
        <v>150067</v>
      </c>
      <c r="CY3471" s="1" t="s">
        <v>160</v>
      </c>
    </row>
    <row r="3472" spans="97:103" x14ac:dyDescent="0.2">
      <c r="CS3472" s="1" t="s">
        <v>160</v>
      </c>
      <c r="CT3472" s="1">
        <v>2</v>
      </c>
      <c r="CU3472" s="1">
        <v>650</v>
      </c>
      <c r="CV3472" s="1">
        <v>67</v>
      </c>
      <c r="CW3472" s="1">
        <v>0</v>
      </c>
      <c r="CX3472" s="1">
        <v>150067</v>
      </c>
      <c r="CY3472" s="1" t="s">
        <v>160</v>
      </c>
    </row>
    <row r="3473" spans="97:103" x14ac:dyDescent="0.2">
      <c r="CS3473" s="1" t="s">
        <v>160</v>
      </c>
      <c r="CT3473" s="1">
        <v>2</v>
      </c>
      <c r="CU3473" s="1">
        <v>650</v>
      </c>
      <c r="CV3473" s="1">
        <v>67</v>
      </c>
      <c r="CW3473" s="1">
        <v>0</v>
      </c>
      <c r="CX3473" s="1">
        <v>150067</v>
      </c>
      <c r="CY3473" s="1" t="s">
        <v>160</v>
      </c>
    </row>
    <row r="3474" spans="97:103" x14ac:dyDescent="0.2">
      <c r="CS3474" s="1" t="s">
        <v>160</v>
      </c>
      <c r="CT3474" s="1">
        <v>2</v>
      </c>
      <c r="CU3474" s="1">
        <v>650</v>
      </c>
      <c r="CV3474" s="1">
        <v>67</v>
      </c>
      <c r="CW3474" s="1">
        <v>0</v>
      </c>
      <c r="CX3474" s="1">
        <v>150067</v>
      </c>
      <c r="CY3474" s="1" t="s">
        <v>160</v>
      </c>
    </row>
    <row r="3475" spans="97:103" x14ac:dyDescent="0.2">
      <c r="CS3475" s="1" t="s">
        <v>160</v>
      </c>
      <c r="CT3475" s="1">
        <v>2</v>
      </c>
      <c r="CU3475" s="1">
        <v>650</v>
      </c>
      <c r="CV3475" s="1">
        <v>67</v>
      </c>
      <c r="CW3475" s="1">
        <v>0</v>
      </c>
      <c r="CX3475" s="1">
        <v>150067</v>
      </c>
      <c r="CY3475" s="1" t="s">
        <v>160</v>
      </c>
    </row>
    <row r="3476" spans="97:103" x14ac:dyDescent="0.2">
      <c r="CS3476" s="1" t="s">
        <v>160</v>
      </c>
      <c r="CT3476" s="1">
        <v>2</v>
      </c>
      <c r="CU3476" s="1">
        <v>650</v>
      </c>
      <c r="CV3476" s="1">
        <v>67</v>
      </c>
      <c r="CW3476" s="1">
        <v>0</v>
      </c>
      <c r="CX3476" s="1">
        <v>150067</v>
      </c>
      <c r="CY3476" s="1" t="s">
        <v>160</v>
      </c>
    </row>
    <row r="3477" spans="97:103" x14ac:dyDescent="0.2">
      <c r="CS3477" s="1" t="s">
        <v>160</v>
      </c>
      <c r="CT3477" s="1">
        <v>2</v>
      </c>
      <c r="CU3477" s="1">
        <v>650</v>
      </c>
      <c r="CV3477" s="1">
        <v>67</v>
      </c>
      <c r="CW3477" s="1">
        <v>0</v>
      </c>
      <c r="CX3477" s="1">
        <v>150067</v>
      </c>
      <c r="CY3477" s="1" t="s">
        <v>160</v>
      </c>
    </row>
    <row r="3478" spans="97:103" x14ac:dyDescent="0.2">
      <c r="CS3478" s="1" t="s">
        <v>160</v>
      </c>
      <c r="CT3478" s="1">
        <v>2</v>
      </c>
      <c r="CU3478" s="1">
        <v>650</v>
      </c>
      <c r="CV3478" s="1">
        <v>67</v>
      </c>
      <c r="CW3478" s="1">
        <v>0</v>
      </c>
      <c r="CX3478" s="1">
        <v>150067</v>
      </c>
      <c r="CY3478" s="1" t="s">
        <v>160</v>
      </c>
    </row>
    <row r="3479" spans="97:103" x14ac:dyDescent="0.2">
      <c r="CS3479" s="1" t="s">
        <v>160</v>
      </c>
      <c r="CT3479" s="1">
        <v>2</v>
      </c>
      <c r="CU3479" s="1">
        <v>650</v>
      </c>
      <c r="CV3479" s="1">
        <v>67</v>
      </c>
      <c r="CW3479" s="1">
        <v>0</v>
      </c>
      <c r="CX3479" s="1">
        <v>150067</v>
      </c>
      <c r="CY3479" s="1" t="s">
        <v>160</v>
      </c>
    </row>
    <row r="3480" spans="97:103" x14ac:dyDescent="0.2">
      <c r="CS3480" s="1" t="s">
        <v>160</v>
      </c>
      <c r="CT3480" s="1">
        <v>2</v>
      </c>
      <c r="CU3480" s="1">
        <v>650</v>
      </c>
      <c r="CV3480" s="1">
        <v>67</v>
      </c>
      <c r="CW3480" s="1">
        <v>0</v>
      </c>
      <c r="CX3480" s="1">
        <v>150067</v>
      </c>
      <c r="CY3480" s="1" t="s">
        <v>160</v>
      </c>
    </row>
    <row r="3481" spans="97:103" x14ac:dyDescent="0.2">
      <c r="CS3481" s="1" t="s">
        <v>160</v>
      </c>
      <c r="CT3481" s="1">
        <v>2</v>
      </c>
      <c r="CU3481" s="1">
        <v>650</v>
      </c>
      <c r="CV3481" s="1">
        <v>67</v>
      </c>
      <c r="CW3481" s="1">
        <v>0</v>
      </c>
      <c r="CX3481" s="1">
        <v>150067</v>
      </c>
      <c r="CY3481" s="1" t="s">
        <v>160</v>
      </c>
    </row>
    <row r="3482" spans="97:103" x14ac:dyDescent="0.2">
      <c r="CS3482" s="1" t="s">
        <v>160</v>
      </c>
      <c r="CT3482" s="1">
        <v>2</v>
      </c>
      <c r="CU3482" s="1">
        <v>650</v>
      </c>
      <c r="CV3482" s="1">
        <v>67</v>
      </c>
      <c r="CW3482" s="1">
        <v>0</v>
      </c>
      <c r="CX3482" s="1">
        <v>150067</v>
      </c>
      <c r="CY3482" s="1" t="s">
        <v>160</v>
      </c>
    </row>
    <row r="3483" spans="97:103" x14ac:dyDescent="0.2">
      <c r="CS3483" s="1" t="s">
        <v>160</v>
      </c>
      <c r="CT3483" s="1">
        <v>2</v>
      </c>
      <c r="CU3483" s="1">
        <v>650</v>
      </c>
      <c r="CV3483" s="1">
        <v>67</v>
      </c>
      <c r="CW3483" s="1">
        <v>0</v>
      </c>
      <c r="CX3483" s="1">
        <v>150067</v>
      </c>
      <c r="CY3483" s="1" t="s">
        <v>160</v>
      </c>
    </row>
    <row r="3484" spans="97:103" x14ac:dyDescent="0.2">
      <c r="CS3484" s="1" t="s">
        <v>160</v>
      </c>
      <c r="CT3484" s="1">
        <v>2</v>
      </c>
      <c r="CU3484" s="1">
        <v>650</v>
      </c>
      <c r="CV3484" s="1">
        <v>67</v>
      </c>
      <c r="CW3484" s="1">
        <v>0</v>
      </c>
      <c r="CX3484" s="1">
        <v>150067</v>
      </c>
      <c r="CY3484" s="1" t="s">
        <v>160</v>
      </c>
    </row>
    <row r="3485" spans="97:103" x14ac:dyDescent="0.2">
      <c r="CS3485" s="1" t="s">
        <v>160</v>
      </c>
      <c r="CT3485" s="1">
        <v>2</v>
      </c>
      <c r="CU3485" s="1">
        <v>650</v>
      </c>
      <c r="CV3485" s="1">
        <v>67</v>
      </c>
      <c r="CW3485" s="1">
        <v>0</v>
      </c>
      <c r="CX3485" s="1">
        <v>150067</v>
      </c>
      <c r="CY3485" s="1" t="s">
        <v>160</v>
      </c>
    </row>
    <row r="3486" spans="97:103" x14ac:dyDescent="0.2">
      <c r="CS3486" s="1" t="s">
        <v>160</v>
      </c>
      <c r="CT3486" s="1">
        <v>2</v>
      </c>
      <c r="CU3486" s="1">
        <v>650</v>
      </c>
      <c r="CV3486" s="1">
        <v>67</v>
      </c>
      <c r="CW3486" s="1">
        <v>0</v>
      </c>
      <c r="CX3486" s="1">
        <v>150067</v>
      </c>
      <c r="CY3486" s="1" t="s">
        <v>160</v>
      </c>
    </row>
    <row r="3487" spans="97:103" x14ac:dyDescent="0.2">
      <c r="CS3487" s="1" t="s">
        <v>160</v>
      </c>
      <c r="CT3487" s="1">
        <v>2</v>
      </c>
      <c r="CU3487" s="1">
        <v>650</v>
      </c>
      <c r="CV3487" s="1">
        <v>67</v>
      </c>
      <c r="CW3487" s="1">
        <v>0</v>
      </c>
      <c r="CX3487" s="1">
        <v>150067</v>
      </c>
      <c r="CY3487" s="1" t="s">
        <v>160</v>
      </c>
    </row>
    <row r="3488" spans="97:103" x14ac:dyDescent="0.2">
      <c r="CS3488" s="1" t="s">
        <v>160</v>
      </c>
      <c r="CT3488" s="1">
        <v>2</v>
      </c>
      <c r="CU3488" s="1">
        <v>650</v>
      </c>
      <c r="CV3488" s="1">
        <v>67</v>
      </c>
      <c r="CW3488" s="1">
        <v>0</v>
      </c>
      <c r="CX3488" s="1">
        <v>150067</v>
      </c>
      <c r="CY3488" s="1" t="s">
        <v>160</v>
      </c>
    </row>
    <row r="3489" spans="97:103" x14ac:dyDescent="0.2">
      <c r="CS3489" s="1" t="s">
        <v>160</v>
      </c>
      <c r="CT3489" s="1">
        <v>2</v>
      </c>
      <c r="CU3489" s="1">
        <v>650</v>
      </c>
      <c r="CV3489" s="1">
        <v>67</v>
      </c>
      <c r="CW3489" s="1">
        <v>0</v>
      </c>
      <c r="CX3489" s="1">
        <v>150067</v>
      </c>
      <c r="CY3489" s="1" t="s">
        <v>160</v>
      </c>
    </row>
    <row r="3490" spans="97:103" x14ac:dyDescent="0.2">
      <c r="CS3490" s="1" t="s">
        <v>160</v>
      </c>
      <c r="CT3490" s="1">
        <v>2</v>
      </c>
      <c r="CU3490" s="1">
        <v>650</v>
      </c>
      <c r="CV3490" s="1">
        <v>67</v>
      </c>
      <c r="CW3490" s="1">
        <v>0</v>
      </c>
      <c r="CX3490" s="1">
        <v>150067</v>
      </c>
      <c r="CY3490" s="1" t="s">
        <v>160</v>
      </c>
    </row>
    <row r="3491" spans="97:103" x14ac:dyDescent="0.2">
      <c r="CS3491" s="1" t="s">
        <v>160</v>
      </c>
      <c r="CT3491" s="1">
        <v>2</v>
      </c>
      <c r="CU3491" s="1">
        <v>650</v>
      </c>
      <c r="CV3491" s="1">
        <v>67</v>
      </c>
      <c r="CW3491" s="1">
        <v>0</v>
      </c>
      <c r="CX3491" s="1">
        <v>150067</v>
      </c>
      <c r="CY3491" s="1" t="s">
        <v>160</v>
      </c>
    </row>
    <row r="3492" spans="97:103" x14ac:dyDescent="0.2">
      <c r="CS3492" s="1" t="s">
        <v>160</v>
      </c>
      <c r="CT3492" s="1">
        <v>2</v>
      </c>
      <c r="CU3492" s="1">
        <v>650</v>
      </c>
      <c r="CV3492" s="1">
        <v>67</v>
      </c>
      <c r="CW3492" s="1">
        <v>0</v>
      </c>
      <c r="CX3492" s="1">
        <v>150067</v>
      </c>
      <c r="CY3492" s="1" t="s">
        <v>160</v>
      </c>
    </row>
    <row r="3493" spans="97:103" x14ac:dyDescent="0.2">
      <c r="CS3493" s="1" t="s">
        <v>160</v>
      </c>
      <c r="CT3493" s="1">
        <v>2</v>
      </c>
      <c r="CU3493" s="1">
        <v>650</v>
      </c>
      <c r="CV3493" s="1">
        <v>67</v>
      </c>
      <c r="CW3493" s="1">
        <v>0</v>
      </c>
      <c r="CX3493" s="1">
        <v>150067</v>
      </c>
      <c r="CY3493" s="1" t="s">
        <v>160</v>
      </c>
    </row>
    <row r="3494" spans="97:103" x14ac:dyDescent="0.2">
      <c r="CS3494" s="1" t="s">
        <v>160</v>
      </c>
      <c r="CT3494" s="1">
        <v>2</v>
      </c>
      <c r="CU3494" s="1">
        <v>650</v>
      </c>
      <c r="CV3494" s="1">
        <v>67</v>
      </c>
      <c r="CW3494" s="1">
        <v>0</v>
      </c>
      <c r="CX3494" s="1">
        <v>150067</v>
      </c>
      <c r="CY3494" s="1" t="s">
        <v>160</v>
      </c>
    </row>
    <row r="3495" spans="97:103" x14ac:dyDescent="0.2">
      <c r="CS3495" s="1" t="s">
        <v>160</v>
      </c>
      <c r="CT3495" s="1">
        <v>2</v>
      </c>
      <c r="CU3495" s="1">
        <v>650</v>
      </c>
      <c r="CV3495" s="1">
        <v>67</v>
      </c>
      <c r="CW3495" s="1">
        <v>0</v>
      </c>
      <c r="CX3495" s="1">
        <v>150067</v>
      </c>
      <c r="CY3495" s="1" t="s">
        <v>160</v>
      </c>
    </row>
    <row r="3496" spans="97:103" x14ac:dyDescent="0.2">
      <c r="CS3496" s="1" t="s">
        <v>160</v>
      </c>
      <c r="CT3496" s="1">
        <v>2</v>
      </c>
      <c r="CU3496" s="1">
        <v>650</v>
      </c>
      <c r="CV3496" s="1">
        <v>67</v>
      </c>
      <c r="CW3496" s="1">
        <v>0</v>
      </c>
      <c r="CX3496" s="1">
        <v>150067</v>
      </c>
      <c r="CY3496" s="1" t="s">
        <v>160</v>
      </c>
    </row>
    <row r="3497" spans="97:103" x14ac:dyDescent="0.2">
      <c r="CS3497" s="1" t="s">
        <v>160</v>
      </c>
      <c r="CT3497" s="1">
        <v>2</v>
      </c>
      <c r="CU3497" s="1">
        <v>650</v>
      </c>
      <c r="CV3497" s="1">
        <v>67</v>
      </c>
      <c r="CW3497" s="1">
        <v>0</v>
      </c>
      <c r="CX3497" s="1">
        <v>150067</v>
      </c>
      <c r="CY3497" s="1" t="s">
        <v>160</v>
      </c>
    </row>
    <row r="3498" spans="97:103" x14ac:dyDescent="0.2">
      <c r="CS3498" s="1" t="s">
        <v>2834</v>
      </c>
      <c r="CT3498" s="1">
        <v>1</v>
      </c>
      <c r="CU3498" s="1">
        <v>650</v>
      </c>
      <c r="CV3498" s="1">
        <v>68</v>
      </c>
      <c r="CW3498" s="1">
        <v>0</v>
      </c>
      <c r="CX3498" s="1">
        <v>150068</v>
      </c>
      <c r="CY3498" s="1" t="s">
        <v>2834</v>
      </c>
    </row>
    <row r="3499" spans="97:103" x14ac:dyDescent="0.2">
      <c r="CS3499" s="1" t="s">
        <v>2834</v>
      </c>
      <c r="CT3499" s="1">
        <v>1</v>
      </c>
      <c r="CU3499" s="1">
        <v>650</v>
      </c>
      <c r="CV3499" s="1">
        <v>68</v>
      </c>
      <c r="CW3499" s="1">
        <v>0</v>
      </c>
      <c r="CX3499" s="1">
        <v>150068</v>
      </c>
      <c r="CY3499" s="1" t="s">
        <v>2834</v>
      </c>
    </row>
    <row r="3500" spans="97:103" x14ac:dyDescent="0.2">
      <c r="CS3500" s="1" t="s">
        <v>2834</v>
      </c>
      <c r="CT3500" s="1">
        <v>1</v>
      </c>
      <c r="CU3500" s="1">
        <v>650</v>
      </c>
      <c r="CV3500" s="1">
        <v>68</v>
      </c>
      <c r="CW3500" s="1">
        <v>0</v>
      </c>
      <c r="CX3500" s="1">
        <v>150068</v>
      </c>
      <c r="CY3500" s="1" t="s">
        <v>2834</v>
      </c>
    </row>
    <row r="3501" spans="97:103" x14ac:dyDescent="0.2">
      <c r="CS3501" s="1" t="s">
        <v>2834</v>
      </c>
      <c r="CT3501" s="1">
        <v>1</v>
      </c>
      <c r="CU3501" s="1">
        <v>650</v>
      </c>
      <c r="CV3501" s="1">
        <v>68</v>
      </c>
      <c r="CW3501" s="1">
        <v>0</v>
      </c>
      <c r="CX3501" s="1">
        <v>150068</v>
      </c>
      <c r="CY3501" s="1" t="s">
        <v>2834</v>
      </c>
    </row>
    <row r="3502" spans="97:103" x14ac:dyDescent="0.2">
      <c r="CS3502" s="1" t="s">
        <v>2834</v>
      </c>
      <c r="CT3502" s="1">
        <v>1</v>
      </c>
      <c r="CU3502" s="1">
        <v>650</v>
      </c>
      <c r="CV3502" s="1">
        <v>68</v>
      </c>
      <c r="CW3502" s="1">
        <v>0</v>
      </c>
      <c r="CX3502" s="1">
        <v>150068</v>
      </c>
      <c r="CY3502" s="1" t="s">
        <v>2834</v>
      </c>
    </row>
    <row r="3503" spans="97:103" x14ac:dyDescent="0.2">
      <c r="CS3503" s="1" t="s">
        <v>2834</v>
      </c>
      <c r="CT3503" s="1">
        <v>1</v>
      </c>
      <c r="CU3503" s="1">
        <v>650</v>
      </c>
      <c r="CV3503" s="1">
        <v>68</v>
      </c>
      <c r="CW3503" s="1">
        <v>0</v>
      </c>
      <c r="CX3503" s="1">
        <v>150068</v>
      </c>
      <c r="CY3503" s="1" t="s">
        <v>2834</v>
      </c>
    </row>
    <row r="3504" spans="97:103" x14ac:dyDescent="0.2">
      <c r="CS3504" s="1" t="s">
        <v>2834</v>
      </c>
      <c r="CT3504" s="1">
        <v>1</v>
      </c>
      <c r="CU3504" s="1">
        <v>650</v>
      </c>
      <c r="CV3504" s="1">
        <v>68</v>
      </c>
      <c r="CW3504" s="1">
        <v>0</v>
      </c>
      <c r="CX3504" s="1">
        <v>150068</v>
      </c>
      <c r="CY3504" s="1" t="s">
        <v>2834</v>
      </c>
    </row>
    <row r="3505" spans="97:103" x14ac:dyDescent="0.2">
      <c r="CS3505" s="1" t="s">
        <v>2834</v>
      </c>
      <c r="CT3505" s="1">
        <v>1</v>
      </c>
      <c r="CU3505" s="1">
        <v>650</v>
      </c>
      <c r="CV3505" s="1">
        <v>68</v>
      </c>
      <c r="CW3505" s="1">
        <v>0</v>
      </c>
      <c r="CX3505" s="1">
        <v>150068</v>
      </c>
      <c r="CY3505" s="1" t="s">
        <v>2834</v>
      </c>
    </row>
    <row r="3506" spans="97:103" x14ac:dyDescent="0.2">
      <c r="CS3506" s="1" t="s">
        <v>2834</v>
      </c>
      <c r="CT3506" s="1">
        <v>1</v>
      </c>
      <c r="CU3506" s="1">
        <v>650</v>
      </c>
      <c r="CV3506" s="1">
        <v>68</v>
      </c>
      <c r="CW3506" s="1">
        <v>0</v>
      </c>
      <c r="CX3506" s="1">
        <v>150068</v>
      </c>
      <c r="CY3506" s="1" t="s">
        <v>2834</v>
      </c>
    </row>
    <row r="3507" spans="97:103" x14ac:dyDescent="0.2">
      <c r="CS3507" s="1" t="s">
        <v>2834</v>
      </c>
      <c r="CT3507" s="1">
        <v>1</v>
      </c>
      <c r="CU3507" s="1">
        <v>650</v>
      </c>
      <c r="CV3507" s="1">
        <v>68</v>
      </c>
      <c r="CW3507" s="1">
        <v>0</v>
      </c>
      <c r="CX3507" s="1">
        <v>150068</v>
      </c>
      <c r="CY3507" s="1" t="s">
        <v>2834</v>
      </c>
    </row>
    <row r="3508" spans="97:103" x14ac:dyDescent="0.2">
      <c r="CS3508" s="1" t="s">
        <v>2834</v>
      </c>
      <c r="CT3508" s="1">
        <v>1</v>
      </c>
      <c r="CU3508" s="1">
        <v>650</v>
      </c>
      <c r="CV3508" s="1">
        <v>68</v>
      </c>
      <c r="CW3508" s="1">
        <v>0</v>
      </c>
      <c r="CX3508" s="1">
        <v>150068</v>
      </c>
      <c r="CY3508" s="1" t="s">
        <v>2834</v>
      </c>
    </row>
    <row r="3509" spans="97:103" x14ac:dyDescent="0.2">
      <c r="CS3509" s="1" t="s">
        <v>2834</v>
      </c>
      <c r="CT3509" s="1">
        <v>1</v>
      </c>
      <c r="CU3509" s="1">
        <v>650</v>
      </c>
      <c r="CV3509" s="1">
        <v>68</v>
      </c>
      <c r="CW3509" s="1">
        <v>0</v>
      </c>
      <c r="CX3509" s="1">
        <v>150068</v>
      </c>
      <c r="CY3509" s="1" t="s">
        <v>2834</v>
      </c>
    </row>
    <row r="3510" spans="97:103" x14ac:dyDescent="0.2">
      <c r="CS3510" s="1" t="s">
        <v>2834</v>
      </c>
      <c r="CT3510" s="1">
        <v>1</v>
      </c>
      <c r="CU3510" s="1">
        <v>650</v>
      </c>
      <c r="CV3510" s="1">
        <v>68</v>
      </c>
      <c r="CW3510" s="1">
        <v>0</v>
      </c>
      <c r="CX3510" s="1">
        <v>150068</v>
      </c>
      <c r="CY3510" s="1" t="s">
        <v>2834</v>
      </c>
    </row>
    <row r="3511" spans="97:103" x14ac:dyDescent="0.2">
      <c r="CS3511" s="1" t="s">
        <v>2834</v>
      </c>
      <c r="CT3511" s="1">
        <v>1</v>
      </c>
      <c r="CU3511" s="1">
        <v>650</v>
      </c>
      <c r="CV3511" s="1">
        <v>68</v>
      </c>
      <c r="CW3511" s="1">
        <v>0</v>
      </c>
      <c r="CX3511" s="1">
        <v>150068</v>
      </c>
      <c r="CY3511" s="1" t="s">
        <v>2834</v>
      </c>
    </row>
    <row r="3512" spans="97:103" x14ac:dyDescent="0.2">
      <c r="CS3512" s="1" t="s">
        <v>2834</v>
      </c>
      <c r="CT3512" s="1">
        <v>1</v>
      </c>
      <c r="CU3512" s="1">
        <v>650</v>
      </c>
      <c r="CV3512" s="1">
        <v>68</v>
      </c>
      <c r="CW3512" s="1">
        <v>0</v>
      </c>
      <c r="CX3512" s="1">
        <v>150068</v>
      </c>
      <c r="CY3512" s="1" t="s">
        <v>2834</v>
      </c>
    </row>
    <row r="3513" spans="97:103" x14ac:dyDescent="0.2">
      <c r="CS3513" s="1" t="s">
        <v>2834</v>
      </c>
      <c r="CT3513" s="1">
        <v>1</v>
      </c>
      <c r="CU3513" s="1">
        <v>650</v>
      </c>
      <c r="CV3513" s="1">
        <v>68</v>
      </c>
      <c r="CW3513" s="1">
        <v>0</v>
      </c>
      <c r="CX3513" s="1">
        <v>150068</v>
      </c>
      <c r="CY3513" s="1" t="s">
        <v>2834</v>
      </c>
    </row>
    <row r="3514" spans="97:103" x14ac:dyDescent="0.2">
      <c r="CS3514" s="1" t="s">
        <v>2834</v>
      </c>
      <c r="CT3514" s="1">
        <v>1</v>
      </c>
      <c r="CU3514" s="1">
        <v>650</v>
      </c>
      <c r="CV3514" s="1">
        <v>68</v>
      </c>
      <c r="CW3514" s="1">
        <v>0</v>
      </c>
      <c r="CX3514" s="1">
        <v>150068</v>
      </c>
      <c r="CY3514" s="1" t="s">
        <v>2834</v>
      </c>
    </row>
    <row r="3515" spans="97:103" x14ac:dyDescent="0.2">
      <c r="CS3515" s="1" t="s">
        <v>2834</v>
      </c>
      <c r="CT3515" s="1">
        <v>1</v>
      </c>
      <c r="CU3515" s="1">
        <v>650</v>
      </c>
      <c r="CV3515" s="1">
        <v>68</v>
      </c>
      <c r="CW3515" s="1">
        <v>0</v>
      </c>
      <c r="CX3515" s="1">
        <v>150068</v>
      </c>
      <c r="CY3515" s="1" t="s">
        <v>2834</v>
      </c>
    </row>
    <row r="3516" spans="97:103" x14ac:dyDescent="0.2">
      <c r="CS3516" s="1" t="s">
        <v>2834</v>
      </c>
      <c r="CT3516" s="1">
        <v>1</v>
      </c>
      <c r="CU3516" s="1">
        <v>650</v>
      </c>
      <c r="CV3516" s="1">
        <v>68</v>
      </c>
      <c r="CW3516" s="1">
        <v>0</v>
      </c>
      <c r="CX3516" s="1">
        <v>150068</v>
      </c>
      <c r="CY3516" s="1" t="s">
        <v>2834</v>
      </c>
    </row>
    <row r="3517" spans="97:103" x14ac:dyDescent="0.2">
      <c r="CS3517" s="1" t="s">
        <v>2834</v>
      </c>
      <c r="CT3517" s="1">
        <v>1</v>
      </c>
      <c r="CU3517" s="1">
        <v>650</v>
      </c>
      <c r="CV3517" s="1">
        <v>68</v>
      </c>
      <c r="CW3517" s="1">
        <v>0</v>
      </c>
      <c r="CX3517" s="1">
        <v>150068</v>
      </c>
      <c r="CY3517" s="1" t="s">
        <v>2834</v>
      </c>
    </row>
    <row r="3518" spans="97:103" x14ac:dyDescent="0.2">
      <c r="CS3518" s="1" t="s">
        <v>2834</v>
      </c>
      <c r="CT3518" s="1">
        <v>1</v>
      </c>
      <c r="CU3518" s="1">
        <v>650</v>
      </c>
      <c r="CV3518" s="1">
        <v>68</v>
      </c>
      <c r="CW3518" s="1">
        <v>0</v>
      </c>
      <c r="CX3518" s="1">
        <v>150068</v>
      </c>
      <c r="CY3518" s="1" t="s">
        <v>2834</v>
      </c>
    </row>
    <row r="3519" spans="97:103" x14ac:dyDescent="0.2">
      <c r="CS3519" s="1" t="s">
        <v>2834</v>
      </c>
      <c r="CT3519" s="1">
        <v>1</v>
      </c>
      <c r="CU3519" s="1">
        <v>650</v>
      </c>
      <c r="CV3519" s="1">
        <v>68</v>
      </c>
      <c r="CW3519" s="1">
        <v>0</v>
      </c>
      <c r="CX3519" s="1">
        <v>150068</v>
      </c>
      <c r="CY3519" s="1" t="s">
        <v>2834</v>
      </c>
    </row>
    <row r="3520" spans="97:103" x14ac:dyDescent="0.2">
      <c r="CS3520" s="1" t="s">
        <v>2834</v>
      </c>
      <c r="CT3520" s="1">
        <v>1</v>
      </c>
      <c r="CU3520" s="1">
        <v>650</v>
      </c>
      <c r="CV3520" s="1">
        <v>68</v>
      </c>
      <c r="CW3520" s="1">
        <v>0</v>
      </c>
      <c r="CX3520" s="1">
        <v>150068</v>
      </c>
      <c r="CY3520" s="1" t="s">
        <v>2834</v>
      </c>
    </row>
    <row r="3521" spans="97:103" x14ac:dyDescent="0.2">
      <c r="CS3521" s="1" t="s">
        <v>2834</v>
      </c>
      <c r="CT3521" s="1">
        <v>1</v>
      </c>
      <c r="CU3521" s="1">
        <v>650</v>
      </c>
      <c r="CV3521" s="1">
        <v>68</v>
      </c>
      <c r="CW3521" s="1">
        <v>0</v>
      </c>
      <c r="CX3521" s="1">
        <v>150068</v>
      </c>
      <c r="CY3521" s="1" t="s">
        <v>2834</v>
      </c>
    </row>
    <row r="3522" spans="97:103" x14ac:dyDescent="0.2">
      <c r="CS3522" s="1" t="s">
        <v>2834</v>
      </c>
      <c r="CT3522" s="1">
        <v>1</v>
      </c>
      <c r="CU3522" s="1">
        <v>650</v>
      </c>
      <c r="CV3522" s="1">
        <v>68</v>
      </c>
      <c r="CW3522" s="1">
        <v>0</v>
      </c>
      <c r="CX3522" s="1">
        <v>150068</v>
      </c>
      <c r="CY3522" s="1" t="s">
        <v>2834</v>
      </c>
    </row>
    <row r="3523" spans="97:103" x14ac:dyDescent="0.2">
      <c r="CS3523" s="1" t="s">
        <v>2834</v>
      </c>
      <c r="CT3523" s="1">
        <v>1</v>
      </c>
      <c r="CU3523" s="1">
        <v>650</v>
      </c>
      <c r="CV3523" s="1">
        <v>68</v>
      </c>
      <c r="CW3523" s="1">
        <v>0</v>
      </c>
      <c r="CX3523" s="1">
        <v>150068</v>
      </c>
      <c r="CY3523" s="1" t="s">
        <v>2834</v>
      </c>
    </row>
    <row r="3524" spans="97:103" x14ac:dyDescent="0.2">
      <c r="CS3524" s="1" t="s">
        <v>2834</v>
      </c>
      <c r="CT3524" s="1">
        <v>1</v>
      </c>
      <c r="CU3524" s="1">
        <v>650</v>
      </c>
      <c r="CV3524" s="1">
        <v>68</v>
      </c>
      <c r="CW3524" s="1">
        <v>0</v>
      </c>
      <c r="CX3524" s="1">
        <v>150068</v>
      </c>
      <c r="CY3524" s="1" t="s">
        <v>2834</v>
      </c>
    </row>
    <row r="3525" spans="97:103" x14ac:dyDescent="0.2">
      <c r="CS3525" s="1" t="s">
        <v>2834</v>
      </c>
      <c r="CT3525" s="1">
        <v>1</v>
      </c>
      <c r="CU3525" s="1">
        <v>650</v>
      </c>
      <c r="CV3525" s="1">
        <v>68</v>
      </c>
      <c r="CW3525" s="1">
        <v>0</v>
      </c>
      <c r="CX3525" s="1">
        <v>150068</v>
      </c>
      <c r="CY3525" s="1" t="s">
        <v>2834</v>
      </c>
    </row>
    <row r="3526" spans="97:103" x14ac:dyDescent="0.2">
      <c r="CS3526" s="1" t="s">
        <v>2834</v>
      </c>
      <c r="CT3526" s="1">
        <v>1</v>
      </c>
      <c r="CU3526" s="1">
        <v>650</v>
      </c>
      <c r="CV3526" s="1">
        <v>68</v>
      </c>
      <c r="CW3526" s="1">
        <v>0</v>
      </c>
      <c r="CX3526" s="1">
        <v>150068</v>
      </c>
      <c r="CY3526" s="1" t="s">
        <v>2834</v>
      </c>
    </row>
    <row r="3527" spans="97:103" x14ac:dyDescent="0.2">
      <c r="CS3527" s="1" t="s">
        <v>2834</v>
      </c>
      <c r="CT3527" s="1">
        <v>1</v>
      </c>
      <c r="CU3527" s="1">
        <v>650</v>
      </c>
      <c r="CV3527" s="1">
        <v>68</v>
      </c>
      <c r="CW3527" s="1">
        <v>0</v>
      </c>
      <c r="CX3527" s="1">
        <v>150068</v>
      </c>
      <c r="CY3527" s="1" t="s">
        <v>2834</v>
      </c>
    </row>
    <row r="3528" spans="97:103" x14ac:dyDescent="0.2">
      <c r="CS3528" s="1" t="s">
        <v>2834</v>
      </c>
      <c r="CT3528" s="1">
        <v>1</v>
      </c>
      <c r="CU3528" s="1">
        <v>650</v>
      </c>
      <c r="CV3528" s="1">
        <v>68</v>
      </c>
      <c r="CW3528" s="1">
        <v>0</v>
      </c>
      <c r="CX3528" s="1">
        <v>150068</v>
      </c>
      <c r="CY3528" s="1" t="s">
        <v>2834</v>
      </c>
    </row>
    <row r="3529" spans="97:103" x14ac:dyDescent="0.2">
      <c r="CS3529" s="1" t="s">
        <v>2834</v>
      </c>
      <c r="CT3529" s="1">
        <v>1</v>
      </c>
      <c r="CU3529" s="1">
        <v>650</v>
      </c>
      <c r="CV3529" s="1">
        <v>68</v>
      </c>
      <c r="CW3529" s="1">
        <v>0</v>
      </c>
      <c r="CX3529" s="1">
        <v>150068</v>
      </c>
      <c r="CY3529" s="1" t="s">
        <v>2834</v>
      </c>
    </row>
    <row r="3530" spans="97:103" x14ac:dyDescent="0.2">
      <c r="CS3530" s="1" t="s">
        <v>2834</v>
      </c>
      <c r="CT3530" s="1">
        <v>1</v>
      </c>
      <c r="CU3530" s="1">
        <v>650</v>
      </c>
      <c r="CV3530" s="1">
        <v>68</v>
      </c>
      <c r="CW3530" s="1">
        <v>0</v>
      </c>
      <c r="CX3530" s="1">
        <v>150068</v>
      </c>
      <c r="CY3530" s="1" t="s">
        <v>2834</v>
      </c>
    </row>
    <row r="3531" spans="97:103" x14ac:dyDescent="0.2">
      <c r="CS3531" s="1" t="s">
        <v>2834</v>
      </c>
      <c r="CT3531" s="1">
        <v>1</v>
      </c>
      <c r="CU3531" s="1">
        <v>650</v>
      </c>
      <c r="CV3531" s="1">
        <v>68</v>
      </c>
      <c r="CW3531" s="1">
        <v>0</v>
      </c>
      <c r="CX3531" s="1">
        <v>150068</v>
      </c>
      <c r="CY3531" s="1" t="s">
        <v>2834</v>
      </c>
    </row>
    <row r="3532" spans="97:103" x14ac:dyDescent="0.2">
      <c r="CS3532" s="1" t="s">
        <v>2834</v>
      </c>
      <c r="CT3532" s="1">
        <v>1</v>
      </c>
      <c r="CU3532" s="1">
        <v>650</v>
      </c>
      <c r="CV3532" s="1">
        <v>68</v>
      </c>
      <c r="CW3532" s="1">
        <v>0</v>
      </c>
      <c r="CX3532" s="1">
        <v>150068</v>
      </c>
      <c r="CY3532" s="1" t="s">
        <v>2834</v>
      </c>
    </row>
    <row r="3533" spans="97:103" x14ac:dyDescent="0.2">
      <c r="CS3533" s="1" t="s">
        <v>2834</v>
      </c>
      <c r="CT3533" s="1">
        <v>1</v>
      </c>
      <c r="CU3533" s="1">
        <v>650</v>
      </c>
      <c r="CV3533" s="1">
        <v>68</v>
      </c>
      <c r="CW3533" s="1">
        <v>0</v>
      </c>
      <c r="CX3533" s="1">
        <v>150068</v>
      </c>
      <c r="CY3533" s="1" t="s">
        <v>2834</v>
      </c>
    </row>
    <row r="3534" spans="97:103" x14ac:dyDescent="0.2">
      <c r="CS3534" s="1" t="s">
        <v>2835</v>
      </c>
      <c r="CT3534" s="1">
        <v>1</v>
      </c>
      <c r="CU3534" s="1">
        <v>650</v>
      </c>
      <c r="CV3534" s="1">
        <v>69</v>
      </c>
      <c r="CW3534" s="1">
        <v>0</v>
      </c>
      <c r="CX3534" s="1">
        <v>150069</v>
      </c>
      <c r="CY3534" s="1" t="s">
        <v>2835</v>
      </c>
    </row>
    <row r="3535" spans="97:103" x14ac:dyDescent="0.2">
      <c r="CS3535" s="1" t="s">
        <v>2835</v>
      </c>
      <c r="CT3535" s="1">
        <v>1</v>
      </c>
      <c r="CU3535" s="1">
        <v>650</v>
      </c>
      <c r="CV3535" s="1">
        <v>69</v>
      </c>
      <c r="CW3535" s="1">
        <v>0</v>
      </c>
      <c r="CX3535" s="1">
        <v>150069</v>
      </c>
      <c r="CY3535" s="1" t="s">
        <v>2835</v>
      </c>
    </row>
    <row r="3536" spans="97:103" x14ac:dyDescent="0.2">
      <c r="CS3536" s="1" t="s">
        <v>2835</v>
      </c>
      <c r="CT3536" s="1">
        <v>1</v>
      </c>
      <c r="CU3536" s="1">
        <v>650</v>
      </c>
      <c r="CV3536" s="1">
        <v>69</v>
      </c>
      <c r="CW3536" s="1">
        <v>0</v>
      </c>
      <c r="CX3536" s="1">
        <v>150069</v>
      </c>
      <c r="CY3536" s="1" t="s">
        <v>2835</v>
      </c>
    </row>
    <row r="3537" spans="97:103" x14ac:dyDescent="0.2">
      <c r="CS3537" s="1" t="s">
        <v>2835</v>
      </c>
      <c r="CT3537" s="1">
        <v>1</v>
      </c>
      <c r="CU3537" s="1">
        <v>650</v>
      </c>
      <c r="CV3537" s="1">
        <v>69</v>
      </c>
      <c r="CW3537" s="1">
        <v>0</v>
      </c>
      <c r="CX3537" s="1">
        <v>150069</v>
      </c>
      <c r="CY3537" s="1" t="s">
        <v>2835</v>
      </c>
    </row>
    <row r="3538" spans="97:103" x14ac:dyDescent="0.2">
      <c r="CS3538" s="1" t="s">
        <v>2835</v>
      </c>
      <c r="CT3538" s="1">
        <v>1</v>
      </c>
      <c r="CU3538" s="1">
        <v>650</v>
      </c>
      <c r="CV3538" s="1">
        <v>69</v>
      </c>
      <c r="CW3538" s="1">
        <v>0</v>
      </c>
      <c r="CX3538" s="1">
        <v>150069</v>
      </c>
      <c r="CY3538" s="1" t="s">
        <v>2835</v>
      </c>
    </row>
    <row r="3539" spans="97:103" x14ac:dyDescent="0.2">
      <c r="CS3539" s="1" t="s">
        <v>2835</v>
      </c>
      <c r="CT3539" s="1">
        <v>1</v>
      </c>
      <c r="CU3539" s="1">
        <v>650</v>
      </c>
      <c r="CV3539" s="1">
        <v>69</v>
      </c>
      <c r="CW3539" s="1">
        <v>0</v>
      </c>
      <c r="CX3539" s="1">
        <v>150069</v>
      </c>
      <c r="CY3539" s="1" t="s">
        <v>2835</v>
      </c>
    </row>
    <row r="3540" spans="97:103" x14ac:dyDescent="0.2">
      <c r="CS3540" s="1" t="s">
        <v>2835</v>
      </c>
      <c r="CT3540" s="1">
        <v>1</v>
      </c>
      <c r="CU3540" s="1">
        <v>650</v>
      </c>
      <c r="CV3540" s="1">
        <v>69</v>
      </c>
      <c r="CW3540" s="1">
        <v>0</v>
      </c>
      <c r="CX3540" s="1">
        <v>150069</v>
      </c>
      <c r="CY3540" s="1" t="s">
        <v>2835</v>
      </c>
    </row>
    <row r="3541" spans="97:103" x14ac:dyDescent="0.2">
      <c r="CS3541" s="1" t="s">
        <v>2835</v>
      </c>
      <c r="CT3541" s="1">
        <v>1</v>
      </c>
      <c r="CU3541" s="1">
        <v>650</v>
      </c>
      <c r="CV3541" s="1">
        <v>69</v>
      </c>
      <c r="CW3541" s="1">
        <v>0</v>
      </c>
      <c r="CX3541" s="1">
        <v>150069</v>
      </c>
      <c r="CY3541" s="1" t="s">
        <v>2835</v>
      </c>
    </row>
    <row r="3542" spans="97:103" x14ac:dyDescent="0.2">
      <c r="CS3542" s="1" t="s">
        <v>2835</v>
      </c>
      <c r="CT3542" s="1">
        <v>1</v>
      </c>
      <c r="CU3542" s="1">
        <v>650</v>
      </c>
      <c r="CV3542" s="1">
        <v>69</v>
      </c>
      <c r="CW3542" s="1">
        <v>0</v>
      </c>
      <c r="CX3542" s="1">
        <v>150069</v>
      </c>
      <c r="CY3542" s="1" t="s">
        <v>2835</v>
      </c>
    </row>
    <row r="3543" spans="97:103" x14ac:dyDescent="0.2">
      <c r="CS3543" s="1" t="s">
        <v>2835</v>
      </c>
      <c r="CT3543" s="1">
        <v>1</v>
      </c>
      <c r="CU3543" s="1">
        <v>650</v>
      </c>
      <c r="CV3543" s="1">
        <v>69</v>
      </c>
      <c r="CW3543" s="1">
        <v>0</v>
      </c>
      <c r="CX3543" s="1">
        <v>150069</v>
      </c>
      <c r="CY3543" s="1" t="s">
        <v>2835</v>
      </c>
    </row>
    <row r="3544" spans="97:103" x14ac:dyDescent="0.2">
      <c r="CS3544" s="1" t="s">
        <v>2835</v>
      </c>
      <c r="CT3544" s="1">
        <v>1</v>
      </c>
      <c r="CU3544" s="1">
        <v>650</v>
      </c>
      <c r="CV3544" s="1">
        <v>69</v>
      </c>
      <c r="CW3544" s="1">
        <v>0</v>
      </c>
      <c r="CX3544" s="1">
        <v>150069</v>
      </c>
      <c r="CY3544" s="1" t="s">
        <v>2835</v>
      </c>
    </row>
    <row r="3545" spans="97:103" x14ac:dyDescent="0.2">
      <c r="CS3545" s="1" t="s">
        <v>2835</v>
      </c>
      <c r="CT3545" s="1">
        <v>1</v>
      </c>
      <c r="CU3545" s="1">
        <v>650</v>
      </c>
      <c r="CV3545" s="1">
        <v>69</v>
      </c>
      <c r="CW3545" s="1">
        <v>0</v>
      </c>
      <c r="CX3545" s="1">
        <v>150069</v>
      </c>
      <c r="CY3545" s="1" t="s">
        <v>2835</v>
      </c>
    </row>
    <row r="3546" spans="97:103" x14ac:dyDescent="0.2">
      <c r="CS3546" s="1" t="s">
        <v>2835</v>
      </c>
      <c r="CT3546" s="1">
        <v>1</v>
      </c>
      <c r="CU3546" s="1">
        <v>650</v>
      </c>
      <c r="CV3546" s="1">
        <v>69</v>
      </c>
      <c r="CW3546" s="1">
        <v>0</v>
      </c>
      <c r="CX3546" s="1">
        <v>150069</v>
      </c>
      <c r="CY3546" s="1" t="s">
        <v>2835</v>
      </c>
    </row>
    <row r="3547" spans="97:103" x14ac:dyDescent="0.2">
      <c r="CS3547" s="1" t="s">
        <v>2835</v>
      </c>
      <c r="CT3547" s="1">
        <v>1</v>
      </c>
      <c r="CU3547" s="1">
        <v>650</v>
      </c>
      <c r="CV3547" s="1">
        <v>69</v>
      </c>
      <c r="CW3547" s="1">
        <v>0</v>
      </c>
      <c r="CX3547" s="1">
        <v>150069</v>
      </c>
      <c r="CY3547" s="1" t="s">
        <v>2835</v>
      </c>
    </row>
    <row r="3548" spans="97:103" x14ac:dyDescent="0.2">
      <c r="CS3548" s="1" t="s">
        <v>2835</v>
      </c>
      <c r="CT3548" s="1">
        <v>1</v>
      </c>
      <c r="CU3548" s="1">
        <v>650</v>
      </c>
      <c r="CV3548" s="1">
        <v>69</v>
      </c>
      <c r="CW3548" s="1">
        <v>0</v>
      </c>
      <c r="CX3548" s="1">
        <v>150069</v>
      </c>
      <c r="CY3548" s="1" t="s">
        <v>2835</v>
      </c>
    </row>
    <row r="3549" spans="97:103" x14ac:dyDescent="0.2">
      <c r="CS3549" s="1" t="s">
        <v>2835</v>
      </c>
      <c r="CT3549" s="1">
        <v>1</v>
      </c>
      <c r="CU3549" s="1">
        <v>650</v>
      </c>
      <c r="CV3549" s="1">
        <v>69</v>
      </c>
      <c r="CW3549" s="1">
        <v>0</v>
      </c>
      <c r="CX3549" s="1">
        <v>150069</v>
      </c>
      <c r="CY3549" s="1" t="s">
        <v>2835</v>
      </c>
    </row>
    <row r="3550" spans="97:103" x14ac:dyDescent="0.2">
      <c r="CS3550" s="1" t="s">
        <v>2835</v>
      </c>
      <c r="CT3550" s="1">
        <v>1</v>
      </c>
      <c r="CU3550" s="1">
        <v>650</v>
      </c>
      <c r="CV3550" s="1">
        <v>69</v>
      </c>
      <c r="CW3550" s="1">
        <v>0</v>
      </c>
      <c r="CX3550" s="1">
        <v>150069</v>
      </c>
      <c r="CY3550" s="1" t="s">
        <v>2835</v>
      </c>
    </row>
    <row r="3551" spans="97:103" x14ac:dyDescent="0.2">
      <c r="CS3551" s="1" t="s">
        <v>2835</v>
      </c>
      <c r="CT3551" s="1">
        <v>1</v>
      </c>
      <c r="CU3551" s="1">
        <v>650</v>
      </c>
      <c r="CV3551" s="1">
        <v>69</v>
      </c>
      <c r="CW3551" s="1">
        <v>0</v>
      </c>
      <c r="CX3551" s="1">
        <v>150069</v>
      </c>
      <c r="CY3551" s="1" t="s">
        <v>2835</v>
      </c>
    </row>
    <row r="3552" spans="97:103" x14ac:dyDescent="0.2">
      <c r="CS3552" s="1" t="s">
        <v>2835</v>
      </c>
      <c r="CT3552" s="1">
        <v>1</v>
      </c>
      <c r="CU3552" s="1">
        <v>650</v>
      </c>
      <c r="CV3552" s="1">
        <v>69</v>
      </c>
      <c r="CW3552" s="1">
        <v>0</v>
      </c>
      <c r="CX3552" s="1">
        <v>150069</v>
      </c>
      <c r="CY3552" s="1" t="s">
        <v>2835</v>
      </c>
    </row>
    <row r="3553" spans="97:103" x14ac:dyDescent="0.2">
      <c r="CS3553" s="1" t="s">
        <v>2835</v>
      </c>
      <c r="CT3553" s="1">
        <v>1</v>
      </c>
      <c r="CU3553" s="1">
        <v>650</v>
      </c>
      <c r="CV3553" s="1">
        <v>69</v>
      </c>
      <c r="CW3553" s="1">
        <v>0</v>
      </c>
      <c r="CX3553" s="1">
        <v>150069</v>
      </c>
      <c r="CY3553" s="1" t="s">
        <v>2835</v>
      </c>
    </row>
    <row r="3554" spans="97:103" x14ac:dyDescent="0.2">
      <c r="CS3554" s="1" t="s">
        <v>2835</v>
      </c>
      <c r="CT3554" s="1">
        <v>1</v>
      </c>
      <c r="CU3554" s="1">
        <v>650</v>
      </c>
      <c r="CV3554" s="1">
        <v>69</v>
      </c>
      <c r="CW3554" s="1">
        <v>0</v>
      </c>
      <c r="CX3554" s="1">
        <v>150069</v>
      </c>
      <c r="CY3554" s="1" t="s">
        <v>2835</v>
      </c>
    </row>
    <row r="3555" spans="97:103" x14ac:dyDescent="0.2">
      <c r="CS3555" s="1" t="s">
        <v>2835</v>
      </c>
      <c r="CT3555" s="1">
        <v>1</v>
      </c>
      <c r="CU3555" s="1">
        <v>650</v>
      </c>
      <c r="CV3555" s="1">
        <v>69</v>
      </c>
      <c r="CW3555" s="1">
        <v>0</v>
      </c>
      <c r="CX3555" s="1">
        <v>150069</v>
      </c>
      <c r="CY3555" s="1" t="s">
        <v>2835</v>
      </c>
    </row>
    <row r="3556" spans="97:103" x14ac:dyDescent="0.2">
      <c r="CS3556" s="1" t="s">
        <v>2835</v>
      </c>
      <c r="CT3556" s="1">
        <v>1</v>
      </c>
      <c r="CU3556" s="1">
        <v>650</v>
      </c>
      <c r="CV3556" s="1">
        <v>69</v>
      </c>
      <c r="CW3556" s="1">
        <v>0</v>
      </c>
      <c r="CX3556" s="1">
        <v>150069</v>
      </c>
      <c r="CY3556" s="1" t="s">
        <v>2835</v>
      </c>
    </row>
    <row r="3557" spans="97:103" x14ac:dyDescent="0.2">
      <c r="CS3557" s="1" t="s">
        <v>2835</v>
      </c>
      <c r="CT3557" s="1">
        <v>1</v>
      </c>
      <c r="CU3557" s="1">
        <v>650</v>
      </c>
      <c r="CV3557" s="1">
        <v>69</v>
      </c>
      <c r="CW3557" s="1">
        <v>0</v>
      </c>
      <c r="CX3557" s="1">
        <v>150069</v>
      </c>
      <c r="CY3557" s="1" t="s">
        <v>2835</v>
      </c>
    </row>
    <row r="3558" spans="97:103" x14ac:dyDescent="0.2">
      <c r="CS3558" s="1" t="s">
        <v>2835</v>
      </c>
      <c r="CT3558" s="1">
        <v>1</v>
      </c>
      <c r="CU3558" s="1">
        <v>650</v>
      </c>
      <c r="CV3558" s="1">
        <v>69</v>
      </c>
      <c r="CW3558" s="1">
        <v>0</v>
      </c>
      <c r="CX3558" s="1">
        <v>150069</v>
      </c>
      <c r="CY3558" s="1" t="s">
        <v>2835</v>
      </c>
    </row>
    <row r="3559" spans="97:103" x14ac:dyDescent="0.2">
      <c r="CS3559" s="1" t="s">
        <v>2835</v>
      </c>
      <c r="CT3559" s="1">
        <v>1</v>
      </c>
      <c r="CU3559" s="1">
        <v>650</v>
      </c>
      <c r="CV3559" s="1">
        <v>69</v>
      </c>
      <c r="CW3559" s="1">
        <v>0</v>
      </c>
      <c r="CX3559" s="1">
        <v>150069</v>
      </c>
      <c r="CY3559" s="1" t="s">
        <v>2835</v>
      </c>
    </row>
    <row r="3560" spans="97:103" x14ac:dyDescent="0.2">
      <c r="CS3560" s="1" t="s">
        <v>2835</v>
      </c>
      <c r="CT3560" s="1">
        <v>1</v>
      </c>
      <c r="CU3560" s="1">
        <v>650</v>
      </c>
      <c r="CV3560" s="1">
        <v>69</v>
      </c>
      <c r="CW3560" s="1">
        <v>0</v>
      </c>
      <c r="CX3560" s="1">
        <v>150069</v>
      </c>
      <c r="CY3560" s="1" t="s">
        <v>2835</v>
      </c>
    </row>
    <row r="3561" spans="97:103" x14ac:dyDescent="0.2">
      <c r="CS3561" s="1" t="s">
        <v>2835</v>
      </c>
      <c r="CT3561" s="1">
        <v>1</v>
      </c>
      <c r="CU3561" s="1">
        <v>650</v>
      </c>
      <c r="CV3561" s="1">
        <v>69</v>
      </c>
      <c r="CW3561" s="1">
        <v>0</v>
      </c>
      <c r="CX3561" s="1">
        <v>150069</v>
      </c>
      <c r="CY3561" s="1" t="s">
        <v>2835</v>
      </c>
    </row>
    <row r="3562" spans="97:103" x14ac:dyDescent="0.2">
      <c r="CS3562" s="1" t="s">
        <v>2835</v>
      </c>
      <c r="CT3562" s="1">
        <v>1</v>
      </c>
      <c r="CU3562" s="1">
        <v>650</v>
      </c>
      <c r="CV3562" s="1">
        <v>69</v>
      </c>
      <c r="CW3562" s="1">
        <v>0</v>
      </c>
      <c r="CX3562" s="1">
        <v>150069</v>
      </c>
      <c r="CY3562" s="1" t="s">
        <v>2835</v>
      </c>
    </row>
    <row r="3563" spans="97:103" x14ac:dyDescent="0.2">
      <c r="CS3563" s="1" t="s">
        <v>2835</v>
      </c>
      <c r="CT3563" s="1">
        <v>1</v>
      </c>
      <c r="CU3563" s="1">
        <v>650</v>
      </c>
      <c r="CV3563" s="1">
        <v>69</v>
      </c>
      <c r="CW3563" s="1">
        <v>0</v>
      </c>
      <c r="CX3563" s="1">
        <v>150069</v>
      </c>
      <c r="CY3563" s="1" t="s">
        <v>2835</v>
      </c>
    </row>
    <row r="3564" spans="97:103" x14ac:dyDescent="0.2">
      <c r="CS3564" s="1" t="s">
        <v>2835</v>
      </c>
      <c r="CT3564" s="1">
        <v>1</v>
      </c>
      <c r="CU3564" s="1">
        <v>650</v>
      </c>
      <c r="CV3564" s="1">
        <v>69</v>
      </c>
      <c r="CW3564" s="1">
        <v>0</v>
      </c>
      <c r="CX3564" s="1">
        <v>150069</v>
      </c>
      <c r="CY3564" s="1" t="s">
        <v>2835</v>
      </c>
    </row>
    <row r="3565" spans="97:103" x14ac:dyDescent="0.2">
      <c r="CS3565" s="1" t="s">
        <v>2835</v>
      </c>
      <c r="CT3565" s="1">
        <v>1</v>
      </c>
      <c r="CU3565" s="1">
        <v>650</v>
      </c>
      <c r="CV3565" s="1">
        <v>69</v>
      </c>
      <c r="CW3565" s="1">
        <v>0</v>
      </c>
      <c r="CX3565" s="1">
        <v>150069</v>
      </c>
      <c r="CY3565" s="1" t="s">
        <v>2835</v>
      </c>
    </row>
    <row r="3566" spans="97:103" x14ac:dyDescent="0.2">
      <c r="CS3566" s="1" t="s">
        <v>2835</v>
      </c>
      <c r="CT3566" s="1">
        <v>1</v>
      </c>
      <c r="CU3566" s="1">
        <v>650</v>
      </c>
      <c r="CV3566" s="1">
        <v>69</v>
      </c>
      <c r="CW3566" s="1">
        <v>0</v>
      </c>
      <c r="CX3566" s="1">
        <v>150069</v>
      </c>
      <c r="CY3566" s="1" t="s">
        <v>2835</v>
      </c>
    </row>
    <row r="3567" spans="97:103" x14ac:dyDescent="0.2">
      <c r="CS3567" s="1" t="s">
        <v>2835</v>
      </c>
      <c r="CT3567" s="1">
        <v>1</v>
      </c>
      <c r="CU3567" s="1">
        <v>650</v>
      </c>
      <c r="CV3567" s="1">
        <v>69</v>
      </c>
      <c r="CW3567" s="1">
        <v>0</v>
      </c>
      <c r="CX3567" s="1">
        <v>150069</v>
      </c>
      <c r="CY3567" s="1" t="s">
        <v>2835</v>
      </c>
    </row>
    <row r="3568" spans="97:103" x14ac:dyDescent="0.2">
      <c r="CS3568" s="1" t="s">
        <v>2835</v>
      </c>
      <c r="CT3568" s="1">
        <v>1</v>
      </c>
      <c r="CU3568" s="1">
        <v>650</v>
      </c>
      <c r="CV3568" s="1">
        <v>69</v>
      </c>
      <c r="CW3568" s="1">
        <v>0</v>
      </c>
      <c r="CX3568" s="1">
        <v>150069</v>
      </c>
      <c r="CY3568" s="1" t="s">
        <v>2835</v>
      </c>
    </row>
    <row r="3569" spans="97:103" x14ac:dyDescent="0.2">
      <c r="CS3569" s="1" t="s">
        <v>2835</v>
      </c>
      <c r="CT3569" s="1">
        <v>1</v>
      </c>
      <c r="CU3569" s="1">
        <v>650</v>
      </c>
      <c r="CV3569" s="1">
        <v>69</v>
      </c>
      <c r="CW3569" s="1">
        <v>0</v>
      </c>
      <c r="CX3569" s="1">
        <v>150069</v>
      </c>
      <c r="CY3569" s="1" t="s">
        <v>2835</v>
      </c>
    </row>
    <row r="3570" spans="97:103" x14ac:dyDescent="0.2">
      <c r="CS3570" s="1" t="s">
        <v>2836</v>
      </c>
      <c r="CT3570" s="1">
        <v>4</v>
      </c>
      <c r="CU3570" s="1">
        <v>650</v>
      </c>
      <c r="CV3570" s="1">
        <v>70</v>
      </c>
      <c r="CW3570" s="1">
        <v>0</v>
      </c>
      <c r="CX3570" s="1">
        <v>150070</v>
      </c>
      <c r="CY3570" s="1" t="s">
        <v>2836</v>
      </c>
    </row>
    <row r="3571" spans="97:103" x14ac:dyDescent="0.2">
      <c r="CS3571" s="1" t="s">
        <v>2836</v>
      </c>
      <c r="CT3571" s="1">
        <v>4</v>
      </c>
      <c r="CU3571" s="1">
        <v>650</v>
      </c>
      <c r="CV3571" s="1">
        <v>70</v>
      </c>
      <c r="CW3571" s="1">
        <v>0</v>
      </c>
      <c r="CX3571" s="1">
        <v>150070</v>
      </c>
      <c r="CY3571" s="1" t="s">
        <v>2836</v>
      </c>
    </row>
    <row r="3572" spans="97:103" x14ac:dyDescent="0.2">
      <c r="CS3572" s="1" t="s">
        <v>2836</v>
      </c>
      <c r="CT3572" s="1">
        <v>4</v>
      </c>
      <c r="CU3572" s="1">
        <v>650</v>
      </c>
      <c r="CV3572" s="1">
        <v>70</v>
      </c>
      <c r="CW3572" s="1">
        <v>0</v>
      </c>
      <c r="CX3572" s="1">
        <v>150070</v>
      </c>
      <c r="CY3572" s="1" t="s">
        <v>2836</v>
      </c>
    </row>
    <row r="3573" spans="97:103" x14ac:dyDescent="0.2">
      <c r="CS3573" s="1" t="s">
        <v>2836</v>
      </c>
      <c r="CT3573" s="1">
        <v>4</v>
      </c>
      <c r="CU3573" s="1">
        <v>650</v>
      </c>
      <c r="CV3573" s="1">
        <v>70</v>
      </c>
      <c r="CW3573" s="1">
        <v>0</v>
      </c>
      <c r="CX3573" s="1">
        <v>150070</v>
      </c>
      <c r="CY3573" s="1" t="s">
        <v>2836</v>
      </c>
    </row>
    <row r="3574" spans="97:103" x14ac:dyDescent="0.2">
      <c r="CS3574" s="1" t="s">
        <v>2836</v>
      </c>
      <c r="CT3574" s="1">
        <v>4</v>
      </c>
      <c r="CU3574" s="1">
        <v>650</v>
      </c>
      <c r="CV3574" s="1">
        <v>70</v>
      </c>
      <c r="CW3574" s="1">
        <v>0</v>
      </c>
      <c r="CX3574" s="1">
        <v>150070</v>
      </c>
      <c r="CY3574" s="1" t="s">
        <v>2836</v>
      </c>
    </row>
    <row r="3575" spans="97:103" x14ac:dyDescent="0.2">
      <c r="CS3575" s="1" t="s">
        <v>2836</v>
      </c>
      <c r="CT3575" s="1">
        <v>4</v>
      </c>
      <c r="CU3575" s="1">
        <v>650</v>
      </c>
      <c r="CV3575" s="1">
        <v>70</v>
      </c>
      <c r="CW3575" s="1">
        <v>0</v>
      </c>
      <c r="CX3575" s="1">
        <v>150070</v>
      </c>
      <c r="CY3575" s="1" t="s">
        <v>2836</v>
      </c>
    </row>
    <row r="3576" spans="97:103" x14ac:dyDescent="0.2">
      <c r="CS3576" s="1" t="s">
        <v>2836</v>
      </c>
      <c r="CT3576" s="1">
        <v>4</v>
      </c>
      <c r="CU3576" s="1">
        <v>650</v>
      </c>
      <c r="CV3576" s="1">
        <v>70</v>
      </c>
      <c r="CW3576" s="1">
        <v>0</v>
      </c>
      <c r="CX3576" s="1">
        <v>150070</v>
      </c>
      <c r="CY3576" s="1" t="s">
        <v>2836</v>
      </c>
    </row>
    <row r="3577" spans="97:103" x14ac:dyDescent="0.2">
      <c r="CS3577" s="1" t="s">
        <v>2836</v>
      </c>
      <c r="CT3577" s="1">
        <v>4</v>
      </c>
      <c r="CU3577" s="1">
        <v>650</v>
      </c>
      <c r="CV3577" s="1">
        <v>70</v>
      </c>
      <c r="CW3577" s="1">
        <v>0</v>
      </c>
      <c r="CX3577" s="1">
        <v>150070</v>
      </c>
      <c r="CY3577" s="1" t="s">
        <v>2836</v>
      </c>
    </row>
    <row r="3578" spans="97:103" x14ac:dyDescent="0.2">
      <c r="CS3578" s="1" t="s">
        <v>2836</v>
      </c>
      <c r="CT3578" s="1">
        <v>4</v>
      </c>
      <c r="CU3578" s="1">
        <v>650</v>
      </c>
      <c r="CV3578" s="1">
        <v>70</v>
      </c>
      <c r="CW3578" s="1">
        <v>0</v>
      </c>
      <c r="CX3578" s="1">
        <v>150070</v>
      </c>
      <c r="CY3578" s="1" t="s">
        <v>2836</v>
      </c>
    </row>
    <row r="3579" spans="97:103" x14ac:dyDescent="0.2">
      <c r="CS3579" s="1" t="s">
        <v>2836</v>
      </c>
      <c r="CT3579" s="1">
        <v>4</v>
      </c>
      <c r="CU3579" s="1">
        <v>650</v>
      </c>
      <c r="CV3579" s="1">
        <v>70</v>
      </c>
      <c r="CW3579" s="1">
        <v>0</v>
      </c>
      <c r="CX3579" s="1">
        <v>150070</v>
      </c>
      <c r="CY3579" s="1" t="s">
        <v>2836</v>
      </c>
    </row>
    <row r="3580" spans="97:103" x14ac:dyDescent="0.2">
      <c r="CS3580" s="1" t="s">
        <v>2836</v>
      </c>
      <c r="CT3580" s="1">
        <v>4</v>
      </c>
      <c r="CU3580" s="1">
        <v>650</v>
      </c>
      <c r="CV3580" s="1">
        <v>70</v>
      </c>
      <c r="CW3580" s="1">
        <v>0</v>
      </c>
      <c r="CX3580" s="1">
        <v>150070</v>
      </c>
      <c r="CY3580" s="1" t="s">
        <v>2836</v>
      </c>
    </row>
    <row r="3581" spans="97:103" x14ac:dyDescent="0.2">
      <c r="CS3581" s="1" t="s">
        <v>2836</v>
      </c>
      <c r="CT3581" s="1">
        <v>4</v>
      </c>
      <c r="CU3581" s="1">
        <v>650</v>
      </c>
      <c r="CV3581" s="1">
        <v>70</v>
      </c>
      <c r="CW3581" s="1">
        <v>0</v>
      </c>
      <c r="CX3581" s="1">
        <v>150070</v>
      </c>
      <c r="CY3581" s="1" t="s">
        <v>2836</v>
      </c>
    </row>
    <row r="3582" spans="97:103" x14ac:dyDescent="0.2">
      <c r="CS3582" s="1" t="s">
        <v>2836</v>
      </c>
      <c r="CT3582" s="1">
        <v>4</v>
      </c>
      <c r="CU3582" s="1">
        <v>650</v>
      </c>
      <c r="CV3582" s="1">
        <v>70</v>
      </c>
      <c r="CW3582" s="1">
        <v>0</v>
      </c>
      <c r="CX3582" s="1">
        <v>150070</v>
      </c>
      <c r="CY3582" s="1" t="s">
        <v>2836</v>
      </c>
    </row>
    <row r="3583" spans="97:103" x14ac:dyDescent="0.2">
      <c r="CS3583" s="1" t="s">
        <v>2836</v>
      </c>
      <c r="CT3583" s="1">
        <v>4</v>
      </c>
      <c r="CU3583" s="1">
        <v>650</v>
      </c>
      <c r="CV3583" s="1">
        <v>70</v>
      </c>
      <c r="CW3583" s="1">
        <v>0</v>
      </c>
      <c r="CX3583" s="1">
        <v>150070</v>
      </c>
      <c r="CY3583" s="1" t="s">
        <v>2836</v>
      </c>
    </row>
    <row r="3584" spans="97:103" x14ac:dyDescent="0.2">
      <c r="CS3584" s="1" t="s">
        <v>2836</v>
      </c>
      <c r="CT3584" s="1">
        <v>4</v>
      </c>
      <c r="CU3584" s="1">
        <v>650</v>
      </c>
      <c r="CV3584" s="1">
        <v>70</v>
      </c>
      <c r="CW3584" s="1">
        <v>0</v>
      </c>
      <c r="CX3584" s="1">
        <v>150070</v>
      </c>
      <c r="CY3584" s="1" t="s">
        <v>2836</v>
      </c>
    </row>
    <row r="3585" spans="97:103" x14ac:dyDescent="0.2">
      <c r="CS3585" s="1" t="s">
        <v>2836</v>
      </c>
      <c r="CT3585" s="1">
        <v>4</v>
      </c>
      <c r="CU3585" s="1">
        <v>650</v>
      </c>
      <c r="CV3585" s="1">
        <v>70</v>
      </c>
      <c r="CW3585" s="1">
        <v>0</v>
      </c>
      <c r="CX3585" s="1">
        <v>150070</v>
      </c>
      <c r="CY3585" s="1" t="s">
        <v>2836</v>
      </c>
    </row>
    <row r="3586" spans="97:103" x14ac:dyDescent="0.2">
      <c r="CS3586" s="1" t="s">
        <v>2836</v>
      </c>
      <c r="CT3586" s="1">
        <v>4</v>
      </c>
      <c r="CU3586" s="1">
        <v>650</v>
      </c>
      <c r="CV3586" s="1">
        <v>70</v>
      </c>
      <c r="CW3586" s="1">
        <v>0</v>
      </c>
      <c r="CX3586" s="1">
        <v>150070</v>
      </c>
      <c r="CY3586" s="1" t="s">
        <v>2836</v>
      </c>
    </row>
    <row r="3587" spans="97:103" x14ac:dyDescent="0.2">
      <c r="CS3587" s="1" t="s">
        <v>2836</v>
      </c>
      <c r="CT3587" s="1">
        <v>4</v>
      </c>
      <c r="CU3587" s="1">
        <v>650</v>
      </c>
      <c r="CV3587" s="1">
        <v>70</v>
      </c>
      <c r="CW3587" s="1">
        <v>0</v>
      </c>
      <c r="CX3587" s="1">
        <v>150070</v>
      </c>
      <c r="CY3587" s="1" t="s">
        <v>2836</v>
      </c>
    </row>
    <row r="3588" spans="97:103" x14ac:dyDescent="0.2">
      <c r="CS3588" s="1" t="s">
        <v>2836</v>
      </c>
      <c r="CT3588" s="1">
        <v>4</v>
      </c>
      <c r="CU3588" s="1">
        <v>650</v>
      </c>
      <c r="CV3588" s="1">
        <v>70</v>
      </c>
      <c r="CW3588" s="1">
        <v>0</v>
      </c>
      <c r="CX3588" s="1">
        <v>150070</v>
      </c>
      <c r="CY3588" s="1" t="s">
        <v>2836</v>
      </c>
    </row>
    <row r="3589" spans="97:103" x14ac:dyDescent="0.2">
      <c r="CS3589" s="1" t="s">
        <v>2836</v>
      </c>
      <c r="CT3589" s="1">
        <v>4</v>
      </c>
      <c r="CU3589" s="1">
        <v>650</v>
      </c>
      <c r="CV3589" s="1">
        <v>70</v>
      </c>
      <c r="CW3589" s="1">
        <v>0</v>
      </c>
      <c r="CX3589" s="1">
        <v>150070</v>
      </c>
      <c r="CY3589" s="1" t="s">
        <v>2836</v>
      </c>
    </row>
    <row r="3590" spans="97:103" x14ac:dyDescent="0.2">
      <c r="CS3590" s="1" t="s">
        <v>2836</v>
      </c>
      <c r="CT3590" s="1">
        <v>4</v>
      </c>
      <c r="CU3590" s="1">
        <v>650</v>
      </c>
      <c r="CV3590" s="1">
        <v>70</v>
      </c>
      <c r="CW3590" s="1">
        <v>0</v>
      </c>
      <c r="CX3590" s="1">
        <v>150070</v>
      </c>
      <c r="CY3590" s="1" t="s">
        <v>2836</v>
      </c>
    </row>
    <row r="3591" spans="97:103" x14ac:dyDescent="0.2">
      <c r="CS3591" s="1" t="s">
        <v>2836</v>
      </c>
      <c r="CT3591" s="1">
        <v>4</v>
      </c>
      <c r="CU3591" s="1">
        <v>650</v>
      </c>
      <c r="CV3591" s="1">
        <v>70</v>
      </c>
      <c r="CW3591" s="1">
        <v>0</v>
      </c>
      <c r="CX3591" s="1">
        <v>150070</v>
      </c>
      <c r="CY3591" s="1" t="s">
        <v>2836</v>
      </c>
    </row>
    <row r="3592" spans="97:103" x14ac:dyDescent="0.2">
      <c r="CS3592" s="1" t="s">
        <v>2836</v>
      </c>
      <c r="CT3592" s="1">
        <v>4</v>
      </c>
      <c r="CU3592" s="1">
        <v>650</v>
      </c>
      <c r="CV3592" s="1">
        <v>70</v>
      </c>
      <c r="CW3592" s="1">
        <v>0</v>
      </c>
      <c r="CX3592" s="1">
        <v>150070</v>
      </c>
      <c r="CY3592" s="1" t="s">
        <v>2836</v>
      </c>
    </row>
    <row r="3593" spans="97:103" x14ac:dyDescent="0.2">
      <c r="CS3593" s="1" t="s">
        <v>2836</v>
      </c>
      <c r="CT3593" s="1">
        <v>4</v>
      </c>
      <c r="CU3593" s="1">
        <v>650</v>
      </c>
      <c r="CV3593" s="1">
        <v>70</v>
      </c>
      <c r="CW3593" s="1">
        <v>0</v>
      </c>
      <c r="CX3593" s="1">
        <v>150070</v>
      </c>
      <c r="CY3593" s="1" t="s">
        <v>2836</v>
      </c>
    </row>
    <row r="3594" spans="97:103" x14ac:dyDescent="0.2">
      <c r="CS3594" s="1" t="s">
        <v>2836</v>
      </c>
      <c r="CT3594" s="1">
        <v>4</v>
      </c>
      <c r="CU3594" s="1">
        <v>650</v>
      </c>
      <c r="CV3594" s="1">
        <v>70</v>
      </c>
      <c r="CW3594" s="1">
        <v>0</v>
      </c>
      <c r="CX3594" s="1">
        <v>150070</v>
      </c>
      <c r="CY3594" s="1" t="s">
        <v>2836</v>
      </c>
    </row>
    <row r="3595" spans="97:103" x14ac:dyDescent="0.2">
      <c r="CS3595" s="1" t="s">
        <v>2836</v>
      </c>
      <c r="CT3595" s="1">
        <v>4</v>
      </c>
      <c r="CU3595" s="1">
        <v>650</v>
      </c>
      <c r="CV3595" s="1">
        <v>70</v>
      </c>
      <c r="CW3595" s="1">
        <v>0</v>
      </c>
      <c r="CX3595" s="1">
        <v>150070</v>
      </c>
      <c r="CY3595" s="1" t="s">
        <v>2836</v>
      </c>
    </row>
    <row r="3596" spans="97:103" x14ac:dyDescent="0.2">
      <c r="CS3596" s="1" t="s">
        <v>2836</v>
      </c>
      <c r="CT3596" s="1">
        <v>4</v>
      </c>
      <c r="CU3596" s="1">
        <v>650</v>
      </c>
      <c r="CV3596" s="1">
        <v>70</v>
      </c>
      <c r="CW3596" s="1">
        <v>0</v>
      </c>
      <c r="CX3596" s="1">
        <v>150070</v>
      </c>
      <c r="CY3596" s="1" t="s">
        <v>2836</v>
      </c>
    </row>
    <row r="3597" spans="97:103" x14ac:dyDescent="0.2">
      <c r="CS3597" s="1" t="s">
        <v>2836</v>
      </c>
      <c r="CT3597" s="1">
        <v>4</v>
      </c>
      <c r="CU3597" s="1">
        <v>650</v>
      </c>
      <c r="CV3597" s="1">
        <v>70</v>
      </c>
      <c r="CW3597" s="1">
        <v>0</v>
      </c>
      <c r="CX3597" s="1">
        <v>150070</v>
      </c>
      <c r="CY3597" s="1" t="s">
        <v>2836</v>
      </c>
    </row>
    <row r="3598" spans="97:103" x14ac:dyDescent="0.2">
      <c r="CS3598" s="1" t="s">
        <v>2836</v>
      </c>
      <c r="CT3598" s="1">
        <v>4</v>
      </c>
      <c r="CU3598" s="1">
        <v>650</v>
      </c>
      <c r="CV3598" s="1">
        <v>70</v>
      </c>
      <c r="CW3598" s="1">
        <v>0</v>
      </c>
      <c r="CX3598" s="1">
        <v>150070</v>
      </c>
      <c r="CY3598" s="1" t="s">
        <v>2836</v>
      </c>
    </row>
    <row r="3599" spans="97:103" x14ac:dyDescent="0.2">
      <c r="CS3599" s="1" t="s">
        <v>2836</v>
      </c>
      <c r="CT3599" s="1">
        <v>4</v>
      </c>
      <c r="CU3599" s="1">
        <v>650</v>
      </c>
      <c r="CV3599" s="1">
        <v>70</v>
      </c>
      <c r="CW3599" s="1">
        <v>0</v>
      </c>
      <c r="CX3599" s="1">
        <v>150070</v>
      </c>
      <c r="CY3599" s="1" t="s">
        <v>2836</v>
      </c>
    </row>
    <row r="3600" spans="97:103" x14ac:dyDescent="0.2">
      <c r="CS3600" s="1" t="s">
        <v>2836</v>
      </c>
      <c r="CT3600" s="1">
        <v>4</v>
      </c>
      <c r="CU3600" s="1">
        <v>650</v>
      </c>
      <c r="CV3600" s="1">
        <v>70</v>
      </c>
      <c r="CW3600" s="1">
        <v>0</v>
      </c>
      <c r="CX3600" s="1">
        <v>150070</v>
      </c>
      <c r="CY3600" s="1" t="s">
        <v>2836</v>
      </c>
    </row>
    <row r="3601" spans="97:103" x14ac:dyDescent="0.2">
      <c r="CS3601" s="1" t="s">
        <v>2836</v>
      </c>
      <c r="CT3601" s="1">
        <v>4</v>
      </c>
      <c r="CU3601" s="1">
        <v>650</v>
      </c>
      <c r="CV3601" s="1">
        <v>70</v>
      </c>
      <c r="CW3601" s="1">
        <v>0</v>
      </c>
      <c r="CX3601" s="1">
        <v>150070</v>
      </c>
      <c r="CY3601" s="1" t="s">
        <v>2836</v>
      </c>
    </row>
    <row r="3602" spans="97:103" x14ac:dyDescent="0.2">
      <c r="CS3602" s="1" t="s">
        <v>2836</v>
      </c>
      <c r="CT3602" s="1">
        <v>4</v>
      </c>
      <c r="CU3602" s="1">
        <v>650</v>
      </c>
      <c r="CV3602" s="1">
        <v>70</v>
      </c>
      <c r="CW3602" s="1">
        <v>0</v>
      </c>
      <c r="CX3602" s="1">
        <v>150070</v>
      </c>
      <c r="CY3602" s="1" t="s">
        <v>2836</v>
      </c>
    </row>
    <row r="3603" spans="97:103" x14ac:dyDescent="0.2">
      <c r="CS3603" s="1" t="s">
        <v>2836</v>
      </c>
      <c r="CT3603" s="1">
        <v>4</v>
      </c>
      <c r="CU3603" s="1">
        <v>650</v>
      </c>
      <c r="CV3603" s="1">
        <v>70</v>
      </c>
      <c r="CW3603" s="1">
        <v>0</v>
      </c>
      <c r="CX3603" s="1">
        <v>150070</v>
      </c>
      <c r="CY3603" s="1" t="s">
        <v>2836</v>
      </c>
    </row>
    <row r="3604" spans="97:103" x14ac:dyDescent="0.2">
      <c r="CS3604" s="1" t="s">
        <v>2836</v>
      </c>
      <c r="CT3604" s="1">
        <v>4</v>
      </c>
      <c r="CU3604" s="1">
        <v>650</v>
      </c>
      <c r="CV3604" s="1">
        <v>70</v>
      </c>
      <c r="CW3604" s="1">
        <v>0</v>
      </c>
      <c r="CX3604" s="1">
        <v>150070</v>
      </c>
      <c r="CY3604" s="1" t="s">
        <v>2836</v>
      </c>
    </row>
    <row r="3605" spans="97:103" x14ac:dyDescent="0.2">
      <c r="CS3605" s="1" t="s">
        <v>2836</v>
      </c>
      <c r="CT3605" s="1">
        <v>4</v>
      </c>
      <c r="CU3605" s="1">
        <v>650</v>
      </c>
      <c r="CV3605" s="1">
        <v>70</v>
      </c>
      <c r="CW3605" s="1">
        <v>0</v>
      </c>
      <c r="CX3605" s="1">
        <v>150070</v>
      </c>
      <c r="CY3605" s="1" t="s">
        <v>2836</v>
      </c>
    </row>
    <row r="3606" spans="97:103" x14ac:dyDescent="0.2">
      <c r="CS3606" s="1" t="s">
        <v>2837</v>
      </c>
      <c r="CT3606" s="1">
        <v>4</v>
      </c>
      <c r="CU3606" s="1">
        <v>650</v>
      </c>
      <c r="CV3606" s="1">
        <v>71</v>
      </c>
      <c r="CW3606" s="1">
        <v>0</v>
      </c>
      <c r="CX3606" s="1">
        <v>150071</v>
      </c>
      <c r="CY3606" s="1" t="s">
        <v>2837</v>
      </c>
    </row>
    <row r="3607" spans="97:103" x14ac:dyDescent="0.2">
      <c r="CS3607" s="1" t="s">
        <v>2837</v>
      </c>
      <c r="CT3607" s="1">
        <v>4</v>
      </c>
      <c r="CU3607" s="1">
        <v>650</v>
      </c>
      <c r="CV3607" s="1">
        <v>71</v>
      </c>
      <c r="CW3607" s="1">
        <v>0</v>
      </c>
      <c r="CX3607" s="1">
        <v>150071</v>
      </c>
      <c r="CY3607" s="1" t="s">
        <v>2837</v>
      </c>
    </row>
    <row r="3608" spans="97:103" x14ac:dyDescent="0.2">
      <c r="CS3608" s="1" t="s">
        <v>2837</v>
      </c>
      <c r="CT3608" s="1">
        <v>4</v>
      </c>
      <c r="CU3608" s="1">
        <v>650</v>
      </c>
      <c r="CV3608" s="1">
        <v>71</v>
      </c>
      <c r="CW3608" s="1">
        <v>0</v>
      </c>
      <c r="CX3608" s="1">
        <v>150071</v>
      </c>
      <c r="CY3608" s="1" t="s">
        <v>2837</v>
      </c>
    </row>
    <row r="3609" spans="97:103" x14ac:dyDescent="0.2">
      <c r="CS3609" s="1" t="s">
        <v>2837</v>
      </c>
      <c r="CT3609" s="1">
        <v>4</v>
      </c>
      <c r="CU3609" s="1">
        <v>650</v>
      </c>
      <c r="CV3609" s="1">
        <v>71</v>
      </c>
      <c r="CW3609" s="1">
        <v>0</v>
      </c>
      <c r="CX3609" s="1">
        <v>150071</v>
      </c>
      <c r="CY3609" s="1" t="s">
        <v>2837</v>
      </c>
    </row>
    <row r="3610" spans="97:103" x14ac:dyDescent="0.2">
      <c r="CS3610" s="1" t="s">
        <v>2837</v>
      </c>
      <c r="CT3610" s="1">
        <v>4</v>
      </c>
      <c r="CU3610" s="1">
        <v>650</v>
      </c>
      <c r="CV3610" s="1">
        <v>71</v>
      </c>
      <c r="CW3610" s="1">
        <v>0</v>
      </c>
      <c r="CX3610" s="1">
        <v>150071</v>
      </c>
      <c r="CY3610" s="1" t="s">
        <v>2837</v>
      </c>
    </row>
    <row r="3611" spans="97:103" x14ac:dyDescent="0.2">
      <c r="CS3611" s="1" t="s">
        <v>2837</v>
      </c>
      <c r="CT3611" s="1">
        <v>4</v>
      </c>
      <c r="CU3611" s="1">
        <v>650</v>
      </c>
      <c r="CV3611" s="1">
        <v>71</v>
      </c>
      <c r="CW3611" s="1">
        <v>0</v>
      </c>
      <c r="CX3611" s="1">
        <v>150071</v>
      </c>
      <c r="CY3611" s="1" t="s">
        <v>2837</v>
      </c>
    </row>
    <row r="3612" spans="97:103" x14ac:dyDescent="0.2">
      <c r="CS3612" s="1" t="s">
        <v>2837</v>
      </c>
      <c r="CT3612" s="1">
        <v>4</v>
      </c>
      <c r="CU3612" s="1">
        <v>650</v>
      </c>
      <c r="CV3612" s="1">
        <v>71</v>
      </c>
      <c r="CW3612" s="1">
        <v>0</v>
      </c>
      <c r="CX3612" s="1">
        <v>150071</v>
      </c>
      <c r="CY3612" s="1" t="s">
        <v>2837</v>
      </c>
    </row>
    <row r="3613" spans="97:103" x14ac:dyDescent="0.2">
      <c r="CS3613" s="1" t="s">
        <v>2837</v>
      </c>
      <c r="CT3613" s="1">
        <v>4</v>
      </c>
      <c r="CU3613" s="1">
        <v>650</v>
      </c>
      <c r="CV3613" s="1">
        <v>71</v>
      </c>
      <c r="CW3613" s="1">
        <v>0</v>
      </c>
      <c r="CX3613" s="1">
        <v>150071</v>
      </c>
      <c r="CY3613" s="1" t="s">
        <v>2837</v>
      </c>
    </row>
    <row r="3614" spans="97:103" x14ac:dyDescent="0.2">
      <c r="CS3614" s="1" t="s">
        <v>2837</v>
      </c>
      <c r="CT3614" s="1">
        <v>4</v>
      </c>
      <c r="CU3614" s="1">
        <v>650</v>
      </c>
      <c r="CV3614" s="1">
        <v>71</v>
      </c>
      <c r="CW3614" s="1">
        <v>0</v>
      </c>
      <c r="CX3614" s="1">
        <v>150071</v>
      </c>
      <c r="CY3614" s="1" t="s">
        <v>2837</v>
      </c>
    </row>
    <row r="3615" spans="97:103" x14ac:dyDescent="0.2">
      <c r="CS3615" s="1" t="s">
        <v>2837</v>
      </c>
      <c r="CT3615" s="1">
        <v>4</v>
      </c>
      <c r="CU3615" s="1">
        <v>650</v>
      </c>
      <c r="CV3615" s="1">
        <v>71</v>
      </c>
      <c r="CW3615" s="1">
        <v>0</v>
      </c>
      <c r="CX3615" s="1">
        <v>150071</v>
      </c>
      <c r="CY3615" s="1" t="s">
        <v>2837</v>
      </c>
    </row>
    <row r="3616" spans="97:103" x14ac:dyDescent="0.2">
      <c r="CS3616" s="1" t="s">
        <v>2837</v>
      </c>
      <c r="CT3616" s="1">
        <v>4</v>
      </c>
      <c r="CU3616" s="1">
        <v>650</v>
      </c>
      <c r="CV3616" s="1">
        <v>71</v>
      </c>
      <c r="CW3616" s="1">
        <v>0</v>
      </c>
      <c r="CX3616" s="1">
        <v>150071</v>
      </c>
      <c r="CY3616" s="1" t="s">
        <v>2837</v>
      </c>
    </row>
    <row r="3617" spans="97:103" x14ac:dyDescent="0.2">
      <c r="CS3617" s="1" t="s">
        <v>2837</v>
      </c>
      <c r="CT3617" s="1">
        <v>4</v>
      </c>
      <c r="CU3617" s="1">
        <v>650</v>
      </c>
      <c r="CV3617" s="1">
        <v>71</v>
      </c>
      <c r="CW3617" s="1">
        <v>0</v>
      </c>
      <c r="CX3617" s="1">
        <v>150071</v>
      </c>
      <c r="CY3617" s="1" t="s">
        <v>2837</v>
      </c>
    </row>
    <row r="3618" spans="97:103" x14ac:dyDescent="0.2">
      <c r="CS3618" s="1" t="s">
        <v>2837</v>
      </c>
      <c r="CT3618" s="1">
        <v>4</v>
      </c>
      <c r="CU3618" s="1">
        <v>650</v>
      </c>
      <c r="CV3618" s="1">
        <v>71</v>
      </c>
      <c r="CW3618" s="1">
        <v>0</v>
      </c>
      <c r="CX3618" s="1">
        <v>150071</v>
      </c>
      <c r="CY3618" s="1" t="s">
        <v>2837</v>
      </c>
    </row>
    <row r="3619" spans="97:103" x14ac:dyDescent="0.2">
      <c r="CS3619" s="1" t="s">
        <v>2837</v>
      </c>
      <c r="CT3619" s="1">
        <v>4</v>
      </c>
      <c r="CU3619" s="1">
        <v>650</v>
      </c>
      <c r="CV3619" s="1">
        <v>71</v>
      </c>
      <c r="CW3619" s="1">
        <v>0</v>
      </c>
      <c r="CX3619" s="1">
        <v>150071</v>
      </c>
      <c r="CY3619" s="1" t="s">
        <v>2837</v>
      </c>
    </row>
    <row r="3620" spans="97:103" x14ac:dyDescent="0.2">
      <c r="CS3620" s="1" t="s">
        <v>2837</v>
      </c>
      <c r="CT3620" s="1">
        <v>4</v>
      </c>
      <c r="CU3620" s="1">
        <v>650</v>
      </c>
      <c r="CV3620" s="1">
        <v>71</v>
      </c>
      <c r="CW3620" s="1">
        <v>0</v>
      </c>
      <c r="CX3620" s="1">
        <v>150071</v>
      </c>
      <c r="CY3620" s="1" t="s">
        <v>2837</v>
      </c>
    </row>
    <row r="3621" spans="97:103" x14ac:dyDescent="0.2">
      <c r="CS3621" s="1" t="s">
        <v>2837</v>
      </c>
      <c r="CT3621" s="1">
        <v>4</v>
      </c>
      <c r="CU3621" s="1">
        <v>650</v>
      </c>
      <c r="CV3621" s="1">
        <v>71</v>
      </c>
      <c r="CW3621" s="1">
        <v>0</v>
      </c>
      <c r="CX3621" s="1">
        <v>150071</v>
      </c>
      <c r="CY3621" s="1" t="s">
        <v>2837</v>
      </c>
    </row>
    <row r="3622" spans="97:103" x14ac:dyDescent="0.2">
      <c r="CS3622" s="1" t="s">
        <v>2837</v>
      </c>
      <c r="CT3622" s="1">
        <v>4</v>
      </c>
      <c r="CU3622" s="1">
        <v>650</v>
      </c>
      <c r="CV3622" s="1">
        <v>71</v>
      </c>
      <c r="CW3622" s="1">
        <v>0</v>
      </c>
      <c r="CX3622" s="1">
        <v>150071</v>
      </c>
      <c r="CY3622" s="1" t="s">
        <v>2837</v>
      </c>
    </row>
    <row r="3623" spans="97:103" x14ac:dyDescent="0.2">
      <c r="CS3623" s="1" t="s">
        <v>2837</v>
      </c>
      <c r="CT3623" s="1">
        <v>4</v>
      </c>
      <c r="CU3623" s="1">
        <v>650</v>
      </c>
      <c r="CV3623" s="1">
        <v>71</v>
      </c>
      <c r="CW3623" s="1">
        <v>0</v>
      </c>
      <c r="CX3623" s="1">
        <v>150071</v>
      </c>
      <c r="CY3623" s="1" t="s">
        <v>2837</v>
      </c>
    </row>
    <row r="3624" spans="97:103" x14ac:dyDescent="0.2">
      <c r="CS3624" s="1" t="s">
        <v>2837</v>
      </c>
      <c r="CT3624" s="1">
        <v>4</v>
      </c>
      <c r="CU3624" s="1">
        <v>650</v>
      </c>
      <c r="CV3624" s="1">
        <v>71</v>
      </c>
      <c r="CW3624" s="1">
        <v>0</v>
      </c>
      <c r="CX3624" s="1">
        <v>150071</v>
      </c>
      <c r="CY3624" s="1" t="s">
        <v>2837</v>
      </c>
    </row>
    <row r="3625" spans="97:103" x14ac:dyDescent="0.2">
      <c r="CS3625" s="1" t="s">
        <v>2837</v>
      </c>
      <c r="CT3625" s="1">
        <v>4</v>
      </c>
      <c r="CU3625" s="1">
        <v>650</v>
      </c>
      <c r="CV3625" s="1">
        <v>71</v>
      </c>
      <c r="CW3625" s="1">
        <v>0</v>
      </c>
      <c r="CX3625" s="1">
        <v>150071</v>
      </c>
      <c r="CY3625" s="1" t="s">
        <v>2837</v>
      </c>
    </row>
    <row r="3626" spans="97:103" x14ac:dyDescent="0.2">
      <c r="CS3626" s="1" t="s">
        <v>2837</v>
      </c>
      <c r="CT3626" s="1">
        <v>4</v>
      </c>
      <c r="CU3626" s="1">
        <v>650</v>
      </c>
      <c r="CV3626" s="1">
        <v>71</v>
      </c>
      <c r="CW3626" s="1">
        <v>0</v>
      </c>
      <c r="CX3626" s="1">
        <v>150071</v>
      </c>
      <c r="CY3626" s="1" t="s">
        <v>2837</v>
      </c>
    </row>
    <row r="3627" spans="97:103" x14ac:dyDescent="0.2">
      <c r="CS3627" s="1" t="s">
        <v>2837</v>
      </c>
      <c r="CT3627" s="1">
        <v>4</v>
      </c>
      <c r="CU3627" s="1">
        <v>650</v>
      </c>
      <c r="CV3627" s="1">
        <v>71</v>
      </c>
      <c r="CW3627" s="1">
        <v>0</v>
      </c>
      <c r="CX3627" s="1">
        <v>150071</v>
      </c>
      <c r="CY3627" s="1" t="s">
        <v>2837</v>
      </c>
    </row>
    <row r="3628" spans="97:103" x14ac:dyDescent="0.2">
      <c r="CS3628" s="1" t="s">
        <v>2837</v>
      </c>
      <c r="CT3628" s="1">
        <v>4</v>
      </c>
      <c r="CU3628" s="1">
        <v>650</v>
      </c>
      <c r="CV3628" s="1">
        <v>71</v>
      </c>
      <c r="CW3628" s="1">
        <v>0</v>
      </c>
      <c r="CX3628" s="1">
        <v>150071</v>
      </c>
      <c r="CY3628" s="1" t="s">
        <v>2837</v>
      </c>
    </row>
    <row r="3629" spans="97:103" x14ac:dyDescent="0.2">
      <c r="CS3629" s="1" t="s">
        <v>2837</v>
      </c>
      <c r="CT3629" s="1">
        <v>4</v>
      </c>
      <c r="CU3629" s="1">
        <v>650</v>
      </c>
      <c r="CV3629" s="1">
        <v>71</v>
      </c>
      <c r="CW3629" s="1">
        <v>0</v>
      </c>
      <c r="CX3629" s="1">
        <v>150071</v>
      </c>
      <c r="CY3629" s="1" t="s">
        <v>2837</v>
      </c>
    </row>
    <row r="3630" spans="97:103" x14ac:dyDescent="0.2">
      <c r="CS3630" s="1" t="s">
        <v>2837</v>
      </c>
      <c r="CT3630" s="1">
        <v>4</v>
      </c>
      <c r="CU3630" s="1">
        <v>650</v>
      </c>
      <c r="CV3630" s="1">
        <v>71</v>
      </c>
      <c r="CW3630" s="1">
        <v>0</v>
      </c>
      <c r="CX3630" s="1">
        <v>150071</v>
      </c>
      <c r="CY3630" s="1" t="s">
        <v>2837</v>
      </c>
    </row>
    <row r="3631" spans="97:103" x14ac:dyDescent="0.2">
      <c r="CS3631" s="1" t="s">
        <v>2837</v>
      </c>
      <c r="CT3631" s="1">
        <v>4</v>
      </c>
      <c r="CU3631" s="1">
        <v>650</v>
      </c>
      <c r="CV3631" s="1">
        <v>71</v>
      </c>
      <c r="CW3631" s="1">
        <v>0</v>
      </c>
      <c r="CX3631" s="1">
        <v>150071</v>
      </c>
      <c r="CY3631" s="1" t="s">
        <v>2837</v>
      </c>
    </row>
    <row r="3632" spans="97:103" x14ac:dyDescent="0.2">
      <c r="CS3632" s="1" t="s">
        <v>2837</v>
      </c>
      <c r="CT3632" s="1">
        <v>4</v>
      </c>
      <c r="CU3632" s="1">
        <v>650</v>
      </c>
      <c r="CV3632" s="1">
        <v>71</v>
      </c>
      <c r="CW3632" s="1">
        <v>0</v>
      </c>
      <c r="CX3632" s="1">
        <v>150071</v>
      </c>
      <c r="CY3632" s="1" t="s">
        <v>2837</v>
      </c>
    </row>
    <row r="3633" spans="97:103" x14ac:dyDescent="0.2">
      <c r="CS3633" s="1" t="s">
        <v>2837</v>
      </c>
      <c r="CT3633" s="1">
        <v>4</v>
      </c>
      <c r="CU3633" s="1">
        <v>650</v>
      </c>
      <c r="CV3633" s="1">
        <v>71</v>
      </c>
      <c r="CW3633" s="1">
        <v>0</v>
      </c>
      <c r="CX3633" s="1">
        <v>150071</v>
      </c>
      <c r="CY3633" s="1" t="s">
        <v>2837</v>
      </c>
    </row>
    <row r="3634" spans="97:103" x14ac:dyDescent="0.2">
      <c r="CS3634" s="1" t="s">
        <v>2837</v>
      </c>
      <c r="CT3634" s="1">
        <v>4</v>
      </c>
      <c r="CU3634" s="1">
        <v>650</v>
      </c>
      <c r="CV3634" s="1">
        <v>71</v>
      </c>
      <c r="CW3634" s="1">
        <v>0</v>
      </c>
      <c r="CX3634" s="1">
        <v>150071</v>
      </c>
      <c r="CY3634" s="1" t="s">
        <v>2837</v>
      </c>
    </row>
    <row r="3635" spans="97:103" x14ac:dyDescent="0.2">
      <c r="CS3635" s="1" t="s">
        <v>2837</v>
      </c>
      <c r="CT3635" s="1">
        <v>4</v>
      </c>
      <c r="CU3635" s="1">
        <v>650</v>
      </c>
      <c r="CV3635" s="1">
        <v>71</v>
      </c>
      <c r="CW3635" s="1">
        <v>0</v>
      </c>
      <c r="CX3635" s="1">
        <v>150071</v>
      </c>
      <c r="CY3635" s="1" t="s">
        <v>2837</v>
      </c>
    </row>
    <row r="3636" spans="97:103" x14ac:dyDescent="0.2">
      <c r="CS3636" s="1" t="s">
        <v>2837</v>
      </c>
      <c r="CT3636" s="1">
        <v>4</v>
      </c>
      <c r="CU3636" s="1">
        <v>650</v>
      </c>
      <c r="CV3636" s="1">
        <v>71</v>
      </c>
      <c r="CW3636" s="1">
        <v>0</v>
      </c>
      <c r="CX3636" s="1">
        <v>150071</v>
      </c>
      <c r="CY3636" s="1" t="s">
        <v>2837</v>
      </c>
    </row>
    <row r="3637" spans="97:103" x14ac:dyDescent="0.2">
      <c r="CS3637" s="1" t="s">
        <v>2837</v>
      </c>
      <c r="CT3637" s="1">
        <v>4</v>
      </c>
      <c r="CU3637" s="1">
        <v>650</v>
      </c>
      <c r="CV3637" s="1">
        <v>71</v>
      </c>
      <c r="CW3637" s="1">
        <v>0</v>
      </c>
      <c r="CX3637" s="1">
        <v>150071</v>
      </c>
      <c r="CY3637" s="1" t="s">
        <v>2837</v>
      </c>
    </row>
    <row r="3638" spans="97:103" x14ac:dyDescent="0.2">
      <c r="CS3638" s="1" t="s">
        <v>2837</v>
      </c>
      <c r="CT3638" s="1">
        <v>4</v>
      </c>
      <c r="CU3638" s="1">
        <v>650</v>
      </c>
      <c r="CV3638" s="1">
        <v>71</v>
      </c>
      <c r="CW3638" s="1">
        <v>0</v>
      </c>
      <c r="CX3638" s="1">
        <v>150071</v>
      </c>
      <c r="CY3638" s="1" t="s">
        <v>2837</v>
      </c>
    </row>
    <row r="3639" spans="97:103" x14ac:dyDescent="0.2">
      <c r="CS3639" s="1" t="s">
        <v>2837</v>
      </c>
      <c r="CT3639" s="1">
        <v>4</v>
      </c>
      <c r="CU3639" s="1">
        <v>650</v>
      </c>
      <c r="CV3639" s="1">
        <v>71</v>
      </c>
      <c r="CW3639" s="1">
        <v>0</v>
      </c>
      <c r="CX3639" s="1">
        <v>150071</v>
      </c>
      <c r="CY3639" s="1" t="s">
        <v>2837</v>
      </c>
    </row>
    <row r="3640" spans="97:103" x14ac:dyDescent="0.2">
      <c r="CS3640" s="1" t="s">
        <v>2837</v>
      </c>
      <c r="CT3640" s="1">
        <v>4</v>
      </c>
      <c r="CU3640" s="1">
        <v>650</v>
      </c>
      <c r="CV3640" s="1">
        <v>71</v>
      </c>
      <c r="CW3640" s="1">
        <v>0</v>
      </c>
      <c r="CX3640" s="1">
        <v>150071</v>
      </c>
      <c r="CY3640" s="1" t="s">
        <v>2837</v>
      </c>
    </row>
    <row r="3641" spans="97:103" x14ac:dyDescent="0.2">
      <c r="CS3641" s="1" t="s">
        <v>2837</v>
      </c>
      <c r="CT3641" s="1">
        <v>4</v>
      </c>
      <c r="CU3641" s="1">
        <v>650</v>
      </c>
      <c r="CV3641" s="1">
        <v>71</v>
      </c>
      <c r="CW3641" s="1">
        <v>0</v>
      </c>
      <c r="CX3641" s="1">
        <v>150071</v>
      </c>
      <c r="CY3641" s="1" t="s">
        <v>2837</v>
      </c>
    </row>
    <row r="3642" spans="97:103" x14ac:dyDescent="0.2">
      <c r="CS3642" s="1" t="s">
        <v>187</v>
      </c>
      <c r="CT3642" s="1">
        <v>1</v>
      </c>
      <c r="CU3642" s="1">
        <v>650</v>
      </c>
      <c r="CV3642" s="1">
        <v>72</v>
      </c>
      <c r="CW3642" s="1">
        <v>0</v>
      </c>
      <c r="CX3642" s="1">
        <v>150072</v>
      </c>
      <c r="CY3642" s="1" t="s">
        <v>187</v>
      </c>
    </row>
    <row r="3643" spans="97:103" x14ac:dyDescent="0.2">
      <c r="CS3643" s="1" t="s">
        <v>187</v>
      </c>
      <c r="CT3643" s="1">
        <v>1</v>
      </c>
      <c r="CU3643" s="1">
        <v>650</v>
      </c>
      <c r="CV3643" s="1">
        <v>72</v>
      </c>
      <c r="CW3643" s="1">
        <v>0</v>
      </c>
      <c r="CX3643" s="1">
        <v>150072</v>
      </c>
      <c r="CY3643" s="1" t="s">
        <v>187</v>
      </c>
    </row>
    <row r="3644" spans="97:103" x14ac:dyDescent="0.2">
      <c r="CS3644" s="1" t="s">
        <v>187</v>
      </c>
      <c r="CT3644" s="1">
        <v>1</v>
      </c>
      <c r="CU3644" s="1">
        <v>650</v>
      </c>
      <c r="CV3644" s="1">
        <v>72</v>
      </c>
      <c r="CW3644" s="1">
        <v>0</v>
      </c>
      <c r="CX3644" s="1">
        <v>150072</v>
      </c>
      <c r="CY3644" s="1" t="s">
        <v>187</v>
      </c>
    </row>
    <row r="3645" spans="97:103" x14ac:dyDescent="0.2">
      <c r="CS3645" s="1" t="s">
        <v>187</v>
      </c>
      <c r="CT3645" s="1">
        <v>1</v>
      </c>
      <c r="CU3645" s="1">
        <v>650</v>
      </c>
      <c r="CV3645" s="1">
        <v>72</v>
      </c>
      <c r="CW3645" s="1">
        <v>0</v>
      </c>
      <c r="CX3645" s="1">
        <v>150072</v>
      </c>
      <c r="CY3645" s="1" t="s">
        <v>187</v>
      </c>
    </row>
    <row r="3646" spans="97:103" x14ac:dyDescent="0.2">
      <c r="CS3646" s="1" t="s">
        <v>187</v>
      </c>
      <c r="CT3646" s="1">
        <v>1</v>
      </c>
      <c r="CU3646" s="1">
        <v>650</v>
      </c>
      <c r="CV3646" s="1">
        <v>72</v>
      </c>
      <c r="CW3646" s="1">
        <v>0</v>
      </c>
      <c r="CX3646" s="1">
        <v>150072</v>
      </c>
      <c r="CY3646" s="1" t="s">
        <v>187</v>
      </c>
    </row>
    <row r="3647" spans="97:103" x14ac:dyDescent="0.2">
      <c r="CS3647" s="1" t="s">
        <v>187</v>
      </c>
      <c r="CT3647" s="1">
        <v>1</v>
      </c>
      <c r="CU3647" s="1">
        <v>650</v>
      </c>
      <c r="CV3647" s="1">
        <v>72</v>
      </c>
      <c r="CW3647" s="1">
        <v>0</v>
      </c>
      <c r="CX3647" s="1">
        <v>150072</v>
      </c>
      <c r="CY3647" s="1" t="s">
        <v>187</v>
      </c>
    </row>
    <row r="3648" spans="97:103" x14ac:dyDescent="0.2">
      <c r="CS3648" s="1" t="s">
        <v>187</v>
      </c>
      <c r="CT3648" s="1">
        <v>1</v>
      </c>
      <c r="CU3648" s="1">
        <v>650</v>
      </c>
      <c r="CV3648" s="1">
        <v>72</v>
      </c>
      <c r="CW3648" s="1">
        <v>0</v>
      </c>
      <c r="CX3648" s="1">
        <v>150072</v>
      </c>
      <c r="CY3648" s="1" t="s">
        <v>187</v>
      </c>
    </row>
    <row r="3649" spans="97:103" x14ac:dyDescent="0.2">
      <c r="CS3649" s="1" t="s">
        <v>187</v>
      </c>
      <c r="CT3649" s="1">
        <v>1</v>
      </c>
      <c r="CU3649" s="1">
        <v>650</v>
      </c>
      <c r="CV3649" s="1">
        <v>72</v>
      </c>
      <c r="CW3649" s="1">
        <v>0</v>
      </c>
      <c r="CX3649" s="1">
        <v>150072</v>
      </c>
      <c r="CY3649" s="1" t="s">
        <v>187</v>
      </c>
    </row>
    <row r="3650" spans="97:103" x14ac:dyDescent="0.2">
      <c r="CS3650" s="1" t="s">
        <v>187</v>
      </c>
      <c r="CT3650" s="1">
        <v>1</v>
      </c>
      <c r="CU3650" s="1">
        <v>650</v>
      </c>
      <c r="CV3650" s="1">
        <v>72</v>
      </c>
      <c r="CW3650" s="1">
        <v>0</v>
      </c>
      <c r="CX3650" s="1">
        <v>150072</v>
      </c>
      <c r="CY3650" s="1" t="s">
        <v>187</v>
      </c>
    </row>
    <row r="3651" spans="97:103" x14ac:dyDescent="0.2">
      <c r="CS3651" s="1" t="s">
        <v>187</v>
      </c>
      <c r="CT3651" s="1">
        <v>1</v>
      </c>
      <c r="CU3651" s="1">
        <v>650</v>
      </c>
      <c r="CV3651" s="1">
        <v>72</v>
      </c>
      <c r="CW3651" s="1">
        <v>0</v>
      </c>
      <c r="CX3651" s="1">
        <v>150072</v>
      </c>
      <c r="CY3651" s="1" t="s">
        <v>187</v>
      </c>
    </row>
    <row r="3652" spans="97:103" x14ac:dyDescent="0.2">
      <c r="CS3652" s="1" t="s">
        <v>187</v>
      </c>
      <c r="CT3652" s="1">
        <v>1</v>
      </c>
      <c r="CU3652" s="1">
        <v>650</v>
      </c>
      <c r="CV3652" s="1">
        <v>72</v>
      </c>
      <c r="CW3652" s="1">
        <v>0</v>
      </c>
      <c r="CX3652" s="1">
        <v>150072</v>
      </c>
      <c r="CY3652" s="1" t="s">
        <v>187</v>
      </c>
    </row>
    <row r="3653" spans="97:103" x14ac:dyDescent="0.2">
      <c r="CS3653" s="1" t="s">
        <v>187</v>
      </c>
      <c r="CT3653" s="1">
        <v>1</v>
      </c>
      <c r="CU3653" s="1">
        <v>650</v>
      </c>
      <c r="CV3653" s="1">
        <v>72</v>
      </c>
      <c r="CW3653" s="1">
        <v>0</v>
      </c>
      <c r="CX3653" s="1">
        <v>150072</v>
      </c>
      <c r="CY3653" s="1" t="s">
        <v>187</v>
      </c>
    </row>
    <row r="3654" spans="97:103" x14ac:dyDescent="0.2">
      <c r="CS3654" s="1" t="s">
        <v>187</v>
      </c>
      <c r="CT3654" s="1">
        <v>1</v>
      </c>
      <c r="CU3654" s="1">
        <v>650</v>
      </c>
      <c r="CV3654" s="1">
        <v>72</v>
      </c>
      <c r="CW3654" s="1">
        <v>0</v>
      </c>
      <c r="CX3654" s="1">
        <v>150072</v>
      </c>
      <c r="CY3654" s="1" t="s">
        <v>187</v>
      </c>
    </row>
    <row r="3655" spans="97:103" x14ac:dyDescent="0.2">
      <c r="CS3655" s="1" t="s">
        <v>187</v>
      </c>
      <c r="CT3655" s="1">
        <v>1</v>
      </c>
      <c r="CU3655" s="1">
        <v>650</v>
      </c>
      <c r="CV3655" s="1">
        <v>72</v>
      </c>
      <c r="CW3655" s="1">
        <v>0</v>
      </c>
      <c r="CX3655" s="1">
        <v>150072</v>
      </c>
      <c r="CY3655" s="1" t="s">
        <v>187</v>
      </c>
    </row>
    <row r="3656" spans="97:103" x14ac:dyDescent="0.2">
      <c r="CS3656" s="1" t="s">
        <v>187</v>
      </c>
      <c r="CT3656" s="1">
        <v>1</v>
      </c>
      <c r="CU3656" s="1">
        <v>650</v>
      </c>
      <c r="CV3656" s="1">
        <v>72</v>
      </c>
      <c r="CW3656" s="1">
        <v>0</v>
      </c>
      <c r="CX3656" s="1">
        <v>150072</v>
      </c>
      <c r="CY3656" s="1" t="s">
        <v>187</v>
      </c>
    </row>
    <row r="3657" spans="97:103" x14ac:dyDescent="0.2">
      <c r="CS3657" s="1" t="s">
        <v>187</v>
      </c>
      <c r="CT3657" s="1">
        <v>1</v>
      </c>
      <c r="CU3657" s="1">
        <v>650</v>
      </c>
      <c r="CV3657" s="1">
        <v>72</v>
      </c>
      <c r="CW3657" s="1">
        <v>0</v>
      </c>
      <c r="CX3657" s="1">
        <v>150072</v>
      </c>
      <c r="CY3657" s="1" t="s">
        <v>187</v>
      </c>
    </row>
    <row r="3658" spans="97:103" x14ac:dyDescent="0.2">
      <c r="CS3658" s="1" t="s">
        <v>187</v>
      </c>
      <c r="CT3658" s="1">
        <v>1</v>
      </c>
      <c r="CU3658" s="1">
        <v>650</v>
      </c>
      <c r="CV3658" s="1">
        <v>72</v>
      </c>
      <c r="CW3658" s="1">
        <v>0</v>
      </c>
      <c r="CX3658" s="1">
        <v>150072</v>
      </c>
      <c r="CY3658" s="1" t="s">
        <v>187</v>
      </c>
    </row>
    <row r="3659" spans="97:103" x14ac:dyDescent="0.2">
      <c r="CS3659" s="1" t="s">
        <v>187</v>
      </c>
      <c r="CT3659" s="1">
        <v>1</v>
      </c>
      <c r="CU3659" s="1">
        <v>650</v>
      </c>
      <c r="CV3659" s="1">
        <v>72</v>
      </c>
      <c r="CW3659" s="1">
        <v>0</v>
      </c>
      <c r="CX3659" s="1">
        <v>150072</v>
      </c>
      <c r="CY3659" s="1" t="s">
        <v>187</v>
      </c>
    </row>
    <row r="3660" spans="97:103" x14ac:dyDescent="0.2">
      <c r="CS3660" s="1" t="s">
        <v>187</v>
      </c>
      <c r="CT3660" s="1">
        <v>1</v>
      </c>
      <c r="CU3660" s="1">
        <v>650</v>
      </c>
      <c r="CV3660" s="1">
        <v>72</v>
      </c>
      <c r="CW3660" s="1">
        <v>0</v>
      </c>
      <c r="CX3660" s="1">
        <v>150072</v>
      </c>
      <c r="CY3660" s="1" t="s">
        <v>187</v>
      </c>
    </row>
    <row r="3661" spans="97:103" x14ac:dyDescent="0.2">
      <c r="CS3661" s="1" t="s">
        <v>187</v>
      </c>
      <c r="CT3661" s="1">
        <v>1</v>
      </c>
      <c r="CU3661" s="1">
        <v>650</v>
      </c>
      <c r="CV3661" s="1">
        <v>72</v>
      </c>
      <c r="CW3661" s="1">
        <v>0</v>
      </c>
      <c r="CX3661" s="1">
        <v>150072</v>
      </c>
      <c r="CY3661" s="1" t="s">
        <v>187</v>
      </c>
    </row>
    <row r="3662" spans="97:103" x14ac:dyDescent="0.2">
      <c r="CS3662" s="1" t="s">
        <v>187</v>
      </c>
      <c r="CT3662" s="1">
        <v>1</v>
      </c>
      <c r="CU3662" s="1">
        <v>650</v>
      </c>
      <c r="CV3662" s="1">
        <v>72</v>
      </c>
      <c r="CW3662" s="1">
        <v>0</v>
      </c>
      <c r="CX3662" s="1">
        <v>150072</v>
      </c>
      <c r="CY3662" s="1" t="s">
        <v>187</v>
      </c>
    </row>
    <row r="3663" spans="97:103" x14ac:dyDescent="0.2">
      <c r="CS3663" s="1" t="s">
        <v>187</v>
      </c>
      <c r="CT3663" s="1">
        <v>1</v>
      </c>
      <c r="CU3663" s="1">
        <v>650</v>
      </c>
      <c r="CV3663" s="1">
        <v>72</v>
      </c>
      <c r="CW3663" s="1">
        <v>0</v>
      </c>
      <c r="CX3663" s="1">
        <v>150072</v>
      </c>
      <c r="CY3663" s="1" t="s">
        <v>187</v>
      </c>
    </row>
    <row r="3664" spans="97:103" x14ac:dyDescent="0.2">
      <c r="CS3664" s="1" t="s">
        <v>187</v>
      </c>
      <c r="CT3664" s="1">
        <v>1</v>
      </c>
      <c r="CU3664" s="1">
        <v>650</v>
      </c>
      <c r="CV3664" s="1">
        <v>72</v>
      </c>
      <c r="CW3664" s="1">
        <v>0</v>
      </c>
      <c r="CX3664" s="1">
        <v>150072</v>
      </c>
      <c r="CY3664" s="1" t="s">
        <v>187</v>
      </c>
    </row>
    <row r="3665" spans="97:103" x14ac:dyDescent="0.2">
      <c r="CS3665" s="1" t="s">
        <v>187</v>
      </c>
      <c r="CT3665" s="1">
        <v>1</v>
      </c>
      <c r="CU3665" s="1">
        <v>650</v>
      </c>
      <c r="CV3665" s="1">
        <v>72</v>
      </c>
      <c r="CW3665" s="1">
        <v>0</v>
      </c>
      <c r="CX3665" s="1">
        <v>150072</v>
      </c>
      <c r="CY3665" s="1" t="s">
        <v>187</v>
      </c>
    </row>
    <row r="3666" spans="97:103" x14ac:dyDescent="0.2">
      <c r="CS3666" s="1" t="s">
        <v>187</v>
      </c>
      <c r="CT3666" s="1">
        <v>1</v>
      </c>
      <c r="CU3666" s="1">
        <v>650</v>
      </c>
      <c r="CV3666" s="1">
        <v>72</v>
      </c>
      <c r="CW3666" s="1">
        <v>0</v>
      </c>
      <c r="CX3666" s="1">
        <v>150072</v>
      </c>
      <c r="CY3666" s="1" t="s">
        <v>187</v>
      </c>
    </row>
    <row r="3667" spans="97:103" x14ac:dyDescent="0.2">
      <c r="CS3667" s="1" t="s">
        <v>187</v>
      </c>
      <c r="CT3667" s="1">
        <v>1</v>
      </c>
      <c r="CU3667" s="1">
        <v>650</v>
      </c>
      <c r="CV3667" s="1">
        <v>72</v>
      </c>
      <c r="CW3667" s="1">
        <v>0</v>
      </c>
      <c r="CX3667" s="1">
        <v>150072</v>
      </c>
      <c r="CY3667" s="1" t="s">
        <v>187</v>
      </c>
    </row>
    <row r="3668" spans="97:103" x14ac:dyDescent="0.2">
      <c r="CS3668" s="1" t="s">
        <v>187</v>
      </c>
      <c r="CT3668" s="1">
        <v>1</v>
      </c>
      <c r="CU3668" s="1">
        <v>650</v>
      </c>
      <c r="CV3668" s="1">
        <v>72</v>
      </c>
      <c r="CW3668" s="1">
        <v>0</v>
      </c>
      <c r="CX3668" s="1">
        <v>150072</v>
      </c>
      <c r="CY3668" s="1" t="s">
        <v>187</v>
      </c>
    </row>
    <row r="3669" spans="97:103" x14ac:dyDescent="0.2">
      <c r="CS3669" s="1" t="s">
        <v>187</v>
      </c>
      <c r="CT3669" s="1">
        <v>1</v>
      </c>
      <c r="CU3669" s="1">
        <v>650</v>
      </c>
      <c r="CV3669" s="1">
        <v>72</v>
      </c>
      <c r="CW3669" s="1">
        <v>0</v>
      </c>
      <c r="CX3669" s="1">
        <v>150072</v>
      </c>
      <c r="CY3669" s="1" t="s">
        <v>187</v>
      </c>
    </row>
    <row r="3670" spans="97:103" x14ac:dyDescent="0.2">
      <c r="CS3670" s="1" t="s">
        <v>187</v>
      </c>
      <c r="CT3670" s="1">
        <v>1</v>
      </c>
      <c r="CU3670" s="1">
        <v>650</v>
      </c>
      <c r="CV3670" s="1">
        <v>72</v>
      </c>
      <c r="CW3670" s="1">
        <v>0</v>
      </c>
      <c r="CX3670" s="1">
        <v>150072</v>
      </c>
      <c r="CY3670" s="1" t="s">
        <v>187</v>
      </c>
    </row>
    <row r="3671" spans="97:103" x14ac:dyDescent="0.2">
      <c r="CS3671" s="1" t="s">
        <v>187</v>
      </c>
      <c r="CT3671" s="1">
        <v>1</v>
      </c>
      <c r="CU3671" s="1">
        <v>650</v>
      </c>
      <c r="CV3671" s="1">
        <v>72</v>
      </c>
      <c r="CW3671" s="1">
        <v>0</v>
      </c>
      <c r="CX3671" s="1">
        <v>150072</v>
      </c>
      <c r="CY3671" s="1" t="s">
        <v>187</v>
      </c>
    </row>
    <row r="3672" spans="97:103" x14ac:dyDescent="0.2">
      <c r="CS3672" s="1" t="s">
        <v>187</v>
      </c>
      <c r="CT3672" s="1">
        <v>1</v>
      </c>
      <c r="CU3672" s="1">
        <v>650</v>
      </c>
      <c r="CV3672" s="1">
        <v>72</v>
      </c>
      <c r="CW3672" s="1">
        <v>0</v>
      </c>
      <c r="CX3672" s="1">
        <v>150072</v>
      </c>
      <c r="CY3672" s="1" t="s">
        <v>187</v>
      </c>
    </row>
    <row r="3673" spans="97:103" x14ac:dyDescent="0.2">
      <c r="CS3673" s="1" t="s">
        <v>187</v>
      </c>
      <c r="CT3673" s="1">
        <v>1</v>
      </c>
      <c r="CU3673" s="1">
        <v>650</v>
      </c>
      <c r="CV3673" s="1">
        <v>72</v>
      </c>
      <c r="CW3673" s="1">
        <v>0</v>
      </c>
      <c r="CX3673" s="1">
        <v>150072</v>
      </c>
      <c r="CY3673" s="1" t="s">
        <v>187</v>
      </c>
    </row>
    <row r="3674" spans="97:103" x14ac:dyDescent="0.2">
      <c r="CS3674" s="1" t="s">
        <v>187</v>
      </c>
      <c r="CT3674" s="1">
        <v>1</v>
      </c>
      <c r="CU3674" s="1">
        <v>650</v>
      </c>
      <c r="CV3674" s="1">
        <v>72</v>
      </c>
      <c r="CW3674" s="1">
        <v>0</v>
      </c>
      <c r="CX3674" s="1">
        <v>150072</v>
      </c>
      <c r="CY3674" s="1" t="s">
        <v>187</v>
      </c>
    </row>
    <row r="3675" spans="97:103" x14ac:dyDescent="0.2">
      <c r="CS3675" s="1" t="s">
        <v>187</v>
      </c>
      <c r="CT3675" s="1">
        <v>1</v>
      </c>
      <c r="CU3675" s="1">
        <v>650</v>
      </c>
      <c r="CV3675" s="1">
        <v>72</v>
      </c>
      <c r="CW3675" s="1">
        <v>0</v>
      </c>
      <c r="CX3675" s="1">
        <v>150072</v>
      </c>
      <c r="CY3675" s="1" t="s">
        <v>187</v>
      </c>
    </row>
    <row r="3676" spans="97:103" x14ac:dyDescent="0.2">
      <c r="CS3676" s="1" t="s">
        <v>187</v>
      </c>
      <c r="CT3676" s="1">
        <v>1</v>
      </c>
      <c r="CU3676" s="1">
        <v>650</v>
      </c>
      <c r="CV3676" s="1">
        <v>72</v>
      </c>
      <c r="CW3676" s="1">
        <v>0</v>
      </c>
      <c r="CX3676" s="1">
        <v>150072</v>
      </c>
      <c r="CY3676" s="1" t="s">
        <v>187</v>
      </c>
    </row>
    <row r="3677" spans="97:103" x14ac:dyDescent="0.2">
      <c r="CS3677" s="1" t="s">
        <v>187</v>
      </c>
      <c r="CT3677" s="1">
        <v>1</v>
      </c>
      <c r="CU3677" s="1">
        <v>650</v>
      </c>
      <c r="CV3677" s="1">
        <v>72</v>
      </c>
      <c r="CW3677" s="1">
        <v>0</v>
      </c>
      <c r="CX3677" s="1">
        <v>150072</v>
      </c>
      <c r="CY3677" s="1" t="s">
        <v>187</v>
      </c>
    </row>
    <row r="3678" spans="97:103" x14ac:dyDescent="0.2">
      <c r="CS3678" s="1" t="s">
        <v>183</v>
      </c>
      <c r="CT3678" s="1">
        <v>2</v>
      </c>
      <c r="CU3678" s="1">
        <v>650</v>
      </c>
      <c r="CV3678" s="1">
        <v>73</v>
      </c>
      <c r="CW3678" s="1">
        <v>0</v>
      </c>
      <c r="CX3678" s="1">
        <v>150073</v>
      </c>
      <c r="CY3678" s="1" t="s">
        <v>183</v>
      </c>
    </row>
    <row r="3679" spans="97:103" x14ac:dyDescent="0.2">
      <c r="CS3679" s="1" t="s">
        <v>183</v>
      </c>
      <c r="CT3679" s="1">
        <v>2</v>
      </c>
      <c r="CU3679" s="1">
        <v>650</v>
      </c>
      <c r="CV3679" s="1">
        <v>73</v>
      </c>
      <c r="CW3679" s="1">
        <v>0</v>
      </c>
      <c r="CX3679" s="1">
        <v>150073</v>
      </c>
      <c r="CY3679" s="1" t="s">
        <v>183</v>
      </c>
    </row>
    <row r="3680" spans="97:103" x14ac:dyDescent="0.2">
      <c r="CS3680" s="1" t="s">
        <v>183</v>
      </c>
      <c r="CT3680" s="1">
        <v>2</v>
      </c>
      <c r="CU3680" s="1">
        <v>650</v>
      </c>
      <c r="CV3680" s="1">
        <v>73</v>
      </c>
      <c r="CW3680" s="1">
        <v>0</v>
      </c>
      <c r="CX3680" s="1">
        <v>150073</v>
      </c>
      <c r="CY3680" s="1" t="s">
        <v>183</v>
      </c>
    </row>
    <row r="3681" spans="97:103" x14ac:dyDescent="0.2">
      <c r="CS3681" s="1" t="s">
        <v>183</v>
      </c>
      <c r="CT3681" s="1">
        <v>2</v>
      </c>
      <c r="CU3681" s="1">
        <v>650</v>
      </c>
      <c r="CV3681" s="1">
        <v>73</v>
      </c>
      <c r="CW3681" s="1">
        <v>0</v>
      </c>
      <c r="CX3681" s="1">
        <v>150073</v>
      </c>
      <c r="CY3681" s="1" t="s">
        <v>183</v>
      </c>
    </row>
    <row r="3682" spans="97:103" x14ac:dyDescent="0.2">
      <c r="CS3682" s="1" t="s">
        <v>183</v>
      </c>
      <c r="CT3682" s="1">
        <v>2</v>
      </c>
      <c r="CU3682" s="1">
        <v>650</v>
      </c>
      <c r="CV3682" s="1">
        <v>73</v>
      </c>
      <c r="CW3682" s="1">
        <v>0</v>
      </c>
      <c r="CX3682" s="1">
        <v>150073</v>
      </c>
      <c r="CY3682" s="1" t="s">
        <v>183</v>
      </c>
    </row>
    <row r="3683" spans="97:103" x14ac:dyDescent="0.2">
      <c r="CS3683" s="1" t="s">
        <v>183</v>
      </c>
      <c r="CT3683" s="1">
        <v>2</v>
      </c>
      <c r="CU3683" s="1">
        <v>650</v>
      </c>
      <c r="CV3683" s="1">
        <v>73</v>
      </c>
      <c r="CW3683" s="1">
        <v>0</v>
      </c>
      <c r="CX3683" s="1">
        <v>150073</v>
      </c>
      <c r="CY3683" s="1" t="s">
        <v>183</v>
      </c>
    </row>
    <row r="3684" spans="97:103" x14ac:dyDescent="0.2">
      <c r="CS3684" s="1" t="s">
        <v>183</v>
      </c>
      <c r="CT3684" s="1">
        <v>2</v>
      </c>
      <c r="CU3684" s="1">
        <v>650</v>
      </c>
      <c r="CV3684" s="1">
        <v>73</v>
      </c>
      <c r="CW3684" s="1">
        <v>0</v>
      </c>
      <c r="CX3684" s="1">
        <v>150073</v>
      </c>
      <c r="CY3684" s="1" t="s">
        <v>183</v>
      </c>
    </row>
    <row r="3685" spans="97:103" x14ac:dyDescent="0.2">
      <c r="CS3685" s="1" t="s">
        <v>183</v>
      </c>
      <c r="CT3685" s="1">
        <v>2</v>
      </c>
      <c r="CU3685" s="1">
        <v>650</v>
      </c>
      <c r="CV3685" s="1">
        <v>73</v>
      </c>
      <c r="CW3685" s="1">
        <v>0</v>
      </c>
      <c r="CX3685" s="1">
        <v>150073</v>
      </c>
      <c r="CY3685" s="1" t="s">
        <v>183</v>
      </c>
    </row>
    <row r="3686" spans="97:103" x14ac:dyDescent="0.2">
      <c r="CS3686" s="1" t="s">
        <v>183</v>
      </c>
      <c r="CT3686" s="1">
        <v>2</v>
      </c>
      <c r="CU3686" s="1">
        <v>650</v>
      </c>
      <c r="CV3686" s="1">
        <v>73</v>
      </c>
      <c r="CW3686" s="1">
        <v>0</v>
      </c>
      <c r="CX3686" s="1">
        <v>150073</v>
      </c>
      <c r="CY3686" s="1" t="s">
        <v>183</v>
      </c>
    </row>
    <row r="3687" spans="97:103" x14ac:dyDescent="0.2">
      <c r="CS3687" s="1" t="s">
        <v>183</v>
      </c>
      <c r="CT3687" s="1">
        <v>2</v>
      </c>
      <c r="CU3687" s="1">
        <v>650</v>
      </c>
      <c r="CV3687" s="1">
        <v>73</v>
      </c>
      <c r="CW3687" s="1">
        <v>0</v>
      </c>
      <c r="CX3687" s="1">
        <v>150073</v>
      </c>
      <c r="CY3687" s="1" t="s">
        <v>183</v>
      </c>
    </row>
    <row r="3688" spans="97:103" x14ac:dyDescent="0.2">
      <c r="CS3688" s="1" t="s">
        <v>183</v>
      </c>
      <c r="CT3688" s="1">
        <v>2</v>
      </c>
      <c r="CU3688" s="1">
        <v>650</v>
      </c>
      <c r="CV3688" s="1">
        <v>73</v>
      </c>
      <c r="CW3688" s="1">
        <v>0</v>
      </c>
      <c r="CX3688" s="1">
        <v>150073</v>
      </c>
      <c r="CY3688" s="1" t="s">
        <v>183</v>
      </c>
    </row>
    <row r="3689" spans="97:103" x14ac:dyDescent="0.2">
      <c r="CS3689" s="1" t="s">
        <v>183</v>
      </c>
      <c r="CT3689" s="1">
        <v>2</v>
      </c>
      <c r="CU3689" s="1">
        <v>650</v>
      </c>
      <c r="CV3689" s="1">
        <v>73</v>
      </c>
      <c r="CW3689" s="1">
        <v>0</v>
      </c>
      <c r="CX3689" s="1">
        <v>150073</v>
      </c>
      <c r="CY3689" s="1" t="s">
        <v>183</v>
      </c>
    </row>
    <row r="3690" spans="97:103" x14ac:dyDescent="0.2">
      <c r="CS3690" s="1" t="s">
        <v>183</v>
      </c>
      <c r="CT3690" s="1">
        <v>2</v>
      </c>
      <c r="CU3690" s="1">
        <v>650</v>
      </c>
      <c r="CV3690" s="1">
        <v>73</v>
      </c>
      <c r="CW3690" s="1">
        <v>0</v>
      </c>
      <c r="CX3690" s="1">
        <v>150073</v>
      </c>
      <c r="CY3690" s="1" t="s">
        <v>183</v>
      </c>
    </row>
    <row r="3691" spans="97:103" x14ac:dyDescent="0.2">
      <c r="CS3691" s="1" t="s">
        <v>183</v>
      </c>
      <c r="CT3691" s="1">
        <v>2</v>
      </c>
      <c r="CU3691" s="1">
        <v>650</v>
      </c>
      <c r="CV3691" s="1">
        <v>73</v>
      </c>
      <c r="CW3691" s="1">
        <v>0</v>
      </c>
      <c r="CX3691" s="1">
        <v>150073</v>
      </c>
      <c r="CY3691" s="1" t="s">
        <v>183</v>
      </c>
    </row>
    <row r="3692" spans="97:103" x14ac:dyDescent="0.2">
      <c r="CS3692" s="1" t="s">
        <v>183</v>
      </c>
      <c r="CT3692" s="1">
        <v>2</v>
      </c>
      <c r="CU3692" s="1">
        <v>650</v>
      </c>
      <c r="CV3692" s="1">
        <v>73</v>
      </c>
      <c r="CW3692" s="1">
        <v>0</v>
      </c>
      <c r="CX3692" s="1">
        <v>150073</v>
      </c>
      <c r="CY3692" s="1" t="s">
        <v>183</v>
      </c>
    </row>
    <row r="3693" spans="97:103" x14ac:dyDescent="0.2">
      <c r="CS3693" s="1" t="s">
        <v>183</v>
      </c>
      <c r="CT3693" s="1">
        <v>2</v>
      </c>
      <c r="CU3693" s="1">
        <v>650</v>
      </c>
      <c r="CV3693" s="1">
        <v>73</v>
      </c>
      <c r="CW3693" s="1">
        <v>0</v>
      </c>
      <c r="CX3693" s="1">
        <v>150073</v>
      </c>
      <c r="CY3693" s="1" t="s">
        <v>183</v>
      </c>
    </row>
    <row r="3694" spans="97:103" x14ac:dyDescent="0.2">
      <c r="CS3694" s="1" t="s">
        <v>183</v>
      </c>
      <c r="CT3694" s="1">
        <v>2</v>
      </c>
      <c r="CU3694" s="1">
        <v>650</v>
      </c>
      <c r="CV3694" s="1">
        <v>73</v>
      </c>
      <c r="CW3694" s="1">
        <v>0</v>
      </c>
      <c r="CX3694" s="1">
        <v>150073</v>
      </c>
      <c r="CY3694" s="1" t="s">
        <v>183</v>
      </c>
    </row>
    <row r="3695" spans="97:103" x14ac:dyDescent="0.2">
      <c r="CS3695" s="1" t="s">
        <v>183</v>
      </c>
      <c r="CT3695" s="1">
        <v>2</v>
      </c>
      <c r="CU3695" s="1">
        <v>650</v>
      </c>
      <c r="CV3695" s="1">
        <v>73</v>
      </c>
      <c r="CW3695" s="1">
        <v>0</v>
      </c>
      <c r="CX3695" s="1">
        <v>150073</v>
      </c>
      <c r="CY3695" s="1" t="s">
        <v>183</v>
      </c>
    </row>
    <row r="3696" spans="97:103" x14ac:dyDescent="0.2">
      <c r="CS3696" s="1" t="s">
        <v>183</v>
      </c>
      <c r="CT3696" s="1">
        <v>2</v>
      </c>
      <c r="CU3696" s="1">
        <v>650</v>
      </c>
      <c r="CV3696" s="1">
        <v>73</v>
      </c>
      <c r="CW3696" s="1">
        <v>0</v>
      </c>
      <c r="CX3696" s="1">
        <v>150073</v>
      </c>
      <c r="CY3696" s="1" t="s">
        <v>183</v>
      </c>
    </row>
    <row r="3697" spans="97:103" x14ac:dyDescent="0.2">
      <c r="CS3697" s="1" t="s">
        <v>183</v>
      </c>
      <c r="CT3697" s="1">
        <v>2</v>
      </c>
      <c r="CU3697" s="1">
        <v>650</v>
      </c>
      <c r="CV3697" s="1">
        <v>73</v>
      </c>
      <c r="CW3697" s="1">
        <v>0</v>
      </c>
      <c r="CX3697" s="1">
        <v>150073</v>
      </c>
      <c r="CY3697" s="1" t="s">
        <v>183</v>
      </c>
    </row>
    <row r="3698" spans="97:103" x14ac:dyDescent="0.2">
      <c r="CS3698" s="1" t="s">
        <v>183</v>
      </c>
      <c r="CT3698" s="1">
        <v>2</v>
      </c>
      <c r="CU3698" s="1">
        <v>650</v>
      </c>
      <c r="CV3698" s="1">
        <v>73</v>
      </c>
      <c r="CW3698" s="1">
        <v>0</v>
      </c>
      <c r="CX3698" s="1">
        <v>150073</v>
      </c>
      <c r="CY3698" s="1" t="s">
        <v>183</v>
      </c>
    </row>
    <row r="3699" spans="97:103" x14ac:dyDescent="0.2">
      <c r="CS3699" s="1" t="s">
        <v>183</v>
      </c>
      <c r="CT3699" s="1">
        <v>2</v>
      </c>
      <c r="CU3699" s="1">
        <v>650</v>
      </c>
      <c r="CV3699" s="1">
        <v>73</v>
      </c>
      <c r="CW3699" s="1">
        <v>0</v>
      </c>
      <c r="CX3699" s="1">
        <v>150073</v>
      </c>
      <c r="CY3699" s="1" t="s">
        <v>183</v>
      </c>
    </row>
    <row r="3700" spans="97:103" x14ac:dyDescent="0.2">
      <c r="CS3700" s="1" t="s">
        <v>183</v>
      </c>
      <c r="CT3700" s="1">
        <v>2</v>
      </c>
      <c r="CU3700" s="1">
        <v>650</v>
      </c>
      <c r="CV3700" s="1">
        <v>73</v>
      </c>
      <c r="CW3700" s="1">
        <v>0</v>
      </c>
      <c r="CX3700" s="1">
        <v>150073</v>
      </c>
      <c r="CY3700" s="1" t="s">
        <v>183</v>
      </c>
    </row>
    <row r="3701" spans="97:103" x14ac:dyDescent="0.2">
      <c r="CS3701" s="1" t="s">
        <v>183</v>
      </c>
      <c r="CT3701" s="1">
        <v>2</v>
      </c>
      <c r="CU3701" s="1">
        <v>650</v>
      </c>
      <c r="CV3701" s="1">
        <v>73</v>
      </c>
      <c r="CW3701" s="1">
        <v>0</v>
      </c>
      <c r="CX3701" s="1">
        <v>150073</v>
      </c>
      <c r="CY3701" s="1" t="s">
        <v>183</v>
      </c>
    </row>
    <row r="3702" spans="97:103" x14ac:dyDescent="0.2">
      <c r="CS3702" s="1" t="s">
        <v>183</v>
      </c>
      <c r="CT3702" s="1">
        <v>2</v>
      </c>
      <c r="CU3702" s="1">
        <v>650</v>
      </c>
      <c r="CV3702" s="1">
        <v>73</v>
      </c>
      <c r="CW3702" s="1">
        <v>0</v>
      </c>
      <c r="CX3702" s="1">
        <v>150073</v>
      </c>
      <c r="CY3702" s="1" t="s">
        <v>183</v>
      </c>
    </row>
    <row r="3703" spans="97:103" x14ac:dyDescent="0.2">
      <c r="CS3703" s="1" t="s">
        <v>183</v>
      </c>
      <c r="CT3703" s="1">
        <v>2</v>
      </c>
      <c r="CU3703" s="1">
        <v>650</v>
      </c>
      <c r="CV3703" s="1">
        <v>73</v>
      </c>
      <c r="CW3703" s="1">
        <v>0</v>
      </c>
      <c r="CX3703" s="1">
        <v>150073</v>
      </c>
      <c r="CY3703" s="1" t="s">
        <v>183</v>
      </c>
    </row>
    <row r="3704" spans="97:103" x14ac:dyDescent="0.2">
      <c r="CS3704" s="1" t="s">
        <v>183</v>
      </c>
      <c r="CT3704" s="1">
        <v>2</v>
      </c>
      <c r="CU3704" s="1">
        <v>650</v>
      </c>
      <c r="CV3704" s="1">
        <v>73</v>
      </c>
      <c r="CW3704" s="1">
        <v>0</v>
      </c>
      <c r="CX3704" s="1">
        <v>150073</v>
      </c>
      <c r="CY3704" s="1" t="s">
        <v>183</v>
      </c>
    </row>
    <row r="3705" spans="97:103" x14ac:dyDescent="0.2">
      <c r="CS3705" s="1" t="s">
        <v>183</v>
      </c>
      <c r="CT3705" s="1">
        <v>2</v>
      </c>
      <c r="CU3705" s="1">
        <v>650</v>
      </c>
      <c r="CV3705" s="1">
        <v>73</v>
      </c>
      <c r="CW3705" s="1">
        <v>0</v>
      </c>
      <c r="CX3705" s="1">
        <v>150073</v>
      </c>
      <c r="CY3705" s="1" t="s">
        <v>183</v>
      </c>
    </row>
    <row r="3706" spans="97:103" x14ac:dyDescent="0.2">
      <c r="CS3706" s="1" t="s">
        <v>183</v>
      </c>
      <c r="CT3706" s="1">
        <v>2</v>
      </c>
      <c r="CU3706" s="1">
        <v>650</v>
      </c>
      <c r="CV3706" s="1">
        <v>73</v>
      </c>
      <c r="CW3706" s="1">
        <v>0</v>
      </c>
      <c r="CX3706" s="1">
        <v>150073</v>
      </c>
      <c r="CY3706" s="1" t="s">
        <v>183</v>
      </c>
    </row>
    <row r="3707" spans="97:103" x14ac:dyDescent="0.2">
      <c r="CS3707" s="1" t="s">
        <v>183</v>
      </c>
      <c r="CT3707" s="1">
        <v>2</v>
      </c>
      <c r="CU3707" s="1">
        <v>650</v>
      </c>
      <c r="CV3707" s="1">
        <v>73</v>
      </c>
      <c r="CW3707" s="1">
        <v>0</v>
      </c>
      <c r="CX3707" s="1">
        <v>150073</v>
      </c>
      <c r="CY3707" s="1" t="s">
        <v>183</v>
      </c>
    </row>
    <row r="3708" spans="97:103" x14ac:dyDescent="0.2">
      <c r="CS3708" s="1" t="s">
        <v>183</v>
      </c>
      <c r="CT3708" s="1">
        <v>2</v>
      </c>
      <c r="CU3708" s="1">
        <v>650</v>
      </c>
      <c r="CV3708" s="1">
        <v>73</v>
      </c>
      <c r="CW3708" s="1">
        <v>0</v>
      </c>
      <c r="CX3708" s="1">
        <v>150073</v>
      </c>
      <c r="CY3708" s="1" t="s">
        <v>183</v>
      </c>
    </row>
    <row r="3709" spans="97:103" x14ac:dyDescent="0.2">
      <c r="CS3709" s="1" t="s">
        <v>183</v>
      </c>
      <c r="CT3709" s="1">
        <v>2</v>
      </c>
      <c r="CU3709" s="1">
        <v>650</v>
      </c>
      <c r="CV3709" s="1">
        <v>73</v>
      </c>
      <c r="CW3709" s="1">
        <v>0</v>
      </c>
      <c r="CX3709" s="1">
        <v>150073</v>
      </c>
      <c r="CY3709" s="1" t="s">
        <v>183</v>
      </c>
    </row>
    <row r="3710" spans="97:103" x14ac:dyDescent="0.2">
      <c r="CS3710" s="1" t="s">
        <v>183</v>
      </c>
      <c r="CT3710" s="1">
        <v>2</v>
      </c>
      <c r="CU3710" s="1">
        <v>650</v>
      </c>
      <c r="CV3710" s="1">
        <v>73</v>
      </c>
      <c r="CW3710" s="1">
        <v>0</v>
      </c>
      <c r="CX3710" s="1">
        <v>150073</v>
      </c>
      <c r="CY3710" s="1" t="s">
        <v>183</v>
      </c>
    </row>
    <row r="3711" spans="97:103" x14ac:dyDescent="0.2">
      <c r="CS3711" s="1" t="s">
        <v>183</v>
      </c>
      <c r="CT3711" s="1">
        <v>2</v>
      </c>
      <c r="CU3711" s="1">
        <v>650</v>
      </c>
      <c r="CV3711" s="1">
        <v>73</v>
      </c>
      <c r="CW3711" s="1">
        <v>0</v>
      </c>
      <c r="CX3711" s="1">
        <v>150073</v>
      </c>
      <c r="CY3711" s="1" t="s">
        <v>183</v>
      </c>
    </row>
    <row r="3712" spans="97:103" x14ac:dyDescent="0.2">
      <c r="CS3712" s="1" t="s">
        <v>183</v>
      </c>
      <c r="CT3712" s="1">
        <v>2</v>
      </c>
      <c r="CU3712" s="1">
        <v>650</v>
      </c>
      <c r="CV3712" s="1">
        <v>73</v>
      </c>
      <c r="CW3712" s="1">
        <v>0</v>
      </c>
      <c r="CX3712" s="1">
        <v>150073</v>
      </c>
      <c r="CY3712" s="1" t="s">
        <v>183</v>
      </c>
    </row>
    <row r="3713" spans="97:103" x14ac:dyDescent="0.2">
      <c r="CS3713" s="1" t="s">
        <v>183</v>
      </c>
      <c r="CT3713" s="1">
        <v>2</v>
      </c>
      <c r="CU3713" s="1">
        <v>650</v>
      </c>
      <c r="CV3713" s="1">
        <v>73</v>
      </c>
      <c r="CW3713" s="1">
        <v>0</v>
      </c>
      <c r="CX3713" s="1">
        <v>150073</v>
      </c>
      <c r="CY3713" s="1" t="s">
        <v>183</v>
      </c>
    </row>
    <row r="3714" spans="97:103" x14ac:dyDescent="0.2">
      <c r="CS3714" s="1" t="s">
        <v>186</v>
      </c>
      <c r="CT3714" s="1">
        <v>2</v>
      </c>
      <c r="CU3714" s="1">
        <v>650</v>
      </c>
      <c r="CV3714" s="1">
        <v>74</v>
      </c>
      <c r="CW3714" s="1">
        <v>0</v>
      </c>
      <c r="CX3714" s="1">
        <v>150074</v>
      </c>
      <c r="CY3714" s="1" t="s">
        <v>186</v>
      </c>
    </row>
    <row r="3715" spans="97:103" x14ac:dyDescent="0.2">
      <c r="CS3715" s="1" t="s">
        <v>186</v>
      </c>
      <c r="CT3715" s="1">
        <v>2</v>
      </c>
      <c r="CU3715" s="1">
        <v>650</v>
      </c>
      <c r="CV3715" s="1">
        <v>74</v>
      </c>
      <c r="CW3715" s="1">
        <v>0</v>
      </c>
      <c r="CX3715" s="1">
        <v>150074</v>
      </c>
      <c r="CY3715" s="1" t="s">
        <v>186</v>
      </c>
    </row>
    <row r="3716" spans="97:103" x14ac:dyDescent="0.2">
      <c r="CS3716" s="1" t="s">
        <v>186</v>
      </c>
      <c r="CT3716" s="1">
        <v>2</v>
      </c>
      <c r="CU3716" s="1">
        <v>650</v>
      </c>
      <c r="CV3716" s="1">
        <v>74</v>
      </c>
      <c r="CW3716" s="1">
        <v>0</v>
      </c>
      <c r="CX3716" s="1">
        <v>150074</v>
      </c>
      <c r="CY3716" s="1" t="s">
        <v>186</v>
      </c>
    </row>
    <row r="3717" spans="97:103" x14ac:dyDescent="0.2">
      <c r="CS3717" s="1" t="s">
        <v>186</v>
      </c>
      <c r="CT3717" s="1">
        <v>2</v>
      </c>
      <c r="CU3717" s="1">
        <v>650</v>
      </c>
      <c r="CV3717" s="1">
        <v>74</v>
      </c>
      <c r="CW3717" s="1">
        <v>0</v>
      </c>
      <c r="CX3717" s="1">
        <v>150074</v>
      </c>
      <c r="CY3717" s="1" t="s">
        <v>186</v>
      </c>
    </row>
    <row r="3718" spans="97:103" x14ac:dyDescent="0.2">
      <c r="CS3718" s="1" t="s">
        <v>186</v>
      </c>
      <c r="CT3718" s="1">
        <v>2</v>
      </c>
      <c r="CU3718" s="1">
        <v>650</v>
      </c>
      <c r="CV3718" s="1">
        <v>74</v>
      </c>
      <c r="CW3718" s="1">
        <v>0</v>
      </c>
      <c r="CX3718" s="1">
        <v>150074</v>
      </c>
      <c r="CY3718" s="1" t="s">
        <v>186</v>
      </c>
    </row>
    <row r="3719" spans="97:103" x14ac:dyDescent="0.2">
      <c r="CS3719" s="1" t="s">
        <v>186</v>
      </c>
      <c r="CT3719" s="1">
        <v>2</v>
      </c>
      <c r="CU3719" s="1">
        <v>650</v>
      </c>
      <c r="CV3719" s="1">
        <v>74</v>
      </c>
      <c r="CW3719" s="1">
        <v>0</v>
      </c>
      <c r="CX3719" s="1">
        <v>150074</v>
      </c>
      <c r="CY3719" s="1" t="s">
        <v>186</v>
      </c>
    </row>
    <row r="3720" spans="97:103" x14ac:dyDescent="0.2">
      <c r="CS3720" s="1" t="s">
        <v>186</v>
      </c>
      <c r="CT3720" s="1">
        <v>2</v>
      </c>
      <c r="CU3720" s="1">
        <v>650</v>
      </c>
      <c r="CV3720" s="1">
        <v>74</v>
      </c>
      <c r="CW3720" s="1">
        <v>0</v>
      </c>
      <c r="CX3720" s="1">
        <v>150074</v>
      </c>
      <c r="CY3720" s="1" t="s">
        <v>186</v>
      </c>
    </row>
    <row r="3721" spans="97:103" x14ac:dyDescent="0.2">
      <c r="CS3721" s="1" t="s">
        <v>186</v>
      </c>
      <c r="CT3721" s="1">
        <v>2</v>
      </c>
      <c r="CU3721" s="1">
        <v>650</v>
      </c>
      <c r="CV3721" s="1">
        <v>74</v>
      </c>
      <c r="CW3721" s="1">
        <v>0</v>
      </c>
      <c r="CX3721" s="1">
        <v>150074</v>
      </c>
      <c r="CY3721" s="1" t="s">
        <v>186</v>
      </c>
    </row>
    <row r="3722" spans="97:103" x14ac:dyDescent="0.2">
      <c r="CS3722" s="1" t="s">
        <v>186</v>
      </c>
      <c r="CT3722" s="1">
        <v>2</v>
      </c>
      <c r="CU3722" s="1">
        <v>650</v>
      </c>
      <c r="CV3722" s="1">
        <v>74</v>
      </c>
      <c r="CW3722" s="1">
        <v>0</v>
      </c>
      <c r="CX3722" s="1">
        <v>150074</v>
      </c>
      <c r="CY3722" s="1" t="s">
        <v>186</v>
      </c>
    </row>
    <row r="3723" spans="97:103" x14ac:dyDescent="0.2">
      <c r="CS3723" s="1" t="s">
        <v>186</v>
      </c>
      <c r="CT3723" s="1">
        <v>2</v>
      </c>
      <c r="CU3723" s="1">
        <v>650</v>
      </c>
      <c r="CV3723" s="1">
        <v>74</v>
      </c>
      <c r="CW3723" s="1">
        <v>0</v>
      </c>
      <c r="CX3723" s="1">
        <v>150074</v>
      </c>
      <c r="CY3723" s="1" t="s">
        <v>186</v>
      </c>
    </row>
    <row r="3724" spans="97:103" x14ac:dyDescent="0.2">
      <c r="CS3724" s="1" t="s">
        <v>186</v>
      </c>
      <c r="CT3724" s="1">
        <v>2</v>
      </c>
      <c r="CU3724" s="1">
        <v>650</v>
      </c>
      <c r="CV3724" s="1">
        <v>74</v>
      </c>
      <c r="CW3724" s="1">
        <v>0</v>
      </c>
      <c r="CX3724" s="1">
        <v>150074</v>
      </c>
      <c r="CY3724" s="1" t="s">
        <v>186</v>
      </c>
    </row>
    <row r="3725" spans="97:103" x14ac:dyDescent="0.2">
      <c r="CS3725" s="1" t="s">
        <v>186</v>
      </c>
      <c r="CT3725" s="1">
        <v>2</v>
      </c>
      <c r="CU3725" s="1">
        <v>650</v>
      </c>
      <c r="CV3725" s="1">
        <v>74</v>
      </c>
      <c r="CW3725" s="1">
        <v>0</v>
      </c>
      <c r="CX3725" s="1">
        <v>150074</v>
      </c>
      <c r="CY3725" s="1" t="s">
        <v>186</v>
      </c>
    </row>
    <row r="3726" spans="97:103" x14ac:dyDescent="0.2">
      <c r="CS3726" s="1" t="s">
        <v>186</v>
      </c>
      <c r="CT3726" s="1">
        <v>2</v>
      </c>
      <c r="CU3726" s="1">
        <v>650</v>
      </c>
      <c r="CV3726" s="1">
        <v>74</v>
      </c>
      <c r="CW3726" s="1">
        <v>0</v>
      </c>
      <c r="CX3726" s="1">
        <v>150074</v>
      </c>
      <c r="CY3726" s="1" t="s">
        <v>186</v>
      </c>
    </row>
    <row r="3727" spans="97:103" x14ac:dyDescent="0.2">
      <c r="CS3727" s="1" t="s">
        <v>186</v>
      </c>
      <c r="CT3727" s="1">
        <v>2</v>
      </c>
      <c r="CU3727" s="1">
        <v>650</v>
      </c>
      <c r="CV3727" s="1">
        <v>74</v>
      </c>
      <c r="CW3727" s="1">
        <v>0</v>
      </c>
      <c r="CX3727" s="1">
        <v>150074</v>
      </c>
      <c r="CY3727" s="1" t="s">
        <v>186</v>
      </c>
    </row>
    <row r="3728" spans="97:103" x14ac:dyDescent="0.2">
      <c r="CS3728" s="1" t="s">
        <v>186</v>
      </c>
      <c r="CT3728" s="1">
        <v>2</v>
      </c>
      <c r="CU3728" s="1">
        <v>650</v>
      </c>
      <c r="CV3728" s="1">
        <v>74</v>
      </c>
      <c r="CW3728" s="1">
        <v>0</v>
      </c>
      <c r="CX3728" s="1">
        <v>150074</v>
      </c>
      <c r="CY3728" s="1" t="s">
        <v>186</v>
      </c>
    </row>
    <row r="3729" spans="97:103" x14ac:dyDescent="0.2">
      <c r="CS3729" s="1" t="s">
        <v>186</v>
      </c>
      <c r="CT3729" s="1">
        <v>2</v>
      </c>
      <c r="CU3729" s="1">
        <v>650</v>
      </c>
      <c r="CV3729" s="1">
        <v>74</v>
      </c>
      <c r="CW3729" s="1">
        <v>0</v>
      </c>
      <c r="CX3729" s="1">
        <v>150074</v>
      </c>
      <c r="CY3729" s="1" t="s">
        <v>186</v>
      </c>
    </row>
    <row r="3730" spans="97:103" x14ac:dyDescent="0.2">
      <c r="CS3730" s="1" t="s">
        <v>186</v>
      </c>
      <c r="CT3730" s="1">
        <v>2</v>
      </c>
      <c r="CU3730" s="1">
        <v>650</v>
      </c>
      <c r="CV3730" s="1">
        <v>74</v>
      </c>
      <c r="CW3730" s="1">
        <v>0</v>
      </c>
      <c r="CX3730" s="1">
        <v>150074</v>
      </c>
      <c r="CY3730" s="1" t="s">
        <v>186</v>
      </c>
    </row>
    <row r="3731" spans="97:103" x14ac:dyDescent="0.2">
      <c r="CS3731" s="1" t="s">
        <v>186</v>
      </c>
      <c r="CT3731" s="1">
        <v>2</v>
      </c>
      <c r="CU3731" s="1">
        <v>650</v>
      </c>
      <c r="CV3731" s="1">
        <v>74</v>
      </c>
      <c r="CW3731" s="1">
        <v>0</v>
      </c>
      <c r="CX3731" s="1">
        <v>150074</v>
      </c>
      <c r="CY3731" s="1" t="s">
        <v>186</v>
      </c>
    </row>
    <row r="3732" spans="97:103" x14ac:dyDescent="0.2">
      <c r="CS3732" s="1" t="s">
        <v>186</v>
      </c>
      <c r="CT3732" s="1">
        <v>2</v>
      </c>
      <c r="CU3732" s="1">
        <v>650</v>
      </c>
      <c r="CV3732" s="1">
        <v>74</v>
      </c>
      <c r="CW3732" s="1">
        <v>0</v>
      </c>
      <c r="CX3732" s="1">
        <v>150074</v>
      </c>
      <c r="CY3732" s="1" t="s">
        <v>186</v>
      </c>
    </row>
    <row r="3733" spans="97:103" x14ac:dyDescent="0.2">
      <c r="CS3733" s="1" t="s">
        <v>186</v>
      </c>
      <c r="CT3733" s="1">
        <v>2</v>
      </c>
      <c r="CU3733" s="1">
        <v>650</v>
      </c>
      <c r="CV3733" s="1">
        <v>74</v>
      </c>
      <c r="CW3733" s="1">
        <v>0</v>
      </c>
      <c r="CX3733" s="1">
        <v>150074</v>
      </c>
      <c r="CY3733" s="1" t="s">
        <v>186</v>
      </c>
    </row>
    <row r="3734" spans="97:103" x14ac:dyDescent="0.2">
      <c r="CS3734" s="1" t="s">
        <v>186</v>
      </c>
      <c r="CT3734" s="1">
        <v>2</v>
      </c>
      <c r="CU3734" s="1">
        <v>650</v>
      </c>
      <c r="CV3734" s="1">
        <v>74</v>
      </c>
      <c r="CW3734" s="1">
        <v>0</v>
      </c>
      <c r="CX3734" s="1">
        <v>150074</v>
      </c>
      <c r="CY3734" s="1" t="s">
        <v>186</v>
      </c>
    </row>
    <row r="3735" spans="97:103" x14ac:dyDescent="0.2">
      <c r="CS3735" s="1" t="s">
        <v>186</v>
      </c>
      <c r="CT3735" s="1">
        <v>2</v>
      </c>
      <c r="CU3735" s="1">
        <v>650</v>
      </c>
      <c r="CV3735" s="1">
        <v>74</v>
      </c>
      <c r="CW3735" s="1">
        <v>0</v>
      </c>
      <c r="CX3735" s="1">
        <v>150074</v>
      </c>
      <c r="CY3735" s="1" t="s">
        <v>186</v>
      </c>
    </row>
    <row r="3736" spans="97:103" x14ac:dyDescent="0.2">
      <c r="CS3736" s="1" t="s">
        <v>186</v>
      </c>
      <c r="CT3736" s="1">
        <v>2</v>
      </c>
      <c r="CU3736" s="1">
        <v>650</v>
      </c>
      <c r="CV3736" s="1">
        <v>74</v>
      </c>
      <c r="CW3736" s="1">
        <v>0</v>
      </c>
      <c r="CX3736" s="1">
        <v>150074</v>
      </c>
      <c r="CY3736" s="1" t="s">
        <v>186</v>
      </c>
    </row>
    <row r="3737" spans="97:103" x14ac:dyDescent="0.2">
      <c r="CS3737" s="1" t="s">
        <v>186</v>
      </c>
      <c r="CT3737" s="1">
        <v>2</v>
      </c>
      <c r="CU3737" s="1">
        <v>650</v>
      </c>
      <c r="CV3737" s="1">
        <v>74</v>
      </c>
      <c r="CW3737" s="1">
        <v>0</v>
      </c>
      <c r="CX3737" s="1">
        <v>150074</v>
      </c>
      <c r="CY3737" s="1" t="s">
        <v>186</v>
      </c>
    </row>
    <row r="3738" spans="97:103" x14ac:dyDescent="0.2">
      <c r="CS3738" s="1" t="s">
        <v>186</v>
      </c>
      <c r="CT3738" s="1">
        <v>2</v>
      </c>
      <c r="CU3738" s="1">
        <v>650</v>
      </c>
      <c r="CV3738" s="1">
        <v>74</v>
      </c>
      <c r="CW3738" s="1">
        <v>0</v>
      </c>
      <c r="CX3738" s="1">
        <v>150074</v>
      </c>
      <c r="CY3738" s="1" t="s">
        <v>186</v>
      </c>
    </row>
    <row r="3739" spans="97:103" x14ac:dyDescent="0.2">
      <c r="CS3739" s="1" t="s">
        <v>186</v>
      </c>
      <c r="CT3739" s="1">
        <v>2</v>
      </c>
      <c r="CU3739" s="1">
        <v>650</v>
      </c>
      <c r="CV3739" s="1">
        <v>74</v>
      </c>
      <c r="CW3739" s="1">
        <v>0</v>
      </c>
      <c r="CX3739" s="1">
        <v>150074</v>
      </c>
      <c r="CY3739" s="1" t="s">
        <v>186</v>
      </c>
    </row>
    <row r="3740" spans="97:103" x14ac:dyDescent="0.2">
      <c r="CS3740" s="1" t="s">
        <v>186</v>
      </c>
      <c r="CT3740" s="1">
        <v>2</v>
      </c>
      <c r="CU3740" s="1">
        <v>650</v>
      </c>
      <c r="CV3740" s="1">
        <v>74</v>
      </c>
      <c r="CW3740" s="1">
        <v>0</v>
      </c>
      <c r="CX3740" s="1">
        <v>150074</v>
      </c>
      <c r="CY3740" s="1" t="s">
        <v>186</v>
      </c>
    </row>
    <row r="3741" spans="97:103" x14ac:dyDescent="0.2">
      <c r="CS3741" s="1" t="s">
        <v>186</v>
      </c>
      <c r="CT3741" s="1">
        <v>2</v>
      </c>
      <c r="CU3741" s="1">
        <v>650</v>
      </c>
      <c r="CV3741" s="1">
        <v>74</v>
      </c>
      <c r="CW3741" s="1">
        <v>0</v>
      </c>
      <c r="CX3741" s="1">
        <v>150074</v>
      </c>
      <c r="CY3741" s="1" t="s">
        <v>186</v>
      </c>
    </row>
    <row r="3742" spans="97:103" x14ac:dyDescent="0.2">
      <c r="CS3742" s="1" t="s">
        <v>186</v>
      </c>
      <c r="CT3742" s="1">
        <v>2</v>
      </c>
      <c r="CU3742" s="1">
        <v>650</v>
      </c>
      <c r="CV3742" s="1">
        <v>74</v>
      </c>
      <c r="CW3742" s="1">
        <v>0</v>
      </c>
      <c r="CX3742" s="1">
        <v>150074</v>
      </c>
      <c r="CY3742" s="1" t="s">
        <v>186</v>
      </c>
    </row>
    <row r="3743" spans="97:103" x14ac:dyDescent="0.2">
      <c r="CS3743" s="1" t="s">
        <v>186</v>
      </c>
      <c r="CT3743" s="1">
        <v>2</v>
      </c>
      <c r="CU3743" s="1">
        <v>650</v>
      </c>
      <c r="CV3743" s="1">
        <v>74</v>
      </c>
      <c r="CW3743" s="1">
        <v>0</v>
      </c>
      <c r="CX3743" s="1">
        <v>150074</v>
      </c>
      <c r="CY3743" s="1" t="s">
        <v>186</v>
      </c>
    </row>
    <row r="3744" spans="97:103" x14ac:dyDescent="0.2">
      <c r="CS3744" s="1" t="s">
        <v>186</v>
      </c>
      <c r="CT3744" s="1">
        <v>2</v>
      </c>
      <c r="CU3744" s="1">
        <v>650</v>
      </c>
      <c r="CV3744" s="1">
        <v>74</v>
      </c>
      <c r="CW3744" s="1">
        <v>0</v>
      </c>
      <c r="CX3744" s="1">
        <v>150074</v>
      </c>
      <c r="CY3744" s="1" t="s">
        <v>186</v>
      </c>
    </row>
    <row r="3745" spans="97:103" x14ac:dyDescent="0.2">
      <c r="CS3745" s="1" t="s">
        <v>186</v>
      </c>
      <c r="CT3745" s="1">
        <v>2</v>
      </c>
      <c r="CU3745" s="1">
        <v>650</v>
      </c>
      <c r="CV3745" s="1">
        <v>74</v>
      </c>
      <c r="CW3745" s="1">
        <v>0</v>
      </c>
      <c r="CX3745" s="1">
        <v>150074</v>
      </c>
      <c r="CY3745" s="1" t="s">
        <v>186</v>
      </c>
    </row>
    <row r="3746" spans="97:103" x14ac:dyDescent="0.2">
      <c r="CS3746" s="1" t="s">
        <v>186</v>
      </c>
      <c r="CT3746" s="1">
        <v>2</v>
      </c>
      <c r="CU3746" s="1">
        <v>650</v>
      </c>
      <c r="CV3746" s="1">
        <v>74</v>
      </c>
      <c r="CW3746" s="1">
        <v>0</v>
      </c>
      <c r="CX3746" s="1">
        <v>150074</v>
      </c>
      <c r="CY3746" s="1" t="s">
        <v>186</v>
      </c>
    </row>
    <row r="3747" spans="97:103" x14ac:dyDescent="0.2">
      <c r="CS3747" s="1" t="s">
        <v>186</v>
      </c>
      <c r="CT3747" s="1">
        <v>2</v>
      </c>
      <c r="CU3747" s="1">
        <v>650</v>
      </c>
      <c r="CV3747" s="1">
        <v>74</v>
      </c>
      <c r="CW3747" s="1">
        <v>0</v>
      </c>
      <c r="CX3747" s="1">
        <v>150074</v>
      </c>
      <c r="CY3747" s="1" t="s">
        <v>186</v>
      </c>
    </row>
    <row r="3748" spans="97:103" x14ac:dyDescent="0.2">
      <c r="CS3748" s="1" t="s">
        <v>186</v>
      </c>
      <c r="CT3748" s="1">
        <v>2</v>
      </c>
      <c r="CU3748" s="1">
        <v>650</v>
      </c>
      <c r="CV3748" s="1">
        <v>74</v>
      </c>
      <c r="CW3748" s="1">
        <v>0</v>
      </c>
      <c r="CX3748" s="1">
        <v>150074</v>
      </c>
      <c r="CY3748" s="1" t="s">
        <v>186</v>
      </c>
    </row>
    <row r="3749" spans="97:103" x14ac:dyDescent="0.2">
      <c r="CS3749" s="1" t="s">
        <v>186</v>
      </c>
      <c r="CT3749" s="1">
        <v>2</v>
      </c>
      <c r="CU3749" s="1">
        <v>650</v>
      </c>
      <c r="CV3749" s="1">
        <v>74</v>
      </c>
      <c r="CW3749" s="1">
        <v>0</v>
      </c>
      <c r="CX3749" s="1">
        <v>150074</v>
      </c>
      <c r="CY3749" s="1" t="s">
        <v>186</v>
      </c>
    </row>
    <row r="3750" spans="97:103" x14ac:dyDescent="0.2">
      <c r="CS3750" s="1" t="s">
        <v>185</v>
      </c>
      <c r="CT3750" s="1">
        <v>2</v>
      </c>
      <c r="CU3750" s="1">
        <v>650</v>
      </c>
      <c r="CV3750" s="1">
        <v>75</v>
      </c>
      <c r="CW3750" s="1">
        <v>0</v>
      </c>
      <c r="CX3750" s="1">
        <v>150075</v>
      </c>
      <c r="CY3750" s="1" t="s">
        <v>185</v>
      </c>
    </row>
    <row r="3751" spans="97:103" x14ac:dyDescent="0.2">
      <c r="CS3751" s="1" t="s">
        <v>185</v>
      </c>
      <c r="CT3751" s="1">
        <v>2</v>
      </c>
      <c r="CU3751" s="1">
        <v>650</v>
      </c>
      <c r="CV3751" s="1">
        <v>75</v>
      </c>
      <c r="CW3751" s="1">
        <v>0</v>
      </c>
      <c r="CX3751" s="1">
        <v>150075</v>
      </c>
      <c r="CY3751" s="1" t="s">
        <v>185</v>
      </c>
    </row>
    <row r="3752" spans="97:103" x14ac:dyDescent="0.2">
      <c r="CS3752" s="1" t="s">
        <v>185</v>
      </c>
      <c r="CT3752" s="1">
        <v>2</v>
      </c>
      <c r="CU3752" s="1">
        <v>650</v>
      </c>
      <c r="CV3752" s="1">
        <v>75</v>
      </c>
      <c r="CW3752" s="1">
        <v>0</v>
      </c>
      <c r="CX3752" s="1">
        <v>150075</v>
      </c>
      <c r="CY3752" s="1" t="s">
        <v>185</v>
      </c>
    </row>
    <row r="3753" spans="97:103" x14ac:dyDescent="0.2">
      <c r="CS3753" s="1" t="s">
        <v>185</v>
      </c>
      <c r="CT3753" s="1">
        <v>2</v>
      </c>
      <c r="CU3753" s="1">
        <v>650</v>
      </c>
      <c r="CV3753" s="1">
        <v>75</v>
      </c>
      <c r="CW3753" s="1">
        <v>0</v>
      </c>
      <c r="CX3753" s="1">
        <v>150075</v>
      </c>
      <c r="CY3753" s="1" t="s">
        <v>185</v>
      </c>
    </row>
    <row r="3754" spans="97:103" x14ac:dyDescent="0.2">
      <c r="CS3754" s="1" t="s">
        <v>185</v>
      </c>
      <c r="CT3754" s="1">
        <v>2</v>
      </c>
      <c r="CU3754" s="1">
        <v>650</v>
      </c>
      <c r="CV3754" s="1">
        <v>75</v>
      </c>
      <c r="CW3754" s="1">
        <v>0</v>
      </c>
      <c r="CX3754" s="1">
        <v>150075</v>
      </c>
      <c r="CY3754" s="1" t="s">
        <v>185</v>
      </c>
    </row>
    <row r="3755" spans="97:103" x14ac:dyDescent="0.2">
      <c r="CS3755" s="1" t="s">
        <v>185</v>
      </c>
      <c r="CT3755" s="1">
        <v>2</v>
      </c>
      <c r="CU3755" s="1">
        <v>650</v>
      </c>
      <c r="CV3755" s="1">
        <v>75</v>
      </c>
      <c r="CW3755" s="1">
        <v>0</v>
      </c>
      <c r="CX3755" s="1">
        <v>150075</v>
      </c>
      <c r="CY3755" s="1" t="s">
        <v>185</v>
      </c>
    </row>
    <row r="3756" spans="97:103" x14ac:dyDescent="0.2">
      <c r="CS3756" s="1" t="s">
        <v>185</v>
      </c>
      <c r="CT3756" s="1">
        <v>2</v>
      </c>
      <c r="CU3756" s="1">
        <v>650</v>
      </c>
      <c r="CV3756" s="1">
        <v>75</v>
      </c>
      <c r="CW3756" s="1">
        <v>0</v>
      </c>
      <c r="CX3756" s="1">
        <v>150075</v>
      </c>
      <c r="CY3756" s="1" t="s">
        <v>185</v>
      </c>
    </row>
    <row r="3757" spans="97:103" x14ac:dyDescent="0.2">
      <c r="CS3757" s="1" t="s">
        <v>185</v>
      </c>
      <c r="CT3757" s="1">
        <v>2</v>
      </c>
      <c r="CU3757" s="1">
        <v>650</v>
      </c>
      <c r="CV3757" s="1">
        <v>75</v>
      </c>
      <c r="CW3757" s="1">
        <v>0</v>
      </c>
      <c r="CX3757" s="1">
        <v>150075</v>
      </c>
      <c r="CY3757" s="1" t="s">
        <v>185</v>
      </c>
    </row>
    <row r="3758" spans="97:103" x14ac:dyDescent="0.2">
      <c r="CS3758" s="1" t="s">
        <v>185</v>
      </c>
      <c r="CT3758" s="1">
        <v>2</v>
      </c>
      <c r="CU3758" s="1">
        <v>650</v>
      </c>
      <c r="CV3758" s="1">
        <v>75</v>
      </c>
      <c r="CW3758" s="1">
        <v>0</v>
      </c>
      <c r="CX3758" s="1">
        <v>150075</v>
      </c>
      <c r="CY3758" s="1" t="s">
        <v>185</v>
      </c>
    </row>
    <row r="3759" spans="97:103" x14ac:dyDescent="0.2">
      <c r="CS3759" s="1" t="s">
        <v>185</v>
      </c>
      <c r="CT3759" s="1">
        <v>2</v>
      </c>
      <c r="CU3759" s="1">
        <v>650</v>
      </c>
      <c r="CV3759" s="1">
        <v>75</v>
      </c>
      <c r="CW3759" s="1">
        <v>0</v>
      </c>
      <c r="CX3759" s="1">
        <v>150075</v>
      </c>
      <c r="CY3759" s="1" t="s">
        <v>185</v>
      </c>
    </row>
    <row r="3760" spans="97:103" x14ac:dyDescent="0.2">
      <c r="CS3760" s="1" t="s">
        <v>185</v>
      </c>
      <c r="CT3760" s="1">
        <v>2</v>
      </c>
      <c r="CU3760" s="1">
        <v>650</v>
      </c>
      <c r="CV3760" s="1">
        <v>75</v>
      </c>
      <c r="CW3760" s="1">
        <v>0</v>
      </c>
      <c r="CX3760" s="1">
        <v>150075</v>
      </c>
      <c r="CY3760" s="1" t="s">
        <v>185</v>
      </c>
    </row>
    <row r="3761" spans="97:103" x14ac:dyDescent="0.2">
      <c r="CS3761" s="1" t="s">
        <v>185</v>
      </c>
      <c r="CT3761" s="1">
        <v>2</v>
      </c>
      <c r="CU3761" s="1">
        <v>650</v>
      </c>
      <c r="CV3761" s="1">
        <v>75</v>
      </c>
      <c r="CW3761" s="1">
        <v>0</v>
      </c>
      <c r="CX3761" s="1">
        <v>150075</v>
      </c>
      <c r="CY3761" s="1" t="s">
        <v>185</v>
      </c>
    </row>
    <row r="3762" spans="97:103" x14ac:dyDescent="0.2">
      <c r="CS3762" s="1" t="s">
        <v>185</v>
      </c>
      <c r="CT3762" s="1">
        <v>2</v>
      </c>
      <c r="CU3762" s="1">
        <v>650</v>
      </c>
      <c r="CV3762" s="1">
        <v>75</v>
      </c>
      <c r="CW3762" s="1">
        <v>0</v>
      </c>
      <c r="CX3762" s="1">
        <v>150075</v>
      </c>
      <c r="CY3762" s="1" t="s">
        <v>185</v>
      </c>
    </row>
    <row r="3763" spans="97:103" x14ac:dyDescent="0.2">
      <c r="CS3763" s="1" t="s">
        <v>185</v>
      </c>
      <c r="CT3763" s="1">
        <v>2</v>
      </c>
      <c r="CU3763" s="1">
        <v>650</v>
      </c>
      <c r="CV3763" s="1">
        <v>75</v>
      </c>
      <c r="CW3763" s="1">
        <v>0</v>
      </c>
      <c r="CX3763" s="1">
        <v>150075</v>
      </c>
      <c r="CY3763" s="1" t="s">
        <v>185</v>
      </c>
    </row>
    <row r="3764" spans="97:103" x14ac:dyDescent="0.2">
      <c r="CS3764" s="1" t="s">
        <v>185</v>
      </c>
      <c r="CT3764" s="1">
        <v>2</v>
      </c>
      <c r="CU3764" s="1">
        <v>650</v>
      </c>
      <c r="CV3764" s="1">
        <v>75</v>
      </c>
      <c r="CW3764" s="1">
        <v>0</v>
      </c>
      <c r="CX3764" s="1">
        <v>150075</v>
      </c>
      <c r="CY3764" s="1" t="s">
        <v>185</v>
      </c>
    </row>
    <row r="3765" spans="97:103" x14ac:dyDescent="0.2">
      <c r="CS3765" s="1" t="s">
        <v>185</v>
      </c>
      <c r="CT3765" s="1">
        <v>2</v>
      </c>
      <c r="CU3765" s="1">
        <v>650</v>
      </c>
      <c r="CV3765" s="1">
        <v>75</v>
      </c>
      <c r="CW3765" s="1">
        <v>0</v>
      </c>
      <c r="CX3765" s="1">
        <v>150075</v>
      </c>
      <c r="CY3765" s="1" t="s">
        <v>185</v>
      </c>
    </row>
    <row r="3766" spans="97:103" x14ac:dyDescent="0.2">
      <c r="CS3766" s="1" t="s">
        <v>185</v>
      </c>
      <c r="CT3766" s="1">
        <v>2</v>
      </c>
      <c r="CU3766" s="1">
        <v>650</v>
      </c>
      <c r="CV3766" s="1">
        <v>75</v>
      </c>
      <c r="CW3766" s="1">
        <v>0</v>
      </c>
      <c r="CX3766" s="1">
        <v>150075</v>
      </c>
      <c r="CY3766" s="1" t="s">
        <v>185</v>
      </c>
    </row>
    <row r="3767" spans="97:103" x14ac:dyDescent="0.2">
      <c r="CS3767" s="1" t="s">
        <v>185</v>
      </c>
      <c r="CT3767" s="1">
        <v>2</v>
      </c>
      <c r="CU3767" s="1">
        <v>650</v>
      </c>
      <c r="CV3767" s="1">
        <v>75</v>
      </c>
      <c r="CW3767" s="1">
        <v>0</v>
      </c>
      <c r="CX3767" s="1">
        <v>150075</v>
      </c>
      <c r="CY3767" s="1" t="s">
        <v>185</v>
      </c>
    </row>
    <row r="3768" spans="97:103" x14ac:dyDescent="0.2">
      <c r="CS3768" s="1" t="s">
        <v>185</v>
      </c>
      <c r="CT3768" s="1">
        <v>2</v>
      </c>
      <c r="CU3768" s="1">
        <v>650</v>
      </c>
      <c r="CV3768" s="1">
        <v>75</v>
      </c>
      <c r="CW3768" s="1">
        <v>0</v>
      </c>
      <c r="CX3768" s="1">
        <v>150075</v>
      </c>
      <c r="CY3768" s="1" t="s">
        <v>185</v>
      </c>
    </row>
    <row r="3769" spans="97:103" x14ac:dyDescent="0.2">
      <c r="CS3769" s="1" t="s">
        <v>185</v>
      </c>
      <c r="CT3769" s="1">
        <v>2</v>
      </c>
      <c r="CU3769" s="1">
        <v>650</v>
      </c>
      <c r="CV3769" s="1">
        <v>75</v>
      </c>
      <c r="CW3769" s="1">
        <v>0</v>
      </c>
      <c r="CX3769" s="1">
        <v>150075</v>
      </c>
      <c r="CY3769" s="1" t="s">
        <v>185</v>
      </c>
    </row>
    <row r="3770" spans="97:103" x14ac:dyDescent="0.2">
      <c r="CS3770" s="1" t="s">
        <v>185</v>
      </c>
      <c r="CT3770" s="1">
        <v>2</v>
      </c>
      <c r="CU3770" s="1">
        <v>650</v>
      </c>
      <c r="CV3770" s="1">
        <v>75</v>
      </c>
      <c r="CW3770" s="1">
        <v>0</v>
      </c>
      <c r="CX3770" s="1">
        <v>150075</v>
      </c>
      <c r="CY3770" s="1" t="s">
        <v>185</v>
      </c>
    </row>
    <row r="3771" spans="97:103" x14ac:dyDescent="0.2">
      <c r="CS3771" s="1" t="s">
        <v>185</v>
      </c>
      <c r="CT3771" s="1">
        <v>2</v>
      </c>
      <c r="CU3771" s="1">
        <v>650</v>
      </c>
      <c r="CV3771" s="1">
        <v>75</v>
      </c>
      <c r="CW3771" s="1">
        <v>0</v>
      </c>
      <c r="CX3771" s="1">
        <v>150075</v>
      </c>
      <c r="CY3771" s="1" t="s">
        <v>185</v>
      </c>
    </row>
    <row r="3772" spans="97:103" x14ac:dyDescent="0.2">
      <c r="CS3772" s="1" t="s">
        <v>185</v>
      </c>
      <c r="CT3772" s="1">
        <v>2</v>
      </c>
      <c r="CU3772" s="1">
        <v>650</v>
      </c>
      <c r="CV3772" s="1">
        <v>75</v>
      </c>
      <c r="CW3772" s="1">
        <v>0</v>
      </c>
      <c r="CX3772" s="1">
        <v>150075</v>
      </c>
      <c r="CY3772" s="1" t="s">
        <v>185</v>
      </c>
    </row>
    <row r="3773" spans="97:103" x14ac:dyDescent="0.2">
      <c r="CS3773" s="1" t="s">
        <v>185</v>
      </c>
      <c r="CT3773" s="1">
        <v>2</v>
      </c>
      <c r="CU3773" s="1">
        <v>650</v>
      </c>
      <c r="CV3773" s="1">
        <v>75</v>
      </c>
      <c r="CW3773" s="1">
        <v>0</v>
      </c>
      <c r="CX3773" s="1">
        <v>150075</v>
      </c>
      <c r="CY3773" s="1" t="s">
        <v>185</v>
      </c>
    </row>
    <row r="3774" spans="97:103" x14ac:dyDescent="0.2">
      <c r="CS3774" s="1" t="s">
        <v>185</v>
      </c>
      <c r="CT3774" s="1">
        <v>2</v>
      </c>
      <c r="CU3774" s="1">
        <v>650</v>
      </c>
      <c r="CV3774" s="1">
        <v>75</v>
      </c>
      <c r="CW3774" s="1">
        <v>0</v>
      </c>
      <c r="CX3774" s="1">
        <v>150075</v>
      </c>
      <c r="CY3774" s="1" t="s">
        <v>185</v>
      </c>
    </row>
    <row r="3775" spans="97:103" x14ac:dyDescent="0.2">
      <c r="CS3775" s="1" t="s">
        <v>185</v>
      </c>
      <c r="CT3775" s="1">
        <v>2</v>
      </c>
      <c r="CU3775" s="1">
        <v>650</v>
      </c>
      <c r="CV3775" s="1">
        <v>75</v>
      </c>
      <c r="CW3775" s="1">
        <v>0</v>
      </c>
      <c r="CX3775" s="1">
        <v>150075</v>
      </c>
      <c r="CY3775" s="1" t="s">
        <v>185</v>
      </c>
    </row>
    <row r="3776" spans="97:103" x14ac:dyDescent="0.2">
      <c r="CS3776" s="1" t="s">
        <v>185</v>
      </c>
      <c r="CT3776" s="1">
        <v>2</v>
      </c>
      <c r="CU3776" s="1">
        <v>650</v>
      </c>
      <c r="CV3776" s="1">
        <v>75</v>
      </c>
      <c r="CW3776" s="1">
        <v>0</v>
      </c>
      <c r="CX3776" s="1">
        <v>150075</v>
      </c>
      <c r="CY3776" s="1" t="s">
        <v>185</v>
      </c>
    </row>
    <row r="3777" spans="97:103" x14ac:dyDescent="0.2">
      <c r="CS3777" s="1" t="s">
        <v>185</v>
      </c>
      <c r="CT3777" s="1">
        <v>2</v>
      </c>
      <c r="CU3777" s="1">
        <v>650</v>
      </c>
      <c r="CV3777" s="1">
        <v>75</v>
      </c>
      <c r="CW3777" s="1">
        <v>0</v>
      </c>
      <c r="CX3777" s="1">
        <v>150075</v>
      </c>
      <c r="CY3777" s="1" t="s">
        <v>185</v>
      </c>
    </row>
    <row r="3778" spans="97:103" x14ac:dyDescent="0.2">
      <c r="CS3778" s="1" t="s">
        <v>185</v>
      </c>
      <c r="CT3778" s="1">
        <v>2</v>
      </c>
      <c r="CU3778" s="1">
        <v>650</v>
      </c>
      <c r="CV3778" s="1">
        <v>75</v>
      </c>
      <c r="CW3778" s="1">
        <v>0</v>
      </c>
      <c r="CX3778" s="1">
        <v>150075</v>
      </c>
      <c r="CY3778" s="1" t="s">
        <v>185</v>
      </c>
    </row>
    <row r="3779" spans="97:103" x14ac:dyDescent="0.2">
      <c r="CS3779" s="1" t="s">
        <v>185</v>
      </c>
      <c r="CT3779" s="1">
        <v>2</v>
      </c>
      <c r="CU3779" s="1">
        <v>650</v>
      </c>
      <c r="CV3779" s="1">
        <v>75</v>
      </c>
      <c r="CW3779" s="1">
        <v>0</v>
      </c>
      <c r="CX3779" s="1">
        <v>150075</v>
      </c>
      <c r="CY3779" s="1" t="s">
        <v>185</v>
      </c>
    </row>
    <row r="3780" spans="97:103" x14ac:dyDescent="0.2">
      <c r="CS3780" s="1" t="s">
        <v>185</v>
      </c>
      <c r="CT3780" s="1">
        <v>2</v>
      </c>
      <c r="CU3780" s="1">
        <v>650</v>
      </c>
      <c r="CV3780" s="1">
        <v>75</v>
      </c>
      <c r="CW3780" s="1">
        <v>0</v>
      </c>
      <c r="CX3780" s="1">
        <v>150075</v>
      </c>
      <c r="CY3780" s="1" t="s">
        <v>185</v>
      </c>
    </row>
    <row r="3781" spans="97:103" x14ac:dyDescent="0.2">
      <c r="CS3781" s="1" t="s">
        <v>185</v>
      </c>
      <c r="CT3781" s="1">
        <v>2</v>
      </c>
      <c r="CU3781" s="1">
        <v>650</v>
      </c>
      <c r="CV3781" s="1">
        <v>75</v>
      </c>
      <c r="CW3781" s="1">
        <v>0</v>
      </c>
      <c r="CX3781" s="1">
        <v>150075</v>
      </c>
      <c r="CY3781" s="1" t="s">
        <v>185</v>
      </c>
    </row>
    <row r="3782" spans="97:103" x14ac:dyDescent="0.2">
      <c r="CS3782" s="1" t="s">
        <v>185</v>
      </c>
      <c r="CT3782" s="1">
        <v>2</v>
      </c>
      <c r="CU3782" s="1">
        <v>650</v>
      </c>
      <c r="CV3782" s="1">
        <v>75</v>
      </c>
      <c r="CW3782" s="1">
        <v>0</v>
      </c>
      <c r="CX3782" s="1">
        <v>150075</v>
      </c>
      <c r="CY3782" s="1" t="s">
        <v>185</v>
      </c>
    </row>
    <row r="3783" spans="97:103" x14ac:dyDescent="0.2">
      <c r="CS3783" s="1" t="s">
        <v>185</v>
      </c>
      <c r="CT3783" s="1">
        <v>2</v>
      </c>
      <c r="CU3783" s="1">
        <v>650</v>
      </c>
      <c r="CV3783" s="1">
        <v>75</v>
      </c>
      <c r="CW3783" s="1">
        <v>0</v>
      </c>
      <c r="CX3783" s="1">
        <v>150075</v>
      </c>
      <c r="CY3783" s="1" t="s">
        <v>185</v>
      </c>
    </row>
    <row r="3784" spans="97:103" x14ac:dyDescent="0.2">
      <c r="CS3784" s="1" t="s">
        <v>185</v>
      </c>
      <c r="CT3784" s="1">
        <v>2</v>
      </c>
      <c r="CU3784" s="1">
        <v>650</v>
      </c>
      <c r="CV3784" s="1">
        <v>75</v>
      </c>
      <c r="CW3784" s="1">
        <v>0</v>
      </c>
      <c r="CX3784" s="1">
        <v>150075</v>
      </c>
      <c r="CY3784" s="1" t="s">
        <v>185</v>
      </c>
    </row>
    <row r="3785" spans="97:103" x14ac:dyDescent="0.2">
      <c r="CS3785" s="1" t="s">
        <v>185</v>
      </c>
      <c r="CT3785" s="1">
        <v>2</v>
      </c>
      <c r="CU3785" s="1">
        <v>650</v>
      </c>
      <c r="CV3785" s="1">
        <v>75</v>
      </c>
      <c r="CW3785" s="1">
        <v>0</v>
      </c>
      <c r="CX3785" s="1">
        <v>150075</v>
      </c>
      <c r="CY3785" s="1" t="s">
        <v>185</v>
      </c>
    </row>
    <row r="3786" spans="97:103" x14ac:dyDescent="0.2">
      <c r="CS3786" s="1" t="s">
        <v>2838</v>
      </c>
      <c r="CT3786" s="1">
        <v>4</v>
      </c>
      <c r="CU3786" s="1">
        <v>650</v>
      </c>
      <c r="CV3786" s="1">
        <v>76</v>
      </c>
      <c r="CW3786" s="1">
        <v>0</v>
      </c>
      <c r="CX3786" s="1">
        <v>150076</v>
      </c>
      <c r="CY3786" s="1" t="s">
        <v>2838</v>
      </c>
    </row>
    <row r="3787" spans="97:103" x14ac:dyDescent="0.2">
      <c r="CS3787" s="1" t="s">
        <v>2838</v>
      </c>
      <c r="CT3787" s="1">
        <v>4</v>
      </c>
      <c r="CU3787" s="1">
        <v>650</v>
      </c>
      <c r="CV3787" s="1">
        <v>76</v>
      </c>
      <c r="CW3787" s="1">
        <v>0</v>
      </c>
      <c r="CX3787" s="1">
        <v>150076</v>
      </c>
      <c r="CY3787" s="1" t="s">
        <v>2838</v>
      </c>
    </row>
    <row r="3788" spans="97:103" x14ac:dyDescent="0.2">
      <c r="CS3788" s="1" t="s">
        <v>2838</v>
      </c>
      <c r="CT3788" s="1">
        <v>4</v>
      </c>
      <c r="CU3788" s="1">
        <v>650</v>
      </c>
      <c r="CV3788" s="1">
        <v>76</v>
      </c>
      <c r="CW3788" s="1">
        <v>0</v>
      </c>
      <c r="CX3788" s="1">
        <v>150076</v>
      </c>
      <c r="CY3788" s="1" t="s">
        <v>2838</v>
      </c>
    </row>
    <row r="3789" spans="97:103" x14ac:dyDescent="0.2">
      <c r="CS3789" s="1" t="s">
        <v>2838</v>
      </c>
      <c r="CT3789" s="1">
        <v>4</v>
      </c>
      <c r="CU3789" s="1">
        <v>650</v>
      </c>
      <c r="CV3789" s="1">
        <v>76</v>
      </c>
      <c r="CW3789" s="1">
        <v>0</v>
      </c>
      <c r="CX3789" s="1">
        <v>150076</v>
      </c>
      <c r="CY3789" s="1" t="s">
        <v>2838</v>
      </c>
    </row>
    <row r="3790" spans="97:103" x14ac:dyDescent="0.2">
      <c r="CS3790" s="1" t="s">
        <v>2838</v>
      </c>
      <c r="CT3790" s="1">
        <v>4</v>
      </c>
      <c r="CU3790" s="1">
        <v>650</v>
      </c>
      <c r="CV3790" s="1">
        <v>76</v>
      </c>
      <c r="CW3790" s="1">
        <v>0</v>
      </c>
      <c r="CX3790" s="1">
        <v>150076</v>
      </c>
      <c r="CY3790" s="1" t="s">
        <v>2838</v>
      </c>
    </row>
    <row r="3791" spans="97:103" x14ac:dyDescent="0.2">
      <c r="CS3791" s="1" t="s">
        <v>2838</v>
      </c>
      <c r="CT3791" s="1">
        <v>4</v>
      </c>
      <c r="CU3791" s="1">
        <v>650</v>
      </c>
      <c r="CV3791" s="1">
        <v>76</v>
      </c>
      <c r="CW3791" s="1">
        <v>0</v>
      </c>
      <c r="CX3791" s="1">
        <v>150076</v>
      </c>
      <c r="CY3791" s="1" t="s">
        <v>2838</v>
      </c>
    </row>
    <row r="3792" spans="97:103" x14ac:dyDescent="0.2">
      <c r="CS3792" s="1" t="s">
        <v>2838</v>
      </c>
      <c r="CT3792" s="1">
        <v>4</v>
      </c>
      <c r="CU3792" s="1">
        <v>650</v>
      </c>
      <c r="CV3792" s="1">
        <v>76</v>
      </c>
      <c r="CW3792" s="1">
        <v>0</v>
      </c>
      <c r="CX3792" s="1">
        <v>150076</v>
      </c>
      <c r="CY3792" s="1" t="s">
        <v>2838</v>
      </c>
    </row>
    <row r="3793" spans="97:103" x14ac:dyDescent="0.2">
      <c r="CS3793" s="1" t="s">
        <v>2838</v>
      </c>
      <c r="CT3793" s="1">
        <v>4</v>
      </c>
      <c r="CU3793" s="1">
        <v>650</v>
      </c>
      <c r="CV3793" s="1">
        <v>76</v>
      </c>
      <c r="CW3793" s="1">
        <v>0</v>
      </c>
      <c r="CX3793" s="1">
        <v>150076</v>
      </c>
      <c r="CY3793" s="1" t="s">
        <v>2838</v>
      </c>
    </row>
    <row r="3794" spans="97:103" x14ac:dyDescent="0.2">
      <c r="CS3794" s="1" t="s">
        <v>2838</v>
      </c>
      <c r="CT3794" s="1">
        <v>4</v>
      </c>
      <c r="CU3794" s="1">
        <v>650</v>
      </c>
      <c r="CV3794" s="1">
        <v>76</v>
      </c>
      <c r="CW3794" s="1">
        <v>0</v>
      </c>
      <c r="CX3794" s="1">
        <v>150076</v>
      </c>
      <c r="CY3794" s="1" t="s">
        <v>2838</v>
      </c>
    </row>
    <row r="3795" spans="97:103" x14ac:dyDescent="0.2">
      <c r="CS3795" s="1" t="s">
        <v>2838</v>
      </c>
      <c r="CT3795" s="1">
        <v>4</v>
      </c>
      <c r="CU3795" s="1">
        <v>650</v>
      </c>
      <c r="CV3795" s="1">
        <v>76</v>
      </c>
      <c r="CW3795" s="1">
        <v>0</v>
      </c>
      <c r="CX3795" s="1">
        <v>150076</v>
      </c>
      <c r="CY3795" s="1" t="s">
        <v>2838</v>
      </c>
    </row>
    <row r="3796" spans="97:103" x14ac:dyDescent="0.2">
      <c r="CS3796" s="1" t="s">
        <v>2838</v>
      </c>
      <c r="CT3796" s="1">
        <v>4</v>
      </c>
      <c r="CU3796" s="1">
        <v>650</v>
      </c>
      <c r="CV3796" s="1">
        <v>76</v>
      </c>
      <c r="CW3796" s="1">
        <v>0</v>
      </c>
      <c r="CX3796" s="1">
        <v>150076</v>
      </c>
      <c r="CY3796" s="1" t="s">
        <v>2838</v>
      </c>
    </row>
    <row r="3797" spans="97:103" x14ac:dyDescent="0.2">
      <c r="CS3797" s="1" t="s">
        <v>2838</v>
      </c>
      <c r="CT3797" s="1">
        <v>4</v>
      </c>
      <c r="CU3797" s="1">
        <v>650</v>
      </c>
      <c r="CV3797" s="1">
        <v>76</v>
      </c>
      <c r="CW3797" s="1">
        <v>0</v>
      </c>
      <c r="CX3797" s="1">
        <v>150076</v>
      </c>
      <c r="CY3797" s="1" t="s">
        <v>2838</v>
      </c>
    </row>
    <row r="3798" spans="97:103" x14ac:dyDescent="0.2">
      <c r="CS3798" s="1" t="s">
        <v>2838</v>
      </c>
      <c r="CT3798" s="1">
        <v>4</v>
      </c>
      <c r="CU3798" s="1">
        <v>650</v>
      </c>
      <c r="CV3798" s="1">
        <v>76</v>
      </c>
      <c r="CW3798" s="1">
        <v>0</v>
      </c>
      <c r="CX3798" s="1">
        <v>150076</v>
      </c>
      <c r="CY3798" s="1" t="s">
        <v>2838</v>
      </c>
    </row>
    <row r="3799" spans="97:103" x14ac:dyDescent="0.2">
      <c r="CS3799" s="1" t="s">
        <v>2838</v>
      </c>
      <c r="CT3799" s="1">
        <v>4</v>
      </c>
      <c r="CU3799" s="1">
        <v>650</v>
      </c>
      <c r="CV3799" s="1">
        <v>76</v>
      </c>
      <c r="CW3799" s="1">
        <v>0</v>
      </c>
      <c r="CX3799" s="1">
        <v>150076</v>
      </c>
      <c r="CY3799" s="1" t="s">
        <v>2838</v>
      </c>
    </row>
    <row r="3800" spans="97:103" x14ac:dyDescent="0.2">
      <c r="CS3800" s="1" t="s">
        <v>2838</v>
      </c>
      <c r="CT3800" s="1">
        <v>4</v>
      </c>
      <c r="CU3800" s="1">
        <v>650</v>
      </c>
      <c r="CV3800" s="1">
        <v>76</v>
      </c>
      <c r="CW3800" s="1">
        <v>0</v>
      </c>
      <c r="CX3800" s="1">
        <v>150076</v>
      </c>
      <c r="CY3800" s="1" t="s">
        <v>2838</v>
      </c>
    </row>
    <row r="3801" spans="97:103" x14ac:dyDescent="0.2">
      <c r="CS3801" s="1" t="s">
        <v>2838</v>
      </c>
      <c r="CT3801" s="1">
        <v>4</v>
      </c>
      <c r="CU3801" s="1">
        <v>650</v>
      </c>
      <c r="CV3801" s="1">
        <v>76</v>
      </c>
      <c r="CW3801" s="1">
        <v>0</v>
      </c>
      <c r="CX3801" s="1">
        <v>150076</v>
      </c>
      <c r="CY3801" s="1" t="s">
        <v>2838</v>
      </c>
    </row>
    <row r="3802" spans="97:103" x14ac:dyDescent="0.2">
      <c r="CS3802" s="1" t="s">
        <v>2838</v>
      </c>
      <c r="CT3802" s="1">
        <v>4</v>
      </c>
      <c r="CU3802" s="1">
        <v>650</v>
      </c>
      <c r="CV3802" s="1">
        <v>76</v>
      </c>
      <c r="CW3802" s="1">
        <v>0</v>
      </c>
      <c r="CX3802" s="1">
        <v>150076</v>
      </c>
      <c r="CY3802" s="1" t="s">
        <v>2838</v>
      </c>
    </row>
    <row r="3803" spans="97:103" x14ac:dyDescent="0.2">
      <c r="CS3803" s="1" t="s">
        <v>2838</v>
      </c>
      <c r="CT3803" s="1">
        <v>4</v>
      </c>
      <c r="CU3803" s="1">
        <v>650</v>
      </c>
      <c r="CV3803" s="1">
        <v>76</v>
      </c>
      <c r="CW3803" s="1">
        <v>0</v>
      </c>
      <c r="CX3803" s="1">
        <v>150076</v>
      </c>
      <c r="CY3803" s="1" t="s">
        <v>2838</v>
      </c>
    </row>
    <row r="3804" spans="97:103" x14ac:dyDescent="0.2">
      <c r="CS3804" s="1" t="s">
        <v>2838</v>
      </c>
      <c r="CT3804" s="1">
        <v>4</v>
      </c>
      <c r="CU3804" s="1">
        <v>650</v>
      </c>
      <c r="CV3804" s="1">
        <v>76</v>
      </c>
      <c r="CW3804" s="1">
        <v>0</v>
      </c>
      <c r="CX3804" s="1">
        <v>150076</v>
      </c>
      <c r="CY3804" s="1" t="s">
        <v>2838</v>
      </c>
    </row>
    <row r="3805" spans="97:103" x14ac:dyDescent="0.2">
      <c r="CS3805" s="1" t="s">
        <v>2838</v>
      </c>
      <c r="CT3805" s="1">
        <v>4</v>
      </c>
      <c r="CU3805" s="1">
        <v>650</v>
      </c>
      <c r="CV3805" s="1">
        <v>76</v>
      </c>
      <c r="CW3805" s="1">
        <v>0</v>
      </c>
      <c r="CX3805" s="1">
        <v>150076</v>
      </c>
      <c r="CY3805" s="1" t="s">
        <v>2838</v>
      </c>
    </row>
    <row r="3806" spans="97:103" x14ac:dyDescent="0.2">
      <c r="CS3806" s="1" t="s">
        <v>2838</v>
      </c>
      <c r="CT3806" s="1">
        <v>4</v>
      </c>
      <c r="CU3806" s="1">
        <v>650</v>
      </c>
      <c r="CV3806" s="1">
        <v>76</v>
      </c>
      <c r="CW3806" s="1">
        <v>0</v>
      </c>
      <c r="CX3806" s="1">
        <v>150076</v>
      </c>
      <c r="CY3806" s="1" t="s">
        <v>2838</v>
      </c>
    </row>
    <row r="3807" spans="97:103" x14ac:dyDescent="0.2">
      <c r="CS3807" s="1" t="s">
        <v>2838</v>
      </c>
      <c r="CT3807" s="1">
        <v>4</v>
      </c>
      <c r="CU3807" s="1">
        <v>650</v>
      </c>
      <c r="CV3807" s="1">
        <v>76</v>
      </c>
      <c r="CW3807" s="1">
        <v>0</v>
      </c>
      <c r="CX3807" s="1">
        <v>150076</v>
      </c>
      <c r="CY3807" s="1" t="s">
        <v>2838</v>
      </c>
    </row>
    <row r="3808" spans="97:103" x14ac:dyDescent="0.2">
      <c r="CS3808" s="1" t="s">
        <v>2838</v>
      </c>
      <c r="CT3808" s="1">
        <v>4</v>
      </c>
      <c r="CU3808" s="1">
        <v>650</v>
      </c>
      <c r="CV3808" s="1">
        <v>76</v>
      </c>
      <c r="CW3808" s="1">
        <v>0</v>
      </c>
      <c r="CX3808" s="1">
        <v>150076</v>
      </c>
      <c r="CY3808" s="1" t="s">
        <v>2838</v>
      </c>
    </row>
    <row r="3809" spans="97:103" x14ac:dyDescent="0.2">
      <c r="CS3809" s="1" t="s">
        <v>2838</v>
      </c>
      <c r="CT3809" s="1">
        <v>4</v>
      </c>
      <c r="CU3809" s="1">
        <v>650</v>
      </c>
      <c r="CV3809" s="1">
        <v>76</v>
      </c>
      <c r="CW3809" s="1">
        <v>0</v>
      </c>
      <c r="CX3809" s="1">
        <v>150076</v>
      </c>
      <c r="CY3809" s="1" t="s">
        <v>2838</v>
      </c>
    </row>
    <row r="3810" spans="97:103" x14ac:dyDescent="0.2">
      <c r="CS3810" s="1" t="s">
        <v>2838</v>
      </c>
      <c r="CT3810" s="1">
        <v>4</v>
      </c>
      <c r="CU3810" s="1">
        <v>650</v>
      </c>
      <c r="CV3810" s="1">
        <v>76</v>
      </c>
      <c r="CW3810" s="1">
        <v>0</v>
      </c>
      <c r="CX3810" s="1">
        <v>150076</v>
      </c>
      <c r="CY3810" s="1" t="s">
        <v>2838</v>
      </c>
    </row>
    <row r="3811" spans="97:103" x14ac:dyDescent="0.2">
      <c r="CS3811" s="1" t="s">
        <v>2838</v>
      </c>
      <c r="CT3811" s="1">
        <v>4</v>
      </c>
      <c r="CU3811" s="1">
        <v>650</v>
      </c>
      <c r="CV3811" s="1">
        <v>76</v>
      </c>
      <c r="CW3811" s="1">
        <v>0</v>
      </c>
      <c r="CX3811" s="1">
        <v>150076</v>
      </c>
      <c r="CY3811" s="1" t="s">
        <v>2838</v>
      </c>
    </row>
    <row r="3812" spans="97:103" x14ac:dyDescent="0.2">
      <c r="CS3812" s="1" t="s">
        <v>2838</v>
      </c>
      <c r="CT3812" s="1">
        <v>4</v>
      </c>
      <c r="CU3812" s="1">
        <v>650</v>
      </c>
      <c r="CV3812" s="1">
        <v>76</v>
      </c>
      <c r="CW3812" s="1">
        <v>0</v>
      </c>
      <c r="CX3812" s="1">
        <v>150076</v>
      </c>
      <c r="CY3812" s="1" t="s">
        <v>2838</v>
      </c>
    </row>
    <row r="3813" spans="97:103" x14ac:dyDescent="0.2">
      <c r="CS3813" s="1" t="s">
        <v>2838</v>
      </c>
      <c r="CT3813" s="1">
        <v>4</v>
      </c>
      <c r="CU3813" s="1">
        <v>650</v>
      </c>
      <c r="CV3813" s="1">
        <v>76</v>
      </c>
      <c r="CW3813" s="1">
        <v>0</v>
      </c>
      <c r="CX3813" s="1">
        <v>150076</v>
      </c>
      <c r="CY3813" s="1" t="s">
        <v>2838</v>
      </c>
    </row>
    <row r="3814" spans="97:103" x14ac:dyDescent="0.2">
      <c r="CS3814" s="1" t="s">
        <v>2838</v>
      </c>
      <c r="CT3814" s="1">
        <v>4</v>
      </c>
      <c r="CU3814" s="1">
        <v>650</v>
      </c>
      <c r="CV3814" s="1">
        <v>76</v>
      </c>
      <c r="CW3814" s="1">
        <v>0</v>
      </c>
      <c r="CX3814" s="1">
        <v>150076</v>
      </c>
      <c r="CY3814" s="1" t="s">
        <v>2838</v>
      </c>
    </row>
    <row r="3815" spans="97:103" x14ac:dyDescent="0.2">
      <c r="CS3815" s="1" t="s">
        <v>2838</v>
      </c>
      <c r="CT3815" s="1">
        <v>4</v>
      </c>
      <c r="CU3815" s="1">
        <v>650</v>
      </c>
      <c r="CV3815" s="1">
        <v>76</v>
      </c>
      <c r="CW3815" s="1">
        <v>0</v>
      </c>
      <c r="CX3815" s="1">
        <v>150076</v>
      </c>
      <c r="CY3815" s="1" t="s">
        <v>2838</v>
      </c>
    </row>
    <row r="3816" spans="97:103" x14ac:dyDescent="0.2">
      <c r="CS3816" s="1" t="s">
        <v>2838</v>
      </c>
      <c r="CT3816" s="1">
        <v>4</v>
      </c>
      <c r="CU3816" s="1">
        <v>650</v>
      </c>
      <c r="CV3816" s="1">
        <v>76</v>
      </c>
      <c r="CW3816" s="1">
        <v>0</v>
      </c>
      <c r="CX3816" s="1">
        <v>150076</v>
      </c>
      <c r="CY3816" s="1" t="s">
        <v>2838</v>
      </c>
    </row>
    <row r="3817" spans="97:103" x14ac:dyDescent="0.2">
      <c r="CS3817" s="1" t="s">
        <v>2838</v>
      </c>
      <c r="CT3817" s="1">
        <v>4</v>
      </c>
      <c r="CU3817" s="1">
        <v>650</v>
      </c>
      <c r="CV3817" s="1">
        <v>76</v>
      </c>
      <c r="CW3817" s="1">
        <v>0</v>
      </c>
      <c r="CX3817" s="1">
        <v>150076</v>
      </c>
      <c r="CY3817" s="1" t="s">
        <v>2838</v>
      </c>
    </row>
    <row r="3818" spans="97:103" x14ac:dyDescent="0.2">
      <c r="CS3818" s="1" t="s">
        <v>2838</v>
      </c>
      <c r="CT3818" s="1">
        <v>4</v>
      </c>
      <c r="CU3818" s="1">
        <v>650</v>
      </c>
      <c r="CV3818" s="1">
        <v>76</v>
      </c>
      <c r="CW3818" s="1">
        <v>0</v>
      </c>
      <c r="CX3818" s="1">
        <v>150076</v>
      </c>
      <c r="CY3818" s="1" t="s">
        <v>2838</v>
      </c>
    </row>
    <row r="3819" spans="97:103" x14ac:dyDescent="0.2">
      <c r="CS3819" s="1" t="s">
        <v>2838</v>
      </c>
      <c r="CT3819" s="1">
        <v>4</v>
      </c>
      <c r="CU3819" s="1">
        <v>650</v>
      </c>
      <c r="CV3819" s="1">
        <v>76</v>
      </c>
      <c r="CW3819" s="1">
        <v>0</v>
      </c>
      <c r="CX3819" s="1">
        <v>150076</v>
      </c>
      <c r="CY3819" s="1" t="s">
        <v>2838</v>
      </c>
    </row>
    <row r="3820" spans="97:103" x14ac:dyDescent="0.2">
      <c r="CS3820" s="1" t="s">
        <v>2838</v>
      </c>
      <c r="CT3820" s="1">
        <v>4</v>
      </c>
      <c r="CU3820" s="1">
        <v>650</v>
      </c>
      <c r="CV3820" s="1">
        <v>76</v>
      </c>
      <c r="CW3820" s="1">
        <v>0</v>
      </c>
      <c r="CX3820" s="1">
        <v>150076</v>
      </c>
      <c r="CY3820" s="1" t="s">
        <v>2838</v>
      </c>
    </row>
    <row r="3821" spans="97:103" x14ac:dyDescent="0.2">
      <c r="CS3821" s="1" t="s">
        <v>2838</v>
      </c>
      <c r="CT3821" s="1">
        <v>4</v>
      </c>
      <c r="CU3821" s="1">
        <v>650</v>
      </c>
      <c r="CV3821" s="1">
        <v>76</v>
      </c>
      <c r="CW3821" s="1">
        <v>0</v>
      </c>
      <c r="CX3821" s="1">
        <v>150076</v>
      </c>
      <c r="CY3821" s="1" t="s">
        <v>2838</v>
      </c>
    </row>
    <row r="3822" spans="97:103" x14ac:dyDescent="0.2">
      <c r="CS3822" s="1" t="s">
        <v>2839</v>
      </c>
      <c r="CT3822" s="1">
        <v>1</v>
      </c>
      <c r="CU3822" s="1">
        <v>650</v>
      </c>
      <c r="CV3822" s="1">
        <v>77</v>
      </c>
      <c r="CW3822" s="1">
        <v>0</v>
      </c>
      <c r="CX3822" s="1">
        <v>150077</v>
      </c>
      <c r="CY3822" s="1" t="s">
        <v>2839</v>
      </c>
    </row>
    <row r="3823" spans="97:103" x14ac:dyDescent="0.2">
      <c r="CS3823" s="1" t="s">
        <v>2839</v>
      </c>
      <c r="CT3823" s="1">
        <v>1</v>
      </c>
      <c r="CU3823" s="1">
        <v>650</v>
      </c>
      <c r="CV3823" s="1">
        <v>77</v>
      </c>
      <c r="CW3823" s="1">
        <v>0</v>
      </c>
      <c r="CX3823" s="1">
        <v>150077</v>
      </c>
      <c r="CY3823" s="1" t="s">
        <v>2839</v>
      </c>
    </row>
    <row r="3824" spans="97:103" x14ac:dyDescent="0.2">
      <c r="CS3824" s="1" t="s">
        <v>2839</v>
      </c>
      <c r="CT3824" s="1">
        <v>1</v>
      </c>
      <c r="CU3824" s="1">
        <v>650</v>
      </c>
      <c r="CV3824" s="1">
        <v>77</v>
      </c>
      <c r="CW3824" s="1">
        <v>0</v>
      </c>
      <c r="CX3824" s="1">
        <v>150077</v>
      </c>
      <c r="CY3824" s="1" t="s">
        <v>2839</v>
      </c>
    </row>
    <row r="3825" spans="97:103" x14ac:dyDescent="0.2">
      <c r="CS3825" s="1" t="s">
        <v>2839</v>
      </c>
      <c r="CT3825" s="1">
        <v>1</v>
      </c>
      <c r="CU3825" s="1">
        <v>650</v>
      </c>
      <c r="CV3825" s="1">
        <v>77</v>
      </c>
      <c r="CW3825" s="1">
        <v>0</v>
      </c>
      <c r="CX3825" s="1">
        <v>150077</v>
      </c>
      <c r="CY3825" s="1" t="s">
        <v>2839</v>
      </c>
    </row>
    <row r="3826" spans="97:103" x14ac:dyDescent="0.2">
      <c r="CS3826" s="1" t="s">
        <v>2839</v>
      </c>
      <c r="CT3826" s="1">
        <v>1</v>
      </c>
      <c r="CU3826" s="1">
        <v>650</v>
      </c>
      <c r="CV3826" s="1">
        <v>77</v>
      </c>
      <c r="CW3826" s="1">
        <v>0</v>
      </c>
      <c r="CX3826" s="1">
        <v>150077</v>
      </c>
      <c r="CY3826" s="1" t="s">
        <v>2839</v>
      </c>
    </row>
    <row r="3827" spans="97:103" x14ac:dyDescent="0.2">
      <c r="CS3827" s="1" t="s">
        <v>2839</v>
      </c>
      <c r="CT3827" s="1">
        <v>1</v>
      </c>
      <c r="CU3827" s="1">
        <v>650</v>
      </c>
      <c r="CV3827" s="1">
        <v>77</v>
      </c>
      <c r="CW3827" s="1">
        <v>0</v>
      </c>
      <c r="CX3827" s="1">
        <v>150077</v>
      </c>
      <c r="CY3827" s="1" t="s">
        <v>2839</v>
      </c>
    </row>
    <row r="3828" spans="97:103" x14ac:dyDescent="0.2">
      <c r="CS3828" s="1" t="s">
        <v>2839</v>
      </c>
      <c r="CT3828" s="1">
        <v>1</v>
      </c>
      <c r="CU3828" s="1">
        <v>650</v>
      </c>
      <c r="CV3828" s="1">
        <v>77</v>
      </c>
      <c r="CW3828" s="1">
        <v>0</v>
      </c>
      <c r="CX3828" s="1">
        <v>150077</v>
      </c>
      <c r="CY3828" s="1" t="s">
        <v>2839</v>
      </c>
    </row>
    <row r="3829" spans="97:103" x14ac:dyDescent="0.2">
      <c r="CS3829" s="1" t="s">
        <v>2839</v>
      </c>
      <c r="CT3829" s="1">
        <v>1</v>
      </c>
      <c r="CU3829" s="1">
        <v>650</v>
      </c>
      <c r="CV3829" s="1">
        <v>77</v>
      </c>
      <c r="CW3829" s="1">
        <v>0</v>
      </c>
      <c r="CX3829" s="1">
        <v>150077</v>
      </c>
      <c r="CY3829" s="1" t="s">
        <v>2839</v>
      </c>
    </row>
    <row r="3830" spans="97:103" x14ac:dyDescent="0.2">
      <c r="CS3830" s="1" t="s">
        <v>2839</v>
      </c>
      <c r="CT3830" s="1">
        <v>1</v>
      </c>
      <c r="CU3830" s="1">
        <v>650</v>
      </c>
      <c r="CV3830" s="1">
        <v>77</v>
      </c>
      <c r="CW3830" s="1">
        <v>0</v>
      </c>
      <c r="CX3830" s="1">
        <v>150077</v>
      </c>
      <c r="CY3830" s="1" t="s">
        <v>2839</v>
      </c>
    </row>
    <row r="3831" spans="97:103" x14ac:dyDescent="0.2">
      <c r="CS3831" s="1" t="s">
        <v>2839</v>
      </c>
      <c r="CT3831" s="1">
        <v>1</v>
      </c>
      <c r="CU3831" s="1">
        <v>650</v>
      </c>
      <c r="CV3831" s="1">
        <v>77</v>
      </c>
      <c r="CW3831" s="1">
        <v>0</v>
      </c>
      <c r="CX3831" s="1">
        <v>150077</v>
      </c>
      <c r="CY3831" s="1" t="s">
        <v>2839</v>
      </c>
    </row>
    <row r="3832" spans="97:103" x14ac:dyDescent="0.2">
      <c r="CS3832" s="1" t="s">
        <v>2839</v>
      </c>
      <c r="CT3832" s="1">
        <v>1</v>
      </c>
      <c r="CU3832" s="1">
        <v>650</v>
      </c>
      <c r="CV3832" s="1">
        <v>77</v>
      </c>
      <c r="CW3832" s="1">
        <v>0</v>
      </c>
      <c r="CX3832" s="1">
        <v>150077</v>
      </c>
      <c r="CY3832" s="1" t="s">
        <v>2839</v>
      </c>
    </row>
    <row r="3833" spans="97:103" x14ac:dyDescent="0.2">
      <c r="CS3833" s="1" t="s">
        <v>2839</v>
      </c>
      <c r="CT3833" s="1">
        <v>1</v>
      </c>
      <c r="CU3833" s="1">
        <v>650</v>
      </c>
      <c r="CV3833" s="1">
        <v>77</v>
      </c>
      <c r="CW3833" s="1">
        <v>0</v>
      </c>
      <c r="CX3833" s="1">
        <v>150077</v>
      </c>
      <c r="CY3833" s="1" t="s">
        <v>2839</v>
      </c>
    </row>
    <row r="3834" spans="97:103" x14ac:dyDescent="0.2">
      <c r="CS3834" s="1" t="s">
        <v>2839</v>
      </c>
      <c r="CT3834" s="1">
        <v>1</v>
      </c>
      <c r="CU3834" s="1">
        <v>650</v>
      </c>
      <c r="CV3834" s="1">
        <v>77</v>
      </c>
      <c r="CW3834" s="1">
        <v>0</v>
      </c>
      <c r="CX3834" s="1">
        <v>150077</v>
      </c>
      <c r="CY3834" s="1" t="s">
        <v>2839</v>
      </c>
    </row>
    <row r="3835" spans="97:103" x14ac:dyDescent="0.2">
      <c r="CS3835" s="1" t="s">
        <v>2839</v>
      </c>
      <c r="CT3835" s="1">
        <v>1</v>
      </c>
      <c r="CU3835" s="1">
        <v>650</v>
      </c>
      <c r="CV3835" s="1">
        <v>77</v>
      </c>
      <c r="CW3835" s="1">
        <v>0</v>
      </c>
      <c r="CX3835" s="1">
        <v>150077</v>
      </c>
      <c r="CY3835" s="1" t="s">
        <v>2839</v>
      </c>
    </row>
    <row r="3836" spans="97:103" x14ac:dyDescent="0.2">
      <c r="CS3836" s="1" t="s">
        <v>2839</v>
      </c>
      <c r="CT3836" s="1">
        <v>1</v>
      </c>
      <c r="CU3836" s="1">
        <v>650</v>
      </c>
      <c r="CV3836" s="1">
        <v>77</v>
      </c>
      <c r="CW3836" s="1">
        <v>0</v>
      </c>
      <c r="CX3836" s="1">
        <v>150077</v>
      </c>
      <c r="CY3836" s="1" t="s">
        <v>2839</v>
      </c>
    </row>
    <row r="3837" spans="97:103" x14ac:dyDescent="0.2">
      <c r="CS3837" s="1" t="s">
        <v>2839</v>
      </c>
      <c r="CT3837" s="1">
        <v>1</v>
      </c>
      <c r="CU3837" s="1">
        <v>650</v>
      </c>
      <c r="CV3837" s="1">
        <v>77</v>
      </c>
      <c r="CW3837" s="1">
        <v>0</v>
      </c>
      <c r="CX3837" s="1">
        <v>150077</v>
      </c>
      <c r="CY3837" s="1" t="s">
        <v>2839</v>
      </c>
    </row>
    <row r="3838" spans="97:103" x14ac:dyDescent="0.2">
      <c r="CS3838" s="1" t="s">
        <v>2839</v>
      </c>
      <c r="CT3838" s="1">
        <v>1</v>
      </c>
      <c r="CU3838" s="1">
        <v>650</v>
      </c>
      <c r="CV3838" s="1">
        <v>77</v>
      </c>
      <c r="CW3838" s="1">
        <v>0</v>
      </c>
      <c r="CX3838" s="1">
        <v>150077</v>
      </c>
      <c r="CY3838" s="1" t="s">
        <v>2839</v>
      </c>
    </row>
    <row r="3839" spans="97:103" x14ac:dyDescent="0.2">
      <c r="CS3839" s="1" t="s">
        <v>2839</v>
      </c>
      <c r="CT3839" s="1">
        <v>1</v>
      </c>
      <c r="CU3839" s="1">
        <v>650</v>
      </c>
      <c r="CV3839" s="1">
        <v>77</v>
      </c>
      <c r="CW3839" s="1">
        <v>0</v>
      </c>
      <c r="CX3839" s="1">
        <v>150077</v>
      </c>
      <c r="CY3839" s="1" t="s">
        <v>2839</v>
      </c>
    </row>
    <row r="3840" spans="97:103" x14ac:dyDescent="0.2">
      <c r="CS3840" s="1" t="s">
        <v>2839</v>
      </c>
      <c r="CT3840" s="1">
        <v>1</v>
      </c>
      <c r="CU3840" s="1">
        <v>650</v>
      </c>
      <c r="CV3840" s="1">
        <v>77</v>
      </c>
      <c r="CW3840" s="1">
        <v>0</v>
      </c>
      <c r="CX3840" s="1">
        <v>150077</v>
      </c>
      <c r="CY3840" s="1" t="s">
        <v>2839</v>
      </c>
    </row>
    <row r="3841" spans="97:103" x14ac:dyDescent="0.2">
      <c r="CS3841" s="1" t="s">
        <v>2839</v>
      </c>
      <c r="CT3841" s="1">
        <v>1</v>
      </c>
      <c r="CU3841" s="1">
        <v>650</v>
      </c>
      <c r="CV3841" s="1">
        <v>77</v>
      </c>
      <c r="CW3841" s="1">
        <v>0</v>
      </c>
      <c r="CX3841" s="1">
        <v>150077</v>
      </c>
      <c r="CY3841" s="1" t="s">
        <v>2839</v>
      </c>
    </row>
    <row r="3842" spans="97:103" x14ac:dyDescent="0.2">
      <c r="CS3842" s="1" t="s">
        <v>2839</v>
      </c>
      <c r="CT3842" s="1">
        <v>1</v>
      </c>
      <c r="CU3842" s="1">
        <v>650</v>
      </c>
      <c r="CV3842" s="1">
        <v>77</v>
      </c>
      <c r="CW3842" s="1">
        <v>0</v>
      </c>
      <c r="CX3842" s="1">
        <v>150077</v>
      </c>
      <c r="CY3842" s="1" t="s">
        <v>2839</v>
      </c>
    </row>
    <row r="3843" spans="97:103" x14ac:dyDescent="0.2">
      <c r="CS3843" s="1" t="s">
        <v>2839</v>
      </c>
      <c r="CT3843" s="1">
        <v>1</v>
      </c>
      <c r="CU3843" s="1">
        <v>650</v>
      </c>
      <c r="CV3843" s="1">
        <v>77</v>
      </c>
      <c r="CW3843" s="1">
        <v>0</v>
      </c>
      <c r="CX3843" s="1">
        <v>150077</v>
      </c>
      <c r="CY3843" s="1" t="s">
        <v>2839</v>
      </c>
    </row>
    <row r="3844" spans="97:103" x14ac:dyDescent="0.2">
      <c r="CS3844" s="1" t="s">
        <v>2839</v>
      </c>
      <c r="CT3844" s="1">
        <v>1</v>
      </c>
      <c r="CU3844" s="1">
        <v>650</v>
      </c>
      <c r="CV3844" s="1">
        <v>77</v>
      </c>
      <c r="CW3844" s="1">
        <v>0</v>
      </c>
      <c r="CX3844" s="1">
        <v>150077</v>
      </c>
      <c r="CY3844" s="1" t="s">
        <v>2839</v>
      </c>
    </row>
    <row r="3845" spans="97:103" x14ac:dyDescent="0.2">
      <c r="CS3845" s="1" t="s">
        <v>2839</v>
      </c>
      <c r="CT3845" s="1">
        <v>1</v>
      </c>
      <c r="CU3845" s="1">
        <v>650</v>
      </c>
      <c r="CV3845" s="1">
        <v>77</v>
      </c>
      <c r="CW3845" s="1">
        <v>0</v>
      </c>
      <c r="CX3845" s="1">
        <v>150077</v>
      </c>
      <c r="CY3845" s="1" t="s">
        <v>2839</v>
      </c>
    </row>
    <row r="3846" spans="97:103" x14ac:dyDescent="0.2">
      <c r="CS3846" s="1" t="s">
        <v>2839</v>
      </c>
      <c r="CT3846" s="1">
        <v>1</v>
      </c>
      <c r="CU3846" s="1">
        <v>650</v>
      </c>
      <c r="CV3846" s="1">
        <v>77</v>
      </c>
      <c r="CW3846" s="1">
        <v>0</v>
      </c>
      <c r="CX3846" s="1">
        <v>150077</v>
      </c>
      <c r="CY3846" s="1" t="s">
        <v>2839</v>
      </c>
    </row>
    <row r="3847" spans="97:103" x14ac:dyDescent="0.2">
      <c r="CS3847" s="1" t="s">
        <v>2839</v>
      </c>
      <c r="CT3847" s="1">
        <v>1</v>
      </c>
      <c r="CU3847" s="1">
        <v>650</v>
      </c>
      <c r="CV3847" s="1">
        <v>77</v>
      </c>
      <c r="CW3847" s="1">
        <v>0</v>
      </c>
      <c r="CX3847" s="1">
        <v>150077</v>
      </c>
      <c r="CY3847" s="1" t="s">
        <v>2839</v>
      </c>
    </row>
    <row r="3848" spans="97:103" x14ac:dyDescent="0.2">
      <c r="CS3848" s="1" t="s">
        <v>2839</v>
      </c>
      <c r="CT3848" s="1">
        <v>1</v>
      </c>
      <c r="CU3848" s="1">
        <v>650</v>
      </c>
      <c r="CV3848" s="1">
        <v>77</v>
      </c>
      <c r="CW3848" s="1">
        <v>0</v>
      </c>
      <c r="CX3848" s="1">
        <v>150077</v>
      </c>
      <c r="CY3848" s="1" t="s">
        <v>2839</v>
      </c>
    </row>
    <row r="3849" spans="97:103" x14ac:dyDescent="0.2">
      <c r="CS3849" s="1" t="s">
        <v>2839</v>
      </c>
      <c r="CT3849" s="1">
        <v>1</v>
      </c>
      <c r="CU3849" s="1">
        <v>650</v>
      </c>
      <c r="CV3849" s="1">
        <v>77</v>
      </c>
      <c r="CW3849" s="1">
        <v>0</v>
      </c>
      <c r="CX3849" s="1">
        <v>150077</v>
      </c>
      <c r="CY3849" s="1" t="s">
        <v>2839</v>
      </c>
    </row>
    <row r="3850" spans="97:103" x14ac:dyDescent="0.2">
      <c r="CS3850" s="1" t="s">
        <v>2839</v>
      </c>
      <c r="CT3850" s="1">
        <v>1</v>
      </c>
      <c r="CU3850" s="1">
        <v>650</v>
      </c>
      <c r="CV3850" s="1">
        <v>77</v>
      </c>
      <c r="CW3850" s="1">
        <v>0</v>
      </c>
      <c r="CX3850" s="1">
        <v>150077</v>
      </c>
      <c r="CY3850" s="1" t="s">
        <v>2839</v>
      </c>
    </row>
    <row r="3851" spans="97:103" x14ac:dyDescent="0.2">
      <c r="CS3851" s="1" t="s">
        <v>2839</v>
      </c>
      <c r="CT3851" s="1">
        <v>1</v>
      </c>
      <c r="CU3851" s="1">
        <v>650</v>
      </c>
      <c r="CV3851" s="1">
        <v>77</v>
      </c>
      <c r="CW3851" s="1">
        <v>0</v>
      </c>
      <c r="CX3851" s="1">
        <v>150077</v>
      </c>
      <c r="CY3851" s="1" t="s">
        <v>2839</v>
      </c>
    </row>
    <row r="3852" spans="97:103" x14ac:dyDescent="0.2">
      <c r="CS3852" s="1" t="s">
        <v>2839</v>
      </c>
      <c r="CT3852" s="1">
        <v>1</v>
      </c>
      <c r="CU3852" s="1">
        <v>650</v>
      </c>
      <c r="CV3852" s="1">
        <v>77</v>
      </c>
      <c r="CW3852" s="1">
        <v>0</v>
      </c>
      <c r="CX3852" s="1">
        <v>150077</v>
      </c>
      <c r="CY3852" s="1" t="s">
        <v>2839</v>
      </c>
    </row>
    <row r="3853" spans="97:103" x14ac:dyDescent="0.2">
      <c r="CS3853" s="1" t="s">
        <v>2839</v>
      </c>
      <c r="CT3853" s="1">
        <v>1</v>
      </c>
      <c r="CU3853" s="1">
        <v>650</v>
      </c>
      <c r="CV3853" s="1">
        <v>77</v>
      </c>
      <c r="CW3853" s="1">
        <v>0</v>
      </c>
      <c r="CX3853" s="1">
        <v>150077</v>
      </c>
      <c r="CY3853" s="1" t="s">
        <v>2839</v>
      </c>
    </row>
    <row r="3854" spans="97:103" x14ac:dyDescent="0.2">
      <c r="CS3854" s="1" t="s">
        <v>2839</v>
      </c>
      <c r="CT3854" s="1">
        <v>1</v>
      </c>
      <c r="CU3854" s="1">
        <v>650</v>
      </c>
      <c r="CV3854" s="1">
        <v>77</v>
      </c>
      <c r="CW3854" s="1">
        <v>0</v>
      </c>
      <c r="CX3854" s="1">
        <v>150077</v>
      </c>
      <c r="CY3854" s="1" t="s">
        <v>2839</v>
      </c>
    </row>
    <row r="3855" spans="97:103" x14ac:dyDescent="0.2">
      <c r="CS3855" s="1" t="s">
        <v>2839</v>
      </c>
      <c r="CT3855" s="1">
        <v>1</v>
      </c>
      <c r="CU3855" s="1">
        <v>650</v>
      </c>
      <c r="CV3855" s="1">
        <v>77</v>
      </c>
      <c r="CW3855" s="1">
        <v>0</v>
      </c>
      <c r="CX3855" s="1">
        <v>150077</v>
      </c>
      <c r="CY3855" s="1" t="s">
        <v>2839</v>
      </c>
    </row>
    <row r="3856" spans="97:103" x14ac:dyDescent="0.2">
      <c r="CS3856" s="1" t="s">
        <v>2839</v>
      </c>
      <c r="CT3856" s="1">
        <v>1</v>
      </c>
      <c r="CU3856" s="1">
        <v>650</v>
      </c>
      <c r="CV3856" s="1">
        <v>77</v>
      </c>
      <c r="CW3856" s="1">
        <v>0</v>
      </c>
      <c r="CX3856" s="1">
        <v>150077</v>
      </c>
      <c r="CY3856" s="1" t="s">
        <v>2839</v>
      </c>
    </row>
    <row r="3857" spans="97:103" x14ac:dyDescent="0.2">
      <c r="CS3857" s="1" t="s">
        <v>2839</v>
      </c>
      <c r="CT3857" s="1">
        <v>1</v>
      </c>
      <c r="CU3857" s="1">
        <v>650</v>
      </c>
      <c r="CV3857" s="1">
        <v>77</v>
      </c>
      <c r="CW3857" s="1">
        <v>0</v>
      </c>
      <c r="CX3857" s="1">
        <v>150077</v>
      </c>
      <c r="CY3857" s="1" t="s">
        <v>2839</v>
      </c>
    </row>
    <row r="3858" spans="97:103" x14ac:dyDescent="0.2">
      <c r="CS3858" s="1" t="s">
        <v>2840</v>
      </c>
      <c r="CT3858" s="1">
        <v>2</v>
      </c>
      <c r="CU3858" s="1">
        <v>650</v>
      </c>
      <c r="CV3858" s="1">
        <v>78</v>
      </c>
      <c r="CW3858" s="1">
        <v>0</v>
      </c>
      <c r="CX3858" s="1">
        <v>150078</v>
      </c>
      <c r="CY3858" s="1" t="s">
        <v>2840</v>
      </c>
    </row>
    <row r="3859" spans="97:103" x14ac:dyDescent="0.2">
      <c r="CS3859" s="1" t="s">
        <v>2840</v>
      </c>
      <c r="CT3859" s="1">
        <v>2</v>
      </c>
      <c r="CU3859" s="1">
        <v>650</v>
      </c>
      <c r="CV3859" s="1">
        <v>78</v>
      </c>
      <c r="CW3859" s="1">
        <v>0</v>
      </c>
      <c r="CX3859" s="1">
        <v>150078</v>
      </c>
      <c r="CY3859" s="1" t="s">
        <v>2840</v>
      </c>
    </row>
    <row r="3860" spans="97:103" x14ac:dyDescent="0.2">
      <c r="CS3860" s="1" t="s">
        <v>2840</v>
      </c>
      <c r="CT3860" s="1">
        <v>2</v>
      </c>
      <c r="CU3860" s="1">
        <v>650</v>
      </c>
      <c r="CV3860" s="1">
        <v>78</v>
      </c>
      <c r="CW3860" s="1">
        <v>0</v>
      </c>
      <c r="CX3860" s="1">
        <v>150078</v>
      </c>
      <c r="CY3860" s="1" t="s">
        <v>2840</v>
      </c>
    </row>
    <row r="3861" spans="97:103" x14ac:dyDescent="0.2">
      <c r="CS3861" s="1" t="s">
        <v>2840</v>
      </c>
      <c r="CT3861" s="1">
        <v>2</v>
      </c>
      <c r="CU3861" s="1">
        <v>650</v>
      </c>
      <c r="CV3861" s="1">
        <v>78</v>
      </c>
      <c r="CW3861" s="1">
        <v>0</v>
      </c>
      <c r="CX3861" s="1">
        <v>150078</v>
      </c>
      <c r="CY3861" s="1" t="s">
        <v>2840</v>
      </c>
    </row>
    <row r="3862" spans="97:103" x14ac:dyDescent="0.2">
      <c r="CS3862" s="1" t="s">
        <v>2840</v>
      </c>
      <c r="CT3862" s="1">
        <v>2</v>
      </c>
      <c r="CU3862" s="1">
        <v>650</v>
      </c>
      <c r="CV3862" s="1">
        <v>78</v>
      </c>
      <c r="CW3862" s="1">
        <v>0</v>
      </c>
      <c r="CX3862" s="1">
        <v>150078</v>
      </c>
      <c r="CY3862" s="1" t="s">
        <v>2840</v>
      </c>
    </row>
    <row r="3863" spans="97:103" x14ac:dyDescent="0.2">
      <c r="CS3863" s="1" t="s">
        <v>2840</v>
      </c>
      <c r="CT3863" s="1">
        <v>2</v>
      </c>
      <c r="CU3863" s="1">
        <v>650</v>
      </c>
      <c r="CV3863" s="1">
        <v>78</v>
      </c>
      <c r="CW3863" s="1">
        <v>0</v>
      </c>
      <c r="CX3863" s="1">
        <v>150078</v>
      </c>
      <c r="CY3863" s="1" t="s">
        <v>2840</v>
      </c>
    </row>
    <row r="3864" spans="97:103" x14ac:dyDescent="0.2">
      <c r="CS3864" s="1" t="s">
        <v>2840</v>
      </c>
      <c r="CT3864" s="1">
        <v>2</v>
      </c>
      <c r="CU3864" s="1">
        <v>650</v>
      </c>
      <c r="CV3864" s="1">
        <v>78</v>
      </c>
      <c r="CW3864" s="1">
        <v>0</v>
      </c>
      <c r="CX3864" s="1">
        <v>150078</v>
      </c>
      <c r="CY3864" s="1" t="s">
        <v>2840</v>
      </c>
    </row>
    <row r="3865" spans="97:103" x14ac:dyDescent="0.2">
      <c r="CS3865" s="1" t="s">
        <v>2840</v>
      </c>
      <c r="CT3865" s="1">
        <v>2</v>
      </c>
      <c r="CU3865" s="1">
        <v>650</v>
      </c>
      <c r="CV3865" s="1">
        <v>78</v>
      </c>
      <c r="CW3865" s="1">
        <v>0</v>
      </c>
      <c r="CX3865" s="1">
        <v>150078</v>
      </c>
      <c r="CY3865" s="1" t="s">
        <v>2840</v>
      </c>
    </row>
    <row r="3866" spans="97:103" x14ac:dyDescent="0.2">
      <c r="CS3866" s="1" t="s">
        <v>2840</v>
      </c>
      <c r="CT3866" s="1">
        <v>2</v>
      </c>
      <c r="CU3866" s="1">
        <v>650</v>
      </c>
      <c r="CV3866" s="1">
        <v>78</v>
      </c>
      <c r="CW3866" s="1">
        <v>0</v>
      </c>
      <c r="CX3866" s="1">
        <v>150078</v>
      </c>
      <c r="CY3866" s="1" t="s">
        <v>2840</v>
      </c>
    </row>
    <row r="3867" spans="97:103" x14ac:dyDescent="0.2">
      <c r="CS3867" s="1" t="s">
        <v>2840</v>
      </c>
      <c r="CT3867" s="1">
        <v>2</v>
      </c>
      <c r="CU3867" s="1">
        <v>650</v>
      </c>
      <c r="CV3867" s="1">
        <v>78</v>
      </c>
      <c r="CW3867" s="1">
        <v>0</v>
      </c>
      <c r="CX3867" s="1">
        <v>150078</v>
      </c>
      <c r="CY3867" s="1" t="s">
        <v>2840</v>
      </c>
    </row>
    <row r="3868" spans="97:103" x14ac:dyDescent="0.2">
      <c r="CS3868" s="1" t="s">
        <v>2840</v>
      </c>
      <c r="CT3868" s="1">
        <v>2</v>
      </c>
      <c r="CU3868" s="1">
        <v>650</v>
      </c>
      <c r="CV3868" s="1">
        <v>78</v>
      </c>
      <c r="CW3868" s="1">
        <v>0</v>
      </c>
      <c r="CX3868" s="1">
        <v>150078</v>
      </c>
      <c r="CY3868" s="1" t="s">
        <v>2840</v>
      </c>
    </row>
    <row r="3869" spans="97:103" x14ac:dyDescent="0.2">
      <c r="CS3869" s="1" t="s">
        <v>2840</v>
      </c>
      <c r="CT3869" s="1">
        <v>2</v>
      </c>
      <c r="CU3869" s="1">
        <v>650</v>
      </c>
      <c r="CV3869" s="1">
        <v>78</v>
      </c>
      <c r="CW3869" s="1">
        <v>0</v>
      </c>
      <c r="CX3869" s="1">
        <v>150078</v>
      </c>
      <c r="CY3869" s="1" t="s">
        <v>2840</v>
      </c>
    </row>
    <row r="3870" spans="97:103" x14ac:dyDescent="0.2">
      <c r="CS3870" s="1" t="s">
        <v>2840</v>
      </c>
      <c r="CT3870" s="1">
        <v>2</v>
      </c>
      <c r="CU3870" s="1">
        <v>650</v>
      </c>
      <c r="CV3870" s="1">
        <v>78</v>
      </c>
      <c r="CW3870" s="1">
        <v>0</v>
      </c>
      <c r="CX3870" s="1">
        <v>150078</v>
      </c>
      <c r="CY3870" s="1" t="s">
        <v>2840</v>
      </c>
    </row>
    <row r="3871" spans="97:103" x14ac:dyDescent="0.2">
      <c r="CS3871" s="1" t="s">
        <v>2840</v>
      </c>
      <c r="CT3871" s="1">
        <v>2</v>
      </c>
      <c r="CU3871" s="1">
        <v>650</v>
      </c>
      <c r="CV3871" s="1">
        <v>78</v>
      </c>
      <c r="CW3871" s="1">
        <v>0</v>
      </c>
      <c r="CX3871" s="1">
        <v>150078</v>
      </c>
      <c r="CY3871" s="1" t="s">
        <v>2840</v>
      </c>
    </row>
    <row r="3872" spans="97:103" x14ac:dyDescent="0.2">
      <c r="CS3872" s="1" t="s">
        <v>2840</v>
      </c>
      <c r="CT3872" s="1">
        <v>2</v>
      </c>
      <c r="CU3872" s="1">
        <v>650</v>
      </c>
      <c r="CV3872" s="1">
        <v>78</v>
      </c>
      <c r="CW3872" s="1">
        <v>0</v>
      </c>
      <c r="CX3872" s="1">
        <v>150078</v>
      </c>
      <c r="CY3872" s="1" t="s">
        <v>2840</v>
      </c>
    </row>
    <row r="3873" spans="97:103" x14ac:dyDescent="0.2">
      <c r="CS3873" s="1" t="s">
        <v>2840</v>
      </c>
      <c r="CT3873" s="1">
        <v>2</v>
      </c>
      <c r="CU3873" s="1">
        <v>650</v>
      </c>
      <c r="CV3873" s="1">
        <v>78</v>
      </c>
      <c r="CW3873" s="1">
        <v>0</v>
      </c>
      <c r="CX3873" s="1">
        <v>150078</v>
      </c>
      <c r="CY3873" s="1" t="s">
        <v>2840</v>
      </c>
    </row>
    <row r="3874" spans="97:103" x14ac:dyDescent="0.2">
      <c r="CS3874" s="1" t="s">
        <v>2840</v>
      </c>
      <c r="CT3874" s="1">
        <v>2</v>
      </c>
      <c r="CU3874" s="1">
        <v>650</v>
      </c>
      <c r="CV3874" s="1">
        <v>78</v>
      </c>
      <c r="CW3874" s="1">
        <v>0</v>
      </c>
      <c r="CX3874" s="1">
        <v>150078</v>
      </c>
      <c r="CY3874" s="1" t="s">
        <v>2840</v>
      </c>
    </row>
    <row r="3875" spans="97:103" x14ac:dyDescent="0.2">
      <c r="CS3875" s="1" t="s">
        <v>2840</v>
      </c>
      <c r="CT3875" s="1">
        <v>2</v>
      </c>
      <c r="CU3875" s="1">
        <v>650</v>
      </c>
      <c r="CV3875" s="1">
        <v>78</v>
      </c>
      <c r="CW3875" s="1">
        <v>0</v>
      </c>
      <c r="CX3875" s="1">
        <v>150078</v>
      </c>
      <c r="CY3875" s="1" t="s">
        <v>2840</v>
      </c>
    </row>
    <row r="3876" spans="97:103" x14ac:dyDescent="0.2">
      <c r="CS3876" s="1" t="s">
        <v>2840</v>
      </c>
      <c r="CT3876" s="1">
        <v>2</v>
      </c>
      <c r="CU3876" s="1">
        <v>650</v>
      </c>
      <c r="CV3876" s="1">
        <v>78</v>
      </c>
      <c r="CW3876" s="1">
        <v>0</v>
      </c>
      <c r="CX3876" s="1">
        <v>150078</v>
      </c>
      <c r="CY3876" s="1" t="s">
        <v>2840</v>
      </c>
    </row>
    <row r="3877" spans="97:103" x14ac:dyDescent="0.2">
      <c r="CS3877" s="1" t="s">
        <v>2840</v>
      </c>
      <c r="CT3877" s="1">
        <v>2</v>
      </c>
      <c r="CU3877" s="1">
        <v>650</v>
      </c>
      <c r="CV3877" s="1">
        <v>78</v>
      </c>
      <c r="CW3877" s="1">
        <v>0</v>
      </c>
      <c r="CX3877" s="1">
        <v>150078</v>
      </c>
      <c r="CY3877" s="1" t="s">
        <v>2840</v>
      </c>
    </row>
    <row r="3878" spans="97:103" x14ac:dyDescent="0.2">
      <c r="CS3878" s="1" t="s">
        <v>2840</v>
      </c>
      <c r="CT3878" s="1">
        <v>2</v>
      </c>
      <c r="CU3878" s="1">
        <v>650</v>
      </c>
      <c r="CV3878" s="1">
        <v>78</v>
      </c>
      <c r="CW3878" s="1">
        <v>0</v>
      </c>
      <c r="CX3878" s="1">
        <v>150078</v>
      </c>
      <c r="CY3878" s="1" t="s">
        <v>2840</v>
      </c>
    </row>
    <row r="3879" spans="97:103" x14ac:dyDescent="0.2">
      <c r="CS3879" s="1" t="s">
        <v>2840</v>
      </c>
      <c r="CT3879" s="1">
        <v>2</v>
      </c>
      <c r="CU3879" s="1">
        <v>650</v>
      </c>
      <c r="CV3879" s="1">
        <v>78</v>
      </c>
      <c r="CW3879" s="1">
        <v>0</v>
      </c>
      <c r="CX3879" s="1">
        <v>150078</v>
      </c>
      <c r="CY3879" s="1" t="s">
        <v>2840</v>
      </c>
    </row>
    <row r="3880" spans="97:103" x14ac:dyDescent="0.2">
      <c r="CS3880" s="1" t="s">
        <v>2840</v>
      </c>
      <c r="CT3880" s="1">
        <v>2</v>
      </c>
      <c r="CU3880" s="1">
        <v>650</v>
      </c>
      <c r="CV3880" s="1">
        <v>78</v>
      </c>
      <c r="CW3880" s="1">
        <v>0</v>
      </c>
      <c r="CX3880" s="1">
        <v>150078</v>
      </c>
      <c r="CY3880" s="1" t="s">
        <v>2840</v>
      </c>
    </row>
    <row r="3881" spans="97:103" x14ac:dyDescent="0.2">
      <c r="CS3881" s="1" t="s">
        <v>2840</v>
      </c>
      <c r="CT3881" s="1">
        <v>2</v>
      </c>
      <c r="CU3881" s="1">
        <v>650</v>
      </c>
      <c r="CV3881" s="1">
        <v>78</v>
      </c>
      <c r="CW3881" s="1">
        <v>0</v>
      </c>
      <c r="CX3881" s="1">
        <v>150078</v>
      </c>
      <c r="CY3881" s="1" t="s">
        <v>2840</v>
      </c>
    </row>
    <row r="3882" spans="97:103" x14ac:dyDescent="0.2">
      <c r="CS3882" s="1" t="s">
        <v>2840</v>
      </c>
      <c r="CT3882" s="1">
        <v>2</v>
      </c>
      <c r="CU3882" s="1">
        <v>650</v>
      </c>
      <c r="CV3882" s="1">
        <v>78</v>
      </c>
      <c r="CW3882" s="1">
        <v>0</v>
      </c>
      <c r="CX3882" s="1">
        <v>150078</v>
      </c>
      <c r="CY3882" s="1" t="s">
        <v>2840</v>
      </c>
    </row>
    <row r="3883" spans="97:103" x14ac:dyDescent="0.2">
      <c r="CS3883" s="1" t="s">
        <v>2840</v>
      </c>
      <c r="CT3883" s="1">
        <v>2</v>
      </c>
      <c r="CU3883" s="1">
        <v>650</v>
      </c>
      <c r="CV3883" s="1">
        <v>78</v>
      </c>
      <c r="CW3883" s="1">
        <v>0</v>
      </c>
      <c r="CX3883" s="1">
        <v>150078</v>
      </c>
      <c r="CY3883" s="1" t="s">
        <v>2840</v>
      </c>
    </row>
    <row r="3884" spans="97:103" x14ac:dyDescent="0.2">
      <c r="CS3884" s="1" t="s">
        <v>2840</v>
      </c>
      <c r="CT3884" s="1">
        <v>2</v>
      </c>
      <c r="CU3884" s="1">
        <v>650</v>
      </c>
      <c r="CV3884" s="1">
        <v>78</v>
      </c>
      <c r="CW3884" s="1">
        <v>0</v>
      </c>
      <c r="CX3884" s="1">
        <v>150078</v>
      </c>
      <c r="CY3884" s="1" t="s">
        <v>2840</v>
      </c>
    </row>
    <row r="3885" spans="97:103" x14ac:dyDescent="0.2">
      <c r="CS3885" s="1" t="s">
        <v>2840</v>
      </c>
      <c r="CT3885" s="1">
        <v>2</v>
      </c>
      <c r="CU3885" s="1">
        <v>650</v>
      </c>
      <c r="CV3885" s="1">
        <v>78</v>
      </c>
      <c r="CW3885" s="1">
        <v>0</v>
      </c>
      <c r="CX3885" s="1">
        <v>150078</v>
      </c>
      <c r="CY3885" s="1" t="s">
        <v>2840</v>
      </c>
    </row>
    <row r="3886" spans="97:103" x14ac:dyDescent="0.2">
      <c r="CS3886" s="1" t="s">
        <v>2840</v>
      </c>
      <c r="CT3886" s="1">
        <v>2</v>
      </c>
      <c r="CU3886" s="1">
        <v>650</v>
      </c>
      <c r="CV3886" s="1">
        <v>78</v>
      </c>
      <c r="CW3886" s="1">
        <v>0</v>
      </c>
      <c r="CX3886" s="1">
        <v>150078</v>
      </c>
      <c r="CY3886" s="1" t="s">
        <v>2840</v>
      </c>
    </row>
    <row r="3887" spans="97:103" x14ac:dyDescent="0.2">
      <c r="CS3887" s="1" t="s">
        <v>2840</v>
      </c>
      <c r="CT3887" s="1">
        <v>2</v>
      </c>
      <c r="CU3887" s="1">
        <v>650</v>
      </c>
      <c r="CV3887" s="1">
        <v>78</v>
      </c>
      <c r="CW3887" s="1">
        <v>0</v>
      </c>
      <c r="CX3887" s="1">
        <v>150078</v>
      </c>
      <c r="CY3887" s="1" t="s">
        <v>2840</v>
      </c>
    </row>
    <row r="3888" spans="97:103" x14ac:dyDescent="0.2">
      <c r="CS3888" s="1" t="s">
        <v>2840</v>
      </c>
      <c r="CT3888" s="1">
        <v>2</v>
      </c>
      <c r="CU3888" s="1">
        <v>650</v>
      </c>
      <c r="CV3888" s="1">
        <v>78</v>
      </c>
      <c r="CW3888" s="1">
        <v>0</v>
      </c>
      <c r="CX3888" s="1">
        <v>150078</v>
      </c>
      <c r="CY3888" s="1" t="s">
        <v>2840</v>
      </c>
    </row>
    <row r="3889" spans="97:103" x14ac:dyDescent="0.2">
      <c r="CS3889" s="1" t="s">
        <v>2840</v>
      </c>
      <c r="CT3889" s="1">
        <v>2</v>
      </c>
      <c r="CU3889" s="1">
        <v>650</v>
      </c>
      <c r="CV3889" s="1">
        <v>78</v>
      </c>
      <c r="CW3889" s="1">
        <v>0</v>
      </c>
      <c r="CX3889" s="1">
        <v>150078</v>
      </c>
      <c r="CY3889" s="1" t="s">
        <v>2840</v>
      </c>
    </row>
    <row r="3890" spans="97:103" x14ac:dyDescent="0.2">
      <c r="CS3890" s="1" t="s">
        <v>2840</v>
      </c>
      <c r="CT3890" s="1">
        <v>2</v>
      </c>
      <c r="CU3890" s="1">
        <v>650</v>
      </c>
      <c r="CV3890" s="1">
        <v>78</v>
      </c>
      <c r="CW3890" s="1">
        <v>0</v>
      </c>
      <c r="CX3890" s="1">
        <v>150078</v>
      </c>
      <c r="CY3890" s="1" t="s">
        <v>2840</v>
      </c>
    </row>
    <row r="3891" spans="97:103" x14ac:dyDescent="0.2">
      <c r="CS3891" s="1" t="s">
        <v>2840</v>
      </c>
      <c r="CT3891" s="1">
        <v>2</v>
      </c>
      <c r="CU3891" s="1">
        <v>650</v>
      </c>
      <c r="CV3891" s="1">
        <v>78</v>
      </c>
      <c r="CW3891" s="1">
        <v>0</v>
      </c>
      <c r="CX3891" s="1">
        <v>150078</v>
      </c>
      <c r="CY3891" s="1" t="s">
        <v>2840</v>
      </c>
    </row>
    <row r="3892" spans="97:103" x14ac:dyDescent="0.2">
      <c r="CS3892" s="1" t="s">
        <v>2840</v>
      </c>
      <c r="CT3892" s="1">
        <v>2</v>
      </c>
      <c r="CU3892" s="1">
        <v>650</v>
      </c>
      <c r="CV3892" s="1">
        <v>78</v>
      </c>
      <c r="CW3892" s="1">
        <v>0</v>
      </c>
      <c r="CX3892" s="1">
        <v>150078</v>
      </c>
      <c r="CY3892" s="1" t="s">
        <v>2840</v>
      </c>
    </row>
    <row r="3893" spans="97:103" x14ac:dyDescent="0.2">
      <c r="CS3893" s="1" t="s">
        <v>2840</v>
      </c>
      <c r="CT3893" s="1">
        <v>2</v>
      </c>
      <c r="CU3893" s="1">
        <v>650</v>
      </c>
      <c r="CV3893" s="1">
        <v>78</v>
      </c>
      <c r="CW3893" s="1">
        <v>0</v>
      </c>
      <c r="CX3893" s="1">
        <v>150078</v>
      </c>
      <c r="CY3893" s="1" t="s">
        <v>2840</v>
      </c>
    </row>
    <row r="3894" spans="97:103" x14ac:dyDescent="0.2">
      <c r="CS3894" s="1" t="s">
        <v>2841</v>
      </c>
      <c r="CT3894" s="1">
        <v>2</v>
      </c>
      <c r="CU3894" s="1">
        <v>650</v>
      </c>
      <c r="CV3894" s="1">
        <v>79</v>
      </c>
      <c r="CW3894" s="1">
        <v>0</v>
      </c>
      <c r="CX3894" s="1">
        <v>150079</v>
      </c>
      <c r="CY3894" s="1" t="s">
        <v>2841</v>
      </c>
    </row>
    <row r="3895" spans="97:103" x14ac:dyDescent="0.2">
      <c r="CS3895" s="1" t="s">
        <v>2841</v>
      </c>
      <c r="CT3895" s="1">
        <v>2</v>
      </c>
      <c r="CU3895" s="1">
        <v>650</v>
      </c>
      <c r="CV3895" s="1">
        <v>79</v>
      </c>
      <c r="CW3895" s="1">
        <v>0</v>
      </c>
      <c r="CX3895" s="1">
        <v>150079</v>
      </c>
      <c r="CY3895" s="1" t="s">
        <v>2841</v>
      </c>
    </row>
    <row r="3896" spans="97:103" x14ac:dyDescent="0.2">
      <c r="CS3896" s="1" t="s">
        <v>2841</v>
      </c>
      <c r="CT3896" s="1">
        <v>2</v>
      </c>
      <c r="CU3896" s="1">
        <v>650</v>
      </c>
      <c r="CV3896" s="1">
        <v>79</v>
      </c>
      <c r="CW3896" s="1">
        <v>0</v>
      </c>
      <c r="CX3896" s="1">
        <v>150079</v>
      </c>
      <c r="CY3896" s="1" t="s">
        <v>2841</v>
      </c>
    </row>
    <row r="3897" spans="97:103" x14ac:dyDescent="0.2">
      <c r="CS3897" s="1" t="s">
        <v>2841</v>
      </c>
      <c r="CT3897" s="1">
        <v>2</v>
      </c>
      <c r="CU3897" s="1">
        <v>650</v>
      </c>
      <c r="CV3897" s="1">
        <v>79</v>
      </c>
      <c r="CW3897" s="1">
        <v>0</v>
      </c>
      <c r="CX3897" s="1">
        <v>150079</v>
      </c>
      <c r="CY3897" s="1" t="s">
        <v>2841</v>
      </c>
    </row>
    <row r="3898" spans="97:103" x14ac:dyDescent="0.2">
      <c r="CS3898" s="1" t="s">
        <v>2841</v>
      </c>
      <c r="CT3898" s="1">
        <v>2</v>
      </c>
      <c r="CU3898" s="1">
        <v>650</v>
      </c>
      <c r="CV3898" s="1">
        <v>79</v>
      </c>
      <c r="CW3898" s="1">
        <v>0</v>
      </c>
      <c r="CX3898" s="1">
        <v>150079</v>
      </c>
      <c r="CY3898" s="1" t="s">
        <v>2841</v>
      </c>
    </row>
    <row r="3899" spans="97:103" x14ac:dyDescent="0.2">
      <c r="CS3899" s="1" t="s">
        <v>2841</v>
      </c>
      <c r="CT3899" s="1">
        <v>2</v>
      </c>
      <c r="CU3899" s="1">
        <v>650</v>
      </c>
      <c r="CV3899" s="1">
        <v>79</v>
      </c>
      <c r="CW3899" s="1">
        <v>0</v>
      </c>
      <c r="CX3899" s="1">
        <v>150079</v>
      </c>
      <c r="CY3899" s="1" t="s">
        <v>2841</v>
      </c>
    </row>
    <row r="3900" spans="97:103" x14ac:dyDescent="0.2">
      <c r="CS3900" s="1" t="s">
        <v>2841</v>
      </c>
      <c r="CT3900" s="1">
        <v>2</v>
      </c>
      <c r="CU3900" s="1">
        <v>650</v>
      </c>
      <c r="CV3900" s="1">
        <v>79</v>
      </c>
      <c r="CW3900" s="1">
        <v>0</v>
      </c>
      <c r="CX3900" s="1">
        <v>150079</v>
      </c>
      <c r="CY3900" s="1" t="s">
        <v>2841</v>
      </c>
    </row>
    <row r="3901" spans="97:103" x14ac:dyDescent="0.2">
      <c r="CS3901" s="1" t="s">
        <v>2841</v>
      </c>
      <c r="CT3901" s="1">
        <v>2</v>
      </c>
      <c r="CU3901" s="1">
        <v>650</v>
      </c>
      <c r="CV3901" s="1">
        <v>79</v>
      </c>
      <c r="CW3901" s="1">
        <v>0</v>
      </c>
      <c r="CX3901" s="1">
        <v>150079</v>
      </c>
      <c r="CY3901" s="1" t="s">
        <v>2841</v>
      </c>
    </row>
    <row r="3902" spans="97:103" x14ac:dyDescent="0.2">
      <c r="CS3902" s="1" t="s">
        <v>2841</v>
      </c>
      <c r="CT3902" s="1">
        <v>2</v>
      </c>
      <c r="CU3902" s="1">
        <v>650</v>
      </c>
      <c r="CV3902" s="1">
        <v>79</v>
      </c>
      <c r="CW3902" s="1">
        <v>0</v>
      </c>
      <c r="CX3902" s="1">
        <v>150079</v>
      </c>
      <c r="CY3902" s="1" t="s">
        <v>2841</v>
      </c>
    </row>
    <row r="3903" spans="97:103" x14ac:dyDescent="0.2">
      <c r="CS3903" s="1" t="s">
        <v>2841</v>
      </c>
      <c r="CT3903" s="1">
        <v>2</v>
      </c>
      <c r="CU3903" s="1">
        <v>650</v>
      </c>
      <c r="CV3903" s="1">
        <v>79</v>
      </c>
      <c r="CW3903" s="1">
        <v>0</v>
      </c>
      <c r="CX3903" s="1">
        <v>150079</v>
      </c>
      <c r="CY3903" s="1" t="s">
        <v>2841</v>
      </c>
    </row>
    <row r="3904" spans="97:103" x14ac:dyDescent="0.2">
      <c r="CS3904" s="1" t="s">
        <v>2841</v>
      </c>
      <c r="CT3904" s="1">
        <v>2</v>
      </c>
      <c r="CU3904" s="1">
        <v>650</v>
      </c>
      <c r="CV3904" s="1">
        <v>79</v>
      </c>
      <c r="CW3904" s="1">
        <v>0</v>
      </c>
      <c r="CX3904" s="1">
        <v>150079</v>
      </c>
      <c r="CY3904" s="1" t="s">
        <v>2841</v>
      </c>
    </row>
    <row r="3905" spans="97:103" x14ac:dyDescent="0.2">
      <c r="CS3905" s="1" t="s">
        <v>2841</v>
      </c>
      <c r="CT3905" s="1">
        <v>2</v>
      </c>
      <c r="CU3905" s="1">
        <v>650</v>
      </c>
      <c r="CV3905" s="1">
        <v>79</v>
      </c>
      <c r="CW3905" s="1">
        <v>0</v>
      </c>
      <c r="CX3905" s="1">
        <v>150079</v>
      </c>
      <c r="CY3905" s="1" t="s">
        <v>2841</v>
      </c>
    </row>
    <row r="3906" spans="97:103" x14ac:dyDescent="0.2">
      <c r="CS3906" s="1" t="s">
        <v>2841</v>
      </c>
      <c r="CT3906" s="1">
        <v>2</v>
      </c>
      <c r="CU3906" s="1">
        <v>650</v>
      </c>
      <c r="CV3906" s="1">
        <v>79</v>
      </c>
      <c r="CW3906" s="1">
        <v>0</v>
      </c>
      <c r="CX3906" s="1">
        <v>150079</v>
      </c>
      <c r="CY3906" s="1" t="s">
        <v>2841</v>
      </c>
    </row>
    <row r="3907" spans="97:103" x14ac:dyDescent="0.2">
      <c r="CS3907" s="1" t="s">
        <v>2841</v>
      </c>
      <c r="CT3907" s="1">
        <v>2</v>
      </c>
      <c r="CU3907" s="1">
        <v>650</v>
      </c>
      <c r="CV3907" s="1">
        <v>79</v>
      </c>
      <c r="CW3907" s="1">
        <v>0</v>
      </c>
      <c r="CX3907" s="1">
        <v>150079</v>
      </c>
      <c r="CY3907" s="1" t="s">
        <v>2841</v>
      </c>
    </row>
    <row r="3908" spans="97:103" x14ac:dyDescent="0.2">
      <c r="CS3908" s="1" t="s">
        <v>2841</v>
      </c>
      <c r="CT3908" s="1">
        <v>2</v>
      </c>
      <c r="CU3908" s="1">
        <v>650</v>
      </c>
      <c r="CV3908" s="1">
        <v>79</v>
      </c>
      <c r="CW3908" s="1">
        <v>0</v>
      </c>
      <c r="CX3908" s="1">
        <v>150079</v>
      </c>
      <c r="CY3908" s="1" t="s">
        <v>2841</v>
      </c>
    </row>
    <row r="3909" spans="97:103" x14ac:dyDescent="0.2">
      <c r="CS3909" s="1" t="s">
        <v>2841</v>
      </c>
      <c r="CT3909" s="1">
        <v>2</v>
      </c>
      <c r="CU3909" s="1">
        <v>650</v>
      </c>
      <c r="CV3909" s="1">
        <v>79</v>
      </c>
      <c r="CW3909" s="1">
        <v>0</v>
      </c>
      <c r="CX3909" s="1">
        <v>150079</v>
      </c>
      <c r="CY3909" s="1" t="s">
        <v>2841</v>
      </c>
    </row>
    <row r="3910" spans="97:103" x14ac:dyDescent="0.2">
      <c r="CS3910" s="1" t="s">
        <v>2841</v>
      </c>
      <c r="CT3910" s="1">
        <v>2</v>
      </c>
      <c r="CU3910" s="1">
        <v>650</v>
      </c>
      <c r="CV3910" s="1">
        <v>79</v>
      </c>
      <c r="CW3910" s="1">
        <v>0</v>
      </c>
      <c r="CX3910" s="1">
        <v>150079</v>
      </c>
      <c r="CY3910" s="1" t="s">
        <v>2841</v>
      </c>
    </row>
    <row r="3911" spans="97:103" x14ac:dyDescent="0.2">
      <c r="CS3911" s="1" t="s">
        <v>2841</v>
      </c>
      <c r="CT3911" s="1">
        <v>2</v>
      </c>
      <c r="CU3911" s="1">
        <v>650</v>
      </c>
      <c r="CV3911" s="1">
        <v>79</v>
      </c>
      <c r="CW3911" s="1">
        <v>0</v>
      </c>
      <c r="CX3911" s="1">
        <v>150079</v>
      </c>
      <c r="CY3911" s="1" t="s">
        <v>2841</v>
      </c>
    </row>
    <row r="3912" spans="97:103" x14ac:dyDescent="0.2">
      <c r="CS3912" s="1" t="s">
        <v>2841</v>
      </c>
      <c r="CT3912" s="1">
        <v>2</v>
      </c>
      <c r="CU3912" s="1">
        <v>650</v>
      </c>
      <c r="CV3912" s="1">
        <v>79</v>
      </c>
      <c r="CW3912" s="1">
        <v>0</v>
      </c>
      <c r="CX3912" s="1">
        <v>150079</v>
      </c>
      <c r="CY3912" s="1" t="s">
        <v>2841</v>
      </c>
    </row>
    <row r="3913" spans="97:103" x14ac:dyDescent="0.2">
      <c r="CS3913" s="1" t="s">
        <v>2841</v>
      </c>
      <c r="CT3913" s="1">
        <v>2</v>
      </c>
      <c r="CU3913" s="1">
        <v>650</v>
      </c>
      <c r="CV3913" s="1">
        <v>79</v>
      </c>
      <c r="CW3913" s="1">
        <v>0</v>
      </c>
      <c r="CX3913" s="1">
        <v>150079</v>
      </c>
      <c r="CY3913" s="1" t="s">
        <v>2841</v>
      </c>
    </row>
    <row r="3914" spans="97:103" x14ac:dyDescent="0.2">
      <c r="CS3914" s="1" t="s">
        <v>2841</v>
      </c>
      <c r="CT3914" s="1">
        <v>2</v>
      </c>
      <c r="CU3914" s="1">
        <v>650</v>
      </c>
      <c r="CV3914" s="1">
        <v>79</v>
      </c>
      <c r="CW3914" s="1">
        <v>0</v>
      </c>
      <c r="CX3914" s="1">
        <v>150079</v>
      </c>
      <c r="CY3914" s="1" t="s">
        <v>2841</v>
      </c>
    </row>
    <row r="3915" spans="97:103" x14ac:dyDescent="0.2">
      <c r="CS3915" s="1" t="s">
        <v>2841</v>
      </c>
      <c r="CT3915" s="1">
        <v>2</v>
      </c>
      <c r="CU3915" s="1">
        <v>650</v>
      </c>
      <c r="CV3915" s="1">
        <v>79</v>
      </c>
      <c r="CW3915" s="1">
        <v>0</v>
      </c>
      <c r="CX3915" s="1">
        <v>150079</v>
      </c>
      <c r="CY3915" s="1" t="s">
        <v>2841</v>
      </c>
    </row>
    <row r="3916" spans="97:103" x14ac:dyDescent="0.2">
      <c r="CS3916" s="1" t="s">
        <v>2841</v>
      </c>
      <c r="CT3916" s="1">
        <v>2</v>
      </c>
      <c r="CU3916" s="1">
        <v>650</v>
      </c>
      <c r="CV3916" s="1">
        <v>79</v>
      </c>
      <c r="CW3916" s="1">
        <v>0</v>
      </c>
      <c r="CX3916" s="1">
        <v>150079</v>
      </c>
      <c r="CY3916" s="1" t="s">
        <v>2841</v>
      </c>
    </row>
    <row r="3917" spans="97:103" x14ac:dyDescent="0.2">
      <c r="CS3917" s="1" t="s">
        <v>2841</v>
      </c>
      <c r="CT3917" s="1">
        <v>2</v>
      </c>
      <c r="CU3917" s="1">
        <v>650</v>
      </c>
      <c r="CV3917" s="1">
        <v>79</v>
      </c>
      <c r="CW3917" s="1">
        <v>0</v>
      </c>
      <c r="CX3917" s="1">
        <v>150079</v>
      </c>
      <c r="CY3917" s="1" t="s">
        <v>2841</v>
      </c>
    </row>
    <row r="3918" spans="97:103" x14ac:dyDescent="0.2">
      <c r="CS3918" s="1" t="s">
        <v>2841</v>
      </c>
      <c r="CT3918" s="1">
        <v>2</v>
      </c>
      <c r="CU3918" s="1">
        <v>650</v>
      </c>
      <c r="CV3918" s="1">
        <v>79</v>
      </c>
      <c r="CW3918" s="1">
        <v>0</v>
      </c>
      <c r="CX3918" s="1">
        <v>150079</v>
      </c>
      <c r="CY3918" s="1" t="s">
        <v>2841</v>
      </c>
    </row>
    <row r="3919" spans="97:103" x14ac:dyDescent="0.2">
      <c r="CS3919" s="1" t="s">
        <v>2841</v>
      </c>
      <c r="CT3919" s="1">
        <v>2</v>
      </c>
      <c r="CU3919" s="1">
        <v>650</v>
      </c>
      <c r="CV3919" s="1">
        <v>79</v>
      </c>
      <c r="CW3919" s="1">
        <v>0</v>
      </c>
      <c r="CX3919" s="1">
        <v>150079</v>
      </c>
      <c r="CY3919" s="1" t="s">
        <v>2841</v>
      </c>
    </row>
    <row r="3920" spans="97:103" x14ac:dyDescent="0.2">
      <c r="CS3920" s="1" t="s">
        <v>2841</v>
      </c>
      <c r="CT3920" s="1">
        <v>2</v>
      </c>
      <c r="CU3920" s="1">
        <v>650</v>
      </c>
      <c r="CV3920" s="1">
        <v>79</v>
      </c>
      <c r="CW3920" s="1">
        <v>0</v>
      </c>
      <c r="CX3920" s="1">
        <v>150079</v>
      </c>
      <c r="CY3920" s="1" t="s">
        <v>2841</v>
      </c>
    </row>
    <row r="3921" spans="97:103" x14ac:dyDescent="0.2">
      <c r="CS3921" s="1" t="s">
        <v>2841</v>
      </c>
      <c r="CT3921" s="1">
        <v>2</v>
      </c>
      <c r="CU3921" s="1">
        <v>650</v>
      </c>
      <c r="CV3921" s="1">
        <v>79</v>
      </c>
      <c r="CW3921" s="1">
        <v>0</v>
      </c>
      <c r="CX3921" s="1">
        <v>150079</v>
      </c>
      <c r="CY3921" s="1" t="s">
        <v>2841</v>
      </c>
    </row>
    <row r="3922" spans="97:103" x14ac:dyDescent="0.2">
      <c r="CS3922" s="1" t="s">
        <v>2841</v>
      </c>
      <c r="CT3922" s="1">
        <v>2</v>
      </c>
      <c r="CU3922" s="1">
        <v>650</v>
      </c>
      <c r="CV3922" s="1">
        <v>79</v>
      </c>
      <c r="CW3922" s="1">
        <v>0</v>
      </c>
      <c r="CX3922" s="1">
        <v>150079</v>
      </c>
      <c r="CY3922" s="1" t="s">
        <v>2841</v>
      </c>
    </row>
    <row r="3923" spans="97:103" x14ac:dyDescent="0.2">
      <c r="CS3923" s="1" t="s">
        <v>2841</v>
      </c>
      <c r="CT3923" s="1">
        <v>2</v>
      </c>
      <c r="CU3923" s="1">
        <v>650</v>
      </c>
      <c r="CV3923" s="1">
        <v>79</v>
      </c>
      <c r="CW3923" s="1">
        <v>0</v>
      </c>
      <c r="CX3923" s="1">
        <v>150079</v>
      </c>
      <c r="CY3923" s="1" t="s">
        <v>2841</v>
      </c>
    </row>
    <row r="3924" spans="97:103" x14ac:dyDescent="0.2">
      <c r="CS3924" s="1" t="s">
        <v>2841</v>
      </c>
      <c r="CT3924" s="1">
        <v>2</v>
      </c>
      <c r="CU3924" s="1">
        <v>650</v>
      </c>
      <c r="CV3924" s="1">
        <v>79</v>
      </c>
      <c r="CW3924" s="1">
        <v>0</v>
      </c>
      <c r="CX3924" s="1">
        <v>150079</v>
      </c>
      <c r="CY3924" s="1" t="s">
        <v>2841</v>
      </c>
    </row>
    <row r="3925" spans="97:103" x14ac:dyDescent="0.2">
      <c r="CS3925" s="1" t="s">
        <v>2841</v>
      </c>
      <c r="CT3925" s="1">
        <v>2</v>
      </c>
      <c r="CU3925" s="1">
        <v>650</v>
      </c>
      <c r="CV3925" s="1">
        <v>79</v>
      </c>
      <c r="CW3925" s="1">
        <v>0</v>
      </c>
      <c r="CX3925" s="1">
        <v>150079</v>
      </c>
      <c r="CY3925" s="1" t="s">
        <v>2841</v>
      </c>
    </row>
    <row r="3926" spans="97:103" x14ac:dyDescent="0.2">
      <c r="CS3926" s="1" t="s">
        <v>2841</v>
      </c>
      <c r="CT3926" s="1">
        <v>2</v>
      </c>
      <c r="CU3926" s="1">
        <v>650</v>
      </c>
      <c r="CV3926" s="1">
        <v>79</v>
      </c>
      <c r="CW3926" s="1">
        <v>0</v>
      </c>
      <c r="CX3926" s="1">
        <v>150079</v>
      </c>
      <c r="CY3926" s="1" t="s">
        <v>2841</v>
      </c>
    </row>
    <row r="3927" spans="97:103" x14ac:dyDescent="0.2">
      <c r="CS3927" s="1" t="s">
        <v>2841</v>
      </c>
      <c r="CT3927" s="1">
        <v>2</v>
      </c>
      <c r="CU3927" s="1">
        <v>650</v>
      </c>
      <c r="CV3927" s="1">
        <v>79</v>
      </c>
      <c r="CW3927" s="1">
        <v>0</v>
      </c>
      <c r="CX3927" s="1">
        <v>150079</v>
      </c>
      <c r="CY3927" s="1" t="s">
        <v>2841</v>
      </c>
    </row>
    <row r="3928" spans="97:103" x14ac:dyDescent="0.2">
      <c r="CS3928" s="1" t="s">
        <v>2841</v>
      </c>
      <c r="CT3928" s="1">
        <v>2</v>
      </c>
      <c r="CU3928" s="1">
        <v>650</v>
      </c>
      <c r="CV3928" s="1">
        <v>79</v>
      </c>
      <c r="CW3928" s="1">
        <v>0</v>
      </c>
      <c r="CX3928" s="1">
        <v>150079</v>
      </c>
      <c r="CY3928" s="1" t="s">
        <v>2841</v>
      </c>
    </row>
    <row r="3929" spans="97:103" x14ac:dyDescent="0.2">
      <c r="CS3929" s="1" t="s">
        <v>2841</v>
      </c>
      <c r="CT3929" s="1">
        <v>2</v>
      </c>
      <c r="CU3929" s="1">
        <v>650</v>
      </c>
      <c r="CV3929" s="1">
        <v>79</v>
      </c>
      <c r="CW3929" s="1">
        <v>0</v>
      </c>
      <c r="CX3929" s="1">
        <v>150079</v>
      </c>
      <c r="CY3929" s="1" t="s">
        <v>2841</v>
      </c>
    </row>
    <row r="3930" spans="97:103" x14ac:dyDescent="0.2">
      <c r="CS3930" s="1" t="s">
        <v>2842</v>
      </c>
      <c r="CT3930" s="1">
        <v>2</v>
      </c>
      <c r="CU3930" s="1">
        <v>650</v>
      </c>
      <c r="CV3930" s="1">
        <v>80</v>
      </c>
      <c r="CW3930" s="1">
        <v>0</v>
      </c>
      <c r="CX3930" s="1">
        <v>150080</v>
      </c>
      <c r="CY3930" s="1" t="s">
        <v>2842</v>
      </c>
    </row>
    <row r="3931" spans="97:103" x14ac:dyDescent="0.2">
      <c r="CS3931" s="1" t="s">
        <v>2842</v>
      </c>
      <c r="CT3931" s="1">
        <v>2</v>
      </c>
      <c r="CU3931" s="1">
        <v>650</v>
      </c>
      <c r="CV3931" s="1">
        <v>80</v>
      </c>
      <c r="CW3931" s="1">
        <v>0</v>
      </c>
      <c r="CX3931" s="1">
        <v>150080</v>
      </c>
      <c r="CY3931" s="1" t="s">
        <v>2842</v>
      </c>
    </row>
    <row r="3932" spans="97:103" x14ac:dyDescent="0.2">
      <c r="CS3932" s="1" t="s">
        <v>2842</v>
      </c>
      <c r="CT3932" s="1">
        <v>2</v>
      </c>
      <c r="CU3932" s="1">
        <v>650</v>
      </c>
      <c r="CV3932" s="1">
        <v>80</v>
      </c>
      <c r="CW3932" s="1">
        <v>0</v>
      </c>
      <c r="CX3932" s="1">
        <v>150080</v>
      </c>
      <c r="CY3932" s="1" t="s">
        <v>2842</v>
      </c>
    </row>
    <row r="3933" spans="97:103" x14ac:dyDescent="0.2">
      <c r="CS3933" s="1" t="s">
        <v>2842</v>
      </c>
      <c r="CT3933" s="1">
        <v>2</v>
      </c>
      <c r="CU3933" s="1">
        <v>650</v>
      </c>
      <c r="CV3933" s="1">
        <v>80</v>
      </c>
      <c r="CW3933" s="1">
        <v>0</v>
      </c>
      <c r="CX3933" s="1">
        <v>150080</v>
      </c>
      <c r="CY3933" s="1" t="s">
        <v>2842</v>
      </c>
    </row>
    <row r="3934" spans="97:103" x14ac:dyDescent="0.2">
      <c r="CS3934" s="1" t="s">
        <v>2842</v>
      </c>
      <c r="CT3934" s="1">
        <v>2</v>
      </c>
      <c r="CU3934" s="1">
        <v>650</v>
      </c>
      <c r="CV3934" s="1">
        <v>80</v>
      </c>
      <c r="CW3934" s="1">
        <v>0</v>
      </c>
      <c r="CX3934" s="1">
        <v>150080</v>
      </c>
      <c r="CY3934" s="1" t="s">
        <v>2842</v>
      </c>
    </row>
    <row r="3935" spans="97:103" x14ac:dyDescent="0.2">
      <c r="CS3935" s="1" t="s">
        <v>2842</v>
      </c>
      <c r="CT3935" s="1">
        <v>2</v>
      </c>
      <c r="CU3935" s="1">
        <v>650</v>
      </c>
      <c r="CV3935" s="1">
        <v>80</v>
      </c>
      <c r="CW3935" s="1">
        <v>0</v>
      </c>
      <c r="CX3935" s="1">
        <v>150080</v>
      </c>
      <c r="CY3935" s="1" t="s">
        <v>2842</v>
      </c>
    </row>
    <row r="3936" spans="97:103" x14ac:dyDescent="0.2">
      <c r="CS3936" s="1" t="s">
        <v>2842</v>
      </c>
      <c r="CT3936" s="1">
        <v>2</v>
      </c>
      <c r="CU3936" s="1">
        <v>650</v>
      </c>
      <c r="CV3936" s="1">
        <v>80</v>
      </c>
      <c r="CW3936" s="1">
        <v>0</v>
      </c>
      <c r="CX3936" s="1">
        <v>150080</v>
      </c>
      <c r="CY3936" s="1" t="s">
        <v>2842</v>
      </c>
    </row>
    <row r="3937" spans="97:103" x14ac:dyDescent="0.2">
      <c r="CS3937" s="1" t="s">
        <v>2842</v>
      </c>
      <c r="CT3937" s="1">
        <v>2</v>
      </c>
      <c r="CU3937" s="1">
        <v>650</v>
      </c>
      <c r="CV3937" s="1">
        <v>80</v>
      </c>
      <c r="CW3937" s="1">
        <v>0</v>
      </c>
      <c r="CX3937" s="1">
        <v>150080</v>
      </c>
      <c r="CY3937" s="1" t="s">
        <v>2842</v>
      </c>
    </row>
    <row r="3938" spans="97:103" x14ac:dyDescent="0.2">
      <c r="CS3938" s="1" t="s">
        <v>2842</v>
      </c>
      <c r="CT3938" s="1">
        <v>2</v>
      </c>
      <c r="CU3938" s="1">
        <v>650</v>
      </c>
      <c r="CV3938" s="1">
        <v>80</v>
      </c>
      <c r="CW3938" s="1">
        <v>0</v>
      </c>
      <c r="CX3938" s="1">
        <v>150080</v>
      </c>
      <c r="CY3938" s="1" t="s">
        <v>2842</v>
      </c>
    </row>
    <row r="3939" spans="97:103" x14ac:dyDescent="0.2">
      <c r="CS3939" s="1" t="s">
        <v>2842</v>
      </c>
      <c r="CT3939" s="1">
        <v>2</v>
      </c>
      <c r="CU3939" s="1">
        <v>650</v>
      </c>
      <c r="CV3939" s="1">
        <v>80</v>
      </c>
      <c r="CW3939" s="1">
        <v>0</v>
      </c>
      <c r="CX3939" s="1">
        <v>150080</v>
      </c>
      <c r="CY3939" s="1" t="s">
        <v>2842</v>
      </c>
    </row>
    <row r="3940" spans="97:103" x14ac:dyDescent="0.2">
      <c r="CS3940" s="1" t="s">
        <v>2842</v>
      </c>
      <c r="CT3940" s="1">
        <v>2</v>
      </c>
      <c r="CU3940" s="1">
        <v>650</v>
      </c>
      <c r="CV3940" s="1">
        <v>80</v>
      </c>
      <c r="CW3940" s="1">
        <v>0</v>
      </c>
      <c r="CX3940" s="1">
        <v>150080</v>
      </c>
      <c r="CY3940" s="1" t="s">
        <v>2842</v>
      </c>
    </row>
    <row r="3941" spans="97:103" x14ac:dyDescent="0.2">
      <c r="CS3941" s="1" t="s">
        <v>2842</v>
      </c>
      <c r="CT3941" s="1">
        <v>2</v>
      </c>
      <c r="CU3941" s="1">
        <v>650</v>
      </c>
      <c r="CV3941" s="1">
        <v>80</v>
      </c>
      <c r="CW3941" s="1">
        <v>0</v>
      </c>
      <c r="CX3941" s="1">
        <v>150080</v>
      </c>
      <c r="CY3941" s="1" t="s">
        <v>2842</v>
      </c>
    </row>
    <row r="3942" spans="97:103" x14ac:dyDescent="0.2">
      <c r="CS3942" s="1" t="s">
        <v>2842</v>
      </c>
      <c r="CT3942" s="1">
        <v>2</v>
      </c>
      <c r="CU3942" s="1">
        <v>650</v>
      </c>
      <c r="CV3942" s="1">
        <v>80</v>
      </c>
      <c r="CW3942" s="1">
        <v>0</v>
      </c>
      <c r="CX3942" s="1">
        <v>150080</v>
      </c>
      <c r="CY3942" s="1" t="s">
        <v>2842</v>
      </c>
    </row>
    <row r="3943" spans="97:103" x14ac:dyDescent="0.2">
      <c r="CS3943" s="1" t="s">
        <v>2842</v>
      </c>
      <c r="CT3943" s="1">
        <v>2</v>
      </c>
      <c r="CU3943" s="1">
        <v>650</v>
      </c>
      <c r="CV3943" s="1">
        <v>80</v>
      </c>
      <c r="CW3943" s="1">
        <v>0</v>
      </c>
      <c r="CX3943" s="1">
        <v>150080</v>
      </c>
      <c r="CY3943" s="1" t="s">
        <v>2842</v>
      </c>
    </row>
    <row r="3944" spans="97:103" x14ac:dyDescent="0.2">
      <c r="CS3944" s="1" t="s">
        <v>2842</v>
      </c>
      <c r="CT3944" s="1">
        <v>2</v>
      </c>
      <c r="CU3944" s="1">
        <v>650</v>
      </c>
      <c r="CV3944" s="1">
        <v>80</v>
      </c>
      <c r="CW3944" s="1">
        <v>0</v>
      </c>
      <c r="CX3944" s="1">
        <v>150080</v>
      </c>
      <c r="CY3944" s="1" t="s">
        <v>2842</v>
      </c>
    </row>
    <row r="3945" spans="97:103" x14ac:dyDescent="0.2">
      <c r="CS3945" s="1" t="s">
        <v>2842</v>
      </c>
      <c r="CT3945" s="1">
        <v>2</v>
      </c>
      <c r="CU3945" s="1">
        <v>650</v>
      </c>
      <c r="CV3945" s="1">
        <v>80</v>
      </c>
      <c r="CW3945" s="1">
        <v>0</v>
      </c>
      <c r="CX3945" s="1">
        <v>150080</v>
      </c>
      <c r="CY3945" s="1" t="s">
        <v>2842</v>
      </c>
    </row>
    <row r="3946" spans="97:103" x14ac:dyDescent="0.2">
      <c r="CS3946" s="1" t="s">
        <v>2842</v>
      </c>
      <c r="CT3946" s="1">
        <v>2</v>
      </c>
      <c r="CU3946" s="1">
        <v>650</v>
      </c>
      <c r="CV3946" s="1">
        <v>80</v>
      </c>
      <c r="CW3946" s="1">
        <v>0</v>
      </c>
      <c r="CX3946" s="1">
        <v>150080</v>
      </c>
      <c r="CY3946" s="1" t="s">
        <v>2842</v>
      </c>
    </row>
    <row r="3947" spans="97:103" x14ac:dyDescent="0.2">
      <c r="CS3947" s="1" t="s">
        <v>2842</v>
      </c>
      <c r="CT3947" s="1">
        <v>2</v>
      </c>
      <c r="CU3947" s="1">
        <v>650</v>
      </c>
      <c r="CV3947" s="1">
        <v>80</v>
      </c>
      <c r="CW3947" s="1">
        <v>0</v>
      </c>
      <c r="CX3947" s="1">
        <v>150080</v>
      </c>
      <c r="CY3947" s="1" t="s">
        <v>2842</v>
      </c>
    </row>
    <row r="3948" spans="97:103" x14ac:dyDescent="0.2">
      <c r="CS3948" s="1" t="s">
        <v>2842</v>
      </c>
      <c r="CT3948" s="1">
        <v>2</v>
      </c>
      <c r="CU3948" s="1">
        <v>650</v>
      </c>
      <c r="CV3948" s="1">
        <v>80</v>
      </c>
      <c r="CW3948" s="1">
        <v>0</v>
      </c>
      <c r="CX3948" s="1">
        <v>150080</v>
      </c>
      <c r="CY3948" s="1" t="s">
        <v>2842</v>
      </c>
    </row>
    <row r="3949" spans="97:103" x14ac:dyDescent="0.2">
      <c r="CS3949" s="1" t="s">
        <v>2842</v>
      </c>
      <c r="CT3949" s="1">
        <v>2</v>
      </c>
      <c r="CU3949" s="1">
        <v>650</v>
      </c>
      <c r="CV3949" s="1">
        <v>80</v>
      </c>
      <c r="CW3949" s="1">
        <v>0</v>
      </c>
      <c r="CX3949" s="1">
        <v>150080</v>
      </c>
      <c r="CY3949" s="1" t="s">
        <v>2842</v>
      </c>
    </row>
    <row r="3950" spans="97:103" x14ac:dyDescent="0.2">
      <c r="CS3950" s="1" t="s">
        <v>2842</v>
      </c>
      <c r="CT3950" s="1">
        <v>2</v>
      </c>
      <c r="CU3950" s="1">
        <v>650</v>
      </c>
      <c r="CV3950" s="1">
        <v>80</v>
      </c>
      <c r="CW3950" s="1">
        <v>0</v>
      </c>
      <c r="CX3950" s="1">
        <v>150080</v>
      </c>
      <c r="CY3950" s="1" t="s">
        <v>2842</v>
      </c>
    </row>
    <row r="3951" spans="97:103" x14ac:dyDescent="0.2">
      <c r="CS3951" s="1" t="s">
        <v>2842</v>
      </c>
      <c r="CT3951" s="1">
        <v>2</v>
      </c>
      <c r="CU3951" s="1">
        <v>650</v>
      </c>
      <c r="CV3951" s="1">
        <v>80</v>
      </c>
      <c r="CW3951" s="1">
        <v>0</v>
      </c>
      <c r="CX3951" s="1">
        <v>150080</v>
      </c>
      <c r="CY3951" s="1" t="s">
        <v>2842</v>
      </c>
    </row>
    <row r="3952" spans="97:103" x14ac:dyDescent="0.2">
      <c r="CS3952" s="1" t="s">
        <v>2842</v>
      </c>
      <c r="CT3952" s="1">
        <v>2</v>
      </c>
      <c r="CU3952" s="1">
        <v>650</v>
      </c>
      <c r="CV3952" s="1">
        <v>80</v>
      </c>
      <c r="CW3952" s="1">
        <v>0</v>
      </c>
      <c r="CX3952" s="1">
        <v>150080</v>
      </c>
      <c r="CY3952" s="1" t="s">
        <v>2842</v>
      </c>
    </row>
    <row r="3953" spans="97:103" x14ac:dyDescent="0.2">
      <c r="CS3953" s="1" t="s">
        <v>2842</v>
      </c>
      <c r="CT3953" s="1">
        <v>2</v>
      </c>
      <c r="CU3953" s="1">
        <v>650</v>
      </c>
      <c r="CV3953" s="1">
        <v>80</v>
      </c>
      <c r="CW3953" s="1">
        <v>0</v>
      </c>
      <c r="CX3953" s="1">
        <v>150080</v>
      </c>
      <c r="CY3953" s="1" t="s">
        <v>2842</v>
      </c>
    </row>
    <row r="3954" spans="97:103" x14ac:dyDescent="0.2">
      <c r="CS3954" s="1" t="s">
        <v>2842</v>
      </c>
      <c r="CT3954" s="1">
        <v>2</v>
      </c>
      <c r="CU3954" s="1">
        <v>650</v>
      </c>
      <c r="CV3954" s="1">
        <v>80</v>
      </c>
      <c r="CW3954" s="1">
        <v>0</v>
      </c>
      <c r="CX3954" s="1">
        <v>150080</v>
      </c>
      <c r="CY3954" s="1" t="s">
        <v>2842</v>
      </c>
    </row>
    <row r="3955" spans="97:103" x14ac:dyDescent="0.2">
      <c r="CS3955" s="1" t="s">
        <v>2842</v>
      </c>
      <c r="CT3955" s="1">
        <v>2</v>
      </c>
      <c r="CU3955" s="1">
        <v>650</v>
      </c>
      <c r="CV3955" s="1">
        <v>80</v>
      </c>
      <c r="CW3955" s="1">
        <v>0</v>
      </c>
      <c r="CX3955" s="1">
        <v>150080</v>
      </c>
      <c r="CY3955" s="1" t="s">
        <v>2842</v>
      </c>
    </row>
    <row r="3956" spans="97:103" x14ac:dyDescent="0.2">
      <c r="CS3956" s="1" t="s">
        <v>2842</v>
      </c>
      <c r="CT3956" s="1">
        <v>2</v>
      </c>
      <c r="CU3956" s="1">
        <v>650</v>
      </c>
      <c r="CV3956" s="1">
        <v>80</v>
      </c>
      <c r="CW3956" s="1">
        <v>0</v>
      </c>
      <c r="CX3956" s="1">
        <v>150080</v>
      </c>
      <c r="CY3956" s="1" t="s">
        <v>2842</v>
      </c>
    </row>
    <row r="3957" spans="97:103" x14ac:dyDescent="0.2">
      <c r="CS3957" s="1" t="s">
        <v>2842</v>
      </c>
      <c r="CT3957" s="1">
        <v>2</v>
      </c>
      <c r="CU3957" s="1">
        <v>650</v>
      </c>
      <c r="CV3957" s="1">
        <v>80</v>
      </c>
      <c r="CW3957" s="1">
        <v>0</v>
      </c>
      <c r="CX3957" s="1">
        <v>150080</v>
      </c>
      <c r="CY3957" s="1" t="s">
        <v>2842</v>
      </c>
    </row>
    <row r="3958" spans="97:103" x14ac:dyDescent="0.2">
      <c r="CS3958" s="1" t="s">
        <v>2842</v>
      </c>
      <c r="CT3958" s="1">
        <v>2</v>
      </c>
      <c r="CU3958" s="1">
        <v>650</v>
      </c>
      <c r="CV3958" s="1">
        <v>80</v>
      </c>
      <c r="CW3958" s="1">
        <v>0</v>
      </c>
      <c r="CX3958" s="1">
        <v>150080</v>
      </c>
      <c r="CY3958" s="1" t="s">
        <v>2842</v>
      </c>
    </row>
    <row r="3959" spans="97:103" x14ac:dyDescent="0.2">
      <c r="CS3959" s="1" t="s">
        <v>2842</v>
      </c>
      <c r="CT3959" s="1">
        <v>2</v>
      </c>
      <c r="CU3959" s="1">
        <v>650</v>
      </c>
      <c r="CV3959" s="1">
        <v>80</v>
      </c>
      <c r="CW3959" s="1">
        <v>0</v>
      </c>
      <c r="CX3959" s="1">
        <v>150080</v>
      </c>
      <c r="CY3959" s="1" t="s">
        <v>2842</v>
      </c>
    </row>
    <row r="3960" spans="97:103" x14ac:dyDescent="0.2">
      <c r="CS3960" s="1" t="s">
        <v>2842</v>
      </c>
      <c r="CT3960" s="1">
        <v>2</v>
      </c>
      <c r="CU3960" s="1">
        <v>650</v>
      </c>
      <c r="CV3960" s="1">
        <v>80</v>
      </c>
      <c r="CW3960" s="1">
        <v>0</v>
      </c>
      <c r="CX3960" s="1">
        <v>150080</v>
      </c>
      <c r="CY3960" s="1" t="s">
        <v>2842</v>
      </c>
    </row>
    <row r="3961" spans="97:103" x14ac:dyDescent="0.2">
      <c r="CS3961" s="1" t="s">
        <v>2842</v>
      </c>
      <c r="CT3961" s="1">
        <v>2</v>
      </c>
      <c r="CU3961" s="1">
        <v>650</v>
      </c>
      <c r="CV3961" s="1">
        <v>80</v>
      </c>
      <c r="CW3961" s="1">
        <v>0</v>
      </c>
      <c r="CX3961" s="1">
        <v>150080</v>
      </c>
      <c r="CY3961" s="1" t="s">
        <v>2842</v>
      </c>
    </row>
    <row r="3962" spans="97:103" x14ac:dyDescent="0.2">
      <c r="CS3962" s="1" t="s">
        <v>2842</v>
      </c>
      <c r="CT3962" s="1">
        <v>2</v>
      </c>
      <c r="CU3962" s="1">
        <v>650</v>
      </c>
      <c r="CV3962" s="1">
        <v>80</v>
      </c>
      <c r="CW3962" s="1">
        <v>0</v>
      </c>
      <c r="CX3962" s="1">
        <v>150080</v>
      </c>
      <c r="CY3962" s="1" t="s">
        <v>2842</v>
      </c>
    </row>
    <row r="3963" spans="97:103" x14ac:dyDescent="0.2">
      <c r="CS3963" s="1" t="s">
        <v>2842</v>
      </c>
      <c r="CT3963" s="1">
        <v>2</v>
      </c>
      <c r="CU3963" s="1">
        <v>650</v>
      </c>
      <c r="CV3963" s="1">
        <v>80</v>
      </c>
      <c r="CW3963" s="1">
        <v>0</v>
      </c>
      <c r="CX3963" s="1">
        <v>150080</v>
      </c>
      <c r="CY3963" s="1" t="s">
        <v>2842</v>
      </c>
    </row>
    <row r="3964" spans="97:103" x14ac:dyDescent="0.2">
      <c r="CS3964" s="1" t="s">
        <v>2842</v>
      </c>
      <c r="CT3964" s="1">
        <v>2</v>
      </c>
      <c r="CU3964" s="1">
        <v>650</v>
      </c>
      <c r="CV3964" s="1">
        <v>80</v>
      </c>
      <c r="CW3964" s="1">
        <v>0</v>
      </c>
      <c r="CX3964" s="1">
        <v>150080</v>
      </c>
      <c r="CY3964" s="1" t="s">
        <v>2842</v>
      </c>
    </row>
    <row r="3965" spans="97:103" x14ac:dyDescent="0.2">
      <c r="CS3965" s="1" t="s">
        <v>2842</v>
      </c>
      <c r="CT3965" s="1">
        <v>2</v>
      </c>
      <c r="CU3965" s="1">
        <v>650</v>
      </c>
      <c r="CV3965" s="1">
        <v>80</v>
      </c>
      <c r="CW3965" s="1">
        <v>0</v>
      </c>
      <c r="CX3965" s="1">
        <v>150080</v>
      </c>
      <c r="CY3965" s="1" t="s">
        <v>2842</v>
      </c>
    </row>
    <row r="3966" spans="97:103" x14ac:dyDescent="0.2">
      <c r="CS3966" s="1" t="s">
        <v>2843</v>
      </c>
      <c r="CT3966" s="1">
        <v>2</v>
      </c>
      <c r="CU3966" s="1">
        <v>650</v>
      </c>
      <c r="CV3966" s="1">
        <v>81</v>
      </c>
      <c r="CW3966" s="1">
        <v>0</v>
      </c>
      <c r="CX3966" s="1">
        <v>150081</v>
      </c>
      <c r="CY3966" s="1" t="s">
        <v>2843</v>
      </c>
    </row>
    <row r="3967" spans="97:103" x14ac:dyDescent="0.2">
      <c r="CS3967" s="1" t="s">
        <v>2843</v>
      </c>
      <c r="CT3967" s="1">
        <v>2</v>
      </c>
      <c r="CU3967" s="1">
        <v>650</v>
      </c>
      <c r="CV3967" s="1">
        <v>81</v>
      </c>
      <c r="CW3967" s="1">
        <v>0</v>
      </c>
      <c r="CX3967" s="1">
        <v>150081</v>
      </c>
      <c r="CY3967" s="1" t="s">
        <v>2843</v>
      </c>
    </row>
    <row r="3968" spans="97:103" x14ac:dyDescent="0.2">
      <c r="CS3968" s="1" t="s">
        <v>2843</v>
      </c>
      <c r="CT3968" s="1">
        <v>2</v>
      </c>
      <c r="CU3968" s="1">
        <v>650</v>
      </c>
      <c r="CV3968" s="1">
        <v>81</v>
      </c>
      <c r="CW3968" s="1">
        <v>0</v>
      </c>
      <c r="CX3968" s="1">
        <v>150081</v>
      </c>
      <c r="CY3968" s="1" t="s">
        <v>2843</v>
      </c>
    </row>
    <row r="3969" spans="97:103" x14ac:dyDescent="0.2">
      <c r="CS3969" s="1" t="s">
        <v>2843</v>
      </c>
      <c r="CT3969" s="1">
        <v>2</v>
      </c>
      <c r="CU3969" s="1">
        <v>650</v>
      </c>
      <c r="CV3969" s="1">
        <v>81</v>
      </c>
      <c r="CW3969" s="1">
        <v>0</v>
      </c>
      <c r="CX3969" s="1">
        <v>150081</v>
      </c>
      <c r="CY3969" s="1" t="s">
        <v>2843</v>
      </c>
    </row>
    <row r="3970" spans="97:103" x14ac:dyDescent="0.2">
      <c r="CS3970" s="1" t="s">
        <v>2843</v>
      </c>
      <c r="CT3970" s="1">
        <v>2</v>
      </c>
      <c r="CU3970" s="1">
        <v>650</v>
      </c>
      <c r="CV3970" s="1">
        <v>81</v>
      </c>
      <c r="CW3970" s="1">
        <v>0</v>
      </c>
      <c r="CX3970" s="1">
        <v>150081</v>
      </c>
      <c r="CY3970" s="1" t="s">
        <v>2843</v>
      </c>
    </row>
    <row r="3971" spans="97:103" x14ac:dyDescent="0.2">
      <c r="CS3971" s="1" t="s">
        <v>2843</v>
      </c>
      <c r="CT3971" s="1">
        <v>2</v>
      </c>
      <c r="CU3971" s="1">
        <v>650</v>
      </c>
      <c r="CV3971" s="1">
        <v>81</v>
      </c>
      <c r="CW3971" s="1">
        <v>0</v>
      </c>
      <c r="CX3971" s="1">
        <v>150081</v>
      </c>
      <c r="CY3971" s="1" t="s">
        <v>2843</v>
      </c>
    </row>
    <row r="3972" spans="97:103" x14ac:dyDescent="0.2">
      <c r="CS3972" s="1" t="s">
        <v>2843</v>
      </c>
      <c r="CT3972" s="1">
        <v>2</v>
      </c>
      <c r="CU3972" s="1">
        <v>650</v>
      </c>
      <c r="CV3972" s="1">
        <v>81</v>
      </c>
      <c r="CW3972" s="1">
        <v>0</v>
      </c>
      <c r="CX3972" s="1">
        <v>150081</v>
      </c>
      <c r="CY3972" s="1" t="s">
        <v>2843</v>
      </c>
    </row>
    <row r="3973" spans="97:103" x14ac:dyDescent="0.2">
      <c r="CS3973" s="1" t="s">
        <v>2843</v>
      </c>
      <c r="CT3973" s="1">
        <v>2</v>
      </c>
      <c r="CU3973" s="1">
        <v>650</v>
      </c>
      <c r="CV3973" s="1">
        <v>81</v>
      </c>
      <c r="CW3973" s="1">
        <v>0</v>
      </c>
      <c r="CX3973" s="1">
        <v>150081</v>
      </c>
      <c r="CY3973" s="1" t="s">
        <v>2843</v>
      </c>
    </row>
    <row r="3974" spans="97:103" x14ac:dyDescent="0.2">
      <c r="CS3974" s="1" t="s">
        <v>2843</v>
      </c>
      <c r="CT3974" s="1">
        <v>2</v>
      </c>
      <c r="CU3974" s="1">
        <v>650</v>
      </c>
      <c r="CV3974" s="1">
        <v>81</v>
      </c>
      <c r="CW3974" s="1">
        <v>0</v>
      </c>
      <c r="CX3974" s="1">
        <v>150081</v>
      </c>
      <c r="CY3974" s="1" t="s">
        <v>2843</v>
      </c>
    </row>
    <row r="3975" spans="97:103" x14ac:dyDescent="0.2">
      <c r="CS3975" s="1" t="s">
        <v>2843</v>
      </c>
      <c r="CT3975" s="1">
        <v>2</v>
      </c>
      <c r="CU3975" s="1">
        <v>650</v>
      </c>
      <c r="CV3975" s="1">
        <v>81</v>
      </c>
      <c r="CW3975" s="1">
        <v>0</v>
      </c>
      <c r="CX3975" s="1">
        <v>150081</v>
      </c>
      <c r="CY3975" s="1" t="s">
        <v>2843</v>
      </c>
    </row>
    <row r="3976" spans="97:103" x14ac:dyDescent="0.2">
      <c r="CS3976" s="1" t="s">
        <v>2843</v>
      </c>
      <c r="CT3976" s="1">
        <v>2</v>
      </c>
      <c r="CU3976" s="1">
        <v>650</v>
      </c>
      <c r="CV3976" s="1">
        <v>81</v>
      </c>
      <c r="CW3976" s="1">
        <v>0</v>
      </c>
      <c r="CX3976" s="1">
        <v>150081</v>
      </c>
      <c r="CY3976" s="1" t="s">
        <v>2843</v>
      </c>
    </row>
    <row r="3977" spans="97:103" x14ac:dyDescent="0.2">
      <c r="CS3977" s="1" t="s">
        <v>2843</v>
      </c>
      <c r="CT3977" s="1">
        <v>2</v>
      </c>
      <c r="CU3977" s="1">
        <v>650</v>
      </c>
      <c r="CV3977" s="1">
        <v>81</v>
      </c>
      <c r="CW3977" s="1">
        <v>0</v>
      </c>
      <c r="CX3977" s="1">
        <v>150081</v>
      </c>
      <c r="CY3977" s="1" t="s">
        <v>2843</v>
      </c>
    </row>
    <row r="3978" spans="97:103" x14ac:dyDescent="0.2">
      <c r="CS3978" s="1" t="s">
        <v>2843</v>
      </c>
      <c r="CT3978" s="1">
        <v>2</v>
      </c>
      <c r="CU3978" s="1">
        <v>650</v>
      </c>
      <c r="CV3978" s="1">
        <v>81</v>
      </c>
      <c r="CW3978" s="1">
        <v>0</v>
      </c>
      <c r="CX3978" s="1">
        <v>150081</v>
      </c>
      <c r="CY3978" s="1" t="s">
        <v>2843</v>
      </c>
    </row>
    <row r="3979" spans="97:103" x14ac:dyDescent="0.2">
      <c r="CS3979" s="1" t="s">
        <v>2843</v>
      </c>
      <c r="CT3979" s="1">
        <v>2</v>
      </c>
      <c r="CU3979" s="1">
        <v>650</v>
      </c>
      <c r="CV3979" s="1">
        <v>81</v>
      </c>
      <c r="CW3979" s="1">
        <v>0</v>
      </c>
      <c r="CX3979" s="1">
        <v>150081</v>
      </c>
      <c r="CY3979" s="1" t="s">
        <v>2843</v>
      </c>
    </row>
    <row r="3980" spans="97:103" x14ac:dyDescent="0.2">
      <c r="CS3980" s="1" t="s">
        <v>2843</v>
      </c>
      <c r="CT3980" s="1">
        <v>2</v>
      </c>
      <c r="CU3980" s="1">
        <v>650</v>
      </c>
      <c r="CV3980" s="1">
        <v>81</v>
      </c>
      <c r="CW3980" s="1">
        <v>0</v>
      </c>
      <c r="CX3980" s="1">
        <v>150081</v>
      </c>
      <c r="CY3980" s="1" t="s">
        <v>2843</v>
      </c>
    </row>
    <row r="3981" spans="97:103" x14ac:dyDescent="0.2">
      <c r="CS3981" s="1" t="s">
        <v>2843</v>
      </c>
      <c r="CT3981" s="1">
        <v>2</v>
      </c>
      <c r="CU3981" s="1">
        <v>650</v>
      </c>
      <c r="CV3981" s="1">
        <v>81</v>
      </c>
      <c r="CW3981" s="1">
        <v>0</v>
      </c>
      <c r="CX3981" s="1">
        <v>150081</v>
      </c>
      <c r="CY3981" s="1" t="s">
        <v>2843</v>
      </c>
    </row>
    <row r="3982" spans="97:103" x14ac:dyDescent="0.2">
      <c r="CS3982" s="1" t="s">
        <v>2843</v>
      </c>
      <c r="CT3982" s="1">
        <v>2</v>
      </c>
      <c r="CU3982" s="1">
        <v>650</v>
      </c>
      <c r="CV3982" s="1">
        <v>81</v>
      </c>
      <c r="CW3982" s="1">
        <v>0</v>
      </c>
      <c r="CX3982" s="1">
        <v>150081</v>
      </c>
      <c r="CY3982" s="1" t="s">
        <v>2843</v>
      </c>
    </row>
    <row r="3983" spans="97:103" x14ac:dyDescent="0.2">
      <c r="CS3983" s="1" t="s">
        <v>2843</v>
      </c>
      <c r="CT3983" s="1">
        <v>2</v>
      </c>
      <c r="CU3983" s="1">
        <v>650</v>
      </c>
      <c r="CV3983" s="1">
        <v>81</v>
      </c>
      <c r="CW3983" s="1">
        <v>0</v>
      </c>
      <c r="CX3983" s="1">
        <v>150081</v>
      </c>
      <c r="CY3983" s="1" t="s">
        <v>2843</v>
      </c>
    </row>
    <row r="3984" spans="97:103" x14ac:dyDescent="0.2">
      <c r="CS3984" s="1" t="s">
        <v>2843</v>
      </c>
      <c r="CT3984" s="1">
        <v>2</v>
      </c>
      <c r="CU3984" s="1">
        <v>650</v>
      </c>
      <c r="CV3984" s="1">
        <v>81</v>
      </c>
      <c r="CW3984" s="1">
        <v>0</v>
      </c>
      <c r="CX3984" s="1">
        <v>150081</v>
      </c>
      <c r="CY3984" s="1" t="s">
        <v>2843</v>
      </c>
    </row>
    <row r="3985" spans="97:103" x14ac:dyDescent="0.2">
      <c r="CS3985" s="1" t="s">
        <v>2843</v>
      </c>
      <c r="CT3985" s="1">
        <v>2</v>
      </c>
      <c r="CU3985" s="1">
        <v>650</v>
      </c>
      <c r="CV3985" s="1">
        <v>81</v>
      </c>
      <c r="CW3985" s="1">
        <v>0</v>
      </c>
      <c r="CX3985" s="1">
        <v>150081</v>
      </c>
      <c r="CY3985" s="1" t="s">
        <v>2843</v>
      </c>
    </row>
    <row r="3986" spans="97:103" x14ac:dyDescent="0.2">
      <c r="CS3986" s="1" t="s">
        <v>2843</v>
      </c>
      <c r="CT3986" s="1">
        <v>2</v>
      </c>
      <c r="CU3986" s="1">
        <v>650</v>
      </c>
      <c r="CV3986" s="1">
        <v>81</v>
      </c>
      <c r="CW3986" s="1">
        <v>0</v>
      </c>
      <c r="CX3986" s="1">
        <v>150081</v>
      </c>
      <c r="CY3986" s="1" t="s">
        <v>2843</v>
      </c>
    </row>
    <row r="3987" spans="97:103" x14ac:dyDescent="0.2">
      <c r="CS3987" s="1" t="s">
        <v>2843</v>
      </c>
      <c r="CT3987" s="1">
        <v>2</v>
      </c>
      <c r="CU3987" s="1">
        <v>650</v>
      </c>
      <c r="CV3987" s="1">
        <v>81</v>
      </c>
      <c r="CW3987" s="1">
        <v>0</v>
      </c>
      <c r="CX3987" s="1">
        <v>150081</v>
      </c>
      <c r="CY3987" s="1" t="s">
        <v>2843</v>
      </c>
    </row>
    <row r="3988" spans="97:103" x14ac:dyDescent="0.2">
      <c r="CS3988" s="1" t="s">
        <v>2843</v>
      </c>
      <c r="CT3988" s="1">
        <v>2</v>
      </c>
      <c r="CU3988" s="1">
        <v>650</v>
      </c>
      <c r="CV3988" s="1">
        <v>81</v>
      </c>
      <c r="CW3988" s="1">
        <v>0</v>
      </c>
      <c r="CX3988" s="1">
        <v>150081</v>
      </c>
      <c r="CY3988" s="1" t="s">
        <v>2843</v>
      </c>
    </row>
    <row r="3989" spans="97:103" x14ac:dyDescent="0.2">
      <c r="CS3989" s="1" t="s">
        <v>2843</v>
      </c>
      <c r="CT3989" s="1">
        <v>2</v>
      </c>
      <c r="CU3989" s="1">
        <v>650</v>
      </c>
      <c r="CV3989" s="1">
        <v>81</v>
      </c>
      <c r="CW3989" s="1">
        <v>0</v>
      </c>
      <c r="CX3989" s="1">
        <v>150081</v>
      </c>
      <c r="CY3989" s="1" t="s">
        <v>2843</v>
      </c>
    </row>
    <row r="3990" spans="97:103" x14ac:dyDescent="0.2">
      <c r="CS3990" s="1" t="s">
        <v>2843</v>
      </c>
      <c r="CT3990" s="1">
        <v>2</v>
      </c>
      <c r="CU3990" s="1">
        <v>650</v>
      </c>
      <c r="CV3990" s="1">
        <v>81</v>
      </c>
      <c r="CW3990" s="1">
        <v>0</v>
      </c>
      <c r="CX3990" s="1">
        <v>150081</v>
      </c>
      <c r="CY3990" s="1" t="s">
        <v>2843</v>
      </c>
    </row>
    <row r="3991" spans="97:103" x14ac:dyDescent="0.2">
      <c r="CS3991" s="1" t="s">
        <v>2843</v>
      </c>
      <c r="CT3991" s="1">
        <v>2</v>
      </c>
      <c r="CU3991" s="1">
        <v>650</v>
      </c>
      <c r="CV3991" s="1">
        <v>81</v>
      </c>
      <c r="CW3991" s="1">
        <v>0</v>
      </c>
      <c r="CX3991" s="1">
        <v>150081</v>
      </c>
      <c r="CY3991" s="1" t="s">
        <v>2843</v>
      </c>
    </row>
    <row r="3992" spans="97:103" x14ac:dyDescent="0.2">
      <c r="CS3992" s="1" t="s">
        <v>2843</v>
      </c>
      <c r="CT3992" s="1">
        <v>2</v>
      </c>
      <c r="CU3992" s="1">
        <v>650</v>
      </c>
      <c r="CV3992" s="1">
        <v>81</v>
      </c>
      <c r="CW3992" s="1">
        <v>0</v>
      </c>
      <c r="CX3992" s="1">
        <v>150081</v>
      </c>
      <c r="CY3992" s="1" t="s">
        <v>2843</v>
      </c>
    </row>
    <row r="3993" spans="97:103" x14ac:dyDescent="0.2">
      <c r="CS3993" s="1" t="s">
        <v>2843</v>
      </c>
      <c r="CT3993" s="1">
        <v>2</v>
      </c>
      <c r="CU3993" s="1">
        <v>650</v>
      </c>
      <c r="CV3993" s="1">
        <v>81</v>
      </c>
      <c r="CW3993" s="1">
        <v>0</v>
      </c>
      <c r="CX3993" s="1">
        <v>150081</v>
      </c>
      <c r="CY3993" s="1" t="s">
        <v>2843</v>
      </c>
    </row>
    <row r="3994" spans="97:103" x14ac:dyDescent="0.2">
      <c r="CS3994" s="1" t="s">
        <v>2843</v>
      </c>
      <c r="CT3994" s="1">
        <v>2</v>
      </c>
      <c r="CU3994" s="1">
        <v>650</v>
      </c>
      <c r="CV3994" s="1">
        <v>81</v>
      </c>
      <c r="CW3994" s="1">
        <v>0</v>
      </c>
      <c r="CX3994" s="1">
        <v>150081</v>
      </c>
      <c r="CY3994" s="1" t="s">
        <v>2843</v>
      </c>
    </row>
    <row r="3995" spans="97:103" x14ac:dyDescent="0.2">
      <c r="CS3995" s="1" t="s">
        <v>2843</v>
      </c>
      <c r="CT3995" s="1">
        <v>2</v>
      </c>
      <c r="CU3995" s="1">
        <v>650</v>
      </c>
      <c r="CV3995" s="1">
        <v>81</v>
      </c>
      <c r="CW3995" s="1">
        <v>0</v>
      </c>
      <c r="CX3995" s="1">
        <v>150081</v>
      </c>
      <c r="CY3995" s="1" t="s">
        <v>2843</v>
      </c>
    </row>
    <row r="3996" spans="97:103" x14ac:dyDescent="0.2">
      <c r="CS3996" s="1" t="s">
        <v>2843</v>
      </c>
      <c r="CT3996" s="1">
        <v>2</v>
      </c>
      <c r="CU3996" s="1">
        <v>650</v>
      </c>
      <c r="CV3996" s="1">
        <v>81</v>
      </c>
      <c r="CW3996" s="1">
        <v>0</v>
      </c>
      <c r="CX3996" s="1">
        <v>150081</v>
      </c>
      <c r="CY3996" s="1" t="s">
        <v>2843</v>
      </c>
    </row>
    <row r="3997" spans="97:103" x14ac:dyDescent="0.2">
      <c r="CS3997" s="1" t="s">
        <v>2843</v>
      </c>
      <c r="CT3997" s="1">
        <v>2</v>
      </c>
      <c r="CU3997" s="1">
        <v>650</v>
      </c>
      <c r="CV3997" s="1">
        <v>81</v>
      </c>
      <c r="CW3997" s="1">
        <v>0</v>
      </c>
      <c r="CX3997" s="1">
        <v>150081</v>
      </c>
      <c r="CY3997" s="1" t="s">
        <v>2843</v>
      </c>
    </row>
    <row r="3998" spans="97:103" x14ac:dyDescent="0.2">
      <c r="CS3998" s="1" t="s">
        <v>2843</v>
      </c>
      <c r="CT3998" s="1">
        <v>2</v>
      </c>
      <c r="CU3998" s="1">
        <v>650</v>
      </c>
      <c r="CV3998" s="1">
        <v>81</v>
      </c>
      <c r="CW3998" s="1">
        <v>0</v>
      </c>
      <c r="CX3998" s="1">
        <v>150081</v>
      </c>
      <c r="CY3998" s="1" t="s">
        <v>2843</v>
      </c>
    </row>
    <row r="3999" spans="97:103" x14ac:dyDescent="0.2">
      <c r="CS3999" s="1" t="s">
        <v>2843</v>
      </c>
      <c r="CT3999" s="1">
        <v>2</v>
      </c>
      <c r="CU3999" s="1">
        <v>650</v>
      </c>
      <c r="CV3999" s="1">
        <v>81</v>
      </c>
      <c r="CW3999" s="1">
        <v>0</v>
      </c>
      <c r="CX3999" s="1">
        <v>150081</v>
      </c>
      <c r="CY3999" s="1" t="s">
        <v>2843</v>
      </c>
    </row>
    <row r="4000" spans="97:103" x14ac:dyDescent="0.2">
      <c r="CS4000" s="1" t="s">
        <v>2843</v>
      </c>
      <c r="CT4000" s="1">
        <v>2</v>
      </c>
      <c r="CU4000" s="1">
        <v>650</v>
      </c>
      <c r="CV4000" s="1">
        <v>81</v>
      </c>
      <c r="CW4000" s="1">
        <v>0</v>
      </c>
      <c r="CX4000" s="1">
        <v>150081</v>
      </c>
      <c r="CY4000" s="1" t="s">
        <v>2843</v>
      </c>
    </row>
    <row r="4001" spans="97:103" x14ac:dyDescent="0.2">
      <c r="CS4001" s="1" t="s">
        <v>2843</v>
      </c>
      <c r="CT4001" s="1">
        <v>2</v>
      </c>
      <c r="CU4001" s="1">
        <v>650</v>
      </c>
      <c r="CV4001" s="1">
        <v>81</v>
      </c>
      <c r="CW4001" s="1">
        <v>0</v>
      </c>
      <c r="CX4001" s="1">
        <v>150081</v>
      </c>
      <c r="CY4001" s="1" t="s">
        <v>2843</v>
      </c>
    </row>
    <row r="4002" spans="97:103" x14ac:dyDescent="0.2">
      <c r="CS4002" s="1" t="s">
        <v>2844</v>
      </c>
      <c r="CT4002" s="1">
        <v>4</v>
      </c>
      <c r="CU4002" s="1">
        <v>650</v>
      </c>
      <c r="CV4002" s="1">
        <v>82</v>
      </c>
      <c r="CW4002" s="1">
        <v>0</v>
      </c>
      <c r="CX4002" s="1">
        <v>150082</v>
      </c>
      <c r="CY4002" s="1" t="s">
        <v>2844</v>
      </c>
    </row>
    <row r="4003" spans="97:103" x14ac:dyDescent="0.2">
      <c r="CS4003" s="1" t="s">
        <v>2844</v>
      </c>
      <c r="CT4003" s="1">
        <v>4</v>
      </c>
      <c r="CU4003" s="1">
        <v>650</v>
      </c>
      <c r="CV4003" s="1">
        <v>82</v>
      </c>
      <c r="CW4003" s="1">
        <v>0</v>
      </c>
      <c r="CX4003" s="1">
        <v>150082</v>
      </c>
      <c r="CY4003" s="1" t="s">
        <v>2844</v>
      </c>
    </row>
    <row r="4004" spans="97:103" x14ac:dyDescent="0.2">
      <c r="CS4004" s="1" t="s">
        <v>2844</v>
      </c>
      <c r="CT4004" s="1">
        <v>4</v>
      </c>
      <c r="CU4004" s="1">
        <v>650</v>
      </c>
      <c r="CV4004" s="1">
        <v>82</v>
      </c>
      <c r="CW4004" s="1">
        <v>0</v>
      </c>
      <c r="CX4004" s="1">
        <v>150082</v>
      </c>
      <c r="CY4004" s="1" t="s">
        <v>2844</v>
      </c>
    </row>
    <row r="4005" spans="97:103" x14ac:dyDescent="0.2">
      <c r="CS4005" s="1" t="s">
        <v>2844</v>
      </c>
      <c r="CT4005" s="1">
        <v>4</v>
      </c>
      <c r="CU4005" s="1">
        <v>650</v>
      </c>
      <c r="CV4005" s="1">
        <v>82</v>
      </c>
      <c r="CW4005" s="1">
        <v>0</v>
      </c>
      <c r="CX4005" s="1">
        <v>150082</v>
      </c>
      <c r="CY4005" s="1" t="s">
        <v>2844</v>
      </c>
    </row>
    <row r="4006" spans="97:103" x14ac:dyDescent="0.2">
      <c r="CS4006" s="1" t="s">
        <v>2844</v>
      </c>
      <c r="CT4006" s="1">
        <v>4</v>
      </c>
      <c r="CU4006" s="1">
        <v>650</v>
      </c>
      <c r="CV4006" s="1">
        <v>82</v>
      </c>
      <c r="CW4006" s="1">
        <v>0</v>
      </c>
      <c r="CX4006" s="1">
        <v>150082</v>
      </c>
      <c r="CY4006" s="1" t="s">
        <v>2844</v>
      </c>
    </row>
    <row r="4007" spans="97:103" x14ac:dyDescent="0.2">
      <c r="CS4007" s="1" t="s">
        <v>2844</v>
      </c>
      <c r="CT4007" s="1">
        <v>4</v>
      </c>
      <c r="CU4007" s="1">
        <v>650</v>
      </c>
      <c r="CV4007" s="1">
        <v>82</v>
      </c>
      <c r="CW4007" s="1">
        <v>0</v>
      </c>
      <c r="CX4007" s="1">
        <v>150082</v>
      </c>
      <c r="CY4007" s="1" t="s">
        <v>2844</v>
      </c>
    </row>
    <row r="4008" spans="97:103" x14ac:dyDescent="0.2">
      <c r="CS4008" s="1" t="s">
        <v>2844</v>
      </c>
      <c r="CT4008" s="1">
        <v>4</v>
      </c>
      <c r="CU4008" s="1">
        <v>650</v>
      </c>
      <c r="CV4008" s="1">
        <v>82</v>
      </c>
      <c r="CW4008" s="1">
        <v>0</v>
      </c>
      <c r="CX4008" s="1">
        <v>150082</v>
      </c>
      <c r="CY4008" s="1" t="s">
        <v>2844</v>
      </c>
    </row>
    <row r="4009" spans="97:103" x14ac:dyDescent="0.2">
      <c r="CS4009" s="1" t="s">
        <v>2844</v>
      </c>
      <c r="CT4009" s="1">
        <v>4</v>
      </c>
      <c r="CU4009" s="1">
        <v>650</v>
      </c>
      <c r="CV4009" s="1">
        <v>82</v>
      </c>
      <c r="CW4009" s="1">
        <v>0</v>
      </c>
      <c r="CX4009" s="1">
        <v>150082</v>
      </c>
      <c r="CY4009" s="1" t="s">
        <v>2844</v>
      </c>
    </row>
    <row r="4010" spans="97:103" x14ac:dyDescent="0.2">
      <c r="CS4010" s="1" t="s">
        <v>2844</v>
      </c>
      <c r="CT4010" s="1">
        <v>4</v>
      </c>
      <c r="CU4010" s="1">
        <v>650</v>
      </c>
      <c r="CV4010" s="1">
        <v>82</v>
      </c>
      <c r="CW4010" s="1">
        <v>0</v>
      </c>
      <c r="CX4010" s="1">
        <v>150082</v>
      </c>
      <c r="CY4010" s="1" t="s">
        <v>2844</v>
      </c>
    </row>
    <row r="4011" spans="97:103" x14ac:dyDescent="0.2">
      <c r="CS4011" s="1" t="s">
        <v>2844</v>
      </c>
      <c r="CT4011" s="1">
        <v>4</v>
      </c>
      <c r="CU4011" s="1">
        <v>650</v>
      </c>
      <c r="CV4011" s="1">
        <v>82</v>
      </c>
      <c r="CW4011" s="1">
        <v>0</v>
      </c>
      <c r="CX4011" s="1">
        <v>150082</v>
      </c>
      <c r="CY4011" s="1" t="s">
        <v>2844</v>
      </c>
    </row>
    <row r="4012" spans="97:103" x14ac:dyDescent="0.2">
      <c r="CS4012" s="1" t="s">
        <v>2844</v>
      </c>
      <c r="CT4012" s="1">
        <v>4</v>
      </c>
      <c r="CU4012" s="1">
        <v>650</v>
      </c>
      <c r="CV4012" s="1">
        <v>82</v>
      </c>
      <c r="CW4012" s="1">
        <v>0</v>
      </c>
      <c r="CX4012" s="1">
        <v>150082</v>
      </c>
      <c r="CY4012" s="1" t="s">
        <v>2844</v>
      </c>
    </row>
    <row r="4013" spans="97:103" x14ac:dyDescent="0.2">
      <c r="CS4013" s="1" t="s">
        <v>2844</v>
      </c>
      <c r="CT4013" s="1">
        <v>4</v>
      </c>
      <c r="CU4013" s="1">
        <v>650</v>
      </c>
      <c r="CV4013" s="1">
        <v>82</v>
      </c>
      <c r="CW4013" s="1">
        <v>0</v>
      </c>
      <c r="CX4013" s="1">
        <v>150082</v>
      </c>
      <c r="CY4013" s="1" t="s">
        <v>2844</v>
      </c>
    </row>
    <row r="4014" spans="97:103" x14ac:dyDescent="0.2">
      <c r="CS4014" s="1" t="s">
        <v>2844</v>
      </c>
      <c r="CT4014" s="1">
        <v>4</v>
      </c>
      <c r="CU4014" s="1">
        <v>650</v>
      </c>
      <c r="CV4014" s="1">
        <v>82</v>
      </c>
      <c r="CW4014" s="1">
        <v>0</v>
      </c>
      <c r="CX4014" s="1">
        <v>150082</v>
      </c>
      <c r="CY4014" s="1" t="s">
        <v>2844</v>
      </c>
    </row>
    <row r="4015" spans="97:103" x14ac:dyDescent="0.2">
      <c r="CS4015" s="1" t="s">
        <v>2844</v>
      </c>
      <c r="CT4015" s="1">
        <v>4</v>
      </c>
      <c r="CU4015" s="1">
        <v>650</v>
      </c>
      <c r="CV4015" s="1">
        <v>82</v>
      </c>
      <c r="CW4015" s="1">
        <v>0</v>
      </c>
      <c r="CX4015" s="1">
        <v>150082</v>
      </c>
      <c r="CY4015" s="1" t="s">
        <v>2844</v>
      </c>
    </row>
    <row r="4016" spans="97:103" x14ac:dyDescent="0.2">
      <c r="CS4016" s="1" t="s">
        <v>2844</v>
      </c>
      <c r="CT4016" s="1">
        <v>4</v>
      </c>
      <c r="CU4016" s="1">
        <v>650</v>
      </c>
      <c r="CV4016" s="1">
        <v>82</v>
      </c>
      <c r="CW4016" s="1">
        <v>0</v>
      </c>
      <c r="CX4016" s="1">
        <v>150082</v>
      </c>
      <c r="CY4016" s="1" t="s">
        <v>2844</v>
      </c>
    </row>
    <row r="4017" spans="97:103" x14ac:dyDescent="0.2">
      <c r="CS4017" s="1" t="s">
        <v>2844</v>
      </c>
      <c r="CT4017" s="1">
        <v>4</v>
      </c>
      <c r="CU4017" s="1">
        <v>650</v>
      </c>
      <c r="CV4017" s="1">
        <v>82</v>
      </c>
      <c r="CW4017" s="1">
        <v>0</v>
      </c>
      <c r="CX4017" s="1">
        <v>150082</v>
      </c>
      <c r="CY4017" s="1" t="s">
        <v>2844</v>
      </c>
    </row>
    <row r="4018" spans="97:103" x14ac:dyDescent="0.2">
      <c r="CS4018" s="1" t="s">
        <v>2844</v>
      </c>
      <c r="CT4018" s="1">
        <v>4</v>
      </c>
      <c r="CU4018" s="1">
        <v>650</v>
      </c>
      <c r="CV4018" s="1">
        <v>82</v>
      </c>
      <c r="CW4018" s="1">
        <v>0</v>
      </c>
      <c r="CX4018" s="1">
        <v>150082</v>
      </c>
      <c r="CY4018" s="1" t="s">
        <v>2844</v>
      </c>
    </row>
    <row r="4019" spans="97:103" x14ac:dyDescent="0.2">
      <c r="CS4019" s="1" t="s">
        <v>2844</v>
      </c>
      <c r="CT4019" s="1">
        <v>4</v>
      </c>
      <c r="CU4019" s="1">
        <v>650</v>
      </c>
      <c r="CV4019" s="1">
        <v>82</v>
      </c>
      <c r="CW4019" s="1">
        <v>0</v>
      </c>
      <c r="CX4019" s="1">
        <v>150082</v>
      </c>
      <c r="CY4019" s="1" t="s">
        <v>2844</v>
      </c>
    </row>
    <row r="4020" spans="97:103" x14ac:dyDescent="0.2">
      <c r="CS4020" s="1" t="s">
        <v>2844</v>
      </c>
      <c r="CT4020" s="1">
        <v>4</v>
      </c>
      <c r="CU4020" s="1">
        <v>650</v>
      </c>
      <c r="CV4020" s="1">
        <v>82</v>
      </c>
      <c r="CW4020" s="1">
        <v>0</v>
      </c>
      <c r="CX4020" s="1">
        <v>150082</v>
      </c>
      <c r="CY4020" s="1" t="s">
        <v>2844</v>
      </c>
    </row>
    <row r="4021" spans="97:103" x14ac:dyDescent="0.2">
      <c r="CS4021" s="1" t="s">
        <v>2844</v>
      </c>
      <c r="CT4021" s="1">
        <v>4</v>
      </c>
      <c r="CU4021" s="1">
        <v>650</v>
      </c>
      <c r="CV4021" s="1">
        <v>82</v>
      </c>
      <c r="CW4021" s="1">
        <v>0</v>
      </c>
      <c r="CX4021" s="1">
        <v>150082</v>
      </c>
      <c r="CY4021" s="1" t="s">
        <v>2844</v>
      </c>
    </row>
    <row r="4022" spans="97:103" x14ac:dyDescent="0.2">
      <c r="CS4022" s="1" t="s">
        <v>2844</v>
      </c>
      <c r="CT4022" s="1">
        <v>4</v>
      </c>
      <c r="CU4022" s="1">
        <v>650</v>
      </c>
      <c r="CV4022" s="1">
        <v>82</v>
      </c>
      <c r="CW4022" s="1">
        <v>0</v>
      </c>
      <c r="CX4022" s="1">
        <v>150082</v>
      </c>
      <c r="CY4022" s="1" t="s">
        <v>2844</v>
      </c>
    </row>
    <row r="4023" spans="97:103" x14ac:dyDescent="0.2">
      <c r="CS4023" s="1" t="s">
        <v>2844</v>
      </c>
      <c r="CT4023" s="1">
        <v>4</v>
      </c>
      <c r="CU4023" s="1">
        <v>650</v>
      </c>
      <c r="CV4023" s="1">
        <v>82</v>
      </c>
      <c r="CW4023" s="1">
        <v>0</v>
      </c>
      <c r="CX4023" s="1">
        <v>150082</v>
      </c>
      <c r="CY4023" s="1" t="s">
        <v>2844</v>
      </c>
    </row>
    <row r="4024" spans="97:103" x14ac:dyDescent="0.2">
      <c r="CS4024" s="1" t="s">
        <v>2844</v>
      </c>
      <c r="CT4024" s="1">
        <v>4</v>
      </c>
      <c r="CU4024" s="1">
        <v>650</v>
      </c>
      <c r="CV4024" s="1">
        <v>82</v>
      </c>
      <c r="CW4024" s="1">
        <v>0</v>
      </c>
      <c r="CX4024" s="1">
        <v>150082</v>
      </c>
      <c r="CY4024" s="1" t="s">
        <v>2844</v>
      </c>
    </row>
    <row r="4025" spans="97:103" x14ac:dyDescent="0.2">
      <c r="CS4025" s="1" t="s">
        <v>2844</v>
      </c>
      <c r="CT4025" s="1">
        <v>4</v>
      </c>
      <c r="CU4025" s="1">
        <v>650</v>
      </c>
      <c r="CV4025" s="1">
        <v>82</v>
      </c>
      <c r="CW4025" s="1">
        <v>0</v>
      </c>
      <c r="CX4025" s="1">
        <v>150082</v>
      </c>
      <c r="CY4025" s="1" t="s">
        <v>2844</v>
      </c>
    </row>
    <row r="4026" spans="97:103" x14ac:dyDescent="0.2">
      <c r="CS4026" s="1" t="s">
        <v>2844</v>
      </c>
      <c r="CT4026" s="1">
        <v>4</v>
      </c>
      <c r="CU4026" s="1">
        <v>650</v>
      </c>
      <c r="CV4026" s="1">
        <v>82</v>
      </c>
      <c r="CW4026" s="1">
        <v>0</v>
      </c>
      <c r="CX4026" s="1">
        <v>150082</v>
      </c>
      <c r="CY4026" s="1" t="s">
        <v>2844</v>
      </c>
    </row>
    <row r="4027" spans="97:103" x14ac:dyDescent="0.2">
      <c r="CS4027" s="1" t="s">
        <v>2844</v>
      </c>
      <c r="CT4027" s="1">
        <v>4</v>
      </c>
      <c r="CU4027" s="1">
        <v>650</v>
      </c>
      <c r="CV4027" s="1">
        <v>82</v>
      </c>
      <c r="CW4027" s="1">
        <v>0</v>
      </c>
      <c r="CX4027" s="1">
        <v>150082</v>
      </c>
      <c r="CY4027" s="1" t="s">
        <v>2844</v>
      </c>
    </row>
    <row r="4028" spans="97:103" x14ac:dyDescent="0.2">
      <c r="CS4028" s="1" t="s">
        <v>2844</v>
      </c>
      <c r="CT4028" s="1">
        <v>4</v>
      </c>
      <c r="CU4028" s="1">
        <v>650</v>
      </c>
      <c r="CV4028" s="1">
        <v>82</v>
      </c>
      <c r="CW4028" s="1">
        <v>0</v>
      </c>
      <c r="CX4028" s="1">
        <v>150082</v>
      </c>
      <c r="CY4028" s="1" t="s">
        <v>2844</v>
      </c>
    </row>
    <row r="4029" spans="97:103" x14ac:dyDescent="0.2">
      <c r="CS4029" s="1" t="s">
        <v>2844</v>
      </c>
      <c r="CT4029" s="1">
        <v>4</v>
      </c>
      <c r="CU4029" s="1">
        <v>650</v>
      </c>
      <c r="CV4029" s="1">
        <v>82</v>
      </c>
      <c r="CW4029" s="1">
        <v>0</v>
      </c>
      <c r="CX4029" s="1">
        <v>150082</v>
      </c>
      <c r="CY4029" s="1" t="s">
        <v>2844</v>
      </c>
    </row>
    <row r="4030" spans="97:103" x14ac:dyDescent="0.2">
      <c r="CS4030" s="1" t="s">
        <v>2844</v>
      </c>
      <c r="CT4030" s="1">
        <v>4</v>
      </c>
      <c r="CU4030" s="1">
        <v>650</v>
      </c>
      <c r="CV4030" s="1">
        <v>82</v>
      </c>
      <c r="CW4030" s="1">
        <v>0</v>
      </c>
      <c r="CX4030" s="1">
        <v>150082</v>
      </c>
      <c r="CY4030" s="1" t="s">
        <v>2844</v>
      </c>
    </row>
    <row r="4031" spans="97:103" x14ac:dyDescent="0.2">
      <c r="CS4031" s="1" t="s">
        <v>2844</v>
      </c>
      <c r="CT4031" s="1">
        <v>4</v>
      </c>
      <c r="CU4031" s="1">
        <v>650</v>
      </c>
      <c r="CV4031" s="1">
        <v>82</v>
      </c>
      <c r="CW4031" s="1">
        <v>0</v>
      </c>
      <c r="CX4031" s="1">
        <v>150082</v>
      </c>
      <c r="CY4031" s="1" t="s">
        <v>2844</v>
      </c>
    </row>
    <row r="4032" spans="97:103" x14ac:dyDescent="0.2">
      <c r="CS4032" s="1" t="s">
        <v>2844</v>
      </c>
      <c r="CT4032" s="1">
        <v>4</v>
      </c>
      <c r="CU4032" s="1">
        <v>650</v>
      </c>
      <c r="CV4032" s="1">
        <v>82</v>
      </c>
      <c r="CW4032" s="1">
        <v>0</v>
      </c>
      <c r="CX4032" s="1">
        <v>150082</v>
      </c>
      <c r="CY4032" s="1" t="s">
        <v>2844</v>
      </c>
    </row>
    <row r="4033" spans="97:103" x14ac:dyDescent="0.2">
      <c r="CS4033" s="1" t="s">
        <v>2844</v>
      </c>
      <c r="CT4033" s="1">
        <v>4</v>
      </c>
      <c r="CU4033" s="1">
        <v>650</v>
      </c>
      <c r="CV4033" s="1">
        <v>82</v>
      </c>
      <c r="CW4033" s="1">
        <v>0</v>
      </c>
      <c r="CX4033" s="1">
        <v>150082</v>
      </c>
      <c r="CY4033" s="1" t="s">
        <v>2844</v>
      </c>
    </row>
    <row r="4034" spans="97:103" x14ac:dyDescent="0.2">
      <c r="CS4034" s="1" t="s">
        <v>2844</v>
      </c>
      <c r="CT4034" s="1">
        <v>4</v>
      </c>
      <c r="CU4034" s="1">
        <v>650</v>
      </c>
      <c r="CV4034" s="1">
        <v>82</v>
      </c>
      <c r="CW4034" s="1">
        <v>0</v>
      </c>
      <c r="CX4034" s="1">
        <v>150082</v>
      </c>
      <c r="CY4034" s="1" t="s">
        <v>2844</v>
      </c>
    </row>
    <row r="4035" spans="97:103" x14ac:dyDescent="0.2">
      <c r="CS4035" s="1" t="s">
        <v>2844</v>
      </c>
      <c r="CT4035" s="1">
        <v>4</v>
      </c>
      <c r="CU4035" s="1">
        <v>650</v>
      </c>
      <c r="CV4035" s="1">
        <v>82</v>
      </c>
      <c r="CW4035" s="1">
        <v>0</v>
      </c>
      <c r="CX4035" s="1">
        <v>150082</v>
      </c>
      <c r="CY4035" s="1" t="s">
        <v>2844</v>
      </c>
    </row>
    <row r="4036" spans="97:103" x14ac:dyDescent="0.2">
      <c r="CS4036" s="1" t="s">
        <v>2844</v>
      </c>
      <c r="CT4036" s="1">
        <v>4</v>
      </c>
      <c r="CU4036" s="1">
        <v>650</v>
      </c>
      <c r="CV4036" s="1">
        <v>82</v>
      </c>
      <c r="CW4036" s="1">
        <v>0</v>
      </c>
      <c r="CX4036" s="1">
        <v>150082</v>
      </c>
      <c r="CY4036" s="1" t="s">
        <v>2844</v>
      </c>
    </row>
    <row r="4037" spans="97:103" x14ac:dyDescent="0.2">
      <c r="CS4037" s="1" t="s">
        <v>2844</v>
      </c>
      <c r="CT4037" s="1">
        <v>4</v>
      </c>
      <c r="CU4037" s="1">
        <v>650</v>
      </c>
      <c r="CV4037" s="1">
        <v>82</v>
      </c>
      <c r="CW4037" s="1">
        <v>0</v>
      </c>
      <c r="CX4037" s="1">
        <v>150082</v>
      </c>
      <c r="CY4037" s="1" t="s">
        <v>2844</v>
      </c>
    </row>
    <row r="4038" spans="97:103" x14ac:dyDescent="0.2">
      <c r="CS4038" s="1" t="s">
        <v>2845</v>
      </c>
      <c r="CT4038" s="1">
        <v>2</v>
      </c>
      <c r="CU4038" s="1">
        <v>650</v>
      </c>
      <c r="CV4038" s="1">
        <v>83</v>
      </c>
      <c r="CW4038" s="1">
        <v>0</v>
      </c>
      <c r="CX4038" s="1">
        <v>150083</v>
      </c>
      <c r="CY4038" s="1" t="s">
        <v>2845</v>
      </c>
    </row>
    <row r="4039" spans="97:103" x14ac:dyDescent="0.2">
      <c r="CS4039" s="1" t="s">
        <v>2845</v>
      </c>
      <c r="CT4039" s="1">
        <v>2</v>
      </c>
      <c r="CU4039" s="1">
        <v>650</v>
      </c>
      <c r="CV4039" s="1">
        <v>83</v>
      </c>
      <c r="CW4039" s="1">
        <v>0</v>
      </c>
      <c r="CX4039" s="1">
        <v>150083</v>
      </c>
      <c r="CY4039" s="1" t="s">
        <v>2845</v>
      </c>
    </row>
    <row r="4040" spans="97:103" x14ac:dyDescent="0.2">
      <c r="CS4040" s="1" t="s">
        <v>2845</v>
      </c>
      <c r="CT4040" s="1">
        <v>2</v>
      </c>
      <c r="CU4040" s="1">
        <v>650</v>
      </c>
      <c r="CV4040" s="1">
        <v>83</v>
      </c>
      <c r="CW4040" s="1">
        <v>0</v>
      </c>
      <c r="CX4040" s="1">
        <v>150083</v>
      </c>
      <c r="CY4040" s="1" t="s">
        <v>2845</v>
      </c>
    </row>
    <row r="4041" spans="97:103" x14ac:dyDescent="0.2">
      <c r="CS4041" s="1" t="s">
        <v>2845</v>
      </c>
      <c r="CT4041" s="1">
        <v>2</v>
      </c>
      <c r="CU4041" s="1">
        <v>650</v>
      </c>
      <c r="CV4041" s="1">
        <v>83</v>
      </c>
      <c r="CW4041" s="1">
        <v>0</v>
      </c>
      <c r="CX4041" s="1">
        <v>150083</v>
      </c>
      <c r="CY4041" s="1" t="s">
        <v>2845</v>
      </c>
    </row>
    <row r="4042" spans="97:103" x14ac:dyDescent="0.2">
      <c r="CS4042" s="1" t="s">
        <v>2845</v>
      </c>
      <c r="CT4042" s="1">
        <v>2</v>
      </c>
      <c r="CU4042" s="1">
        <v>650</v>
      </c>
      <c r="CV4042" s="1">
        <v>83</v>
      </c>
      <c r="CW4042" s="1">
        <v>0</v>
      </c>
      <c r="CX4042" s="1">
        <v>150083</v>
      </c>
      <c r="CY4042" s="1" t="s">
        <v>2845</v>
      </c>
    </row>
    <row r="4043" spans="97:103" x14ac:dyDescent="0.2">
      <c r="CS4043" s="1" t="s">
        <v>2845</v>
      </c>
      <c r="CT4043" s="1">
        <v>2</v>
      </c>
      <c r="CU4043" s="1">
        <v>650</v>
      </c>
      <c r="CV4043" s="1">
        <v>83</v>
      </c>
      <c r="CW4043" s="1">
        <v>0</v>
      </c>
      <c r="CX4043" s="1">
        <v>150083</v>
      </c>
      <c r="CY4043" s="1" t="s">
        <v>2845</v>
      </c>
    </row>
    <row r="4044" spans="97:103" x14ac:dyDescent="0.2">
      <c r="CS4044" s="1" t="s">
        <v>2845</v>
      </c>
      <c r="CT4044" s="1">
        <v>2</v>
      </c>
      <c r="CU4044" s="1">
        <v>650</v>
      </c>
      <c r="CV4044" s="1">
        <v>83</v>
      </c>
      <c r="CW4044" s="1">
        <v>0</v>
      </c>
      <c r="CX4044" s="1">
        <v>150083</v>
      </c>
      <c r="CY4044" s="1" t="s">
        <v>2845</v>
      </c>
    </row>
    <row r="4045" spans="97:103" x14ac:dyDescent="0.2">
      <c r="CS4045" s="1" t="s">
        <v>2845</v>
      </c>
      <c r="CT4045" s="1">
        <v>2</v>
      </c>
      <c r="CU4045" s="1">
        <v>650</v>
      </c>
      <c r="CV4045" s="1">
        <v>83</v>
      </c>
      <c r="CW4045" s="1">
        <v>0</v>
      </c>
      <c r="CX4045" s="1">
        <v>150083</v>
      </c>
      <c r="CY4045" s="1" t="s">
        <v>2845</v>
      </c>
    </row>
    <row r="4046" spans="97:103" x14ac:dyDescent="0.2">
      <c r="CS4046" s="1" t="s">
        <v>2845</v>
      </c>
      <c r="CT4046" s="1">
        <v>2</v>
      </c>
      <c r="CU4046" s="1">
        <v>650</v>
      </c>
      <c r="CV4046" s="1">
        <v>83</v>
      </c>
      <c r="CW4046" s="1">
        <v>0</v>
      </c>
      <c r="CX4046" s="1">
        <v>150083</v>
      </c>
      <c r="CY4046" s="1" t="s">
        <v>2845</v>
      </c>
    </row>
    <row r="4047" spans="97:103" x14ac:dyDescent="0.2">
      <c r="CS4047" s="1" t="s">
        <v>2845</v>
      </c>
      <c r="CT4047" s="1">
        <v>2</v>
      </c>
      <c r="CU4047" s="1">
        <v>650</v>
      </c>
      <c r="CV4047" s="1">
        <v>83</v>
      </c>
      <c r="CW4047" s="1">
        <v>0</v>
      </c>
      <c r="CX4047" s="1">
        <v>150083</v>
      </c>
      <c r="CY4047" s="1" t="s">
        <v>2845</v>
      </c>
    </row>
    <row r="4048" spans="97:103" x14ac:dyDescent="0.2">
      <c r="CS4048" s="1" t="s">
        <v>2845</v>
      </c>
      <c r="CT4048" s="1">
        <v>2</v>
      </c>
      <c r="CU4048" s="1">
        <v>650</v>
      </c>
      <c r="CV4048" s="1">
        <v>83</v>
      </c>
      <c r="CW4048" s="1">
        <v>0</v>
      </c>
      <c r="CX4048" s="1">
        <v>150083</v>
      </c>
      <c r="CY4048" s="1" t="s">
        <v>2845</v>
      </c>
    </row>
    <row r="4049" spans="97:103" x14ac:dyDescent="0.2">
      <c r="CS4049" s="1" t="s">
        <v>2845</v>
      </c>
      <c r="CT4049" s="1">
        <v>2</v>
      </c>
      <c r="CU4049" s="1">
        <v>650</v>
      </c>
      <c r="CV4049" s="1">
        <v>83</v>
      </c>
      <c r="CW4049" s="1">
        <v>0</v>
      </c>
      <c r="CX4049" s="1">
        <v>150083</v>
      </c>
      <c r="CY4049" s="1" t="s">
        <v>2845</v>
      </c>
    </row>
    <row r="4050" spans="97:103" x14ac:dyDescent="0.2">
      <c r="CS4050" s="1" t="s">
        <v>2845</v>
      </c>
      <c r="CT4050" s="1">
        <v>2</v>
      </c>
      <c r="CU4050" s="1">
        <v>650</v>
      </c>
      <c r="CV4050" s="1">
        <v>83</v>
      </c>
      <c r="CW4050" s="1">
        <v>0</v>
      </c>
      <c r="CX4050" s="1">
        <v>150083</v>
      </c>
      <c r="CY4050" s="1" t="s">
        <v>2845</v>
      </c>
    </row>
    <row r="4051" spans="97:103" x14ac:dyDescent="0.2">
      <c r="CS4051" s="1" t="s">
        <v>2845</v>
      </c>
      <c r="CT4051" s="1">
        <v>2</v>
      </c>
      <c r="CU4051" s="1">
        <v>650</v>
      </c>
      <c r="CV4051" s="1">
        <v>83</v>
      </c>
      <c r="CW4051" s="1">
        <v>0</v>
      </c>
      <c r="CX4051" s="1">
        <v>150083</v>
      </c>
      <c r="CY4051" s="1" t="s">
        <v>2845</v>
      </c>
    </row>
    <row r="4052" spans="97:103" x14ac:dyDescent="0.2">
      <c r="CS4052" s="1" t="s">
        <v>2845</v>
      </c>
      <c r="CT4052" s="1">
        <v>2</v>
      </c>
      <c r="CU4052" s="1">
        <v>650</v>
      </c>
      <c r="CV4052" s="1">
        <v>83</v>
      </c>
      <c r="CW4052" s="1">
        <v>0</v>
      </c>
      <c r="CX4052" s="1">
        <v>150083</v>
      </c>
      <c r="CY4052" s="1" t="s">
        <v>2845</v>
      </c>
    </row>
    <row r="4053" spans="97:103" x14ac:dyDescent="0.2">
      <c r="CS4053" s="1" t="s">
        <v>2845</v>
      </c>
      <c r="CT4053" s="1">
        <v>2</v>
      </c>
      <c r="CU4053" s="1">
        <v>650</v>
      </c>
      <c r="CV4053" s="1">
        <v>83</v>
      </c>
      <c r="CW4053" s="1">
        <v>0</v>
      </c>
      <c r="CX4053" s="1">
        <v>150083</v>
      </c>
      <c r="CY4053" s="1" t="s">
        <v>2845</v>
      </c>
    </row>
    <row r="4054" spans="97:103" x14ac:dyDescent="0.2">
      <c r="CS4054" s="1" t="s">
        <v>2845</v>
      </c>
      <c r="CT4054" s="1">
        <v>2</v>
      </c>
      <c r="CU4054" s="1">
        <v>650</v>
      </c>
      <c r="CV4054" s="1">
        <v>83</v>
      </c>
      <c r="CW4054" s="1">
        <v>0</v>
      </c>
      <c r="CX4054" s="1">
        <v>150083</v>
      </c>
      <c r="CY4054" s="1" t="s">
        <v>2845</v>
      </c>
    </row>
    <row r="4055" spans="97:103" x14ac:dyDescent="0.2">
      <c r="CS4055" s="1" t="s">
        <v>2845</v>
      </c>
      <c r="CT4055" s="1">
        <v>2</v>
      </c>
      <c r="CU4055" s="1">
        <v>650</v>
      </c>
      <c r="CV4055" s="1">
        <v>83</v>
      </c>
      <c r="CW4055" s="1">
        <v>0</v>
      </c>
      <c r="CX4055" s="1">
        <v>150083</v>
      </c>
      <c r="CY4055" s="1" t="s">
        <v>2845</v>
      </c>
    </row>
    <row r="4056" spans="97:103" x14ac:dyDescent="0.2">
      <c r="CS4056" s="1" t="s">
        <v>2845</v>
      </c>
      <c r="CT4056" s="1">
        <v>2</v>
      </c>
      <c r="CU4056" s="1">
        <v>650</v>
      </c>
      <c r="CV4056" s="1">
        <v>83</v>
      </c>
      <c r="CW4056" s="1">
        <v>0</v>
      </c>
      <c r="CX4056" s="1">
        <v>150083</v>
      </c>
      <c r="CY4056" s="1" t="s">
        <v>2845</v>
      </c>
    </row>
    <row r="4057" spans="97:103" x14ac:dyDescent="0.2">
      <c r="CS4057" s="1" t="s">
        <v>2845</v>
      </c>
      <c r="CT4057" s="1">
        <v>2</v>
      </c>
      <c r="CU4057" s="1">
        <v>650</v>
      </c>
      <c r="CV4057" s="1">
        <v>83</v>
      </c>
      <c r="CW4057" s="1">
        <v>0</v>
      </c>
      <c r="CX4057" s="1">
        <v>150083</v>
      </c>
      <c r="CY4057" s="1" t="s">
        <v>2845</v>
      </c>
    </row>
    <row r="4058" spans="97:103" x14ac:dyDescent="0.2">
      <c r="CS4058" s="1" t="s">
        <v>2845</v>
      </c>
      <c r="CT4058" s="1">
        <v>2</v>
      </c>
      <c r="CU4058" s="1">
        <v>650</v>
      </c>
      <c r="CV4058" s="1">
        <v>83</v>
      </c>
      <c r="CW4058" s="1">
        <v>0</v>
      </c>
      <c r="CX4058" s="1">
        <v>150083</v>
      </c>
      <c r="CY4058" s="1" t="s">
        <v>2845</v>
      </c>
    </row>
    <row r="4059" spans="97:103" x14ac:dyDescent="0.2">
      <c r="CS4059" s="1" t="s">
        <v>2845</v>
      </c>
      <c r="CT4059" s="1">
        <v>2</v>
      </c>
      <c r="CU4059" s="1">
        <v>650</v>
      </c>
      <c r="CV4059" s="1">
        <v>83</v>
      </c>
      <c r="CW4059" s="1">
        <v>0</v>
      </c>
      <c r="CX4059" s="1">
        <v>150083</v>
      </c>
      <c r="CY4059" s="1" t="s">
        <v>2845</v>
      </c>
    </row>
    <row r="4060" spans="97:103" x14ac:dyDescent="0.2">
      <c r="CS4060" s="1" t="s">
        <v>2845</v>
      </c>
      <c r="CT4060" s="1">
        <v>2</v>
      </c>
      <c r="CU4060" s="1">
        <v>650</v>
      </c>
      <c r="CV4060" s="1">
        <v>83</v>
      </c>
      <c r="CW4060" s="1">
        <v>0</v>
      </c>
      <c r="CX4060" s="1">
        <v>150083</v>
      </c>
      <c r="CY4060" s="1" t="s">
        <v>2845</v>
      </c>
    </row>
    <row r="4061" spans="97:103" x14ac:dyDescent="0.2">
      <c r="CS4061" s="1" t="s">
        <v>2845</v>
      </c>
      <c r="CT4061" s="1">
        <v>2</v>
      </c>
      <c r="CU4061" s="1">
        <v>650</v>
      </c>
      <c r="CV4061" s="1">
        <v>83</v>
      </c>
      <c r="CW4061" s="1">
        <v>0</v>
      </c>
      <c r="CX4061" s="1">
        <v>150083</v>
      </c>
      <c r="CY4061" s="1" t="s">
        <v>2845</v>
      </c>
    </row>
    <row r="4062" spans="97:103" x14ac:dyDescent="0.2">
      <c r="CS4062" s="1" t="s">
        <v>2845</v>
      </c>
      <c r="CT4062" s="1">
        <v>2</v>
      </c>
      <c r="CU4062" s="1">
        <v>650</v>
      </c>
      <c r="CV4062" s="1">
        <v>83</v>
      </c>
      <c r="CW4062" s="1">
        <v>0</v>
      </c>
      <c r="CX4062" s="1">
        <v>150083</v>
      </c>
      <c r="CY4062" s="1" t="s">
        <v>2845</v>
      </c>
    </row>
    <row r="4063" spans="97:103" x14ac:dyDescent="0.2">
      <c r="CS4063" s="1" t="s">
        <v>2845</v>
      </c>
      <c r="CT4063" s="1">
        <v>2</v>
      </c>
      <c r="CU4063" s="1">
        <v>650</v>
      </c>
      <c r="CV4063" s="1">
        <v>83</v>
      </c>
      <c r="CW4063" s="1">
        <v>0</v>
      </c>
      <c r="CX4063" s="1">
        <v>150083</v>
      </c>
      <c r="CY4063" s="1" t="s">
        <v>2845</v>
      </c>
    </row>
    <row r="4064" spans="97:103" x14ac:dyDescent="0.2">
      <c r="CS4064" s="1" t="s">
        <v>2845</v>
      </c>
      <c r="CT4064" s="1">
        <v>2</v>
      </c>
      <c r="CU4064" s="1">
        <v>650</v>
      </c>
      <c r="CV4064" s="1">
        <v>83</v>
      </c>
      <c r="CW4064" s="1">
        <v>0</v>
      </c>
      <c r="CX4064" s="1">
        <v>150083</v>
      </c>
      <c r="CY4064" s="1" t="s">
        <v>2845</v>
      </c>
    </row>
    <row r="4065" spans="97:103" x14ac:dyDescent="0.2">
      <c r="CS4065" s="1" t="s">
        <v>2845</v>
      </c>
      <c r="CT4065" s="1">
        <v>2</v>
      </c>
      <c r="CU4065" s="1">
        <v>650</v>
      </c>
      <c r="CV4065" s="1">
        <v>83</v>
      </c>
      <c r="CW4065" s="1">
        <v>0</v>
      </c>
      <c r="CX4065" s="1">
        <v>150083</v>
      </c>
      <c r="CY4065" s="1" t="s">
        <v>2845</v>
      </c>
    </row>
    <row r="4066" spans="97:103" x14ac:dyDescent="0.2">
      <c r="CS4066" s="1" t="s">
        <v>2845</v>
      </c>
      <c r="CT4066" s="1">
        <v>2</v>
      </c>
      <c r="CU4066" s="1">
        <v>650</v>
      </c>
      <c r="CV4066" s="1">
        <v>83</v>
      </c>
      <c r="CW4066" s="1">
        <v>0</v>
      </c>
      <c r="CX4066" s="1">
        <v>150083</v>
      </c>
      <c r="CY4066" s="1" t="s">
        <v>2845</v>
      </c>
    </row>
    <row r="4067" spans="97:103" x14ac:dyDescent="0.2">
      <c r="CS4067" s="1" t="s">
        <v>2845</v>
      </c>
      <c r="CT4067" s="1">
        <v>2</v>
      </c>
      <c r="CU4067" s="1">
        <v>650</v>
      </c>
      <c r="CV4067" s="1">
        <v>83</v>
      </c>
      <c r="CW4067" s="1">
        <v>0</v>
      </c>
      <c r="CX4067" s="1">
        <v>150083</v>
      </c>
      <c r="CY4067" s="1" t="s">
        <v>2845</v>
      </c>
    </row>
    <row r="4068" spans="97:103" x14ac:dyDescent="0.2">
      <c r="CS4068" s="1" t="s">
        <v>2845</v>
      </c>
      <c r="CT4068" s="1">
        <v>2</v>
      </c>
      <c r="CU4068" s="1">
        <v>650</v>
      </c>
      <c r="CV4068" s="1">
        <v>83</v>
      </c>
      <c r="CW4068" s="1">
        <v>0</v>
      </c>
      <c r="CX4068" s="1">
        <v>150083</v>
      </c>
      <c r="CY4068" s="1" t="s">
        <v>2845</v>
      </c>
    </row>
    <row r="4069" spans="97:103" x14ac:dyDescent="0.2">
      <c r="CS4069" s="1" t="s">
        <v>2845</v>
      </c>
      <c r="CT4069" s="1">
        <v>2</v>
      </c>
      <c r="CU4069" s="1">
        <v>650</v>
      </c>
      <c r="CV4069" s="1">
        <v>83</v>
      </c>
      <c r="CW4069" s="1">
        <v>0</v>
      </c>
      <c r="CX4069" s="1">
        <v>150083</v>
      </c>
      <c r="CY4069" s="1" t="s">
        <v>2845</v>
      </c>
    </row>
    <row r="4070" spans="97:103" x14ac:dyDescent="0.2">
      <c r="CS4070" s="1" t="s">
        <v>2845</v>
      </c>
      <c r="CT4070" s="1">
        <v>2</v>
      </c>
      <c r="CU4070" s="1">
        <v>650</v>
      </c>
      <c r="CV4070" s="1">
        <v>83</v>
      </c>
      <c r="CW4070" s="1">
        <v>0</v>
      </c>
      <c r="CX4070" s="1">
        <v>150083</v>
      </c>
      <c r="CY4070" s="1" t="s">
        <v>2845</v>
      </c>
    </row>
    <row r="4071" spans="97:103" x14ac:dyDescent="0.2">
      <c r="CS4071" s="1" t="s">
        <v>2845</v>
      </c>
      <c r="CT4071" s="1">
        <v>2</v>
      </c>
      <c r="CU4071" s="1">
        <v>650</v>
      </c>
      <c r="CV4071" s="1">
        <v>83</v>
      </c>
      <c r="CW4071" s="1">
        <v>0</v>
      </c>
      <c r="CX4071" s="1">
        <v>150083</v>
      </c>
      <c r="CY4071" s="1" t="s">
        <v>2845</v>
      </c>
    </row>
    <row r="4072" spans="97:103" x14ac:dyDescent="0.2">
      <c r="CS4072" s="1" t="s">
        <v>2845</v>
      </c>
      <c r="CT4072" s="1">
        <v>2</v>
      </c>
      <c r="CU4072" s="1">
        <v>650</v>
      </c>
      <c r="CV4072" s="1">
        <v>83</v>
      </c>
      <c r="CW4072" s="1">
        <v>0</v>
      </c>
      <c r="CX4072" s="1">
        <v>150083</v>
      </c>
      <c r="CY4072" s="1" t="s">
        <v>2845</v>
      </c>
    </row>
    <row r="4073" spans="97:103" x14ac:dyDescent="0.2">
      <c r="CS4073" s="1" t="s">
        <v>2845</v>
      </c>
      <c r="CT4073" s="1">
        <v>2</v>
      </c>
      <c r="CU4073" s="1">
        <v>650</v>
      </c>
      <c r="CV4073" s="1">
        <v>83</v>
      </c>
      <c r="CW4073" s="1">
        <v>0</v>
      </c>
      <c r="CX4073" s="1">
        <v>150083</v>
      </c>
      <c r="CY4073" s="1" t="s">
        <v>2845</v>
      </c>
    </row>
    <row r="4074" spans="97:103" x14ac:dyDescent="0.2">
      <c r="CS4074" s="1" t="s">
        <v>2846</v>
      </c>
      <c r="CT4074" s="1">
        <v>4</v>
      </c>
      <c r="CU4074" s="1">
        <v>650</v>
      </c>
      <c r="CV4074" s="1">
        <v>84</v>
      </c>
      <c r="CW4074" s="1">
        <v>0</v>
      </c>
      <c r="CX4074" s="1">
        <v>150084</v>
      </c>
      <c r="CY4074" s="1" t="s">
        <v>2846</v>
      </c>
    </row>
    <row r="4075" spans="97:103" x14ac:dyDescent="0.2">
      <c r="CS4075" s="1" t="s">
        <v>2846</v>
      </c>
      <c r="CT4075" s="1">
        <v>4</v>
      </c>
      <c r="CU4075" s="1">
        <v>650</v>
      </c>
      <c r="CV4075" s="1">
        <v>84</v>
      </c>
      <c r="CW4075" s="1">
        <v>0</v>
      </c>
      <c r="CX4075" s="1">
        <v>150084</v>
      </c>
      <c r="CY4075" s="1" t="s">
        <v>2846</v>
      </c>
    </row>
    <row r="4076" spans="97:103" x14ac:dyDescent="0.2">
      <c r="CS4076" s="1" t="s">
        <v>2846</v>
      </c>
      <c r="CT4076" s="1">
        <v>4</v>
      </c>
      <c r="CU4076" s="1">
        <v>650</v>
      </c>
      <c r="CV4076" s="1">
        <v>84</v>
      </c>
      <c r="CW4076" s="1">
        <v>0</v>
      </c>
      <c r="CX4076" s="1">
        <v>150084</v>
      </c>
      <c r="CY4076" s="1" t="s">
        <v>2846</v>
      </c>
    </row>
    <row r="4077" spans="97:103" x14ac:dyDescent="0.2">
      <c r="CS4077" s="1" t="s">
        <v>2846</v>
      </c>
      <c r="CT4077" s="1">
        <v>4</v>
      </c>
      <c r="CU4077" s="1">
        <v>650</v>
      </c>
      <c r="CV4077" s="1">
        <v>84</v>
      </c>
      <c r="CW4077" s="1">
        <v>0</v>
      </c>
      <c r="CX4077" s="1">
        <v>150084</v>
      </c>
      <c r="CY4077" s="1" t="s">
        <v>2846</v>
      </c>
    </row>
    <row r="4078" spans="97:103" x14ac:dyDescent="0.2">
      <c r="CS4078" s="1" t="s">
        <v>2846</v>
      </c>
      <c r="CT4078" s="1">
        <v>4</v>
      </c>
      <c r="CU4078" s="1">
        <v>650</v>
      </c>
      <c r="CV4078" s="1">
        <v>84</v>
      </c>
      <c r="CW4078" s="1">
        <v>0</v>
      </c>
      <c r="CX4078" s="1">
        <v>150084</v>
      </c>
      <c r="CY4078" s="1" t="s">
        <v>2846</v>
      </c>
    </row>
    <row r="4079" spans="97:103" x14ac:dyDescent="0.2">
      <c r="CS4079" s="1" t="s">
        <v>2846</v>
      </c>
      <c r="CT4079" s="1">
        <v>4</v>
      </c>
      <c r="CU4079" s="1">
        <v>650</v>
      </c>
      <c r="CV4079" s="1">
        <v>84</v>
      </c>
      <c r="CW4079" s="1">
        <v>0</v>
      </c>
      <c r="CX4079" s="1">
        <v>150084</v>
      </c>
      <c r="CY4079" s="1" t="s">
        <v>2846</v>
      </c>
    </row>
    <row r="4080" spans="97:103" x14ac:dyDescent="0.2">
      <c r="CS4080" s="1" t="s">
        <v>2846</v>
      </c>
      <c r="CT4080" s="1">
        <v>4</v>
      </c>
      <c r="CU4080" s="1">
        <v>650</v>
      </c>
      <c r="CV4080" s="1">
        <v>84</v>
      </c>
      <c r="CW4080" s="1">
        <v>0</v>
      </c>
      <c r="CX4080" s="1">
        <v>150084</v>
      </c>
      <c r="CY4080" s="1" t="s">
        <v>2846</v>
      </c>
    </row>
    <row r="4081" spans="97:103" x14ac:dyDescent="0.2">
      <c r="CS4081" s="1" t="s">
        <v>2846</v>
      </c>
      <c r="CT4081" s="1">
        <v>4</v>
      </c>
      <c r="CU4081" s="1">
        <v>650</v>
      </c>
      <c r="CV4081" s="1">
        <v>84</v>
      </c>
      <c r="CW4081" s="1">
        <v>0</v>
      </c>
      <c r="CX4081" s="1">
        <v>150084</v>
      </c>
      <c r="CY4081" s="1" t="s">
        <v>2846</v>
      </c>
    </row>
    <row r="4082" spans="97:103" x14ac:dyDescent="0.2">
      <c r="CS4082" s="1" t="s">
        <v>2846</v>
      </c>
      <c r="CT4082" s="1">
        <v>4</v>
      </c>
      <c r="CU4082" s="1">
        <v>650</v>
      </c>
      <c r="CV4082" s="1">
        <v>84</v>
      </c>
      <c r="CW4082" s="1">
        <v>0</v>
      </c>
      <c r="CX4082" s="1">
        <v>150084</v>
      </c>
      <c r="CY4082" s="1" t="s">
        <v>2846</v>
      </c>
    </row>
    <row r="4083" spans="97:103" x14ac:dyDescent="0.2">
      <c r="CS4083" s="1" t="s">
        <v>2846</v>
      </c>
      <c r="CT4083" s="1">
        <v>4</v>
      </c>
      <c r="CU4083" s="1">
        <v>650</v>
      </c>
      <c r="CV4083" s="1">
        <v>84</v>
      </c>
      <c r="CW4083" s="1">
        <v>0</v>
      </c>
      <c r="CX4083" s="1">
        <v>150084</v>
      </c>
      <c r="CY4083" s="1" t="s">
        <v>2846</v>
      </c>
    </row>
    <row r="4084" spans="97:103" x14ac:dyDescent="0.2">
      <c r="CS4084" s="1" t="s">
        <v>2846</v>
      </c>
      <c r="CT4084" s="1">
        <v>4</v>
      </c>
      <c r="CU4084" s="1">
        <v>650</v>
      </c>
      <c r="CV4084" s="1">
        <v>84</v>
      </c>
      <c r="CW4084" s="1">
        <v>0</v>
      </c>
      <c r="CX4084" s="1">
        <v>150084</v>
      </c>
      <c r="CY4084" s="1" t="s">
        <v>2846</v>
      </c>
    </row>
    <row r="4085" spans="97:103" x14ac:dyDescent="0.2">
      <c r="CS4085" s="1" t="s">
        <v>2846</v>
      </c>
      <c r="CT4085" s="1">
        <v>4</v>
      </c>
      <c r="CU4085" s="1">
        <v>650</v>
      </c>
      <c r="CV4085" s="1">
        <v>84</v>
      </c>
      <c r="CW4085" s="1">
        <v>0</v>
      </c>
      <c r="CX4085" s="1">
        <v>150084</v>
      </c>
      <c r="CY4085" s="1" t="s">
        <v>2846</v>
      </c>
    </row>
    <row r="4086" spans="97:103" x14ac:dyDescent="0.2">
      <c r="CS4086" s="1" t="s">
        <v>2846</v>
      </c>
      <c r="CT4086" s="1">
        <v>4</v>
      </c>
      <c r="CU4086" s="1">
        <v>650</v>
      </c>
      <c r="CV4086" s="1">
        <v>84</v>
      </c>
      <c r="CW4086" s="1">
        <v>0</v>
      </c>
      <c r="CX4086" s="1">
        <v>150084</v>
      </c>
      <c r="CY4086" s="1" t="s">
        <v>2846</v>
      </c>
    </row>
    <row r="4087" spans="97:103" x14ac:dyDescent="0.2">
      <c r="CS4087" s="1" t="s">
        <v>2846</v>
      </c>
      <c r="CT4087" s="1">
        <v>4</v>
      </c>
      <c r="CU4087" s="1">
        <v>650</v>
      </c>
      <c r="CV4087" s="1">
        <v>84</v>
      </c>
      <c r="CW4087" s="1">
        <v>0</v>
      </c>
      <c r="CX4087" s="1">
        <v>150084</v>
      </c>
      <c r="CY4087" s="1" t="s">
        <v>2846</v>
      </c>
    </row>
    <row r="4088" spans="97:103" x14ac:dyDescent="0.2">
      <c r="CS4088" s="1" t="s">
        <v>2846</v>
      </c>
      <c r="CT4088" s="1">
        <v>4</v>
      </c>
      <c r="CU4088" s="1">
        <v>650</v>
      </c>
      <c r="CV4088" s="1">
        <v>84</v>
      </c>
      <c r="CW4088" s="1">
        <v>0</v>
      </c>
      <c r="CX4088" s="1">
        <v>150084</v>
      </c>
      <c r="CY4088" s="1" t="s">
        <v>2846</v>
      </c>
    </row>
    <row r="4089" spans="97:103" x14ac:dyDescent="0.2">
      <c r="CS4089" s="1" t="s">
        <v>2846</v>
      </c>
      <c r="CT4089" s="1">
        <v>4</v>
      </c>
      <c r="CU4089" s="1">
        <v>650</v>
      </c>
      <c r="CV4089" s="1">
        <v>84</v>
      </c>
      <c r="CW4089" s="1">
        <v>0</v>
      </c>
      <c r="CX4089" s="1">
        <v>150084</v>
      </c>
      <c r="CY4089" s="1" t="s">
        <v>2846</v>
      </c>
    </row>
    <row r="4090" spans="97:103" x14ac:dyDescent="0.2">
      <c r="CS4090" s="1" t="s">
        <v>2846</v>
      </c>
      <c r="CT4090" s="1">
        <v>4</v>
      </c>
      <c r="CU4090" s="1">
        <v>650</v>
      </c>
      <c r="CV4090" s="1">
        <v>84</v>
      </c>
      <c r="CW4090" s="1">
        <v>0</v>
      </c>
      <c r="CX4090" s="1">
        <v>150084</v>
      </c>
      <c r="CY4090" s="1" t="s">
        <v>2846</v>
      </c>
    </row>
    <row r="4091" spans="97:103" x14ac:dyDescent="0.2">
      <c r="CS4091" s="1" t="s">
        <v>2846</v>
      </c>
      <c r="CT4091" s="1">
        <v>4</v>
      </c>
      <c r="CU4091" s="1">
        <v>650</v>
      </c>
      <c r="CV4091" s="1">
        <v>84</v>
      </c>
      <c r="CW4091" s="1">
        <v>0</v>
      </c>
      <c r="CX4091" s="1">
        <v>150084</v>
      </c>
      <c r="CY4091" s="1" t="s">
        <v>2846</v>
      </c>
    </row>
    <row r="4092" spans="97:103" x14ac:dyDescent="0.2">
      <c r="CS4092" s="1" t="s">
        <v>2846</v>
      </c>
      <c r="CT4092" s="1">
        <v>4</v>
      </c>
      <c r="CU4092" s="1">
        <v>650</v>
      </c>
      <c r="CV4092" s="1">
        <v>84</v>
      </c>
      <c r="CW4092" s="1">
        <v>0</v>
      </c>
      <c r="CX4092" s="1">
        <v>150084</v>
      </c>
      <c r="CY4092" s="1" t="s">
        <v>2846</v>
      </c>
    </row>
    <row r="4093" spans="97:103" x14ac:dyDescent="0.2">
      <c r="CS4093" s="1" t="s">
        <v>2846</v>
      </c>
      <c r="CT4093" s="1">
        <v>4</v>
      </c>
      <c r="CU4093" s="1">
        <v>650</v>
      </c>
      <c r="CV4093" s="1">
        <v>84</v>
      </c>
      <c r="CW4093" s="1">
        <v>0</v>
      </c>
      <c r="CX4093" s="1">
        <v>150084</v>
      </c>
      <c r="CY4093" s="1" t="s">
        <v>2846</v>
      </c>
    </row>
    <row r="4094" spans="97:103" x14ac:dyDescent="0.2">
      <c r="CS4094" s="1" t="s">
        <v>2846</v>
      </c>
      <c r="CT4094" s="1">
        <v>4</v>
      </c>
      <c r="CU4094" s="1">
        <v>650</v>
      </c>
      <c r="CV4094" s="1">
        <v>84</v>
      </c>
      <c r="CW4094" s="1">
        <v>0</v>
      </c>
      <c r="CX4094" s="1">
        <v>150084</v>
      </c>
      <c r="CY4094" s="1" t="s">
        <v>2846</v>
      </c>
    </row>
    <row r="4095" spans="97:103" x14ac:dyDescent="0.2">
      <c r="CS4095" s="1" t="s">
        <v>2846</v>
      </c>
      <c r="CT4095" s="1">
        <v>4</v>
      </c>
      <c r="CU4095" s="1">
        <v>650</v>
      </c>
      <c r="CV4095" s="1">
        <v>84</v>
      </c>
      <c r="CW4095" s="1">
        <v>0</v>
      </c>
      <c r="CX4095" s="1">
        <v>150084</v>
      </c>
      <c r="CY4095" s="1" t="s">
        <v>2846</v>
      </c>
    </row>
    <row r="4096" spans="97:103" x14ac:dyDescent="0.2">
      <c r="CS4096" s="1" t="s">
        <v>2846</v>
      </c>
      <c r="CT4096" s="1">
        <v>4</v>
      </c>
      <c r="CU4096" s="1">
        <v>650</v>
      </c>
      <c r="CV4096" s="1">
        <v>84</v>
      </c>
      <c r="CW4096" s="1">
        <v>0</v>
      </c>
      <c r="CX4096" s="1">
        <v>150084</v>
      </c>
      <c r="CY4096" s="1" t="s">
        <v>2846</v>
      </c>
    </row>
    <row r="4097" spans="97:103" x14ac:dyDescent="0.2">
      <c r="CS4097" s="1" t="s">
        <v>2846</v>
      </c>
      <c r="CT4097" s="1">
        <v>4</v>
      </c>
      <c r="CU4097" s="1">
        <v>650</v>
      </c>
      <c r="CV4097" s="1">
        <v>84</v>
      </c>
      <c r="CW4097" s="1">
        <v>0</v>
      </c>
      <c r="CX4097" s="1">
        <v>150084</v>
      </c>
      <c r="CY4097" s="1" t="s">
        <v>2846</v>
      </c>
    </row>
    <row r="4098" spans="97:103" x14ac:dyDescent="0.2">
      <c r="CS4098" s="1" t="s">
        <v>2846</v>
      </c>
      <c r="CT4098" s="1">
        <v>4</v>
      </c>
      <c r="CU4098" s="1">
        <v>650</v>
      </c>
      <c r="CV4098" s="1">
        <v>84</v>
      </c>
      <c r="CW4098" s="1">
        <v>0</v>
      </c>
      <c r="CX4098" s="1">
        <v>150084</v>
      </c>
      <c r="CY4098" s="1" t="s">
        <v>2846</v>
      </c>
    </row>
    <row r="4099" spans="97:103" x14ac:dyDescent="0.2">
      <c r="CS4099" s="1" t="s">
        <v>2846</v>
      </c>
      <c r="CT4099" s="1">
        <v>4</v>
      </c>
      <c r="CU4099" s="1">
        <v>650</v>
      </c>
      <c r="CV4099" s="1">
        <v>84</v>
      </c>
      <c r="CW4099" s="1">
        <v>0</v>
      </c>
      <c r="CX4099" s="1">
        <v>150084</v>
      </c>
      <c r="CY4099" s="1" t="s">
        <v>2846</v>
      </c>
    </row>
    <row r="4100" spans="97:103" x14ac:dyDescent="0.2">
      <c r="CS4100" s="1" t="s">
        <v>2846</v>
      </c>
      <c r="CT4100" s="1">
        <v>4</v>
      </c>
      <c r="CU4100" s="1">
        <v>650</v>
      </c>
      <c r="CV4100" s="1">
        <v>84</v>
      </c>
      <c r="CW4100" s="1">
        <v>0</v>
      </c>
      <c r="CX4100" s="1">
        <v>150084</v>
      </c>
      <c r="CY4100" s="1" t="s">
        <v>2846</v>
      </c>
    </row>
    <row r="4101" spans="97:103" x14ac:dyDescent="0.2">
      <c r="CS4101" s="1" t="s">
        <v>2846</v>
      </c>
      <c r="CT4101" s="1">
        <v>4</v>
      </c>
      <c r="CU4101" s="1">
        <v>650</v>
      </c>
      <c r="CV4101" s="1">
        <v>84</v>
      </c>
      <c r="CW4101" s="1">
        <v>0</v>
      </c>
      <c r="CX4101" s="1">
        <v>150084</v>
      </c>
      <c r="CY4101" s="1" t="s">
        <v>2846</v>
      </c>
    </row>
    <row r="4102" spans="97:103" x14ac:dyDescent="0.2">
      <c r="CS4102" s="1" t="s">
        <v>2846</v>
      </c>
      <c r="CT4102" s="1">
        <v>4</v>
      </c>
      <c r="CU4102" s="1">
        <v>650</v>
      </c>
      <c r="CV4102" s="1">
        <v>84</v>
      </c>
      <c r="CW4102" s="1">
        <v>0</v>
      </c>
      <c r="CX4102" s="1">
        <v>150084</v>
      </c>
      <c r="CY4102" s="1" t="s">
        <v>2846</v>
      </c>
    </row>
    <row r="4103" spans="97:103" x14ac:dyDescent="0.2">
      <c r="CS4103" s="1" t="s">
        <v>2846</v>
      </c>
      <c r="CT4103" s="1">
        <v>4</v>
      </c>
      <c r="CU4103" s="1">
        <v>650</v>
      </c>
      <c r="CV4103" s="1">
        <v>84</v>
      </c>
      <c r="CW4103" s="1">
        <v>0</v>
      </c>
      <c r="CX4103" s="1">
        <v>150084</v>
      </c>
      <c r="CY4103" s="1" t="s">
        <v>2846</v>
      </c>
    </row>
    <row r="4104" spans="97:103" x14ac:dyDescent="0.2">
      <c r="CS4104" s="1" t="s">
        <v>2846</v>
      </c>
      <c r="CT4104" s="1">
        <v>4</v>
      </c>
      <c r="CU4104" s="1">
        <v>650</v>
      </c>
      <c r="CV4104" s="1">
        <v>84</v>
      </c>
      <c r="CW4104" s="1">
        <v>0</v>
      </c>
      <c r="CX4104" s="1">
        <v>150084</v>
      </c>
      <c r="CY4104" s="1" t="s">
        <v>2846</v>
      </c>
    </row>
    <row r="4105" spans="97:103" x14ac:dyDescent="0.2">
      <c r="CS4105" s="1" t="s">
        <v>2846</v>
      </c>
      <c r="CT4105" s="1">
        <v>4</v>
      </c>
      <c r="CU4105" s="1">
        <v>650</v>
      </c>
      <c r="CV4105" s="1">
        <v>84</v>
      </c>
      <c r="CW4105" s="1">
        <v>0</v>
      </c>
      <c r="CX4105" s="1">
        <v>150084</v>
      </c>
      <c r="CY4105" s="1" t="s">
        <v>2846</v>
      </c>
    </row>
    <row r="4106" spans="97:103" x14ac:dyDescent="0.2">
      <c r="CS4106" s="1" t="s">
        <v>2846</v>
      </c>
      <c r="CT4106" s="1">
        <v>4</v>
      </c>
      <c r="CU4106" s="1">
        <v>650</v>
      </c>
      <c r="CV4106" s="1">
        <v>84</v>
      </c>
      <c r="CW4106" s="1">
        <v>0</v>
      </c>
      <c r="CX4106" s="1">
        <v>150084</v>
      </c>
      <c r="CY4106" s="1" t="s">
        <v>2846</v>
      </c>
    </row>
    <row r="4107" spans="97:103" x14ac:dyDescent="0.2">
      <c r="CS4107" s="1" t="s">
        <v>2846</v>
      </c>
      <c r="CT4107" s="1">
        <v>4</v>
      </c>
      <c r="CU4107" s="1">
        <v>650</v>
      </c>
      <c r="CV4107" s="1">
        <v>84</v>
      </c>
      <c r="CW4107" s="1">
        <v>0</v>
      </c>
      <c r="CX4107" s="1">
        <v>150084</v>
      </c>
      <c r="CY4107" s="1" t="s">
        <v>2846</v>
      </c>
    </row>
    <row r="4108" spans="97:103" x14ac:dyDescent="0.2">
      <c r="CS4108" s="1" t="s">
        <v>2846</v>
      </c>
      <c r="CT4108" s="1">
        <v>4</v>
      </c>
      <c r="CU4108" s="1">
        <v>650</v>
      </c>
      <c r="CV4108" s="1">
        <v>84</v>
      </c>
      <c r="CW4108" s="1">
        <v>0</v>
      </c>
      <c r="CX4108" s="1">
        <v>150084</v>
      </c>
      <c r="CY4108" s="1" t="s">
        <v>2846</v>
      </c>
    </row>
    <row r="4109" spans="97:103" x14ac:dyDescent="0.2">
      <c r="CS4109" s="1" t="s">
        <v>2846</v>
      </c>
      <c r="CT4109" s="1">
        <v>4</v>
      </c>
      <c r="CU4109" s="1">
        <v>650</v>
      </c>
      <c r="CV4109" s="1">
        <v>84</v>
      </c>
      <c r="CW4109" s="1">
        <v>0</v>
      </c>
      <c r="CX4109" s="1">
        <v>150084</v>
      </c>
      <c r="CY4109" s="1" t="s">
        <v>2846</v>
      </c>
    </row>
    <row r="4110" spans="97:103" x14ac:dyDescent="0.2">
      <c r="CS4110" s="1" t="s">
        <v>2847</v>
      </c>
      <c r="CT4110" s="1">
        <v>4</v>
      </c>
      <c r="CU4110" s="1">
        <v>650</v>
      </c>
      <c r="CV4110" s="1">
        <v>85</v>
      </c>
      <c r="CW4110" s="1">
        <v>0</v>
      </c>
      <c r="CX4110" s="1">
        <v>150085</v>
      </c>
      <c r="CY4110" s="1" t="s">
        <v>2847</v>
      </c>
    </row>
    <row r="4111" spans="97:103" x14ac:dyDescent="0.2">
      <c r="CS4111" s="1" t="s">
        <v>2847</v>
      </c>
      <c r="CT4111" s="1">
        <v>4</v>
      </c>
      <c r="CU4111" s="1">
        <v>650</v>
      </c>
      <c r="CV4111" s="1">
        <v>85</v>
      </c>
      <c r="CW4111" s="1">
        <v>0</v>
      </c>
      <c r="CX4111" s="1">
        <v>150085</v>
      </c>
      <c r="CY4111" s="1" t="s">
        <v>2847</v>
      </c>
    </row>
    <row r="4112" spans="97:103" x14ac:dyDescent="0.2">
      <c r="CS4112" s="1" t="s">
        <v>2847</v>
      </c>
      <c r="CT4112" s="1">
        <v>4</v>
      </c>
      <c r="CU4112" s="1">
        <v>650</v>
      </c>
      <c r="CV4112" s="1">
        <v>85</v>
      </c>
      <c r="CW4112" s="1">
        <v>0</v>
      </c>
      <c r="CX4112" s="1">
        <v>150085</v>
      </c>
      <c r="CY4112" s="1" t="s">
        <v>2847</v>
      </c>
    </row>
    <row r="4113" spans="97:103" x14ac:dyDescent="0.2">
      <c r="CS4113" s="1" t="s">
        <v>2847</v>
      </c>
      <c r="CT4113" s="1">
        <v>4</v>
      </c>
      <c r="CU4113" s="1">
        <v>650</v>
      </c>
      <c r="CV4113" s="1">
        <v>85</v>
      </c>
      <c r="CW4113" s="1">
        <v>0</v>
      </c>
      <c r="CX4113" s="1">
        <v>150085</v>
      </c>
      <c r="CY4113" s="1" t="s">
        <v>2847</v>
      </c>
    </row>
    <row r="4114" spans="97:103" x14ac:dyDescent="0.2">
      <c r="CS4114" s="1" t="s">
        <v>2847</v>
      </c>
      <c r="CT4114" s="1">
        <v>4</v>
      </c>
      <c r="CU4114" s="1">
        <v>650</v>
      </c>
      <c r="CV4114" s="1">
        <v>85</v>
      </c>
      <c r="CW4114" s="1">
        <v>0</v>
      </c>
      <c r="CX4114" s="1">
        <v>150085</v>
      </c>
      <c r="CY4114" s="1" t="s">
        <v>2847</v>
      </c>
    </row>
    <row r="4115" spans="97:103" x14ac:dyDescent="0.2">
      <c r="CS4115" s="1" t="s">
        <v>2847</v>
      </c>
      <c r="CT4115" s="1">
        <v>4</v>
      </c>
      <c r="CU4115" s="1">
        <v>650</v>
      </c>
      <c r="CV4115" s="1">
        <v>85</v>
      </c>
      <c r="CW4115" s="1">
        <v>0</v>
      </c>
      <c r="CX4115" s="1">
        <v>150085</v>
      </c>
      <c r="CY4115" s="1" t="s">
        <v>2847</v>
      </c>
    </row>
    <row r="4116" spans="97:103" x14ac:dyDescent="0.2">
      <c r="CS4116" s="1" t="s">
        <v>2847</v>
      </c>
      <c r="CT4116" s="1">
        <v>4</v>
      </c>
      <c r="CU4116" s="1">
        <v>650</v>
      </c>
      <c r="CV4116" s="1">
        <v>85</v>
      </c>
      <c r="CW4116" s="1">
        <v>0</v>
      </c>
      <c r="CX4116" s="1">
        <v>150085</v>
      </c>
      <c r="CY4116" s="1" t="s">
        <v>2847</v>
      </c>
    </row>
    <row r="4117" spans="97:103" x14ac:dyDescent="0.2">
      <c r="CS4117" s="1" t="s">
        <v>2847</v>
      </c>
      <c r="CT4117" s="1">
        <v>4</v>
      </c>
      <c r="CU4117" s="1">
        <v>650</v>
      </c>
      <c r="CV4117" s="1">
        <v>85</v>
      </c>
      <c r="CW4117" s="1">
        <v>0</v>
      </c>
      <c r="CX4117" s="1">
        <v>150085</v>
      </c>
      <c r="CY4117" s="1" t="s">
        <v>2847</v>
      </c>
    </row>
    <row r="4118" spans="97:103" x14ac:dyDescent="0.2">
      <c r="CS4118" s="1" t="s">
        <v>2847</v>
      </c>
      <c r="CT4118" s="1">
        <v>4</v>
      </c>
      <c r="CU4118" s="1">
        <v>650</v>
      </c>
      <c r="CV4118" s="1">
        <v>85</v>
      </c>
      <c r="CW4118" s="1">
        <v>0</v>
      </c>
      <c r="CX4118" s="1">
        <v>150085</v>
      </c>
      <c r="CY4118" s="1" t="s">
        <v>2847</v>
      </c>
    </row>
    <row r="4119" spans="97:103" x14ac:dyDescent="0.2">
      <c r="CS4119" s="1" t="s">
        <v>2847</v>
      </c>
      <c r="CT4119" s="1">
        <v>4</v>
      </c>
      <c r="CU4119" s="1">
        <v>650</v>
      </c>
      <c r="CV4119" s="1">
        <v>85</v>
      </c>
      <c r="CW4119" s="1">
        <v>0</v>
      </c>
      <c r="CX4119" s="1">
        <v>150085</v>
      </c>
      <c r="CY4119" s="1" t="s">
        <v>2847</v>
      </c>
    </row>
    <row r="4120" spans="97:103" x14ac:dyDescent="0.2">
      <c r="CS4120" s="1" t="s">
        <v>2847</v>
      </c>
      <c r="CT4120" s="1">
        <v>4</v>
      </c>
      <c r="CU4120" s="1">
        <v>650</v>
      </c>
      <c r="CV4120" s="1">
        <v>85</v>
      </c>
      <c r="CW4120" s="1">
        <v>0</v>
      </c>
      <c r="CX4120" s="1">
        <v>150085</v>
      </c>
      <c r="CY4120" s="1" t="s">
        <v>2847</v>
      </c>
    </row>
    <row r="4121" spans="97:103" x14ac:dyDescent="0.2">
      <c r="CS4121" s="1" t="s">
        <v>2847</v>
      </c>
      <c r="CT4121" s="1">
        <v>4</v>
      </c>
      <c r="CU4121" s="1">
        <v>650</v>
      </c>
      <c r="CV4121" s="1">
        <v>85</v>
      </c>
      <c r="CW4121" s="1">
        <v>0</v>
      </c>
      <c r="CX4121" s="1">
        <v>150085</v>
      </c>
      <c r="CY4121" s="1" t="s">
        <v>2847</v>
      </c>
    </row>
    <row r="4122" spans="97:103" x14ac:dyDescent="0.2">
      <c r="CS4122" s="1" t="s">
        <v>2847</v>
      </c>
      <c r="CT4122" s="1">
        <v>4</v>
      </c>
      <c r="CU4122" s="1">
        <v>650</v>
      </c>
      <c r="CV4122" s="1">
        <v>85</v>
      </c>
      <c r="CW4122" s="1">
        <v>0</v>
      </c>
      <c r="CX4122" s="1">
        <v>150085</v>
      </c>
      <c r="CY4122" s="1" t="s">
        <v>2847</v>
      </c>
    </row>
    <row r="4123" spans="97:103" x14ac:dyDescent="0.2">
      <c r="CS4123" s="1" t="s">
        <v>2847</v>
      </c>
      <c r="CT4123" s="1">
        <v>4</v>
      </c>
      <c r="CU4123" s="1">
        <v>650</v>
      </c>
      <c r="CV4123" s="1">
        <v>85</v>
      </c>
      <c r="CW4123" s="1">
        <v>0</v>
      </c>
      <c r="CX4123" s="1">
        <v>150085</v>
      </c>
      <c r="CY4123" s="1" t="s">
        <v>2847</v>
      </c>
    </row>
    <row r="4124" spans="97:103" x14ac:dyDescent="0.2">
      <c r="CS4124" s="1" t="s">
        <v>2847</v>
      </c>
      <c r="CT4124" s="1">
        <v>4</v>
      </c>
      <c r="CU4124" s="1">
        <v>650</v>
      </c>
      <c r="CV4124" s="1">
        <v>85</v>
      </c>
      <c r="CW4124" s="1">
        <v>0</v>
      </c>
      <c r="CX4124" s="1">
        <v>150085</v>
      </c>
      <c r="CY4124" s="1" t="s">
        <v>2847</v>
      </c>
    </row>
    <row r="4125" spans="97:103" x14ac:dyDescent="0.2">
      <c r="CS4125" s="1" t="s">
        <v>2847</v>
      </c>
      <c r="CT4125" s="1">
        <v>4</v>
      </c>
      <c r="CU4125" s="1">
        <v>650</v>
      </c>
      <c r="CV4125" s="1">
        <v>85</v>
      </c>
      <c r="CW4125" s="1">
        <v>0</v>
      </c>
      <c r="CX4125" s="1">
        <v>150085</v>
      </c>
      <c r="CY4125" s="1" t="s">
        <v>2847</v>
      </c>
    </row>
    <row r="4126" spans="97:103" x14ac:dyDescent="0.2">
      <c r="CS4126" s="1" t="s">
        <v>2847</v>
      </c>
      <c r="CT4126" s="1">
        <v>4</v>
      </c>
      <c r="CU4126" s="1">
        <v>650</v>
      </c>
      <c r="CV4126" s="1">
        <v>85</v>
      </c>
      <c r="CW4126" s="1">
        <v>0</v>
      </c>
      <c r="CX4126" s="1">
        <v>150085</v>
      </c>
      <c r="CY4126" s="1" t="s">
        <v>2847</v>
      </c>
    </row>
    <row r="4127" spans="97:103" x14ac:dyDescent="0.2">
      <c r="CS4127" s="1" t="s">
        <v>2847</v>
      </c>
      <c r="CT4127" s="1">
        <v>4</v>
      </c>
      <c r="CU4127" s="1">
        <v>650</v>
      </c>
      <c r="CV4127" s="1">
        <v>85</v>
      </c>
      <c r="CW4127" s="1">
        <v>0</v>
      </c>
      <c r="CX4127" s="1">
        <v>150085</v>
      </c>
      <c r="CY4127" s="1" t="s">
        <v>2847</v>
      </c>
    </row>
    <row r="4128" spans="97:103" x14ac:dyDescent="0.2">
      <c r="CS4128" s="1" t="s">
        <v>2847</v>
      </c>
      <c r="CT4128" s="1">
        <v>4</v>
      </c>
      <c r="CU4128" s="1">
        <v>650</v>
      </c>
      <c r="CV4128" s="1">
        <v>85</v>
      </c>
      <c r="CW4128" s="1">
        <v>0</v>
      </c>
      <c r="CX4128" s="1">
        <v>150085</v>
      </c>
      <c r="CY4128" s="1" t="s">
        <v>2847</v>
      </c>
    </row>
    <row r="4129" spans="97:103" x14ac:dyDescent="0.2">
      <c r="CS4129" s="1" t="s">
        <v>2847</v>
      </c>
      <c r="CT4129" s="1">
        <v>4</v>
      </c>
      <c r="CU4129" s="1">
        <v>650</v>
      </c>
      <c r="CV4129" s="1">
        <v>85</v>
      </c>
      <c r="CW4129" s="1">
        <v>0</v>
      </c>
      <c r="CX4129" s="1">
        <v>150085</v>
      </c>
      <c r="CY4129" s="1" t="s">
        <v>2847</v>
      </c>
    </row>
    <row r="4130" spans="97:103" x14ac:dyDescent="0.2">
      <c r="CS4130" s="1" t="s">
        <v>2847</v>
      </c>
      <c r="CT4130" s="1">
        <v>4</v>
      </c>
      <c r="CU4130" s="1">
        <v>650</v>
      </c>
      <c r="CV4130" s="1">
        <v>85</v>
      </c>
      <c r="CW4130" s="1">
        <v>0</v>
      </c>
      <c r="CX4130" s="1">
        <v>150085</v>
      </c>
      <c r="CY4130" s="1" t="s">
        <v>2847</v>
      </c>
    </row>
    <row r="4131" spans="97:103" x14ac:dyDescent="0.2">
      <c r="CS4131" s="1" t="s">
        <v>2847</v>
      </c>
      <c r="CT4131" s="1">
        <v>4</v>
      </c>
      <c r="CU4131" s="1">
        <v>650</v>
      </c>
      <c r="CV4131" s="1">
        <v>85</v>
      </c>
      <c r="CW4131" s="1">
        <v>0</v>
      </c>
      <c r="CX4131" s="1">
        <v>150085</v>
      </c>
      <c r="CY4131" s="1" t="s">
        <v>2847</v>
      </c>
    </row>
    <row r="4132" spans="97:103" x14ac:dyDescent="0.2">
      <c r="CS4132" s="1" t="s">
        <v>2847</v>
      </c>
      <c r="CT4132" s="1">
        <v>4</v>
      </c>
      <c r="CU4132" s="1">
        <v>650</v>
      </c>
      <c r="CV4132" s="1">
        <v>85</v>
      </c>
      <c r="CW4132" s="1">
        <v>0</v>
      </c>
      <c r="CX4132" s="1">
        <v>150085</v>
      </c>
      <c r="CY4132" s="1" t="s">
        <v>2847</v>
      </c>
    </row>
    <row r="4133" spans="97:103" x14ac:dyDescent="0.2">
      <c r="CS4133" s="1" t="s">
        <v>2847</v>
      </c>
      <c r="CT4133" s="1">
        <v>4</v>
      </c>
      <c r="CU4133" s="1">
        <v>650</v>
      </c>
      <c r="CV4133" s="1">
        <v>85</v>
      </c>
      <c r="CW4133" s="1">
        <v>0</v>
      </c>
      <c r="CX4133" s="1">
        <v>150085</v>
      </c>
      <c r="CY4133" s="1" t="s">
        <v>2847</v>
      </c>
    </row>
    <row r="4134" spans="97:103" x14ac:dyDescent="0.2">
      <c r="CS4134" s="1" t="s">
        <v>2847</v>
      </c>
      <c r="CT4134" s="1">
        <v>4</v>
      </c>
      <c r="CU4134" s="1">
        <v>650</v>
      </c>
      <c r="CV4134" s="1">
        <v>85</v>
      </c>
      <c r="CW4134" s="1">
        <v>0</v>
      </c>
      <c r="CX4134" s="1">
        <v>150085</v>
      </c>
      <c r="CY4134" s="1" t="s">
        <v>2847</v>
      </c>
    </row>
    <row r="4135" spans="97:103" x14ac:dyDescent="0.2">
      <c r="CS4135" s="1" t="s">
        <v>2847</v>
      </c>
      <c r="CT4135" s="1">
        <v>4</v>
      </c>
      <c r="CU4135" s="1">
        <v>650</v>
      </c>
      <c r="CV4135" s="1">
        <v>85</v>
      </c>
      <c r="CW4135" s="1">
        <v>0</v>
      </c>
      <c r="CX4135" s="1">
        <v>150085</v>
      </c>
      <c r="CY4135" s="1" t="s">
        <v>2847</v>
      </c>
    </row>
    <row r="4136" spans="97:103" x14ac:dyDescent="0.2">
      <c r="CS4136" s="1" t="s">
        <v>2847</v>
      </c>
      <c r="CT4136" s="1">
        <v>4</v>
      </c>
      <c r="CU4136" s="1">
        <v>650</v>
      </c>
      <c r="CV4136" s="1">
        <v>85</v>
      </c>
      <c r="CW4136" s="1">
        <v>0</v>
      </c>
      <c r="CX4136" s="1">
        <v>150085</v>
      </c>
      <c r="CY4136" s="1" t="s">
        <v>2847</v>
      </c>
    </row>
    <row r="4137" spans="97:103" x14ac:dyDescent="0.2">
      <c r="CS4137" s="1" t="s">
        <v>2847</v>
      </c>
      <c r="CT4137" s="1">
        <v>4</v>
      </c>
      <c r="CU4137" s="1">
        <v>650</v>
      </c>
      <c r="CV4137" s="1">
        <v>85</v>
      </c>
      <c r="CW4137" s="1">
        <v>0</v>
      </c>
      <c r="CX4137" s="1">
        <v>150085</v>
      </c>
      <c r="CY4137" s="1" t="s">
        <v>2847</v>
      </c>
    </row>
    <row r="4138" spans="97:103" x14ac:dyDescent="0.2">
      <c r="CS4138" s="1" t="s">
        <v>2847</v>
      </c>
      <c r="CT4138" s="1">
        <v>4</v>
      </c>
      <c r="CU4138" s="1">
        <v>650</v>
      </c>
      <c r="CV4138" s="1">
        <v>85</v>
      </c>
      <c r="CW4138" s="1">
        <v>0</v>
      </c>
      <c r="CX4138" s="1">
        <v>150085</v>
      </c>
      <c r="CY4138" s="1" t="s">
        <v>2847</v>
      </c>
    </row>
    <row r="4139" spans="97:103" x14ac:dyDescent="0.2">
      <c r="CS4139" s="1" t="s">
        <v>2847</v>
      </c>
      <c r="CT4139" s="1">
        <v>4</v>
      </c>
      <c r="CU4139" s="1">
        <v>650</v>
      </c>
      <c r="CV4139" s="1">
        <v>85</v>
      </c>
      <c r="CW4139" s="1">
        <v>0</v>
      </c>
      <c r="CX4139" s="1">
        <v>150085</v>
      </c>
      <c r="CY4139" s="1" t="s">
        <v>2847</v>
      </c>
    </row>
    <row r="4140" spans="97:103" x14ac:dyDescent="0.2">
      <c r="CS4140" s="1" t="s">
        <v>2847</v>
      </c>
      <c r="CT4140" s="1">
        <v>4</v>
      </c>
      <c r="CU4140" s="1">
        <v>650</v>
      </c>
      <c r="CV4140" s="1">
        <v>85</v>
      </c>
      <c r="CW4140" s="1">
        <v>0</v>
      </c>
      <c r="CX4140" s="1">
        <v>150085</v>
      </c>
      <c r="CY4140" s="1" t="s">
        <v>2847</v>
      </c>
    </row>
    <row r="4141" spans="97:103" x14ac:dyDescent="0.2">
      <c r="CS4141" s="1" t="s">
        <v>2847</v>
      </c>
      <c r="CT4141" s="1">
        <v>4</v>
      </c>
      <c r="CU4141" s="1">
        <v>650</v>
      </c>
      <c r="CV4141" s="1">
        <v>85</v>
      </c>
      <c r="CW4141" s="1">
        <v>0</v>
      </c>
      <c r="CX4141" s="1">
        <v>150085</v>
      </c>
      <c r="CY4141" s="1" t="s">
        <v>2847</v>
      </c>
    </row>
    <row r="4142" spans="97:103" x14ac:dyDescent="0.2">
      <c r="CS4142" s="1" t="s">
        <v>2847</v>
      </c>
      <c r="CT4142" s="1">
        <v>4</v>
      </c>
      <c r="CU4142" s="1">
        <v>650</v>
      </c>
      <c r="CV4142" s="1">
        <v>85</v>
      </c>
      <c r="CW4142" s="1">
        <v>0</v>
      </c>
      <c r="CX4142" s="1">
        <v>150085</v>
      </c>
      <c r="CY4142" s="1" t="s">
        <v>2847</v>
      </c>
    </row>
    <row r="4143" spans="97:103" x14ac:dyDescent="0.2">
      <c r="CS4143" s="1" t="s">
        <v>2847</v>
      </c>
      <c r="CT4143" s="1">
        <v>4</v>
      </c>
      <c r="CU4143" s="1">
        <v>650</v>
      </c>
      <c r="CV4143" s="1">
        <v>85</v>
      </c>
      <c r="CW4143" s="1">
        <v>0</v>
      </c>
      <c r="CX4143" s="1">
        <v>150085</v>
      </c>
      <c r="CY4143" s="1" t="s">
        <v>2847</v>
      </c>
    </row>
    <row r="4144" spans="97:103" x14ac:dyDescent="0.2">
      <c r="CS4144" s="1" t="s">
        <v>2847</v>
      </c>
      <c r="CT4144" s="1">
        <v>4</v>
      </c>
      <c r="CU4144" s="1">
        <v>650</v>
      </c>
      <c r="CV4144" s="1">
        <v>85</v>
      </c>
      <c r="CW4144" s="1">
        <v>0</v>
      </c>
      <c r="CX4144" s="1">
        <v>150085</v>
      </c>
      <c r="CY4144" s="1" t="s">
        <v>2847</v>
      </c>
    </row>
    <row r="4145" spans="97:103" x14ac:dyDescent="0.2">
      <c r="CS4145" s="1" t="s">
        <v>2847</v>
      </c>
      <c r="CT4145" s="1">
        <v>4</v>
      </c>
      <c r="CU4145" s="1">
        <v>650</v>
      </c>
      <c r="CV4145" s="1">
        <v>85</v>
      </c>
      <c r="CW4145" s="1">
        <v>0</v>
      </c>
      <c r="CX4145" s="1">
        <v>150085</v>
      </c>
      <c r="CY4145" s="1" t="s">
        <v>2847</v>
      </c>
    </row>
    <row r="4146" spans="97:103" x14ac:dyDescent="0.2">
      <c r="CS4146" s="1" t="s">
        <v>2848</v>
      </c>
      <c r="CT4146" s="1">
        <v>4</v>
      </c>
      <c r="CU4146" s="1">
        <v>650</v>
      </c>
      <c r="CV4146" s="1">
        <v>86</v>
      </c>
      <c r="CW4146" s="1">
        <v>0</v>
      </c>
      <c r="CX4146" s="1">
        <v>150086</v>
      </c>
      <c r="CY4146" s="1" t="s">
        <v>2848</v>
      </c>
    </row>
    <row r="4147" spans="97:103" x14ac:dyDescent="0.2">
      <c r="CS4147" s="1" t="s">
        <v>2848</v>
      </c>
      <c r="CT4147" s="1">
        <v>4</v>
      </c>
      <c r="CU4147" s="1">
        <v>650</v>
      </c>
      <c r="CV4147" s="1">
        <v>86</v>
      </c>
      <c r="CW4147" s="1">
        <v>0</v>
      </c>
      <c r="CX4147" s="1">
        <v>150086</v>
      </c>
      <c r="CY4147" s="1" t="s">
        <v>2848</v>
      </c>
    </row>
    <row r="4148" spans="97:103" x14ac:dyDescent="0.2">
      <c r="CS4148" s="1" t="s">
        <v>2848</v>
      </c>
      <c r="CT4148" s="1">
        <v>4</v>
      </c>
      <c r="CU4148" s="1">
        <v>650</v>
      </c>
      <c r="CV4148" s="1">
        <v>86</v>
      </c>
      <c r="CW4148" s="1">
        <v>0</v>
      </c>
      <c r="CX4148" s="1">
        <v>150086</v>
      </c>
      <c r="CY4148" s="1" t="s">
        <v>2848</v>
      </c>
    </row>
    <row r="4149" spans="97:103" x14ac:dyDescent="0.2">
      <c r="CS4149" s="1" t="s">
        <v>2848</v>
      </c>
      <c r="CT4149" s="1">
        <v>4</v>
      </c>
      <c r="CU4149" s="1">
        <v>650</v>
      </c>
      <c r="CV4149" s="1">
        <v>86</v>
      </c>
      <c r="CW4149" s="1">
        <v>0</v>
      </c>
      <c r="CX4149" s="1">
        <v>150086</v>
      </c>
      <c r="CY4149" s="1" t="s">
        <v>2848</v>
      </c>
    </row>
    <row r="4150" spans="97:103" x14ac:dyDescent="0.2">
      <c r="CS4150" s="1" t="s">
        <v>2848</v>
      </c>
      <c r="CT4150" s="1">
        <v>4</v>
      </c>
      <c r="CU4150" s="1">
        <v>650</v>
      </c>
      <c r="CV4150" s="1">
        <v>86</v>
      </c>
      <c r="CW4150" s="1">
        <v>0</v>
      </c>
      <c r="CX4150" s="1">
        <v>150086</v>
      </c>
      <c r="CY4150" s="1" t="s">
        <v>2848</v>
      </c>
    </row>
    <row r="4151" spans="97:103" x14ac:dyDescent="0.2">
      <c r="CS4151" s="1" t="s">
        <v>2848</v>
      </c>
      <c r="CT4151" s="1">
        <v>4</v>
      </c>
      <c r="CU4151" s="1">
        <v>650</v>
      </c>
      <c r="CV4151" s="1">
        <v>86</v>
      </c>
      <c r="CW4151" s="1">
        <v>0</v>
      </c>
      <c r="CX4151" s="1">
        <v>150086</v>
      </c>
      <c r="CY4151" s="1" t="s">
        <v>2848</v>
      </c>
    </row>
    <row r="4152" spans="97:103" x14ac:dyDescent="0.2">
      <c r="CS4152" s="1" t="s">
        <v>2848</v>
      </c>
      <c r="CT4152" s="1">
        <v>4</v>
      </c>
      <c r="CU4152" s="1">
        <v>650</v>
      </c>
      <c r="CV4152" s="1">
        <v>86</v>
      </c>
      <c r="CW4152" s="1">
        <v>0</v>
      </c>
      <c r="CX4152" s="1">
        <v>150086</v>
      </c>
      <c r="CY4152" s="1" t="s">
        <v>2848</v>
      </c>
    </row>
    <row r="4153" spans="97:103" x14ac:dyDescent="0.2">
      <c r="CS4153" s="1" t="s">
        <v>2848</v>
      </c>
      <c r="CT4153" s="1">
        <v>4</v>
      </c>
      <c r="CU4153" s="1">
        <v>650</v>
      </c>
      <c r="CV4153" s="1">
        <v>86</v>
      </c>
      <c r="CW4153" s="1">
        <v>0</v>
      </c>
      <c r="CX4153" s="1">
        <v>150086</v>
      </c>
      <c r="CY4153" s="1" t="s">
        <v>2848</v>
      </c>
    </row>
    <row r="4154" spans="97:103" x14ac:dyDescent="0.2">
      <c r="CS4154" s="1" t="s">
        <v>2848</v>
      </c>
      <c r="CT4154" s="1">
        <v>4</v>
      </c>
      <c r="CU4154" s="1">
        <v>650</v>
      </c>
      <c r="CV4154" s="1">
        <v>86</v>
      </c>
      <c r="CW4154" s="1">
        <v>0</v>
      </c>
      <c r="CX4154" s="1">
        <v>150086</v>
      </c>
      <c r="CY4154" s="1" t="s">
        <v>2848</v>
      </c>
    </row>
    <row r="4155" spans="97:103" x14ac:dyDescent="0.2">
      <c r="CS4155" s="1" t="s">
        <v>2848</v>
      </c>
      <c r="CT4155" s="1">
        <v>4</v>
      </c>
      <c r="CU4155" s="1">
        <v>650</v>
      </c>
      <c r="CV4155" s="1">
        <v>86</v>
      </c>
      <c r="CW4155" s="1">
        <v>0</v>
      </c>
      <c r="CX4155" s="1">
        <v>150086</v>
      </c>
      <c r="CY4155" s="1" t="s">
        <v>2848</v>
      </c>
    </row>
    <row r="4156" spans="97:103" x14ac:dyDescent="0.2">
      <c r="CS4156" s="1" t="s">
        <v>2848</v>
      </c>
      <c r="CT4156" s="1">
        <v>4</v>
      </c>
      <c r="CU4156" s="1">
        <v>650</v>
      </c>
      <c r="CV4156" s="1">
        <v>86</v>
      </c>
      <c r="CW4156" s="1">
        <v>0</v>
      </c>
      <c r="CX4156" s="1">
        <v>150086</v>
      </c>
      <c r="CY4156" s="1" t="s">
        <v>2848</v>
      </c>
    </row>
    <row r="4157" spans="97:103" x14ac:dyDescent="0.2">
      <c r="CS4157" s="1" t="s">
        <v>2848</v>
      </c>
      <c r="CT4157" s="1">
        <v>4</v>
      </c>
      <c r="CU4157" s="1">
        <v>650</v>
      </c>
      <c r="CV4157" s="1">
        <v>86</v>
      </c>
      <c r="CW4157" s="1">
        <v>0</v>
      </c>
      <c r="CX4157" s="1">
        <v>150086</v>
      </c>
      <c r="CY4157" s="1" t="s">
        <v>2848</v>
      </c>
    </row>
    <row r="4158" spans="97:103" x14ac:dyDescent="0.2">
      <c r="CS4158" s="1" t="s">
        <v>2848</v>
      </c>
      <c r="CT4158" s="1">
        <v>4</v>
      </c>
      <c r="CU4158" s="1">
        <v>650</v>
      </c>
      <c r="CV4158" s="1">
        <v>86</v>
      </c>
      <c r="CW4158" s="1">
        <v>0</v>
      </c>
      <c r="CX4158" s="1">
        <v>150086</v>
      </c>
      <c r="CY4158" s="1" t="s">
        <v>2848</v>
      </c>
    </row>
    <row r="4159" spans="97:103" x14ac:dyDescent="0.2">
      <c r="CS4159" s="1" t="s">
        <v>2848</v>
      </c>
      <c r="CT4159" s="1">
        <v>4</v>
      </c>
      <c r="CU4159" s="1">
        <v>650</v>
      </c>
      <c r="CV4159" s="1">
        <v>86</v>
      </c>
      <c r="CW4159" s="1">
        <v>0</v>
      </c>
      <c r="CX4159" s="1">
        <v>150086</v>
      </c>
      <c r="CY4159" s="1" t="s">
        <v>2848</v>
      </c>
    </row>
    <row r="4160" spans="97:103" x14ac:dyDescent="0.2">
      <c r="CS4160" s="1" t="s">
        <v>2848</v>
      </c>
      <c r="CT4160" s="1">
        <v>4</v>
      </c>
      <c r="CU4160" s="1">
        <v>650</v>
      </c>
      <c r="CV4160" s="1">
        <v>86</v>
      </c>
      <c r="CW4160" s="1">
        <v>0</v>
      </c>
      <c r="CX4160" s="1">
        <v>150086</v>
      </c>
      <c r="CY4160" s="1" t="s">
        <v>2848</v>
      </c>
    </row>
    <row r="4161" spans="97:103" x14ac:dyDescent="0.2">
      <c r="CS4161" s="1" t="s">
        <v>2848</v>
      </c>
      <c r="CT4161" s="1">
        <v>4</v>
      </c>
      <c r="CU4161" s="1">
        <v>650</v>
      </c>
      <c r="CV4161" s="1">
        <v>86</v>
      </c>
      <c r="CW4161" s="1">
        <v>0</v>
      </c>
      <c r="CX4161" s="1">
        <v>150086</v>
      </c>
      <c r="CY4161" s="1" t="s">
        <v>2848</v>
      </c>
    </row>
    <row r="4162" spans="97:103" x14ac:dyDescent="0.2">
      <c r="CS4162" s="1" t="s">
        <v>2848</v>
      </c>
      <c r="CT4162" s="1">
        <v>4</v>
      </c>
      <c r="CU4162" s="1">
        <v>650</v>
      </c>
      <c r="CV4162" s="1">
        <v>86</v>
      </c>
      <c r="CW4162" s="1">
        <v>0</v>
      </c>
      <c r="CX4162" s="1">
        <v>150086</v>
      </c>
      <c r="CY4162" s="1" t="s">
        <v>2848</v>
      </c>
    </row>
    <row r="4163" spans="97:103" x14ac:dyDescent="0.2">
      <c r="CS4163" s="1" t="s">
        <v>2848</v>
      </c>
      <c r="CT4163" s="1">
        <v>4</v>
      </c>
      <c r="CU4163" s="1">
        <v>650</v>
      </c>
      <c r="CV4163" s="1">
        <v>86</v>
      </c>
      <c r="CW4163" s="1">
        <v>0</v>
      </c>
      <c r="CX4163" s="1">
        <v>150086</v>
      </c>
      <c r="CY4163" s="1" t="s">
        <v>2848</v>
      </c>
    </row>
    <row r="4164" spans="97:103" x14ac:dyDescent="0.2">
      <c r="CS4164" s="1" t="s">
        <v>2848</v>
      </c>
      <c r="CT4164" s="1">
        <v>4</v>
      </c>
      <c r="CU4164" s="1">
        <v>650</v>
      </c>
      <c r="CV4164" s="1">
        <v>86</v>
      </c>
      <c r="CW4164" s="1">
        <v>0</v>
      </c>
      <c r="CX4164" s="1">
        <v>150086</v>
      </c>
      <c r="CY4164" s="1" t="s">
        <v>2848</v>
      </c>
    </row>
    <row r="4165" spans="97:103" x14ac:dyDescent="0.2">
      <c r="CS4165" s="1" t="s">
        <v>2848</v>
      </c>
      <c r="CT4165" s="1">
        <v>4</v>
      </c>
      <c r="CU4165" s="1">
        <v>650</v>
      </c>
      <c r="CV4165" s="1">
        <v>86</v>
      </c>
      <c r="CW4165" s="1">
        <v>0</v>
      </c>
      <c r="CX4165" s="1">
        <v>150086</v>
      </c>
      <c r="CY4165" s="1" t="s">
        <v>2848</v>
      </c>
    </row>
    <row r="4166" spans="97:103" x14ac:dyDescent="0.2">
      <c r="CS4166" s="1" t="s">
        <v>2848</v>
      </c>
      <c r="CT4166" s="1">
        <v>4</v>
      </c>
      <c r="CU4166" s="1">
        <v>650</v>
      </c>
      <c r="CV4166" s="1">
        <v>86</v>
      </c>
      <c r="CW4166" s="1">
        <v>0</v>
      </c>
      <c r="CX4166" s="1">
        <v>150086</v>
      </c>
      <c r="CY4166" s="1" t="s">
        <v>2848</v>
      </c>
    </row>
    <row r="4167" spans="97:103" x14ac:dyDescent="0.2">
      <c r="CS4167" s="1" t="s">
        <v>2848</v>
      </c>
      <c r="CT4167" s="1">
        <v>4</v>
      </c>
      <c r="CU4167" s="1">
        <v>650</v>
      </c>
      <c r="CV4167" s="1">
        <v>86</v>
      </c>
      <c r="CW4167" s="1">
        <v>0</v>
      </c>
      <c r="CX4167" s="1">
        <v>150086</v>
      </c>
      <c r="CY4167" s="1" t="s">
        <v>2848</v>
      </c>
    </row>
    <row r="4168" spans="97:103" x14ac:dyDescent="0.2">
      <c r="CS4168" s="1" t="s">
        <v>2848</v>
      </c>
      <c r="CT4168" s="1">
        <v>4</v>
      </c>
      <c r="CU4168" s="1">
        <v>650</v>
      </c>
      <c r="CV4168" s="1">
        <v>86</v>
      </c>
      <c r="CW4168" s="1">
        <v>0</v>
      </c>
      <c r="CX4168" s="1">
        <v>150086</v>
      </c>
      <c r="CY4168" s="1" t="s">
        <v>2848</v>
      </c>
    </row>
    <row r="4169" spans="97:103" x14ac:dyDescent="0.2">
      <c r="CS4169" s="1" t="s">
        <v>2848</v>
      </c>
      <c r="CT4169" s="1">
        <v>4</v>
      </c>
      <c r="CU4169" s="1">
        <v>650</v>
      </c>
      <c r="CV4169" s="1">
        <v>86</v>
      </c>
      <c r="CW4169" s="1">
        <v>0</v>
      </c>
      <c r="CX4169" s="1">
        <v>150086</v>
      </c>
      <c r="CY4169" s="1" t="s">
        <v>2848</v>
      </c>
    </row>
    <row r="4170" spans="97:103" x14ac:dyDescent="0.2">
      <c r="CS4170" s="1" t="s">
        <v>2848</v>
      </c>
      <c r="CT4170" s="1">
        <v>4</v>
      </c>
      <c r="CU4170" s="1">
        <v>650</v>
      </c>
      <c r="CV4170" s="1">
        <v>86</v>
      </c>
      <c r="CW4170" s="1">
        <v>0</v>
      </c>
      <c r="CX4170" s="1">
        <v>150086</v>
      </c>
      <c r="CY4170" s="1" t="s">
        <v>2848</v>
      </c>
    </row>
    <row r="4171" spans="97:103" x14ac:dyDescent="0.2">
      <c r="CS4171" s="1" t="s">
        <v>2848</v>
      </c>
      <c r="CT4171" s="1">
        <v>4</v>
      </c>
      <c r="CU4171" s="1">
        <v>650</v>
      </c>
      <c r="CV4171" s="1">
        <v>86</v>
      </c>
      <c r="CW4171" s="1">
        <v>0</v>
      </c>
      <c r="CX4171" s="1">
        <v>150086</v>
      </c>
      <c r="CY4171" s="1" t="s">
        <v>2848</v>
      </c>
    </row>
    <row r="4172" spans="97:103" x14ac:dyDescent="0.2">
      <c r="CS4172" s="1" t="s">
        <v>2848</v>
      </c>
      <c r="CT4172" s="1">
        <v>4</v>
      </c>
      <c r="CU4172" s="1">
        <v>650</v>
      </c>
      <c r="CV4172" s="1">
        <v>86</v>
      </c>
      <c r="CW4172" s="1">
        <v>0</v>
      </c>
      <c r="CX4172" s="1">
        <v>150086</v>
      </c>
      <c r="CY4172" s="1" t="s">
        <v>2848</v>
      </c>
    </row>
    <row r="4173" spans="97:103" x14ac:dyDescent="0.2">
      <c r="CS4173" s="1" t="s">
        <v>2848</v>
      </c>
      <c r="CT4173" s="1">
        <v>4</v>
      </c>
      <c r="CU4173" s="1">
        <v>650</v>
      </c>
      <c r="CV4173" s="1">
        <v>86</v>
      </c>
      <c r="CW4173" s="1">
        <v>0</v>
      </c>
      <c r="CX4173" s="1">
        <v>150086</v>
      </c>
      <c r="CY4173" s="1" t="s">
        <v>2848</v>
      </c>
    </row>
    <row r="4174" spans="97:103" x14ac:dyDescent="0.2">
      <c r="CS4174" s="1" t="s">
        <v>2848</v>
      </c>
      <c r="CT4174" s="1">
        <v>4</v>
      </c>
      <c r="CU4174" s="1">
        <v>650</v>
      </c>
      <c r="CV4174" s="1">
        <v>86</v>
      </c>
      <c r="CW4174" s="1">
        <v>0</v>
      </c>
      <c r="CX4174" s="1">
        <v>150086</v>
      </c>
      <c r="CY4174" s="1" t="s">
        <v>2848</v>
      </c>
    </row>
    <row r="4175" spans="97:103" x14ac:dyDescent="0.2">
      <c r="CS4175" s="1" t="s">
        <v>2848</v>
      </c>
      <c r="CT4175" s="1">
        <v>4</v>
      </c>
      <c r="CU4175" s="1">
        <v>650</v>
      </c>
      <c r="CV4175" s="1">
        <v>86</v>
      </c>
      <c r="CW4175" s="1">
        <v>0</v>
      </c>
      <c r="CX4175" s="1">
        <v>150086</v>
      </c>
      <c r="CY4175" s="1" t="s">
        <v>2848</v>
      </c>
    </row>
    <row r="4176" spans="97:103" x14ac:dyDescent="0.2">
      <c r="CS4176" s="1" t="s">
        <v>2848</v>
      </c>
      <c r="CT4176" s="1">
        <v>4</v>
      </c>
      <c r="CU4176" s="1">
        <v>650</v>
      </c>
      <c r="CV4176" s="1">
        <v>86</v>
      </c>
      <c r="CW4176" s="1">
        <v>0</v>
      </c>
      <c r="CX4176" s="1">
        <v>150086</v>
      </c>
      <c r="CY4176" s="1" t="s">
        <v>2848</v>
      </c>
    </row>
    <row r="4177" spans="97:103" x14ac:dyDescent="0.2">
      <c r="CS4177" s="1" t="s">
        <v>2848</v>
      </c>
      <c r="CT4177" s="1">
        <v>4</v>
      </c>
      <c r="CU4177" s="1">
        <v>650</v>
      </c>
      <c r="CV4177" s="1">
        <v>86</v>
      </c>
      <c r="CW4177" s="1">
        <v>0</v>
      </c>
      <c r="CX4177" s="1">
        <v>150086</v>
      </c>
      <c r="CY4177" s="1" t="s">
        <v>2848</v>
      </c>
    </row>
    <row r="4178" spans="97:103" x14ac:dyDescent="0.2">
      <c r="CS4178" s="1" t="s">
        <v>2848</v>
      </c>
      <c r="CT4178" s="1">
        <v>4</v>
      </c>
      <c r="CU4178" s="1">
        <v>650</v>
      </c>
      <c r="CV4178" s="1">
        <v>86</v>
      </c>
      <c r="CW4178" s="1">
        <v>0</v>
      </c>
      <c r="CX4178" s="1">
        <v>150086</v>
      </c>
      <c r="CY4178" s="1" t="s">
        <v>2848</v>
      </c>
    </row>
    <row r="4179" spans="97:103" x14ac:dyDescent="0.2">
      <c r="CS4179" s="1" t="s">
        <v>2848</v>
      </c>
      <c r="CT4179" s="1">
        <v>4</v>
      </c>
      <c r="CU4179" s="1">
        <v>650</v>
      </c>
      <c r="CV4179" s="1">
        <v>86</v>
      </c>
      <c r="CW4179" s="1">
        <v>0</v>
      </c>
      <c r="CX4179" s="1">
        <v>150086</v>
      </c>
      <c r="CY4179" s="1" t="s">
        <v>2848</v>
      </c>
    </row>
    <row r="4180" spans="97:103" x14ac:dyDescent="0.2">
      <c r="CS4180" s="1" t="s">
        <v>2848</v>
      </c>
      <c r="CT4180" s="1">
        <v>4</v>
      </c>
      <c r="CU4180" s="1">
        <v>650</v>
      </c>
      <c r="CV4180" s="1">
        <v>86</v>
      </c>
      <c r="CW4180" s="1">
        <v>0</v>
      </c>
      <c r="CX4180" s="1">
        <v>150086</v>
      </c>
      <c r="CY4180" s="1" t="s">
        <v>2848</v>
      </c>
    </row>
    <row r="4181" spans="97:103" x14ac:dyDescent="0.2">
      <c r="CS4181" s="1" t="s">
        <v>2848</v>
      </c>
      <c r="CT4181" s="1">
        <v>4</v>
      </c>
      <c r="CU4181" s="1">
        <v>650</v>
      </c>
      <c r="CV4181" s="1">
        <v>86</v>
      </c>
      <c r="CW4181" s="1">
        <v>0</v>
      </c>
      <c r="CX4181" s="1">
        <v>150086</v>
      </c>
      <c r="CY4181" s="1" t="s">
        <v>2848</v>
      </c>
    </row>
    <row r="4182" spans="97:103" x14ac:dyDescent="0.2">
      <c r="CS4182" s="1" t="s">
        <v>2849</v>
      </c>
      <c r="CT4182" s="1">
        <v>4</v>
      </c>
      <c r="CU4182" s="1">
        <v>650</v>
      </c>
      <c r="CV4182" s="1">
        <v>87</v>
      </c>
      <c r="CW4182" s="1">
        <v>0</v>
      </c>
      <c r="CX4182" s="1">
        <v>150087</v>
      </c>
      <c r="CY4182" s="1" t="s">
        <v>2849</v>
      </c>
    </row>
    <row r="4183" spans="97:103" x14ac:dyDescent="0.2">
      <c r="CS4183" s="1" t="s">
        <v>2849</v>
      </c>
      <c r="CT4183" s="1">
        <v>4</v>
      </c>
      <c r="CU4183" s="1">
        <v>650</v>
      </c>
      <c r="CV4183" s="1">
        <v>87</v>
      </c>
      <c r="CW4183" s="1">
        <v>0</v>
      </c>
      <c r="CX4183" s="1">
        <v>150087</v>
      </c>
      <c r="CY4183" s="1" t="s">
        <v>2849</v>
      </c>
    </row>
    <row r="4184" spans="97:103" x14ac:dyDescent="0.2">
      <c r="CS4184" s="1" t="s">
        <v>2849</v>
      </c>
      <c r="CT4184" s="1">
        <v>4</v>
      </c>
      <c r="CU4184" s="1">
        <v>650</v>
      </c>
      <c r="CV4184" s="1">
        <v>87</v>
      </c>
      <c r="CW4184" s="1">
        <v>0</v>
      </c>
      <c r="CX4184" s="1">
        <v>150087</v>
      </c>
      <c r="CY4184" s="1" t="s">
        <v>2849</v>
      </c>
    </row>
    <row r="4185" spans="97:103" x14ac:dyDescent="0.2">
      <c r="CS4185" s="1" t="s">
        <v>2849</v>
      </c>
      <c r="CT4185" s="1">
        <v>4</v>
      </c>
      <c r="CU4185" s="1">
        <v>650</v>
      </c>
      <c r="CV4185" s="1">
        <v>87</v>
      </c>
      <c r="CW4185" s="1">
        <v>0</v>
      </c>
      <c r="CX4185" s="1">
        <v>150087</v>
      </c>
      <c r="CY4185" s="1" t="s">
        <v>2849</v>
      </c>
    </row>
    <row r="4186" spans="97:103" x14ac:dyDescent="0.2">
      <c r="CS4186" s="1" t="s">
        <v>2849</v>
      </c>
      <c r="CT4186" s="1">
        <v>4</v>
      </c>
      <c r="CU4186" s="1">
        <v>650</v>
      </c>
      <c r="CV4186" s="1">
        <v>87</v>
      </c>
      <c r="CW4186" s="1">
        <v>0</v>
      </c>
      <c r="CX4186" s="1">
        <v>150087</v>
      </c>
      <c r="CY4186" s="1" t="s">
        <v>2849</v>
      </c>
    </row>
    <row r="4187" spans="97:103" x14ac:dyDescent="0.2">
      <c r="CS4187" s="1" t="s">
        <v>2849</v>
      </c>
      <c r="CT4187" s="1">
        <v>4</v>
      </c>
      <c r="CU4187" s="1">
        <v>650</v>
      </c>
      <c r="CV4187" s="1">
        <v>87</v>
      </c>
      <c r="CW4187" s="1">
        <v>0</v>
      </c>
      <c r="CX4187" s="1">
        <v>150087</v>
      </c>
      <c r="CY4187" s="1" t="s">
        <v>2849</v>
      </c>
    </row>
    <row r="4188" spans="97:103" x14ac:dyDescent="0.2">
      <c r="CS4188" s="1" t="s">
        <v>2849</v>
      </c>
      <c r="CT4188" s="1">
        <v>4</v>
      </c>
      <c r="CU4188" s="1">
        <v>650</v>
      </c>
      <c r="CV4188" s="1">
        <v>87</v>
      </c>
      <c r="CW4188" s="1">
        <v>0</v>
      </c>
      <c r="CX4188" s="1">
        <v>150087</v>
      </c>
      <c r="CY4188" s="1" t="s">
        <v>2849</v>
      </c>
    </row>
    <row r="4189" spans="97:103" x14ac:dyDescent="0.2">
      <c r="CS4189" s="1" t="s">
        <v>2849</v>
      </c>
      <c r="CT4189" s="1">
        <v>4</v>
      </c>
      <c r="CU4189" s="1">
        <v>650</v>
      </c>
      <c r="CV4189" s="1">
        <v>87</v>
      </c>
      <c r="CW4189" s="1">
        <v>0</v>
      </c>
      <c r="CX4189" s="1">
        <v>150087</v>
      </c>
      <c r="CY4189" s="1" t="s">
        <v>2849</v>
      </c>
    </row>
    <row r="4190" spans="97:103" x14ac:dyDescent="0.2">
      <c r="CS4190" s="1" t="s">
        <v>2849</v>
      </c>
      <c r="CT4190" s="1">
        <v>4</v>
      </c>
      <c r="CU4190" s="1">
        <v>650</v>
      </c>
      <c r="CV4190" s="1">
        <v>87</v>
      </c>
      <c r="CW4190" s="1">
        <v>0</v>
      </c>
      <c r="CX4190" s="1">
        <v>150087</v>
      </c>
      <c r="CY4190" s="1" t="s">
        <v>2849</v>
      </c>
    </row>
    <row r="4191" spans="97:103" x14ac:dyDescent="0.2">
      <c r="CS4191" s="1" t="s">
        <v>2849</v>
      </c>
      <c r="CT4191" s="1">
        <v>4</v>
      </c>
      <c r="CU4191" s="1">
        <v>650</v>
      </c>
      <c r="CV4191" s="1">
        <v>87</v>
      </c>
      <c r="CW4191" s="1">
        <v>0</v>
      </c>
      <c r="CX4191" s="1">
        <v>150087</v>
      </c>
      <c r="CY4191" s="1" t="s">
        <v>2849</v>
      </c>
    </row>
    <row r="4192" spans="97:103" x14ac:dyDescent="0.2">
      <c r="CS4192" s="1" t="s">
        <v>2849</v>
      </c>
      <c r="CT4192" s="1">
        <v>4</v>
      </c>
      <c r="CU4192" s="1">
        <v>650</v>
      </c>
      <c r="CV4192" s="1">
        <v>87</v>
      </c>
      <c r="CW4192" s="1">
        <v>0</v>
      </c>
      <c r="CX4192" s="1">
        <v>150087</v>
      </c>
      <c r="CY4192" s="1" t="s">
        <v>2849</v>
      </c>
    </row>
    <row r="4193" spans="97:103" x14ac:dyDescent="0.2">
      <c r="CS4193" s="1" t="s">
        <v>2849</v>
      </c>
      <c r="CT4193" s="1">
        <v>4</v>
      </c>
      <c r="CU4193" s="1">
        <v>650</v>
      </c>
      <c r="CV4193" s="1">
        <v>87</v>
      </c>
      <c r="CW4193" s="1">
        <v>0</v>
      </c>
      <c r="CX4193" s="1">
        <v>150087</v>
      </c>
      <c r="CY4193" s="1" t="s">
        <v>2849</v>
      </c>
    </row>
    <row r="4194" spans="97:103" x14ac:dyDescent="0.2">
      <c r="CS4194" s="1" t="s">
        <v>2849</v>
      </c>
      <c r="CT4194" s="1">
        <v>4</v>
      </c>
      <c r="CU4194" s="1">
        <v>650</v>
      </c>
      <c r="CV4194" s="1">
        <v>87</v>
      </c>
      <c r="CW4194" s="1">
        <v>0</v>
      </c>
      <c r="CX4194" s="1">
        <v>150087</v>
      </c>
      <c r="CY4194" s="1" t="s">
        <v>2849</v>
      </c>
    </row>
    <row r="4195" spans="97:103" x14ac:dyDescent="0.2">
      <c r="CS4195" s="1" t="s">
        <v>2849</v>
      </c>
      <c r="CT4195" s="1">
        <v>4</v>
      </c>
      <c r="CU4195" s="1">
        <v>650</v>
      </c>
      <c r="CV4195" s="1">
        <v>87</v>
      </c>
      <c r="CW4195" s="1">
        <v>0</v>
      </c>
      <c r="CX4195" s="1">
        <v>150087</v>
      </c>
      <c r="CY4195" s="1" t="s">
        <v>2849</v>
      </c>
    </row>
    <row r="4196" spans="97:103" x14ac:dyDescent="0.2">
      <c r="CS4196" s="1" t="s">
        <v>2849</v>
      </c>
      <c r="CT4196" s="1">
        <v>4</v>
      </c>
      <c r="CU4196" s="1">
        <v>650</v>
      </c>
      <c r="CV4196" s="1">
        <v>87</v>
      </c>
      <c r="CW4196" s="1">
        <v>0</v>
      </c>
      <c r="CX4196" s="1">
        <v>150087</v>
      </c>
      <c r="CY4196" s="1" t="s">
        <v>2849</v>
      </c>
    </row>
    <row r="4197" spans="97:103" x14ac:dyDescent="0.2">
      <c r="CS4197" s="1" t="s">
        <v>2849</v>
      </c>
      <c r="CT4197" s="1">
        <v>4</v>
      </c>
      <c r="CU4197" s="1">
        <v>650</v>
      </c>
      <c r="CV4197" s="1">
        <v>87</v>
      </c>
      <c r="CW4197" s="1">
        <v>0</v>
      </c>
      <c r="CX4197" s="1">
        <v>150087</v>
      </c>
      <c r="CY4197" s="1" t="s">
        <v>2849</v>
      </c>
    </row>
    <row r="4198" spans="97:103" x14ac:dyDescent="0.2">
      <c r="CS4198" s="1" t="s">
        <v>2849</v>
      </c>
      <c r="CT4198" s="1">
        <v>4</v>
      </c>
      <c r="CU4198" s="1">
        <v>650</v>
      </c>
      <c r="CV4198" s="1">
        <v>87</v>
      </c>
      <c r="CW4198" s="1">
        <v>0</v>
      </c>
      <c r="CX4198" s="1">
        <v>150087</v>
      </c>
      <c r="CY4198" s="1" t="s">
        <v>2849</v>
      </c>
    </row>
    <row r="4199" spans="97:103" x14ac:dyDescent="0.2">
      <c r="CS4199" s="1" t="s">
        <v>2849</v>
      </c>
      <c r="CT4199" s="1">
        <v>4</v>
      </c>
      <c r="CU4199" s="1">
        <v>650</v>
      </c>
      <c r="CV4199" s="1">
        <v>87</v>
      </c>
      <c r="CW4199" s="1">
        <v>0</v>
      </c>
      <c r="CX4199" s="1">
        <v>150087</v>
      </c>
      <c r="CY4199" s="1" t="s">
        <v>2849</v>
      </c>
    </row>
    <row r="4200" spans="97:103" x14ac:dyDescent="0.2">
      <c r="CS4200" s="1" t="s">
        <v>2849</v>
      </c>
      <c r="CT4200" s="1">
        <v>4</v>
      </c>
      <c r="CU4200" s="1">
        <v>650</v>
      </c>
      <c r="CV4200" s="1">
        <v>87</v>
      </c>
      <c r="CW4200" s="1">
        <v>0</v>
      </c>
      <c r="CX4200" s="1">
        <v>150087</v>
      </c>
      <c r="CY4200" s="1" t="s">
        <v>2849</v>
      </c>
    </row>
    <row r="4201" spans="97:103" x14ac:dyDescent="0.2">
      <c r="CS4201" s="1" t="s">
        <v>2849</v>
      </c>
      <c r="CT4201" s="1">
        <v>4</v>
      </c>
      <c r="CU4201" s="1">
        <v>650</v>
      </c>
      <c r="CV4201" s="1">
        <v>87</v>
      </c>
      <c r="CW4201" s="1">
        <v>0</v>
      </c>
      <c r="CX4201" s="1">
        <v>150087</v>
      </c>
      <c r="CY4201" s="1" t="s">
        <v>2849</v>
      </c>
    </row>
    <row r="4202" spans="97:103" x14ac:dyDescent="0.2">
      <c r="CS4202" s="1" t="s">
        <v>2849</v>
      </c>
      <c r="CT4202" s="1">
        <v>4</v>
      </c>
      <c r="CU4202" s="1">
        <v>650</v>
      </c>
      <c r="CV4202" s="1">
        <v>87</v>
      </c>
      <c r="CW4202" s="1">
        <v>0</v>
      </c>
      <c r="CX4202" s="1">
        <v>150087</v>
      </c>
      <c r="CY4202" s="1" t="s">
        <v>2849</v>
      </c>
    </row>
    <row r="4203" spans="97:103" x14ac:dyDescent="0.2">
      <c r="CS4203" s="1" t="s">
        <v>2849</v>
      </c>
      <c r="CT4203" s="1">
        <v>4</v>
      </c>
      <c r="CU4203" s="1">
        <v>650</v>
      </c>
      <c r="CV4203" s="1">
        <v>87</v>
      </c>
      <c r="CW4203" s="1">
        <v>0</v>
      </c>
      <c r="CX4203" s="1">
        <v>150087</v>
      </c>
      <c r="CY4203" s="1" t="s">
        <v>2849</v>
      </c>
    </row>
    <row r="4204" spans="97:103" x14ac:dyDescent="0.2">
      <c r="CS4204" s="1" t="s">
        <v>2849</v>
      </c>
      <c r="CT4204" s="1">
        <v>4</v>
      </c>
      <c r="CU4204" s="1">
        <v>650</v>
      </c>
      <c r="CV4204" s="1">
        <v>87</v>
      </c>
      <c r="CW4204" s="1">
        <v>0</v>
      </c>
      <c r="CX4204" s="1">
        <v>150087</v>
      </c>
      <c r="CY4204" s="1" t="s">
        <v>2849</v>
      </c>
    </row>
    <row r="4205" spans="97:103" x14ac:dyDescent="0.2">
      <c r="CS4205" s="1" t="s">
        <v>2849</v>
      </c>
      <c r="CT4205" s="1">
        <v>4</v>
      </c>
      <c r="CU4205" s="1">
        <v>650</v>
      </c>
      <c r="CV4205" s="1">
        <v>87</v>
      </c>
      <c r="CW4205" s="1">
        <v>0</v>
      </c>
      <c r="CX4205" s="1">
        <v>150087</v>
      </c>
      <c r="CY4205" s="1" t="s">
        <v>2849</v>
      </c>
    </row>
    <row r="4206" spans="97:103" x14ac:dyDescent="0.2">
      <c r="CS4206" s="1" t="s">
        <v>2849</v>
      </c>
      <c r="CT4206" s="1">
        <v>4</v>
      </c>
      <c r="CU4206" s="1">
        <v>650</v>
      </c>
      <c r="CV4206" s="1">
        <v>87</v>
      </c>
      <c r="CW4206" s="1">
        <v>0</v>
      </c>
      <c r="CX4206" s="1">
        <v>150087</v>
      </c>
      <c r="CY4206" s="1" t="s">
        <v>2849</v>
      </c>
    </row>
    <row r="4207" spans="97:103" x14ac:dyDescent="0.2">
      <c r="CS4207" s="1" t="s">
        <v>2849</v>
      </c>
      <c r="CT4207" s="1">
        <v>4</v>
      </c>
      <c r="CU4207" s="1">
        <v>650</v>
      </c>
      <c r="CV4207" s="1">
        <v>87</v>
      </c>
      <c r="CW4207" s="1">
        <v>0</v>
      </c>
      <c r="CX4207" s="1">
        <v>150087</v>
      </c>
      <c r="CY4207" s="1" t="s">
        <v>2849</v>
      </c>
    </row>
    <row r="4208" spans="97:103" x14ac:dyDescent="0.2">
      <c r="CS4208" s="1" t="s">
        <v>2849</v>
      </c>
      <c r="CT4208" s="1">
        <v>4</v>
      </c>
      <c r="CU4208" s="1">
        <v>650</v>
      </c>
      <c r="CV4208" s="1">
        <v>87</v>
      </c>
      <c r="CW4208" s="1">
        <v>0</v>
      </c>
      <c r="CX4208" s="1">
        <v>150087</v>
      </c>
      <c r="CY4208" s="1" t="s">
        <v>2849</v>
      </c>
    </row>
    <row r="4209" spans="97:103" x14ac:dyDescent="0.2">
      <c r="CS4209" s="1" t="s">
        <v>2849</v>
      </c>
      <c r="CT4209" s="1">
        <v>4</v>
      </c>
      <c r="CU4209" s="1">
        <v>650</v>
      </c>
      <c r="CV4209" s="1">
        <v>87</v>
      </c>
      <c r="CW4209" s="1">
        <v>0</v>
      </c>
      <c r="CX4209" s="1">
        <v>150087</v>
      </c>
      <c r="CY4209" s="1" t="s">
        <v>2849</v>
      </c>
    </row>
    <row r="4210" spans="97:103" x14ac:dyDescent="0.2">
      <c r="CS4210" s="1" t="s">
        <v>2849</v>
      </c>
      <c r="CT4210" s="1">
        <v>4</v>
      </c>
      <c r="CU4210" s="1">
        <v>650</v>
      </c>
      <c r="CV4210" s="1">
        <v>87</v>
      </c>
      <c r="CW4210" s="1">
        <v>0</v>
      </c>
      <c r="CX4210" s="1">
        <v>150087</v>
      </c>
      <c r="CY4210" s="1" t="s">
        <v>2849</v>
      </c>
    </row>
    <row r="4211" spans="97:103" x14ac:dyDescent="0.2">
      <c r="CS4211" s="1" t="s">
        <v>2849</v>
      </c>
      <c r="CT4211" s="1">
        <v>4</v>
      </c>
      <c r="CU4211" s="1">
        <v>650</v>
      </c>
      <c r="CV4211" s="1">
        <v>87</v>
      </c>
      <c r="CW4211" s="1">
        <v>0</v>
      </c>
      <c r="CX4211" s="1">
        <v>150087</v>
      </c>
      <c r="CY4211" s="1" t="s">
        <v>2849</v>
      </c>
    </row>
    <row r="4212" spans="97:103" x14ac:dyDescent="0.2">
      <c r="CS4212" s="1" t="s">
        <v>2849</v>
      </c>
      <c r="CT4212" s="1">
        <v>4</v>
      </c>
      <c r="CU4212" s="1">
        <v>650</v>
      </c>
      <c r="CV4212" s="1">
        <v>87</v>
      </c>
      <c r="CW4212" s="1">
        <v>0</v>
      </c>
      <c r="CX4212" s="1">
        <v>150087</v>
      </c>
      <c r="CY4212" s="1" t="s">
        <v>2849</v>
      </c>
    </row>
    <row r="4213" spans="97:103" x14ac:dyDescent="0.2">
      <c r="CS4213" s="1" t="s">
        <v>2849</v>
      </c>
      <c r="CT4213" s="1">
        <v>4</v>
      </c>
      <c r="CU4213" s="1">
        <v>650</v>
      </c>
      <c r="CV4213" s="1">
        <v>87</v>
      </c>
      <c r="CW4213" s="1">
        <v>0</v>
      </c>
      <c r="CX4213" s="1">
        <v>150087</v>
      </c>
      <c r="CY4213" s="1" t="s">
        <v>2849</v>
      </c>
    </row>
    <row r="4214" spans="97:103" x14ac:dyDescent="0.2">
      <c r="CS4214" s="1" t="s">
        <v>2849</v>
      </c>
      <c r="CT4214" s="1">
        <v>4</v>
      </c>
      <c r="CU4214" s="1">
        <v>650</v>
      </c>
      <c r="CV4214" s="1">
        <v>87</v>
      </c>
      <c r="CW4214" s="1">
        <v>0</v>
      </c>
      <c r="CX4214" s="1">
        <v>150087</v>
      </c>
      <c r="CY4214" s="1" t="s">
        <v>2849</v>
      </c>
    </row>
    <row r="4215" spans="97:103" x14ac:dyDescent="0.2">
      <c r="CS4215" s="1" t="s">
        <v>2849</v>
      </c>
      <c r="CT4215" s="1">
        <v>4</v>
      </c>
      <c r="CU4215" s="1">
        <v>650</v>
      </c>
      <c r="CV4215" s="1">
        <v>87</v>
      </c>
      <c r="CW4215" s="1">
        <v>0</v>
      </c>
      <c r="CX4215" s="1">
        <v>150087</v>
      </c>
      <c r="CY4215" s="1" t="s">
        <v>2849</v>
      </c>
    </row>
    <row r="4216" spans="97:103" x14ac:dyDescent="0.2">
      <c r="CS4216" s="1" t="s">
        <v>2849</v>
      </c>
      <c r="CT4216" s="1">
        <v>4</v>
      </c>
      <c r="CU4216" s="1">
        <v>650</v>
      </c>
      <c r="CV4216" s="1">
        <v>87</v>
      </c>
      <c r="CW4216" s="1">
        <v>0</v>
      </c>
      <c r="CX4216" s="1">
        <v>150087</v>
      </c>
      <c r="CY4216" s="1" t="s">
        <v>2849</v>
      </c>
    </row>
    <row r="4217" spans="97:103" x14ac:dyDescent="0.2">
      <c r="CS4217" s="1" t="s">
        <v>2849</v>
      </c>
      <c r="CT4217" s="1">
        <v>4</v>
      </c>
      <c r="CU4217" s="1">
        <v>650</v>
      </c>
      <c r="CV4217" s="1">
        <v>87</v>
      </c>
      <c r="CW4217" s="1">
        <v>0</v>
      </c>
      <c r="CX4217" s="1">
        <v>150087</v>
      </c>
      <c r="CY4217" s="1" t="s">
        <v>2849</v>
      </c>
    </row>
    <row r="4218" spans="97:103" x14ac:dyDescent="0.2">
      <c r="CS4218" s="1" t="s">
        <v>2850</v>
      </c>
      <c r="CT4218" s="1">
        <v>2</v>
      </c>
      <c r="CU4218" s="1">
        <v>650</v>
      </c>
      <c r="CV4218" s="1">
        <v>88</v>
      </c>
      <c r="CW4218" s="1">
        <v>0</v>
      </c>
      <c r="CX4218" s="1">
        <v>150088</v>
      </c>
      <c r="CY4218" s="1" t="s">
        <v>2850</v>
      </c>
    </row>
    <row r="4219" spans="97:103" x14ac:dyDescent="0.2">
      <c r="CS4219" s="1" t="s">
        <v>2850</v>
      </c>
      <c r="CT4219" s="1">
        <v>2</v>
      </c>
      <c r="CU4219" s="1">
        <v>650</v>
      </c>
      <c r="CV4219" s="1">
        <v>88</v>
      </c>
      <c r="CW4219" s="1">
        <v>0</v>
      </c>
      <c r="CX4219" s="1">
        <v>150088</v>
      </c>
      <c r="CY4219" s="1" t="s">
        <v>2850</v>
      </c>
    </row>
    <row r="4220" spans="97:103" x14ac:dyDescent="0.2">
      <c r="CS4220" s="1" t="s">
        <v>2850</v>
      </c>
      <c r="CT4220" s="1">
        <v>2</v>
      </c>
      <c r="CU4220" s="1">
        <v>650</v>
      </c>
      <c r="CV4220" s="1">
        <v>88</v>
      </c>
      <c r="CW4220" s="1">
        <v>0</v>
      </c>
      <c r="CX4220" s="1">
        <v>150088</v>
      </c>
      <c r="CY4220" s="1" t="s">
        <v>2850</v>
      </c>
    </row>
    <row r="4221" spans="97:103" x14ac:dyDescent="0.2">
      <c r="CS4221" s="1" t="s">
        <v>2850</v>
      </c>
      <c r="CT4221" s="1">
        <v>2</v>
      </c>
      <c r="CU4221" s="1">
        <v>650</v>
      </c>
      <c r="CV4221" s="1">
        <v>88</v>
      </c>
      <c r="CW4221" s="1">
        <v>0</v>
      </c>
      <c r="CX4221" s="1">
        <v>150088</v>
      </c>
      <c r="CY4221" s="1" t="s">
        <v>2850</v>
      </c>
    </row>
    <row r="4222" spans="97:103" x14ac:dyDescent="0.2">
      <c r="CS4222" s="1" t="s">
        <v>2850</v>
      </c>
      <c r="CT4222" s="1">
        <v>2</v>
      </c>
      <c r="CU4222" s="1">
        <v>650</v>
      </c>
      <c r="CV4222" s="1">
        <v>88</v>
      </c>
      <c r="CW4222" s="1">
        <v>0</v>
      </c>
      <c r="CX4222" s="1">
        <v>150088</v>
      </c>
      <c r="CY4222" s="1" t="s">
        <v>2850</v>
      </c>
    </row>
    <row r="4223" spans="97:103" x14ac:dyDescent="0.2">
      <c r="CS4223" s="1" t="s">
        <v>2850</v>
      </c>
      <c r="CT4223" s="1">
        <v>2</v>
      </c>
      <c r="CU4223" s="1">
        <v>650</v>
      </c>
      <c r="CV4223" s="1">
        <v>88</v>
      </c>
      <c r="CW4223" s="1">
        <v>0</v>
      </c>
      <c r="CX4223" s="1">
        <v>150088</v>
      </c>
      <c r="CY4223" s="1" t="s">
        <v>2850</v>
      </c>
    </row>
    <row r="4224" spans="97:103" x14ac:dyDescent="0.2">
      <c r="CS4224" s="1" t="s">
        <v>2850</v>
      </c>
      <c r="CT4224" s="1">
        <v>2</v>
      </c>
      <c r="CU4224" s="1">
        <v>650</v>
      </c>
      <c r="CV4224" s="1">
        <v>88</v>
      </c>
      <c r="CW4224" s="1">
        <v>0</v>
      </c>
      <c r="CX4224" s="1">
        <v>150088</v>
      </c>
      <c r="CY4224" s="1" t="s">
        <v>2850</v>
      </c>
    </row>
    <row r="4225" spans="97:103" x14ac:dyDescent="0.2">
      <c r="CS4225" s="1" t="s">
        <v>2850</v>
      </c>
      <c r="CT4225" s="1">
        <v>2</v>
      </c>
      <c r="CU4225" s="1">
        <v>650</v>
      </c>
      <c r="CV4225" s="1">
        <v>88</v>
      </c>
      <c r="CW4225" s="1">
        <v>0</v>
      </c>
      <c r="CX4225" s="1">
        <v>150088</v>
      </c>
      <c r="CY4225" s="1" t="s">
        <v>2850</v>
      </c>
    </row>
    <row r="4226" spans="97:103" x14ac:dyDescent="0.2">
      <c r="CS4226" s="1" t="s">
        <v>2850</v>
      </c>
      <c r="CT4226" s="1">
        <v>2</v>
      </c>
      <c r="CU4226" s="1">
        <v>650</v>
      </c>
      <c r="CV4226" s="1">
        <v>88</v>
      </c>
      <c r="CW4226" s="1">
        <v>0</v>
      </c>
      <c r="CX4226" s="1">
        <v>150088</v>
      </c>
      <c r="CY4226" s="1" t="s">
        <v>2850</v>
      </c>
    </row>
    <row r="4227" spans="97:103" x14ac:dyDescent="0.2">
      <c r="CS4227" s="1" t="s">
        <v>2850</v>
      </c>
      <c r="CT4227" s="1">
        <v>2</v>
      </c>
      <c r="CU4227" s="1">
        <v>650</v>
      </c>
      <c r="CV4227" s="1">
        <v>88</v>
      </c>
      <c r="CW4227" s="1">
        <v>0</v>
      </c>
      <c r="CX4227" s="1">
        <v>150088</v>
      </c>
      <c r="CY4227" s="1" t="s">
        <v>2850</v>
      </c>
    </row>
    <row r="4228" spans="97:103" x14ac:dyDescent="0.2">
      <c r="CS4228" s="1" t="s">
        <v>2850</v>
      </c>
      <c r="CT4228" s="1">
        <v>2</v>
      </c>
      <c r="CU4228" s="1">
        <v>650</v>
      </c>
      <c r="CV4228" s="1">
        <v>88</v>
      </c>
      <c r="CW4228" s="1">
        <v>0</v>
      </c>
      <c r="CX4228" s="1">
        <v>150088</v>
      </c>
      <c r="CY4228" s="1" t="s">
        <v>2850</v>
      </c>
    </row>
    <row r="4229" spans="97:103" x14ac:dyDescent="0.2">
      <c r="CS4229" s="1" t="s">
        <v>2850</v>
      </c>
      <c r="CT4229" s="1">
        <v>2</v>
      </c>
      <c r="CU4229" s="1">
        <v>650</v>
      </c>
      <c r="CV4229" s="1">
        <v>88</v>
      </c>
      <c r="CW4229" s="1">
        <v>0</v>
      </c>
      <c r="CX4229" s="1">
        <v>150088</v>
      </c>
      <c r="CY4229" s="1" t="s">
        <v>2850</v>
      </c>
    </row>
    <row r="4230" spans="97:103" x14ac:dyDescent="0.2">
      <c r="CS4230" s="1" t="s">
        <v>2850</v>
      </c>
      <c r="CT4230" s="1">
        <v>2</v>
      </c>
      <c r="CU4230" s="1">
        <v>650</v>
      </c>
      <c r="CV4230" s="1">
        <v>88</v>
      </c>
      <c r="CW4230" s="1">
        <v>0</v>
      </c>
      <c r="CX4230" s="1">
        <v>150088</v>
      </c>
      <c r="CY4230" s="1" t="s">
        <v>2850</v>
      </c>
    </row>
    <row r="4231" spans="97:103" x14ac:dyDescent="0.2">
      <c r="CS4231" s="1" t="s">
        <v>2850</v>
      </c>
      <c r="CT4231" s="1">
        <v>2</v>
      </c>
      <c r="CU4231" s="1">
        <v>650</v>
      </c>
      <c r="CV4231" s="1">
        <v>88</v>
      </c>
      <c r="CW4231" s="1">
        <v>0</v>
      </c>
      <c r="CX4231" s="1">
        <v>150088</v>
      </c>
      <c r="CY4231" s="1" t="s">
        <v>2850</v>
      </c>
    </row>
    <row r="4232" spans="97:103" x14ac:dyDescent="0.2">
      <c r="CS4232" s="1" t="s">
        <v>2850</v>
      </c>
      <c r="CT4232" s="1">
        <v>2</v>
      </c>
      <c r="CU4232" s="1">
        <v>650</v>
      </c>
      <c r="CV4232" s="1">
        <v>88</v>
      </c>
      <c r="CW4232" s="1">
        <v>0</v>
      </c>
      <c r="CX4232" s="1">
        <v>150088</v>
      </c>
      <c r="CY4232" s="1" t="s">
        <v>2850</v>
      </c>
    </row>
    <row r="4233" spans="97:103" x14ac:dyDescent="0.2">
      <c r="CS4233" s="1" t="s">
        <v>2850</v>
      </c>
      <c r="CT4233" s="1">
        <v>2</v>
      </c>
      <c r="CU4233" s="1">
        <v>650</v>
      </c>
      <c r="CV4233" s="1">
        <v>88</v>
      </c>
      <c r="CW4233" s="1">
        <v>0</v>
      </c>
      <c r="CX4233" s="1">
        <v>150088</v>
      </c>
      <c r="CY4233" s="1" t="s">
        <v>2850</v>
      </c>
    </row>
    <row r="4234" spans="97:103" x14ac:dyDescent="0.2">
      <c r="CS4234" s="1" t="s">
        <v>2850</v>
      </c>
      <c r="CT4234" s="1">
        <v>2</v>
      </c>
      <c r="CU4234" s="1">
        <v>650</v>
      </c>
      <c r="CV4234" s="1">
        <v>88</v>
      </c>
      <c r="CW4234" s="1">
        <v>0</v>
      </c>
      <c r="CX4234" s="1">
        <v>150088</v>
      </c>
      <c r="CY4234" s="1" t="s">
        <v>2850</v>
      </c>
    </row>
    <row r="4235" spans="97:103" x14ac:dyDescent="0.2">
      <c r="CS4235" s="1" t="s">
        <v>2850</v>
      </c>
      <c r="CT4235" s="1">
        <v>2</v>
      </c>
      <c r="CU4235" s="1">
        <v>650</v>
      </c>
      <c r="CV4235" s="1">
        <v>88</v>
      </c>
      <c r="CW4235" s="1">
        <v>0</v>
      </c>
      <c r="CX4235" s="1">
        <v>150088</v>
      </c>
      <c r="CY4235" s="1" t="s">
        <v>2850</v>
      </c>
    </row>
    <row r="4236" spans="97:103" x14ac:dyDescent="0.2">
      <c r="CS4236" s="1" t="s">
        <v>2850</v>
      </c>
      <c r="CT4236" s="1">
        <v>2</v>
      </c>
      <c r="CU4236" s="1">
        <v>650</v>
      </c>
      <c r="CV4236" s="1">
        <v>88</v>
      </c>
      <c r="CW4236" s="1">
        <v>0</v>
      </c>
      <c r="CX4236" s="1">
        <v>150088</v>
      </c>
      <c r="CY4236" s="1" t="s">
        <v>2850</v>
      </c>
    </row>
    <row r="4237" spans="97:103" x14ac:dyDescent="0.2">
      <c r="CS4237" s="1" t="s">
        <v>2850</v>
      </c>
      <c r="CT4237" s="1">
        <v>2</v>
      </c>
      <c r="CU4237" s="1">
        <v>650</v>
      </c>
      <c r="CV4237" s="1">
        <v>88</v>
      </c>
      <c r="CW4237" s="1">
        <v>0</v>
      </c>
      <c r="CX4237" s="1">
        <v>150088</v>
      </c>
      <c r="CY4237" s="1" t="s">
        <v>2850</v>
      </c>
    </row>
    <row r="4238" spans="97:103" x14ac:dyDescent="0.2">
      <c r="CS4238" s="1" t="s">
        <v>2850</v>
      </c>
      <c r="CT4238" s="1">
        <v>2</v>
      </c>
      <c r="CU4238" s="1">
        <v>650</v>
      </c>
      <c r="CV4238" s="1">
        <v>88</v>
      </c>
      <c r="CW4238" s="1">
        <v>0</v>
      </c>
      <c r="CX4238" s="1">
        <v>150088</v>
      </c>
      <c r="CY4238" s="1" t="s">
        <v>2850</v>
      </c>
    </row>
    <row r="4239" spans="97:103" x14ac:dyDescent="0.2">
      <c r="CS4239" s="1" t="s">
        <v>2850</v>
      </c>
      <c r="CT4239" s="1">
        <v>2</v>
      </c>
      <c r="CU4239" s="1">
        <v>650</v>
      </c>
      <c r="CV4239" s="1">
        <v>88</v>
      </c>
      <c r="CW4239" s="1">
        <v>0</v>
      </c>
      <c r="CX4239" s="1">
        <v>150088</v>
      </c>
      <c r="CY4239" s="1" t="s">
        <v>2850</v>
      </c>
    </row>
    <row r="4240" spans="97:103" x14ac:dyDescent="0.2">
      <c r="CS4240" s="1" t="s">
        <v>2850</v>
      </c>
      <c r="CT4240" s="1">
        <v>2</v>
      </c>
      <c r="CU4240" s="1">
        <v>650</v>
      </c>
      <c r="CV4240" s="1">
        <v>88</v>
      </c>
      <c r="CW4240" s="1">
        <v>0</v>
      </c>
      <c r="CX4240" s="1">
        <v>150088</v>
      </c>
      <c r="CY4240" s="1" t="s">
        <v>2850</v>
      </c>
    </row>
    <row r="4241" spans="97:103" x14ac:dyDescent="0.2">
      <c r="CS4241" s="1" t="s">
        <v>2850</v>
      </c>
      <c r="CT4241" s="1">
        <v>2</v>
      </c>
      <c r="CU4241" s="1">
        <v>650</v>
      </c>
      <c r="CV4241" s="1">
        <v>88</v>
      </c>
      <c r="CW4241" s="1">
        <v>0</v>
      </c>
      <c r="CX4241" s="1">
        <v>150088</v>
      </c>
      <c r="CY4241" s="1" t="s">
        <v>2850</v>
      </c>
    </row>
    <row r="4242" spans="97:103" x14ac:dyDescent="0.2">
      <c r="CS4242" s="1" t="s">
        <v>2850</v>
      </c>
      <c r="CT4242" s="1">
        <v>2</v>
      </c>
      <c r="CU4242" s="1">
        <v>650</v>
      </c>
      <c r="CV4242" s="1">
        <v>88</v>
      </c>
      <c r="CW4242" s="1">
        <v>0</v>
      </c>
      <c r="CX4242" s="1">
        <v>150088</v>
      </c>
      <c r="CY4242" s="1" t="s">
        <v>2850</v>
      </c>
    </row>
    <row r="4243" spans="97:103" x14ac:dyDescent="0.2">
      <c r="CS4243" s="1" t="s">
        <v>2850</v>
      </c>
      <c r="CT4243" s="1">
        <v>2</v>
      </c>
      <c r="CU4243" s="1">
        <v>650</v>
      </c>
      <c r="CV4243" s="1">
        <v>88</v>
      </c>
      <c r="CW4243" s="1">
        <v>0</v>
      </c>
      <c r="CX4243" s="1">
        <v>150088</v>
      </c>
      <c r="CY4243" s="1" t="s">
        <v>2850</v>
      </c>
    </row>
    <row r="4244" spans="97:103" x14ac:dyDescent="0.2">
      <c r="CS4244" s="1" t="s">
        <v>2850</v>
      </c>
      <c r="CT4244" s="1">
        <v>2</v>
      </c>
      <c r="CU4244" s="1">
        <v>650</v>
      </c>
      <c r="CV4244" s="1">
        <v>88</v>
      </c>
      <c r="CW4244" s="1">
        <v>0</v>
      </c>
      <c r="CX4244" s="1">
        <v>150088</v>
      </c>
      <c r="CY4244" s="1" t="s">
        <v>2850</v>
      </c>
    </row>
    <row r="4245" spans="97:103" x14ac:dyDescent="0.2">
      <c r="CS4245" s="1" t="s">
        <v>2850</v>
      </c>
      <c r="CT4245" s="1">
        <v>2</v>
      </c>
      <c r="CU4245" s="1">
        <v>650</v>
      </c>
      <c r="CV4245" s="1">
        <v>88</v>
      </c>
      <c r="CW4245" s="1">
        <v>0</v>
      </c>
      <c r="CX4245" s="1">
        <v>150088</v>
      </c>
      <c r="CY4245" s="1" t="s">
        <v>2850</v>
      </c>
    </row>
    <row r="4246" spans="97:103" x14ac:dyDescent="0.2">
      <c r="CS4246" s="1" t="s">
        <v>2850</v>
      </c>
      <c r="CT4246" s="1">
        <v>2</v>
      </c>
      <c r="CU4246" s="1">
        <v>650</v>
      </c>
      <c r="CV4246" s="1">
        <v>88</v>
      </c>
      <c r="CW4246" s="1">
        <v>0</v>
      </c>
      <c r="CX4246" s="1">
        <v>150088</v>
      </c>
      <c r="CY4246" s="1" t="s">
        <v>2850</v>
      </c>
    </row>
    <row r="4247" spans="97:103" x14ac:dyDescent="0.2">
      <c r="CS4247" s="1" t="s">
        <v>2850</v>
      </c>
      <c r="CT4247" s="1">
        <v>2</v>
      </c>
      <c r="CU4247" s="1">
        <v>650</v>
      </c>
      <c r="CV4247" s="1">
        <v>88</v>
      </c>
      <c r="CW4247" s="1">
        <v>0</v>
      </c>
      <c r="CX4247" s="1">
        <v>150088</v>
      </c>
      <c r="CY4247" s="1" t="s">
        <v>2850</v>
      </c>
    </row>
    <row r="4248" spans="97:103" x14ac:dyDescent="0.2">
      <c r="CS4248" s="1" t="s">
        <v>2850</v>
      </c>
      <c r="CT4248" s="1">
        <v>2</v>
      </c>
      <c r="CU4248" s="1">
        <v>650</v>
      </c>
      <c r="CV4248" s="1">
        <v>88</v>
      </c>
      <c r="CW4248" s="1">
        <v>0</v>
      </c>
      <c r="CX4248" s="1">
        <v>150088</v>
      </c>
      <c r="CY4248" s="1" t="s">
        <v>2850</v>
      </c>
    </row>
    <row r="4249" spans="97:103" x14ac:dyDescent="0.2">
      <c r="CS4249" s="1" t="s">
        <v>2850</v>
      </c>
      <c r="CT4249" s="1">
        <v>2</v>
      </c>
      <c r="CU4249" s="1">
        <v>650</v>
      </c>
      <c r="CV4249" s="1">
        <v>88</v>
      </c>
      <c r="CW4249" s="1">
        <v>0</v>
      </c>
      <c r="CX4249" s="1">
        <v>150088</v>
      </c>
      <c r="CY4249" s="1" t="s">
        <v>2850</v>
      </c>
    </row>
    <row r="4250" spans="97:103" x14ac:dyDescent="0.2">
      <c r="CS4250" s="1" t="s">
        <v>2850</v>
      </c>
      <c r="CT4250" s="1">
        <v>2</v>
      </c>
      <c r="CU4250" s="1">
        <v>650</v>
      </c>
      <c r="CV4250" s="1">
        <v>88</v>
      </c>
      <c r="CW4250" s="1">
        <v>0</v>
      </c>
      <c r="CX4250" s="1">
        <v>150088</v>
      </c>
      <c r="CY4250" s="1" t="s">
        <v>2850</v>
      </c>
    </row>
    <row r="4251" spans="97:103" x14ac:dyDescent="0.2">
      <c r="CS4251" s="1" t="s">
        <v>2850</v>
      </c>
      <c r="CT4251" s="1">
        <v>2</v>
      </c>
      <c r="CU4251" s="1">
        <v>650</v>
      </c>
      <c r="CV4251" s="1">
        <v>88</v>
      </c>
      <c r="CW4251" s="1">
        <v>0</v>
      </c>
      <c r="CX4251" s="1">
        <v>150088</v>
      </c>
      <c r="CY4251" s="1" t="s">
        <v>2850</v>
      </c>
    </row>
    <row r="4252" spans="97:103" x14ac:dyDescent="0.2">
      <c r="CS4252" s="1" t="s">
        <v>2850</v>
      </c>
      <c r="CT4252" s="1">
        <v>2</v>
      </c>
      <c r="CU4252" s="1">
        <v>650</v>
      </c>
      <c r="CV4252" s="1">
        <v>88</v>
      </c>
      <c r="CW4252" s="1">
        <v>0</v>
      </c>
      <c r="CX4252" s="1">
        <v>150088</v>
      </c>
      <c r="CY4252" s="1" t="s">
        <v>2850</v>
      </c>
    </row>
    <row r="4253" spans="97:103" x14ac:dyDescent="0.2">
      <c r="CS4253" s="1" t="s">
        <v>2850</v>
      </c>
      <c r="CT4253" s="1">
        <v>2</v>
      </c>
      <c r="CU4253" s="1">
        <v>650</v>
      </c>
      <c r="CV4253" s="1">
        <v>88</v>
      </c>
      <c r="CW4253" s="1">
        <v>0</v>
      </c>
      <c r="CX4253" s="1">
        <v>150088</v>
      </c>
      <c r="CY4253" s="1" t="s">
        <v>2850</v>
      </c>
    </row>
    <row r="4254" spans="97:103" x14ac:dyDescent="0.2">
      <c r="CS4254" s="1" t="s">
        <v>182</v>
      </c>
      <c r="CT4254" s="1">
        <v>4</v>
      </c>
      <c r="CU4254" s="1">
        <v>650</v>
      </c>
      <c r="CV4254" s="1">
        <v>89</v>
      </c>
      <c r="CW4254" s="1">
        <v>0</v>
      </c>
      <c r="CX4254" s="1">
        <v>150089</v>
      </c>
      <c r="CY4254" s="1" t="s">
        <v>182</v>
      </c>
    </row>
    <row r="4255" spans="97:103" x14ac:dyDescent="0.2">
      <c r="CS4255" s="1" t="s">
        <v>182</v>
      </c>
      <c r="CT4255" s="1">
        <v>4</v>
      </c>
      <c r="CU4255" s="1">
        <v>650</v>
      </c>
      <c r="CV4255" s="1">
        <v>89</v>
      </c>
      <c r="CW4255" s="1">
        <v>0</v>
      </c>
      <c r="CX4255" s="1">
        <v>150089</v>
      </c>
      <c r="CY4255" s="1" t="s">
        <v>182</v>
      </c>
    </row>
    <row r="4256" spans="97:103" x14ac:dyDescent="0.2">
      <c r="CS4256" s="1" t="s">
        <v>182</v>
      </c>
      <c r="CT4256" s="1">
        <v>4</v>
      </c>
      <c r="CU4256" s="1">
        <v>650</v>
      </c>
      <c r="CV4256" s="1">
        <v>89</v>
      </c>
      <c r="CW4256" s="1">
        <v>0</v>
      </c>
      <c r="CX4256" s="1">
        <v>150089</v>
      </c>
      <c r="CY4256" s="1" t="s">
        <v>182</v>
      </c>
    </row>
    <row r="4257" spans="97:103" x14ac:dyDescent="0.2">
      <c r="CS4257" s="1" t="s">
        <v>182</v>
      </c>
      <c r="CT4257" s="1">
        <v>4</v>
      </c>
      <c r="CU4257" s="1">
        <v>650</v>
      </c>
      <c r="CV4257" s="1">
        <v>89</v>
      </c>
      <c r="CW4257" s="1">
        <v>0</v>
      </c>
      <c r="CX4257" s="1">
        <v>150089</v>
      </c>
      <c r="CY4257" s="1" t="s">
        <v>182</v>
      </c>
    </row>
    <row r="4258" spans="97:103" x14ac:dyDescent="0.2">
      <c r="CS4258" s="1" t="s">
        <v>182</v>
      </c>
      <c r="CT4258" s="1">
        <v>4</v>
      </c>
      <c r="CU4258" s="1">
        <v>650</v>
      </c>
      <c r="CV4258" s="1">
        <v>89</v>
      </c>
      <c r="CW4258" s="1">
        <v>0</v>
      </c>
      <c r="CX4258" s="1">
        <v>150089</v>
      </c>
      <c r="CY4258" s="1" t="s">
        <v>182</v>
      </c>
    </row>
    <row r="4259" spans="97:103" x14ac:dyDescent="0.2">
      <c r="CS4259" s="1" t="s">
        <v>182</v>
      </c>
      <c r="CT4259" s="1">
        <v>4</v>
      </c>
      <c r="CU4259" s="1">
        <v>650</v>
      </c>
      <c r="CV4259" s="1">
        <v>89</v>
      </c>
      <c r="CW4259" s="1">
        <v>0</v>
      </c>
      <c r="CX4259" s="1">
        <v>150089</v>
      </c>
      <c r="CY4259" s="1" t="s">
        <v>182</v>
      </c>
    </row>
    <row r="4260" spans="97:103" x14ac:dyDescent="0.2">
      <c r="CS4260" s="1" t="s">
        <v>182</v>
      </c>
      <c r="CT4260" s="1">
        <v>4</v>
      </c>
      <c r="CU4260" s="1">
        <v>650</v>
      </c>
      <c r="CV4260" s="1">
        <v>89</v>
      </c>
      <c r="CW4260" s="1">
        <v>0</v>
      </c>
      <c r="CX4260" s="1">
        <v>150089</v>
      </c>
      <c r="CY4260" s="1" t="s">
        <v>182</v>
      </c>
    </row>
    <row r="4261" spans="97:103" x14ac:dyDescent="0.2">
      <c r="CS4261" s="1" t="s">
        <v>182</v>
      </c>
      <c r="CT4261" s="1">
        <v>4</v>
      </c>
      <c r="CU4261" s="1">
        <v>650</v>
      </c>
      <c r="CV4261" s="1">
        <v>89</v>
      </c>
      <c r="CW4261" s="1">
        <v>0</v>
      </c>
      <c r="CX4261" s="1">
        <v>150089</v>
      </c>
      <c r="CY4261" s="1" t="s">
        <v>182</v>
      </c>
    </row>
    <row r="4262" spans="97:103" x14ac:dyDescent="0.2">
      <c r="CS4262" s="1" t="s">
        <v>182</v>
      </c>
      <c r="CT4262" s="1">
        <v>4</v>
      </c>
      <c r="CU4262" s="1">
        <v>650</v>
      </c>
      <c r="CV4262" s="1">
        <v>89</v>
      </c>
      <c r="CW4262" s="1">
        <v>0</v>
      </c>
      <c r="CX4262" s="1">
        <v>150089</v>
      </c>
      <c r="CY4262" s="1" t="s">
        <v>182</v>
      </c>
    </row>
    <row r="4263" spans="97:103" x14ac:dyDescent="0.2">
      <c r="CS4263" s="1" t="s">
        <v>182</v>
      </c>
      <c r="CT4263" s="1">
        <v>4</v>
      </c>
      <c r="CU4263" s="1">
        <v>650</v>
      </c>
      <c r="CV4263" s="1">
        <v>89</v>
      </c>
      <c r="CW4263" s="1">
        <v>0</v>
      </c>
      <c r="CX4263" s="1">
        <v>150089</v>
      </c>
      <c r="CY4263" s="1" t="s">
        <v>182</v>
      </c>
    </row>
    <row r="4264" spans="97:103" x14ac:dyDescent="0.2">
      <c r="CS4264" s="1" t="s">
        <v>182</v>
      </c>
      <c r="CT4264" s="1">
        <v>4</v>
      </c>
      <c r="CU4264" s="1">
        <v>650</v>
      </c>
      <c r="CV4264" s="1">
        <v>89</v>
      </c>
      <c r="CW4264" s="1">
        <v>0</v>
      </c>
      <c r="CX4264" s="1">
        <v>150089</v>
      </c>
      <c r="CY4264" s="1" t="s">
        <v>182</v>
      </c>
    </row>
    <row r="4265" spans="97:103" x14ac:dyDescent="0.2">
      <c r="CS4265" s="1" t="s">
        <v>182</v>
      </c>
      <c r="CT4265" s="1">
        <v>4</v>
      </c>
      <c r="CU4265" s="1">
        <v>650</v>
      </c>
      <c r="CV4265" s="1">
        <v>89</v>
      </c>
      <c r="CW4265" s="1">
        <v>0</v>
      </c>
      <c r="CX4265" s="1">
        <v>150089</v>
      </c>
      <c r="CY4265" s="1" t="s">
        <v>182</v>
      </c>
    </row>
    <row r="4266" spans="97:103" x14ac:dyDescent="0.2">
      <c r="CS4266" s="1" t="s">
        <v>182</v>
      </c>
      <c r="CT4266" s="1">
        <v>4</v>
      </c>
      <c r="CU4266" s="1">
        <v>650</v>
      </c>
      <c r="CV4266" s="1">
        <v>89</v>
      </c>
      <c r="CW4266" s="1">
        <v>0</v>
      </c>
      <c r="CX4266" s="1">
        <v>150089</v>
      </c>
      <c r="CY4266" s="1" t="s">
        <v>182</v>
      </c>
    </row>
    <row r="4267" spans="97:103" x14ac:dyDescent="0.2">
      <c r="CS4267" s="1" t="s">
        <v>182</v>
      </c>
      <c r="CT4267" s="1">
        <v>4</v>
      </c>
      <c r="CU4267" s="1">
        <v>650</v>
      </c>
      <c r="CV4267" s="1">
        <v>89</v>
      </c>
      <c r="CW4267" s="1">
        <v>0</v>
      </c>
      <c r="CX4267" s="1">
        <v>150089</v>
      </c>
      <c r="CY4267" s="1" t="s">
        <v>182</v>
      </c>
    </row>
    <row r="4268" spans="97:103" x14ac:dyDescent="0.2">
      <c r="CS4268" s="1" t="s">
        <v>182</v>
      </c>
      <c r="CT4268" s="1">
        <v>4</v>
      </c>
      <c r="CU4268" s="1">
        <v>650</v>
      </c>
      <c r="CV4268" s="1">
        <v>89</v>
      </c>
      <c r="CW4268" s="1">
        <v>0</v>
      </c>
      <c r="CX4268" s="1">
        <v>150089</v>
      </c>
      <c r="CY4268" s="1" t="s">
        <v>182</v>
      </c>
    </row>
    <row r="4269" spans="97:103" x14ac:dyDescent="0.2">
      <c r="CS4269" s="1" t="s">
        <v>182</v>
      </c>
      <c r="CT4269" s="1">
        <v>4</v>
      </c>
      <c r="CU4269" s="1">
        <v>650</v>
      </c>
      <c r="CV4269" s="1">
        <v>89</v>
      </c>
      <c r="CW4269" s="1">
        <v>0</v>
      </c>
      <c r="CX4269" s="1">
        <v>150089</v>
      </c>
      <c r="CY4269" s="1" t="s">
        <v>182</v>
      </c>
    </row>
    <row r="4270" spans="97:103" x14ac:dyDescent="0.2">
      <c r="CS4270" s="1" t="s">
        <v>182</v>
      </c>
      <c r="CT4270" s="1">
        <v>4</v>
      </c>
      <c r="CU4270" s="1">
        <v>650</v>
      </c>
      <c r="CV4270" s="1">
        <v>89</v>
      </c>
      <c r="CW4270" s="1">
        <v>0</v>
      </c>
      <c r="CX4270" s="1">
        <v>150089</v>
      </c>
      <c r="CY4270" s="1" t="s">
        <v>182</v>
      </c>
    </row>
    <row r="4271" spans="97:103" x14ac:dyDescent="0.2">
      <c r="CS4271" s="1" t="s">
        <v>182</v>
      </c>
      <c r="CT4271" s="1">
        <v>4</v>
      </c>
      <c r="CU4271" s="1">
        <v>650</v>
      </c>
      <c r="CV4271" s="1">
        <v>89</v>
      </c>
      <c r="CW4271" s="1">
        <v>0</v>
      </c>
      <c r="CX4271" s="1">
        <v>150089</v>
      </c>
      <c r="CY4271" s="1" t="s">
        <v>182</v>
      </c>
    </row>
    <row r="4272" spans="97:103" x14ac:dyDescent="0.2">
      <c r="CS4272" s="1" t="s">
        <v>182</v>
      </c>
      <c r="CT4272" s="1">
        <v>4</v>
      </c>
      <c r="CU4272" s="1">
        <v>650</v>
      </c>
      <c r="CV4272" s="1">
        <v>89</v>
      </c>
      <c r="CW4272" s="1">
        <v>0</v>
      </c>
      <c r="CX4272" s="1">
        <v>150089</v>
      </c>
      <c r="CY4272" s="1" t="s">
        <v>182</v>
      </c>
    </row>
    <row r="4273" spans="97:103" x14ac:dyDescent="0.2">
      <c r="CS4273" s="1" t="s">
        <v>182</v>
      </c>
      <c r="CT4273" s="1">
        <v>4</v>
      </c>
      <c r="CU4273" s="1">
        <v>650</v>
      </c>
      <c r="CV4273" s="1">
        <v>89</v>
      </c>
      <c r="CW4273" s="1">
        <v>0</v>
      </c>
      <c r="CX4273" s="1">
        <v>150089</v>
      </c>
      <c r="CY4273" s="1" t="s">
        <v>182</v>
      </c>
    </row>
    <row r="4274" spans="97:103" x14ac:dyDescent="0.2">
      <c r="CS4274" s="1" t="s">
        <v>182</v>
      </c>
      <c r="CT4274" s="1">
        <v>4</v>
      </c>
      <c r="CU4274" s="1">
        <v>650</v>
      </c>
      <c r="CV4274" s="1">
        <v>89</v>
      </c>
      <c r="CW4274" s="1">
        <v>0</v>
      </c>
      <c r="CX4274" s="1">
        <v>150089</v>
      </c>
      <c r="CY4274" s="1" t="s">
        <v>182</v>
      </c>
    </row>
    <row r="4275" spans="97:103" x14ac:dyDescent="0.2">
      <c r="CS4275" s="1" t="s">
        <v>182</v>
      </c>
      <c r="CT4275" s="1">
        <v>4</v>
      </c>
      <c r="CU4275" s="1">
        <v>650</v>
      </c>
      <c r="CV4275" s="1">
        <v>89</v>
      </c>
      <c r="CW4275" s="1">
        <v>0</v>
      </c>
      <c r="CX4275" s="1">
        <v>150089</v>
      </c>
      <c r="CY4275" s="1" t="s">
        <v>182</v>
      </c>
    </row>
    <row r="4276" spans="97:103" x14ac:dyDescent="0.2">
      <c r="CS4276" s="1" t="s">
        <v>182</v>
      </c>
      <c r="CT4276" s="1">
        <v>4</v>
      </c>
      <c r="CU4276" s="1">
        <v>650</v>
      </c>
      <c r="CV4276" s="1">
        <v>89</v>
      </c>
      <c r="CW4276" s="1">
        <v>0</v>
      </c>
      <c r="CX4276" s="1">
        <v>150089</v>
      </c>
      <c r="CY4276" s="1" t="s">
        <v>182</v>
      </c>
    </row>
    <row r="4277" spans="97:103" x14ac:dyDescent="0.2">
      <c r="CS4277" s="1" t="s">
        <v>182</v>
      </c>
      <c r="CT4277" s="1">
        <v>4</v>
      </c>
      <c r="CU4277" s="1">
        <v>650</v>
      </c>
      <c r="CV4277" s="1">
        <v>89</v>
      </c>
      <c r="CW4277" s="1">
        <v>0</v>
      </c>
      <c r="CX4277" s="1">
        <v>150089</v>
      </c>
      <c r="CY4277" s="1" t="s">
        <v>182</v>
      </c>
    </row>
    <row r="4278" spans="97:103" x14ac:dyDescent="0.2">
      <c r="CS4278" s="1" t="s">
        <v>182</v>
      </c>
      <c r="CT4278" s="1">
        <v>4</v>
      </c>
      <c r="CU4278" s="1">
        <v>650</v>
      </c>
      <c r="CV4278" s="1">
        <v>89</v>
      </c>
      <c r="CW4278" s="1">
        <v>0</v>
      </c>
      <c r="CX4278" s="1">
        <v>150089</v>
      </c>
      <c r="CY4278" s="1" t="s">
        <v>182</v>
      </c>
    </row>
    <row r="4279" spans="97:103" x14ac:dyDescent="0.2">
      <c r="CS4279" s="1" t="s">
        <v>182</v>
      </c>
      <c r="CT4279" s="1">
        <v>4</v>
      </c>
      <c r="CU4279" s="1">
        <v>650</v>
      </c>
      <c r="CV4279" s="1">
        <v>89</v>
      </c>
      <c r="CW4279" s="1">
        <v>0</v>
      </c>
      <c r="CX4279" s="1">
        <v>150089</v>
      </c>
      <c r="CY4279" s="1" t="s">
        <v>182</v>
      </c>
    </row>
    <row r="4280" spans="97:103" x14ac:dyDescent="0.2">
      <c r="CS4280" s="1" t="s">
        <v>182</v>
      </c>
      <c r="CT4280" s="1">
        <v>4</v>
      </c>
      <c r="CU4280" s="1">
        <v>650</v>
      </c>
      <c r="CV4280" s="1">
        <v>89</v>
      </c>
      <c r="CW4280" s="1">
        <v>0</v>
      </c>
      <c r="CX4280" s="1">
        <v>150089</v>
      </c>
      <c r="CY4280" s="1" t="s">
        <v>182</v>
      </c>
    </row>
    <row r="4281" spans="97:103" x14ac:dyDescent="0.2">
      <c r="CS4281" s="1" t="s">
        <v>182</v>
      </c>
      <c r="CT4281" s="1">
        <v>4</v>
      </c>
      <c r="CU4281" s="1">
        <v>650</v>
      </c>
      <c r="CV4281" s="1">
        <v>89</v>
      </c>
      <c r="CW4281" s="1">
        <v>0</v>
      </c>
      <c r="CX4281" s="1">
        <v>150089</v>
      </c>
      <c r="CY4281" s="1" t="s">
        <v>182</v>
      </c>
    </row>
    <row r="4282" spans="97:103" x14ac:dyDescent="0.2">
      <c r="CS4282" s="1" t="s">
        <v>182</v>
      </c>
      <c r="CT4282" s="1">
        <v>4</v>
      </c>
      <c r="CU4282" s="1">
        <v>650</v>
      </c>
      <c r="CV4282" s="1">
        <v>89</v>
      </c>
      <c r="CW4282" s="1">
        <v>0</v>
      </c>
      <c r="CX4282" s="1">
        <v>150089</v>
      </c>
      <c r="CY4282" s="1" t="s">
        <v>182</v>
      </c>
    </row>
    <row r="4283" spans="97:103" x14ac:dyDescent="0.2">
      <c r="CS4283" s="1" t="s">
        <v>182</v>
      </c>
      <c r="CT4283" s="1">
        <v>4</v>
      </c>
      <c r="CU4283" s="1">
        <v>650</v>
      </c>
      <c r="CV4283" s="1">
        <v>89</v>
      </c>
      <c r="CW4283" s="1">
        <v>0</v>
      </c>
      <c r="CX4283" s="1">
        <v>150089</v>
      </c>
      <c r="CY4283" s="1" t="s">
        <v>182</v>
      </c>
    </row>
    <row r="4284" spans="97:103" x14ac:dyDescent="0.2">
      <c r="CS4284" s="1" t="s">
        <v>182</v>
      </c>
      <c r="CT4284" s="1">
        <v>4</v>
      </c>
      <c r="CU4284" s="1">
        <v>650</v>
      </c>
      <c r="CV4284" s="1">
        <v>89</v>
      </c>
      <c r="CW4284" s="1">
        <v>0</v>
      </c>
      <c r="CX4284" s="1">
        <v>150089</v>
      </c>
      <c r="CY4284" s="1" t="s">
        <v>182</v>
      </c>
    </row>
    <row r="4285" spans="97:103" x14ac:dyDescent="0.2">
      <c r="CS4285" s="1" t="s">
        <v>182</v>
      </c>
      <c r="CT4285" s="1">
        <v>4</v>
      </c>
      <c r="CU4285" s="1">
        <v>650</v>
      </c>
      <c r="CV4285" s="1">
        <v>89</v>
      </c>
      <c r="CW4285" s="1">
        <v>0</v>
      </c>
      <c r="CX4285" s="1">
        <v>150089</v>
      </c>
      <c r="CY4285" s="1" t="s">
        <v>182</v>
      </c>
    </row>
    <row r="4286" spans="97:103" x14ac:dyDescent="0.2">
      <c r="CS4286" s="1" t="s">
        <v>182</v>
      </c>
      <c r="CT4286" s="1">
        <v>4</v>
      </c>
      <c r="CU4286" s="1">
        <v>650</v>
      </c>
      <c r="CV4286" s="1">
        <v>89</v>
      </c>
      <c r="CW4286" s="1">
        <v>0</v>
      </c>
      <c r="CX4286" s="1">
        <v>150089</v>
      </c>
      <c r="CY4286" s="1" t="s">
        <v>182</v>
      </c>
    </row>
    <row r="4287" spans="97:103" x14ac:dyDescent="0.2">
      <c r="CS4287" s="1" t="s">
        <v>182</v>
      </c>
      <c r="CT4287" s="1">
        <v>4</v>
      </c>
      <c r="CU4287" s="1">
        <v>650</v>
      </c>
      <c r="CV4287" s="1">
        <v>89</v>
      </c>
      <c r="CW4287" s="1">
        <v>0</v>
      </c>
      <c r="CX4287" s="1">
        <v>150089</v>
      </c>
      <c r="CY4287" s="1" t="s">
        <v>182</v>
      </c>
    </row>
    <row r="4288" spans="97:103" x14ac:dyDescent="0.2">
      <c r="CS4288" s="1" t="s">
        <v>182</v>
      </c>
      <c r="CT4288" s="1">
        <v>4</v>
      </c>
      <c r="CU4288" s="1">
        <v>650</v>
      </c>
      <c r="CV4288" s="1">
        <v>89</v>
      </c>
      <c r="CW4288" s="1">
        <v>0</v>
      </c>
      <c r="CX4288" s="1">
        <v>150089</v>
      </c>
      <c r="CY4288" s="1" t="s">
        <v>182</v>
      </c>
    </row>
    <row r="4289" spans="97:103" x14ac:dyDescent="0.2">
      <c r="CS4289" s="1" t="s">
        <v>182</v>
      </c>
      <c r="CT4289" s="1">
        <v>4</v>
      </c>
      <c r="CU4289" s="1">
        <v>650</v>
      </c>
      <c r="CV4289" s="1">
        <v>89</v>
      </c>
      <c r="CW4289" s="1">
        <v>0</v>
      </c>
      <c r="CX4289" s="1">
        <v>150089</v>
      </c>
      <c r="CY4289" s="1" t="s">
        <v>182</v>
      </c>
    </row>
    <row r="4290" spans="97:103" x14ac:dyDescent="0.2">
      <c r="CS4290" s="1" t="s">
        <v>2851</v>
      </c>
      <c r="CT4290" s="1">
        <v>4</v>
      </c>
      <c r="CU4290" s="1">
        <v>650</v>
      </c>
      <c r="CV4290" s="1">
        <v>90</v>
      </c>
      <c r="CW4290" s="1">
        <v>0</v>
      </c>
      <c r="CX4290" s="1">
        <v>150090</v>
      </c>
      <c r="CY4290" s="1" t="s">
        <v>2851</v>
      </c>
    </row>
    <row r="4291" spans="97:103" x14ac:dyDescent="0.2">
      <c r="CS4291" s="1" t="s">
        <v>2851</v>
      </c>
      <c r="CT4291" s="1">
        <v>4</v>
      </c>
      <c r="CU4291" s="1">
        <v>650</v>
      </c>
      <c r="CV4291" s="1">
        <v>90</v>
      </c>
      <c r="CW4291" s="1">
        <v>0</v>
      </c>
      <c r="CX4291" s="1">
        <v>150090</v>
      </c>
      <c r="CY4291" s="1" t="s">
        <v>2851</v>
      </c>
    </row>
    <row r="4292" spans="97:103" x14ac:dyDescent="0.2">
      <c r="CS4292" s="1" t="s">
        <v>2851</v>
      </c>
      <c r="CT4292" s="1">
        <v>4</v>
      </c>
      <c r="CU4292" s="1">
        <v>650</v>
      </c>
      <c r="CV4292" s="1">
        <v>90</v>
      </c>
      <c r="CW4292" s="1">
        <v>0</v>
      </c>
      <c r="CX4292" s="1">
        <v>150090</v>
      </c>
      <c r="CY4292" s="1" t="s">
        <v>2851</v>
      </c>
    </row>
    <row r="4293" spans="97:103" x14ac:dyDescent="0.2">
      <c r="CS4293" s="1" t="s">
        <v>2851</v>
      </c>
      <c r="CT4293" s="1">
        <v>4</v>
      </c>
      <c r="CU4293" s="1">
        <v>650</v>
      </c>
      <c r="CV4293" s="1">
        <v>90</v>
      </c>
      <c r="CW4293" s="1">
        <v>0</v>
      </c>
      <c r="CX4293" s="1">
        <v>150090</v>
      </c>
      <c r="CY4293" s="1" t="s">
        <v>2851</v>
      </c>
    </row>
    <row r="4294" spans="97:103" x14ac:dyDescent="0.2">
      <c r="CS4294" s="1" t="s">
        <v>2851</v>
      </c>
      <c r="CT4294" s="1">
        <v>4</v>
      </c>
      <c r="CU4294" s="1">
        <v>650</v>
      </c>
      <c r="CV4294" s="1">
        <v>90</v>
      </c>
      <c r="CW4294" s="1">
        <v>0</v>
      </c>
      <c r="CX4294" s="1">
        <v>150090</v>
      </c>
      <c r="CY4294" s="1" t="s">
        <v>2851</v>
      </c>
    </row>
    <row r="4295" spans="97:103" x14ac:dyDescent="0.2">
      <c r="CS4295" s="1" t="s">
        <v>2851</v>
      </c>
      <c r="CT4295" s="1">
        <v>4</v>
      </c>
      <c r="CU4295" s="1">
        <v>650</v>
      </c>
      <c r="CV4295" s="1">
        <v>90</v>
      </c>
      <c r="CW4295" s="1">
        <v>0</v>
      </c>
      <c r="CX4295" s="1">
        <v>150090</v>
      </c>
      <c r="CY4295" s="1" t="s">
        <v>2851</v>
      </c>
    </row>
    <row r="4296" spans="97:103" x14ac:dyDescent="0.2">
      <c r="CS4296" s="1" t="s">
        <v>2851</v>
      </c>
      <c r="CT4296" s="1">
        <v>4</v>
      </c>
      <c r="CU4296" s="1">
        <v>650</v>
      </c>
      <c r="CV4296" s="1">
        <v>90</v>
      </c>
      <c r="CW4296" s="1">
        <v>0</v>
      </c>
      <c r="CX4296" s="1">
        <v>150090</v>
      </c>
      <c r="CY4296" s="1" t="s">
        <v>2851</v>
      </c>
    </row>
    <row r="4297" spans="97:103" x14ac:dyDescent="0.2">
      <c r="CS4297" s="1" t="s">
        <v>2851</v>
      </c>
      <c r="CT4297" s="1">
        <v>4</v>
      </c>
      <c r="CU4297" s="1">
        <v>650</v>
      </c>
      <c r="CV4297" s="1">
        <v>90</v>
      </c>
      <c r="CW4297" s="1">
        <v>0</v>
      </c>
      <c r="CX4297" s="1">
        <v>150090</v>
      </c>
      <c r="CY4297" s="1" t="s">
        <v>2851</v>
      </c>
    </row>
    <row r="4298" spans="97:103" x14ac:dyDescent="0.2">
      <c r="CS4298" s="1" t="s">
        <v>2851</v>
      </c>
      <c r="CT4298" s="1">
        <v>4</v>
      </c>
      <c r="CU4298" s="1">
        <v>650</v>
      </c>
      <c r="CV4298" s="1">
        <v>90</v>
      </c>
      <c r="CW4298" s="1">
        <v>0</v>
      </c>
      <c r="CX4298" s="1">
        <v>150090</v>
      </c>
      <c r="CY4298" s="1" t="s">
        <v>2851</v>
      </c>
    </row>
    <row r="4299" spans="97:103" x14ac:dyDescent="0.2">
      <c r="CS4299" s="1" t="s">
        <v>2851</v>
      </c>
      <c r="CT4299" s="1">
        <v>4</v>
      </c>
      <c r="CU4299" s="1">
        <v>650</v>
      </c>
      <c r="CV4299" s="1">
        <v>90</v>
      </c>
      <c r="CW4299" s="1">
        <v>0</v>
      </c>
      <c r="CX4299" s="1">
        <v>150090</v>
      </c>
      <c r="CY4299" s="1" t="s">
        <v>2851</v>
      </c>
    </row>
    <row r="4300" spans="97:103" x14ac:dyDescent="0.2">
      <c r="CS4300" s="1" t="s">
        <v>2851</v>
      </c>
      <c r="CT4300" s="1">
        <v>4</v>
      </c>
      <c r="CU4300" s="1">
        <v>650</v>
      </c>
      <c r="CV4300" s="1">
        <v>90</v>
      </c>
      <c r="CW4300" s="1">
        <v>0</v>
      </c>
      <c r="CX4300" s="1">
        <v>150090</v>
      </c>
      <c r="CY4300" s="1" t="s">
        <v>2851</v>
      </c>
    </row>
    <row r="4301" spans="97:103" x14ac:dyDescent="0.2">
      <c r="CS4301" s="1" t="s">
        <v>2851</v>
      </c>
      <c r="CT4301" s="1">
        <v>4</v>
      </c>
      <c r="CU4301" s="1">
        <v>650</v>
      </c>
      <c r="CV4301" s="1">
        <v>90</v>
      </c>
      <c r="CW4301" s="1">
        <v>0</v>
      </c>
      <c r="CX4301" s="1">
        <v>150090</v>
      </c>
      <c r="CY4301" s="1" t="s">
        <v>2851</v>
      </c>
    </row>
    <row r="4302" spans="97:103" x14ac:dyDescent="0.2">
      <c r="CS4302" s="1" t="s">
        <v>2851</v>
      </c>
      <c r="CT4302" s="1">
        <v>4</v>
      </c>
      <c r="CU4302" s="1">
        <v>650</v>
      </c>
      <c r="CV4302" s="1">
        <v>90</v>
      </c>
      <c r="CW4302" s="1">
        <v>0</v>
      </c>
      <c r="CX4302" s="1">
        <v>150090</v>
      </c>
      <c r="CY4302" s="1" t="s">
        <v>2851</v>
      </c>
    </row>
    <row r="4303" spans="97:103" x14ac:dyDescent="0.2">
      <c r="CS4303" s="1" t="s">
        <v>2851</v>
      </c>
      <c r="CT4303" s="1">
        <v>4</v>
      </c>
      <c r="CU4303" s="1">
        <v>650</v>
      </c>
      <c r="CV4303" s="1">
        <v>90</v>
      </c>
      <c r="CW4303" s="1">
        <v>0</v>
      </c>
      <c r="CX4303" s="1">
        <v>150090</v>
      </c>
      <c r="CY4303" s="1" t="s">
        <v>2851</v>
      </c>
    </row>
    <row r="4304" spans="97:103" x14ac:dyDescent="0.2">
      <c r="CS4304" s="1" t="s">
        <v>2851</v>
      </c>
      <c r="CT4304" s="1">
        <v>4</v>
      </c>
      <c r="CU4304" s="1">
        <v>650</v>
      </c>
      <c r="CV4304" s="1">
        <v>90</v>
      </c>
      <c r="CW4304" s="1">
        <v>0</v>
      </c>
      <c r="CX4304" s="1">
        <v>150090</v>
      </c>
      <c r="CY4304" s="1" t="s">
        <v>2851</v>
      </c>
    </row>
    <row r="4305" spans="97:103" x14ac:dyDescent="0.2">
      <c r="CS4305" s="1" t="s">
        <v>2851</v>
      </c>
      <c r="CT4305" s="1">
        <v>4</v>
      </c>
      <c r="CU4305" s="1">
        <v>650</v>
      </c>
      <c r="CV4305" s="1">
        <v>90</v>
      </c>
      <c r="CW4305" s="1">
        <v>0</v>
      </c>
      <c r="CX4305" s="1">
        <v>150090</v>
      </c>
      <c r="CY4305" s="1" t="s">
        <v>2851</v>
      </c>
    </row>
    <row r="4306" spans="97:103" x14ac:dyDescent="0.2">
      <c r="CS4306" s="1" t="s">
        <v>2851</v>
      </c>
      <c r="CT4306" s="1">
        <v>4</v>
      </c>
      <c r="CU4306" s="1">
        <v>650</v>
      </c>
      <c r="CV4306" s="1">
        <v>90</v>
      </c>
      <c r="CW4306" s="1">
        <v>0</v>
      </c>
      <c r="CX4306" s="1">
        <v>150090</v>
      </c>
      <c r="CY4306" s="1" t="s">
        <v>2851</v>
      </c>
    </row>
    <row r="4307" spans="97:103" x14ac:dyDescent="0.2">
      <c r="CS4307" s="1" t="s">
        <v>2851</v>
      </c>
      <c r="CT4307" s="1">
        <v>4</v>
      </c>
      <c r="CU4307" s="1">
        <v>650</v>
      </c>
      <c r="CV4307" s="1">
        <v>90</v>
      </c>
      <c r="CW4307" s="1">
        <v>0</v>
      </c>
      <c r="CX4307" s="1">
        <v>150090</v>
      </c>
      <c r="CY4307" s="1" t="s">
        <v>2851</v>
      </c>
    </row>
    <row r="4308" spans="97:103" x14ac:dyDescent="0.2">
      <c r="CS4308" s="1" t="s">
        <v>2851</v>
      </c>
      <c r="CT4308" s="1">
        <v>4</v>
      </c>
      <c r="CU4308" s="1">
        <v>650</v>
      </c>
      <c r="CV4308" s="1">
        <v>90</v>
      </c>
      <c r="CW4308" s="1">
        <v>0</v>
      </c>
      <c r="CX4308" s="1">
        <v>150090</v>
      </c>
      <c r="CY4308" s="1" t="s">
        <v>2851</v>
      </c>
    </row>
    <row r="4309" spans="97:103" x14ac:dyDescent="0.2">
      <c r="CS4309" s="1" t="s">
        <v>2851</v>
      </c>
      <c r="CT4309" s="1">
        <v>4</v>
      </c>
      <c r="CU4309" s="1">
        <v>650</v>
      </c>
      <c r="CV4309" s="1">
        <v>90</v>
      </c>
      <c r="CW4309" s="1">
        <v>0</v>
      </c>
      <c r="CX4309" s="1">
        <v>150090</v>
      </c>
      <c r="CY4309" s="1" t="s">
        <v>2851</v>
      </c>
    </row>
    <row r="4310" spans="97:103" x14ac:dyDescent="0.2">
      <c r="CS4310" s="1" t="s">
        <v>2851</v>
      </c>
      <c r="CT4310" s="1">
        <v>4</v>
      </c>
      <c r="CU4310" s="1">
        <v>650</v>
      </c>
      <c r="CV4310" s="1">
        <v>90</v>
      </c>
      <c r="CW4310" s="1">
        <v>0</v>
      </c>
      <c r="CX4310" s="1">
        <v>150090</v>
      </c>
      <c r="CY4310" s="1" t="s">
        <v>2851</v>
      </c>
    </row>
    <row r="4311" spans="97:103" x14ac:dyDescent="0.2">
      <c r="CS4311" s="1" t="s">
        <v>2851</v>
      </c>
      <c r="CT4311" s="1">
        <v>4</v>
      </c>
      <c r="CU4311" s="1">
        <v>650</v>
      </c>
      <c r="CV4311" s="1">
        <v>90</v>
      </c>
      <c r="CW4311" s="1">
        <v>0</v>
      </c>
      <c r="CX4311" s="1">
        <v>150090</v>
      </c>
      <c r="CY4311" s="1" t="s">
        <v>2851</v>
      </c>
    </row>
    <row r="4312" spans="97:103" x14ac:dyDescent="0.2">
      <c r="CS4312" s="1" t="s">
        <v>2851</v>
      </c>
      <c r="CT4312" s="1">
        <v>4</v>
      </c>
      <c r="CU4312" s="1">
        <v>650</v>
      </c>
      <c r="CV4312" s="1">
        <v>90</v>
      </c>
      <c r="CW4312" s="1">
        <v>0</v>
      </c>
      <c r="CX4312" s="1">
        <v>150090</v>
      </c>
      <c r="CY4312" s="1" t="s">
        <v>2851</v>
      </c>
    </row>
    <row r="4313" spans="97:103" x14ac:dyDescent="0.2">
      <c r="CS4313" s="1" t="s">
        <v>2851</v>
      </c>
      <c r="CT4313" s="1">
        <v>4</v>
      </c>
      <c r="CU4313" s="1">
        <v>650</v>
      </c>
      <c r="CV4313" s="1">
        <v>90</v>
      </c>
      <c r="CW4313" s="1">
        <v>0</v>
      </c>
      <c r="CX4313" s="1">
        <v>150090</v>
      </c>
      <c r="CY4313" s="1" t="s">
        <v>2851</v>
      </c>
    </row>
    <row r="4314" spans="97:103" x14ac:dyDescent="0.2">
      <c r="CS4314" s="1" t="s">
        <v>2851</v>
      </c>
      <c r="CT4314" s="1">
        <v>4</v>
      </c>
      <c r="CU4314" s="1">
        <v>650</v>
      </c>
      <c r="CV4314" s="1">
        <v>90</v>
      </c>
      <c r="CW4314" s="1">
        <v>0</v>
      </c>
      <c r="CX4314" s="1">
        <v>150090</v>
      </c>
      <c r="CY4314" s="1" t="s">
        <v>2851</v>
      </c>
    </row>
    <row r="4315" spans="97:103" x14ac:dyDescent="0.2">
      <c r="CS4315" s="1" t="s">
        <v>2851</v>
      </c>
      <c r="CT4315" s="1">
        <v>4</v>
      </c>
      <c r="CU4315" s="1">
        <v>650</v>
      </c>
      <c r="CV4315" s="1">
        <v>90</v>
      </c>
      <c r="CW4315" s="1">
        <v>0</v>
      </c>
      <c r="CX4315" s="1">
        <v>150090</v>
      </c>
      <c r="CY4315" s="1" t="s">
        <v>2851</v>
      </c>
    </row>
    <row r="4316" spans="97:103" x14ac:dyDescent="0.2">
      <c r="CS4316" s="1" t="s">
        <v>2851</v>
      </c>
      <c r="CT4316" s="1">
        <v>4</v>
      </c>
      <c r="CU4316" s="1">
        <v>650</v>
      </c>
      <c r="CV4316" s="1">
        <v>90</v>
      </c>
      <c r="CW4316" s="1">
        <v>0</v>
      </c>
      <c r="CX4316" s="1">
        <v>150090</v>
      </c>
      <c r="CY4316" s="1" t="s">
        <v>2851</v>
      </c>
    </row>
    <row r="4317" spans="97:103" x14ac:dyDescent="0.2">
      <c r="CS4317" s="1" t="s">
        <v>2851</v>
      </c>
      <c r="CT4317" s="1">
        <v>4</v>
      </c>
      <c r="CU4317" s="1">
        <v>650</v>
      </c>
      <c r="CV4317" s="1">
        <v>90</v>
      </c>
      <c r="CW4317" s="1">
        <v>0</v>
      </c>
      <c r="CX4317" s="1">
        <v>150090</v>
      </c>
      <c r="CY4317" s="1" t="s">
        <v>2851</v>
      </c>
    </row>
    <row r="4318" spans="97:103" x14ac:dyDescent="0.2">
      <c r="CS4318" s="1" t="s">
        <v>2851</v>
      </c>
      <c r="CT4318" s="1">
        <v>4</v>
      </c>
      <c r="CU4318" s="1">
        <v>650</v>
      </c>
      <c r="CV4318" s="1">
        <v>90</v>
      </c>
      <c r="CW4318" s="1">
        <v>0</v>
      </c>
      <c r="CX4318" s="1">
        <v>150090</v>
      </c>
      <c r="CY4318" s="1" t="s">
        <v>2851</v>
      </c>
    </row>
    <row r="4319" spans="97:103" x14ac:dyDescent="0.2">
      <c r="CS4319" s="1" t="s">
        <v>2851</v>
      </c>
      <c r="CT4319" s="1">
        <v>4</v>
      </c>
      <c r="CU4319" s="1">
        <v>650</v>
      </c>
      <c r="CV4319" s="1">
        <v>90</v>
      </c>
      <c r="CW4319" s="1">
        <v>0</v>
      </c>
      <c r="CX4319" s="1">
        <v>150090</v>
      </c>
      <c r="CY4319" s="1" t="s">
        <v>2851</v>
      </c>
    </row>
    <row r="4320" spans="97:103" x14ac:dyDescent="0.2">
      <c r="CS4320" s="1" t="s">
        <v>2851</v>
      </c>
      <c r="CT4320" s="1">
        <v>4</v>
      </c>
      <c r="CU4320" s="1">
        <v>650</v>
      </c>
      <c r="CV4320" s="1">
        <v>90</v>
      </c>
      <c r="CW4320" s="1">
        <v>0</v>
      </c>
      <c r="CX4320" s="1">
        <v>150090</v>
      </c>
      <c r="CY4320" s="1" t="s">
        <v>2851</v>
      </c>
    </row>
    <row r="4321" spans="97:103" x14ac:dyDescent="0.2">
      <c r="CS4321" s="1" t="s">
        <v>2851</v>
      </c>
      <c r="CT4321" s="1">
        <v>4</v>
      </c>
      <c r="CU4321" s="1">
        <v>650</v>
      </c>
      <c r="CV4321" s="1">
        <v>90</v>
      </c>
      <c r="CW4321" s="1">
        <v>0</v>
      </c>
      <c r="CX4321" s="1">
        <v>150090</v>
      </c>
      <c r="CY4321" s="1" t="s">
        <v>2851</v>
      </c>
    </row>
    <row r="4322" spans="97:103" x14ac:dyDescent="0.2">
      <c r="CS4322" s="1" t="s">
        <v>2851</v>
      </c>
      <c r="CT4322" s="1">
        <v>4</v>
      </c>
      <c r="CU4322" s="1">
        <v>650</v>
      </c>
      <c r="CV4322" s="1">
        <v>90</v>
      </c>
      <c r="CW4322" s="1">
        <v>0</v>
      </c>
      <c r="CX4322" s="1">
        <v>150090</v>
      </c>
      <c r="CY4322" s="1" t="s">
        <v>2851</v>
      </c>
    </row>
    <row r="4323" spans="97:103" x14ac:dyDescent="0.2">
      <c r="CS4323" s="1" t="s">
        <v>2851</v>
      </c>
      <c r="CT4323" s="1">
        <v>4</v>
      </c>
      <c r="CU4323" s="1">
        <v>650</v>
      </c>
      <c r="CV4323" s="1">
        <v>90</v>
      </c>
      <c r="CW4323" s="1">
        <v>0</v>
      </c>
      <c r="CX4323" s="1">
        <v>150090</v>
      </c>
      <c r="CY4323" s="1" t="s">
        <v>2851</v>
      </c>
    </row>
    <row r="4324" spans="97:103" x14ac:dyDescent="0.2">
      <c r="CS4324" s="1" t="s">
        <v>2851</v>
      </c>
      <c r="CT4324" s="1">
        <v>4</v>
      </c>
      <c r="CU4324" s="1">
        <v>650</v>
      </c>
      <c r="CV4324" s="1">
        <v>90</v>
      </c>
      <c r="CW4324" s="1">
        <v>0</v>
      </c>
      <c r="CX4324" s="1">
        <v>150090</v>
      </c>
      <c r="CY4324" s="1" t="s">
        <v>2851</v>
      </c>
    </row>
    <row r="4325" spans="97:103" x14ac:dyDescent="0.2">
      <c r="CS4325" s="1" t="s">
        <v>2851</v>
      </c>
      <c r="CT4325" s="1">
        <v>4</v>
      </c>
      <c r="CU4325" s="1">
        <v>650</v>
      </c>
      <c r="CV4325" s="1">
        <v>90</v>
      </c>
      <c r="CW4325" s="1">
        <v>0</v>
      </c>
      <c r="CX4325" s="1">
        <v>150090</v>
      </c>
      <c r="CY4325" s="1" t="s">
        <v>2851</v>
      </c>
    </row>
    <row r="4326" spans="97:103" x14ac:dyDescent="0.2">
      <c r="CS4326" s="1" t="s">
        <v>2852</v>
      </c>
      <c r="CT4326" s="1">
        <v>4</v>
      </c>
      <c r="CU4326" s="1">
        <v>650</v>
      </c>
      <c r="CV4326" s="1">
        <v>91</v>
      </c>
      <c r="CW4326" s="1">
        <v>0</v>
      </c>
      <c r="CX4326" s="1">
        <v>150091</v>
      </c>
      <c r="CY4326" s="1" t="s">
        <v>2852</v>
      </c>
    </row>
    <row r="4327" spans="97:103" x14ac:dyDescent="0.2">
      <c r="CS4327" s="1" t="s">
        <v>2852</v>
      </c>
      <c r="CT4327" s="1">
        <v>4</v>
      </c>
      <c r="CU4327" s="1">
        <v>650</v>
      </c>
      <c r="CV4327" s="1">
        <v>91</v>
      </c>
      <c r="CW4327" s="1">
        <v>0</v>
      </c>
      <c r="CX4327" s="1">
        <v>150091</v>
      </c>
      <c r="CY4327" s="1" t="s">
        <v>2852</v>
      </c>
    </row>
    <row r="4328" spans="97:103" x14ac:dyDescent="0.2">
      <c r="CS4328" s="1" t="s">
        <v>2852</v>
      </c>
      <c r="CT4328" s="1">
        <v>4</v>
      </c>
      <c r="CU4328" s="1">
        <v>650</v>
      </c>
      <c r="CV4328" s="1">
        <v>91</v>
      </c>
      <c r="CW4328" s="1">
        <v>0</v>
      </c>
      <c r="CX4328" s="1">
        <v>150091</v>
      </c>
      <c r="CY4328" s="1" t="s">
        <v>2852</v>
      </c>
    </row>
    <row r="4329" spans="97:103" x14ac:dyDescent="0.2">
      <c r="CS4329" s="1" t="s">
        <v>2852</v>
      </c>
      <c r="CT4329" s="1">
        <v>4</v>
      </c>
      <c r="CU4329" s="1">
        <v>650</v>
      </c>
      <c r="CV4329" s="1">
        <v>91</v>
      </c>
      <c r="CW4329" s="1">
        <v>0</v>
      </c>
      <c r="CX4329" s="1">
        <v>150091</v>
      </c>
      <c r="CY4329" s="1" t="s">
        <v>2852</v>
      </c>
    </row>
    <row r="4330" spans="97:103" x14ac:dyDescent="0.2">
      <c r="CS4330" s="1" t="s">
        <v>2852</v>
      </c>
      <c r="CT4330" s="1">
        <v>4</v>
      </c>
      <c r="CU4330" s="1">
        <v>650</v>
      </c>
      <c r="CV4330" s="1">
        <v>91</v>
      </c>
      <c r="CW4330" s="1">
        <v>0</v>
      </c>
      <c r="CX4330" s="1">
        <v>150091</v>
      </c>
      <c r="CY4330" s="1" t="s">
        <v>2852</v>
      </c>
    </row>
    <row r="4331" spans="97:103" x14ac:dyDescent="0.2">
      <c r="CS4331" s="1" t="s">
        <v>2852</v>
      </c>
      <c r="CT4331" s="1">
        <v>4</v>
      </c>
      <c r="CU4331" s="1">
        <v>650</v>
      </c>
      <c r="CV4331" s="1">
        <v>91</v>
      </c>
      <c r="CW4331" s="1">
        <v>0</v>
      </c>
      <c r="CX4331" s="1">
        <v>150091</v>
      </c>
      <c r="CY4331" s="1" t="s">
        <v>2852</v>
      </c>
    </row>
    <row r="4332" spans="97:103" x14ac:dyDescent="0.2">
      <c r="CS4332" s="1" t="s">
        <v>2852</v>
      </c>
      <c r="CT4332" s="1">
        <v>4</v>
      </c>
      <c r="CU4332" s="1">
        <v>650</v>
      </c>
      <c r="CV4332" s="1">
        <v>91</v>
      </c>
      <c r="CW4332" s="1">
        <v>0</v>
      </c>
      <c r="CX4332" s="1">
        <v>150091</v>
      </c>
      <c r="CY4332" s="1" t="s">
        <v>2852</v>
      </c>
    </row>
    <row r="4333" spans="97:103" x14ac:dyDescent="0.2">
      <c r="CS4333" s="1" t="s">
        <v>2852</v>
      </c>
      <c r="CT4333" s="1">
        <v>4</v>
      </c>
      <c r="CU4333" s="1">
        <v>650</v>
      </c>
      <c r="CV4333" s="1">
        <v>91</v>
      </c>
      <c r="CW4333" s="1">
        <v>0</v>
      </c>
      <c r="CX4333" s="1">
        <v>150091</v>
      </c>
      <c r="CY4333" s="1" t="s">
        <v>2852</v>
      </c>
    </row>
    <row r="4334" spans="97:103" x14ac:dyDescent="0.2">
      <c r="CS4334" s="1" t="s">
        <v>2852</v>
      </c>
      <c r="CT4334" s="1">
        <v>4</v>
      </c>
      <c r="CU4334" s="1">
        <v>650</v>
      </c>
      <c r="CV4334" s="1">
        <v>91</v>
      </c>
      <c r="CW4334" s="1">
        <v>0</v>
      </c>
      <c r="CX4334" s="1">
        <v>150091</v>
      </c>
      <c r="CY4334" s="1" t="s">
        <v>2852</v>
      </c>
    </row>
    <row r="4335" spans="97:103" x14ac:dyDescent="0.2">
      <c r="CS4335" s="1" t="s">
        <v>2852</v>
      </c>
      <c r="CT4335" s="1">
        <v>4</v>
      </c>
      <c r="CU4335" s="1">
        <v>650</v>
      </c>
      <c r="CV4335" s="1">
        <v>91</v>
      </c>
      <c r="CW4335" s="1">
        <v>0</v>
      </c>
      <c r="CX4335" s="1">
        <v>150091</v>
      </c>
      <c r="CY4335" s="1" t="s">
        <v>2852</v>
      </c>
    </row>
    <row r="4336" spans="97:103" x14ac:dyDescent="0.2">
      <c r="CS4336" s="1" t="s">
        <v>2852</v>
      </c>
      <c r="CT4336" s="1">
        <v>4</v>
      </c>
      <c r="CU4336" s="1">
        <v>650</v>
      </c>
      <c r="CV4336" s="1">
        <v>91</v>
      </c>
      <c r="CW4336" s="1">
        <v>0</v>
      </c>
      <c r="CX4336" s="1">
        <v>150091</v>
      </c>
      <c r="CY4336" s="1" t="s">
        <v>2852</v>
      </c>
    </row>
    <row r="4337" spans="97:103" x14ac:dyDescent="0.2">
      <c r="CS4337" s="1" t="s">
        <v>2852</v>
      </c>
      <c r="CT4337" s="1">
        <v>4</v>
      </c>
      <c r="CU4337" s="1">
        <v>650</v>
      </c>
      <c r="CV4337" s="1">
        <v>91</v>
      </c>
      <c r="CW4337" s="1">
        <v>0</v>
      </c>
      <c r="CX4337" s="1">
        <v>150091</v>
      </c>
      <c r="CY4337" s="1" t="s">
        <v>2852</v>
      </c>
    </row>
    <row r="4338" spans="97:103" x14ac:dyDescent="0.2">
      <c r="CS4338" s="1" t="s">
        <v>2852</v>
      </c>
      <c r="CT4338" s="1">
        <v>4</v>
      </c>
      <c r="CU4338" s="1">
        <v>650</v>
      </c>
      <c r="CV4338" s="1">
        <v>91</v>
      </c>
      <c r="CW4338" s="1">
        <v>0</v>
      </c>
      <c r="CX4338" s="1">
        <v>150091</v>
      </c>
      <c r="CY4338" s="1" t="s">
        <v>2852</v>
      </c>
    </row>
    <row r="4339" spans="97:103" x14ac:dyDescent="0.2">
      <c r="CS4339" s="1" t="s">
        <v>2852</v>
      </c>
      <c r="CT4339" s="1">
        <v>4</v>
      </c>
      <c r="CU4339" s="1">
        <v>650</v>
      </c>
      <c r="CV4339" s="1">
        <v>91</v>
      </c>
      <c r="CW4339" s="1">
        <v>0</v>
      </c>
      <c r="CX4339" s="1">
        <v>150091</v>
      </c>
      <c r="CY4339" s="1" t="s">
        <v>2852</v>
      </c>
    </row>
    <row r="4340" spans="97:103" x14ac:dyDescent="0.2">
      <c r="CS4340" s="1" t="s">
        <v>2852</v>
      </c>
      <c r="CT4340" s="1">
        <v>4</v>
      </c>
      <c r="CU4340" s="1">
        <v>650</v>
      </c>
      <c r="CV4340" s="1">
        <v>91</v>
      </c>
      <c r="CW4340" s="1">
        <v>0</v>
      </c>
      <c r="CX4340" s="1">
        <v>150091</v>
      </c>
      <c r="CY4340" s="1" t="s">
        <v>2852</v>
      </c>
    </row>
    <row r="4341" spans="97:103" x14ac:dyDescent="0.2">
      <c r="CS4341" s="1" t="s">
        <v>2852</v>
      </c>
      <c r="CT4341" s="1">
        <v>4</v>
      </c>
      <c r="CU4341" s="1">
        <v>650</v>
      </c>
      <c r="CV4341" s="1">
        <v>91</v>
      </c>
      <c r="CW4341" s="1">
        <v>0</v>
      </c>
      <c r="CX4341" s="1">
        <v>150091</v>
      </c>
      <c r="CY4341" s="1" t="s">
        <v>2852</v>
      </c>
    </row>
    <row r="4342" spans="97:103" x14ac:dyDescent="0.2">
      <c r="CS4342" s="1" t="s">
        <v>2852</v>
      </c>
      <c r="CT4342" s="1">
        <v>4</v>
      </c>
      <c r="CU4342" s="1">
        <v>650</v>
      </c>
      <c r="CV4342" s="1">
        <v>91</v>
      </c>
      <c r="CW4342" s="1">
        <v>0</v>
      </c>
      <c r="CX4342" s="1">
        <v>150091</v>
      </c>
      <c r="CY4342" s="1" t="s">
        <v>2852</v>
      </c>
    </row>
    <row r="4343" spans="97:103" x14ac:dyDescent="0.2">
      <c r="CS4343" s="1" t="s">
        <v>2852</v>
      </c>
      <c r="CT4343" s="1">
        <v>4</v>
      </c>
      <c r="CU4343" s="1">
        <v>650</v>
      </c>
      <c r="CV4343" s="1">
        <v>91</v>
      </c>
      <c r="CW4343" s="1">
        <v>0</v>
      </c>
      <c r="CX4343" s="1">
        <v>150091</v>
      </c>
      <c r="CY4343" s="1" t="s">
        <v>2852</v>
      </c>
    </row>
    <row r="4344" spans="97:103" x14ac:dyDescent="0.2">
      <c r="CS4344" s="1" t="s">
        <v>2852</v>
      </c>
      <c r="CT4344" s="1">
        <v>4</v>
      </c>
      <c r="CU4344" s="1">
        <v>650</v>
      </c>
      <c r="CV4344" s="1">
        <v>91</v>
      </c>
      <c r="CW4344" s="1">
        <v>0</v>
      </c>
      <c r="CX4344" s="1">
        <v>150091</v>
      </c>
      <c r="CY4344" s="1" t="s">
        <v>2852</v>
      </c>
    </row>
    <row r="4345" spans="97:103" x14ac:dyDescent="0.2">
      <c r="CS4345" s="1" t="s">
        <v>2852</v>
      </c>
      <c r="CT4345" s="1">
        <v>4</v>
      </c>
      <c r="CU4345" s="1">
        <v>650</v>
      </c>
      <c r="CV4345" s="1">
        <v>91</v>
      </c>
      <c r="CW4345" s="1">
        <v>0</v>
      </c>
      <c r="CX4345" s="1">
        <v>150091</v>
      </c>
      <c r="CY4345" s="1" t="s">
        <v>2852</v>
      </c>
    </row>
    <row r="4346" spans="97:103" x14ac:dyDescent="0.2">
      <c r="CS4346" s="1" t="s">
        <v>2852</v>
      </c>
      <c r="CT4346" s="1">
        <v>4</v>
      </c>
      <c r="CU4346" s="1">
        <v>650</v>
      </c>
      <c r="CV4346" s="1">
        <v>91</v>
      </c>
      <c r="CW4346" s="1">
        <v>0</v>
      </c>
      <c r="CX4346" s="1">
        <v>150091</v>
      </c>
      <c r="CY4346" s="1" t="s">
        <v>2852</v>
      </c>
    </row>
    <row r="4347" spans="97:103" x14ac:dyDescent="0.2">
      <c r="CS4347" s="1" t="s">
        <v>2852</v>
      </c>
      <c r="CT4347" s="1">
        <v>4</v>
      </c>
      <c r="CU4347" s="1">
        <v>650</v>
      </c>
      <c r="CV4347" s="1">
        <v>91</v>
      </c>
      <c r="CW4347" s="1">
        <v>0</v>
      </c>
      <c r="CX4347" s="1">
        <v>150091</v>
      </c>
      <c r="CY4347" s="1" t="s">
        <v>2852</v>
      </c>
    </row>
    <row r="4348" spans="97:103" x14ac:dyDescent="0.2">
      <c r="CS4348" s="1" t="s">
        <v>2852</v>
      </c>
      <c r="CT4348" s="1">
        <v>4</v>
      </c>
      <c r="CU4348" s="1">
        <v>650</v>
      </c>
      <c r="CV4348" s="1">
        <v>91</v>
      </c>
      <c r="CW4348" s="1">
        <v>0</v>
      </c>
      <c r="CX4348" s="1">
        <v>150091</v>
      </c>
      <c r="CY4348" s="1" t="s">
        <v>2852</v>
      </c>
    </row>
    <row r="4349" spans="97:103" x14ac:dyDescent="0.2">
      <c r="CS4349" s="1" t="s">
        <v>2852</v>
      </c>
      <c r="CT4349" s="1">
        <v>4</v>
      </c>
      <c r="CU4349" s="1">
        <v>650</v>
      </c>
      <c r="CV4349" s="1">
        <v>91</v>
      </c>
      <c r="CW4349" s="1">
        <v>0</v>
      </c>
      <c r="CX4349" s="1">
        <v>150091</v>
      </c>
      <c r="CY4349" s="1" t="s">
        <v>2852</v>
      </c>
    </row>
    <row r="4350" spans="97:103" x14ac:dyDescent="0.2">
      <c r="CS4350" s="1" t="s">
        <v>2852</v>
      </c>
      <c r="CT4350" s="1">
        <v>4</v>
      </c>
      <c r="CU4350" s="1">
        <v>650</v>
      </c>
      <c r="CV4350" s="1">
        <v>91</v>
      </c>
      <c r="CW4350" s="1">
        <v>0</v>
      </c>
      <c r="CX4350" s="1">
        <v>150091</v>
      </c>
      <c r="CY4350" s="1" t="s">
        <v>2852</v>
      </c>
    </row>
    <row r="4351" spans="97:103" x14ac:dyDescent="0.2">
      <c r="CS4351" s="1" t="s">
        <v>2852</v>
      </c>
      <c r="CT4351" s="1">
        <v>4</v>
      </c>
      <c r="CU4351" s="1">
        <v>650</v>
      </c>
      <c r="CV4351" s="1">
        <v>91</v>
      </c>
      <c r="CW4351" s="1">
        <v>0</v>
      </c>
      <c r="CX4351" s="1">
        <v>150091</v>
      </c>
      <c r="CY4351" s="1" t="s">
        <v>2852</v>
      </c>
    </row>
    <row r="4352" spans="97:103" x14ac:dyDescent="0.2">
      <c r="CS4352" s="1" t="s">
        <v>2852</v>
      </c>
      <c r="CT4352" s="1">
        <v>4</v>
      </c>
      <c r="CU4352" s="1">
        <v>650</v>
      </c>
      <c r="CV4352" s="1">
        <v>91</v>
      </c>
      <c r="CW4352" s="1">
        <v>0</v>
      </c>
      <c r="CX4352" s="1">
        <v>150091</v>
      </c>
      <c r="CY4352" s="1" t="s">
        <v>2852</v>
      </c>
    </row>
    <row r="4353" spans="97:103" x14ac:dyDescent="0.2">
      <c r="CS4353" s="1" t="s">
        <v>2852</v>
      </c>
      <c r="CT4353" s="1">
        <v>4</v>
      </c>
      <c r="CU4353" s="1">
        <v>650</v>
      </c>
      <c r="CV4353" s="1">
        <v>91</v>
      </c>
      <c r="CW4353" s="1">
        <v>0</v>
      </c>
      <c r="CX4353" s="1">
        <v>150091</v>
      </c>
      <c r="CY4353" s="1" t="s">
        <v>2852</v>
      </c>
    </row>
    <row r="4354" spans="97:103" x14ac:dyDescent="0.2">
      <c r="CS4354" s="1" t="s">
        <v>2852</v>
      </c>
      <c r="CT4354" s="1">
        <v>4</v>
      </c>
      <c r="CU4354" s="1">
        <v>650</v>
      </c>
      <c r="CV4354" s="1">
        <v>91</v>
      </c>
      <c r="CW4354" s="1">
        <v>0</v>
      </c>
      <c r="CX4354" s="1">
        <v>150091</v>
      </c>
      <c r="CY4354" s="1" t="s">
        <v>2852</v>
      </c>
    </row>
    <row r="4355" spans="97:103" x14ac:dyDescent="0.2">
      <c r="CS4355" s="1" t="s">
        <v>2852</v>
      </c>
      <c r="CT4355" s="1">
        <v>4</v>
      </c>
      <c r="CU4355" s="1">
        <v>650</v>
      </c>
      <c r="CV4355" s="1">
        <v>91</v>
      </c>
      <c r="CW4355" s="1">
        <v>0</v>
      </c>
      <c r="CX4355" s="1">
        <v>150091</v>
      </c>
      <c r="CY4355" s="1" t="s">
        <v>2852</v>
      </c>
    </row>
    <row r="4356" spans="97:103" x14ac:dyDescent="0.2">
      <c r="CS4356" s="1" t="s">
        <v>2852</v>
      </c>
      <c r="CT4356" s="1">
        <v>4</v>
      </c>
      <c r="CU4356" s="1">
        <v>650</v>
      </c>
      <c r="CV4356" s="1">
        <v>91</v>
      </c>
      <c r="CW4356" s="1">
        <v>0</v>
      </c>
      <c r="CX4356" s="1">
        <v>150091</v>
      </c>
      <c r="CY4356" s="1" t="s">
        <v>2852</v>
      </c>
    </row>
    <row r="4357" spans="97:103" x14ac:dyDescent="0.2">
      <c r="CS4357" s="1" t="s">
        <v>2852</v>
      </c>
      <c r="CT4357" s="1">
        <v>4</v>
      </c>
      <c r="CU4357" s="1">
        <v>650</v>
      </c>
      <c r="CV4357" s="1">
        <v>91</v>
      </c>
      <c r="CW4357" s="1">
        <v>0</v>
      </c>
      <c r="CX4357" s="1">
        <v>150091</v>
      </c>
      <c r="CY4357" s="1" t="s">
        <v>2852</v>
      </c>
    </row>
    <row r="4358" spans="97:103" x14ac:dyDescent="0.2">
      <c r="CS4358" s="1" t="s">
        <v>2852</v>
      </c>
      <c r="CT4358" s="1">
        <v>4</v>
      </c>
      <c r="CU4358" s="1">
        <v>650</v>
      </c>
      <c r="CV4358" s="1">
        <v>91</v>
      </c>
      <c r="CW4358" s="1">
        <v>0</v>
      </c>
      <c r="CX4358" s="1">
        <v>150091</v>
      </c>
      <c r="CY4358" s="1" t="s">
        <v>2852</v>
      </c>
    </row>
    <row r="4359" spans="97:103" x14ac:dyDescent="0.2">
      <c r="CS4359" s="1" t="s">
        <v>2852</v>
      </c>
      <c r="CT4359" s="1">
        <v>4</v>
      </c>
      <c r="CU4359" s="1">
        <v>650</v>
      </c>
      <c r="CV4359" s="1">
        <v>91</v>
      </c>
      <c r="CW4359" s="1">
        <v>0</v>
      </c>
      <c r="CX4359" s="1">
        <v>150091</v>
      </c>
      <c r="CY4359" s="1" t="s">
        <v>2852</v>
      </c>
    </row>
    <row r="4360" spans="97:103" x14ac:dyDescent="0.2">
      <c r="CS4360" s="1" t="s">
        <v>2852</v>
      </c>
      <c r="CT4360" s="1">
        <v>4</v>
      </c>
      <c r="CU4360" s="1">
        <v>650</v>
      </c>
      <c r="CV4360" s="1">
        <v>91</v>
      </c>
      <c r="CW4360" s="1">
        <v>0</v>
      </c>
      <c r="CX4360" s="1">
        <v>150091</v>
      </c>
      <c r="CY4360" s="1" t="s">
        <v>2852</v>
      </c>
    </row>
    <row r="4361" spans="97:103" x14ac:dyDescent="0.2">
      <c r="CS4361" s="1" t="s">
        <v>2852</v>
      </c>
      <c r="CT4361" s="1">
        <v>4</v>
      </c>
      <c r="CU4361" s="1">
        <v>650</v>
      </c>
      <c r="CV4361" s="1">
        <v>91</v>
      </c>
      <c r="CW4361" s="1">
        <v>0</v>
      </c>
      <c r="CX4361" s="1">
        <v>150091</v>
      </c>
      <c r="CY4361" s="1" t="s">
        <v>2852</v>
      </c>
    </row>
    <row r="4362" spans="97:103" x14ac:dyDescent="0.2">
      <c r="CS4362" s="1" t="s">
        <v>2853</v>
      </c>
      <c r="CT4362" s="1">
        <v>4</v>
      </c>
      <c r="CU4362" s="1">
        <v>650</v>
      </c>
      <c r="CV4362" s="1">
        <v>92</v>
      </c>
      <c r="CW4362" s="1">
        <v>0</v>
      </c>
      <c r="CX4362" s="1">
        <v>150092</v>
      </c>
      <c r="CY4362" s="1" t="s">
        <v>2853</v>
      </c>
    </row>
    <row r="4363" spans="97:103" x14ac:dyDescent="0.2">
      <c r="CS4363" s="1" t="s">
        <v>2853</v>
      </c>
      <c r="CT4363" s="1">
        <v>4</v>
      </c>
      <c r="CU4363" s="1">
        <v>650</v>
      </c>
      <c r="CV4363" s="1">
        <v>92</v>
      </c>
      <c r="CW4363" s="1">
        <v>0</v>
      </c>
      <c r="CX4363" s="1">
        <v>150092</v>
      </c>
      <c r="CY4363" s="1" t="s">
        <v>2853</v>
      </c>
    </row>
    <row r="4364" spans="97:103" x14ac:dyDescent="0.2">
      <c r="CS4364" s="1" t="s">
        <v>2853</v>
      </c>
      <c r="CT4364" s="1">
        <v>4</v>
      </c>
      <c r="CU4364" s="1">
        <v>650</v>
      </c>
      <c r="CV4364" s="1">
        <v>92</v>
      </c>
      <c r="CW4364" s="1">
        <v>0</v>
      </c>
      <c r="CX4364" s="1">
        <v>150092</v>
      </c>
      <c r="CY4364" s="1" t="s">
        <v>2853</v>
      </c>
    </row>
    <row r="4365" spans="97:103" x14ac:dyDescent="0.2">
      <c r="CS4365" s="1" t="s">
        <v>2853</v>
      </c>
      <c r="CT4365" s="1">
        <v>4</v>
      </c>
      <c r="CU4365" s="1">
        <v>650</v>
      </c>
      <c r="CV4365" s="1">
        <v>92</v>
      </c>
      <c r="CW4365" s="1">
        <v>0</v>
      </c>
      <c r="CX4365" s="1">
        <v>150092</v>
      </c>
      <c r="CY4365" s="1" t="s">
        <v>2853</v>
      </c>
    </row>
    <row r="4366" spans="97:103" x14ac:dyDescent="0.2">
      <c r="CS4366" s="1" t="s">
        <v>2853</v>
      </c>
      <c r="CT4366" s="1">
        <v>4</v>
      </c>
      <c r="CU4366" s="1">
        <v>650</v>
      </c>
      <c r="CV4366" s="1">
        <v>92</v>
      </c>
      <c r="CW4366" s="1">
        <v>0</v>
      </c>
      <c r="CX4366" s="1">
        <v>150092</v>
      </c>
      <c r="CY4366" s="1" t="s">
        <v>2853</v>
      </c>
    </row>
    <row r="4367" spans="97:103" x14ac:dyDescent="0.2">
      <c r="CS4367" s="1" t="s">
        <v>2853</v>
      </c>
      <c r="CT4367" s="1">
        <v>4</v>
      </c>
      <c r="CU4367" s="1">
        <v>650</v>
      </c>
      <c r="CV4367" s="1">
        <v>92</v>
      </c>
      <c r="CW4367" s="1">
        <v>0</v>
      </c>
      <c r="CX4367" s="1">
        <v>150092</v>
      </c>
      <c r="CY4367" s="1" t="s">
        <v>2853</v>
      </c>
    </row>
    <row r="4368" spans="97:103" x14ac:dyDescent="0.2">
      <c r="CS4368" s="1" t="s">
        <v>2853</v>
      </c>
      <c r="CT4368" s="1">
        <v>4</v>
      </c>
      <c r="CU4368" s="1">
        <v>650</v>
      </c>
      <c r="CV4368" s="1">
        <v>92</v>
      </c>
      <c r="CW4368" s="1">
        <v>0</v>
      </c>
      <c r="CX4368" s="1">
        <v>150092</v>
      </c>
      <c r="CY4368" s="1" t="s">
        <v>2853</v>
      </c>
    </row>
    <row r="4369" spans="97:103" x14ac:dyDescent="0.2">
      <c r="CS4369" s="1" t="s">
        <v>2853</v>
      </c>
      <c r="CT4369" s="1">
        <v>4</v>
      </c>
      <c r="CU4369" s="1">
        <v>650</v>
      </c>
      <c r="CV4369" s="1">
        <v>92</v>
      </c>
      <c r="CW4369" s="1">
        <v>0</v>
      </c>
      <c r="CX4369" s="1">
        <v>150092</v>
      </c>
      <c r="CY4369" s="1" t="s">
        <v>2853</v>
      </c>
    </row>
    <row r="4370" spans="97:103" x14ac:dyDescent="0.2">
      <c r="CS4370" s="1" t="s">
        <v>2853</v>
      </c>
      <c r="CT4370" s="1">
        <v>4</v>
      </c>
      <c r="CU4370" s="1">
        <v>650</v>
      </c>
      <c r="CV4370" s="1">
        <v>92</v>
      </c>
      <c r="CW4370" s="1">
        <v>0</v>
      </c>
      <c r="CX4370" s="1">
        <v>150092</v>
      </c>
      <c r="CY4370" s="1" t="s">
        <v>2853</v>
      </c>
    </row>
    <row r="4371" spans="97:103" x14ac:dyDescent="0.2">
      <c r="CS4371" s="1" t="s">
        <v>2853</v>
      </c>
      <c r="CT4371" s="1">
        <v>4</v>
      </c>
      <c r="CU4371" s="1">
        <v>650</v>
      </c>
      <c r="CV4371" s="1">
        <v>92</v>
      </c>
      <c r="CW4371" s="1">
        <v>0</v>
      </c>
      <c r="CX4371" s="1">
        <v>150092</v>
      </c>
      <c r="CY4371" s="1" t="s">
        <v>2853</v>
      </c>
    </row>
    <row r="4372" spans="97:103" x14ac:dyDescent="0.2">
      <c r="CS4372" s="1" t="s">
        <v>2853</v>
      </c>
      <c r="CT4372" s="1">
        <v>4</v>
      </c>
      <c r="CU4372" s="1">
        <v>650</v>
      </c>
      <c r="CV4372" s="1">
        <v>92</v>
      </c>
      <c r="CW4372" s="1">
        <v>0</v>
      </c>
      <c r="CX4372" s="1">
        <v>150092</v>
      </c>
      <c r="CY4372" s="1" t="s">
        <v>2853</v>
      </c>
    </row>
    <row r="4373" spans="97:103" x14ac:dyDescent="0.2">
      <c r="CS4373" s="1" t="s">
        <v>2853</v>
      </c>
      <c r="CT4373" s="1">
        <v>4</v>
      </c>
      <c r="CU4373" s="1">
        <v>650</v>
      </c>
      <c r="CV4373" s="1">
        <v>92</v>
      </c>
      <c r="CW4373" s="1">
        <v>0</v>
      </c>
      <c r="CX4373" s="1">
        <v>150092</v>
      </c>
      <c r="CY4373" s="1" t="s">
        <v>2853</v>
      </c>
    </row>
    <row r="4374" spans="97:103" x14ac:dyDescent="0.2">
      <c r="CS4374" s="1" t="s">
        <v>2853</v>
      </c>
      <c r="CT4374" s="1">
        <v>4</v>
      </c>
      <c r="CU4374" s="1">
        <v>650</v>
      </c>
      <c r="CV4374" s="1">
        <v>92</v>
      </c>
      <c r="CW4374" s="1">
        <v>0</v>
      </c>
      <c r="CX4374" s="1">
        <v>150092</v>
      </c>
      <c r="CY4374" s="1" t="s">
        <v>2853</v>
      </c>
    </row>
    <row r="4375" spans="97:103" x14ac:dyDescent="0.2">
      <c r="CS4375" s="1" t="s">
        <v>2853</v>
      </c>
      <c r="CT4375" s="1">
        <v>4</v>
      </c>
      <c r="CU4375" s="1">
        <v>650</v>
      </c>
      <c r="CV4375" s="1">
        <v>92</v>
      </c>
      <c r="CW4375" s="1">
        <v>0</v>
      </c>
      <c r="CX4375" s="1">
        <v>150092</v>
      </c>
      <c r="CY4375" s="1" t="s">
        <v>2853</v>
      </c>
    </row>
    <row r="4376" spans="97:103" x14ac:dyDescent="0.2">
      <c r="CS4376" s="1" t="s">
        <v>2853</v>
      </c>
      <c r="CT4376" s="1">
        <v>4</v>
      </c>
      <c r="CU4376" s="1">
        <v>650</v>
      </c>
      <c r="CV4376" s="1">
        <v>92</v>
      </c>
      <c r="CW4376" s="1">
        <v>0</v>
      </c>
      <c r="CX4376" s="1">
        <v>150092</v>
      </c>
      <c r="CY4376" s="1" t="s">
        <v>2853</v>
      </c>
    </row>
    <row r="4377" spans="97:103" x14ac:dyDescent="0.2">
      <c r="CS4377" s="1" t="s">
        <v>2853</v>
      </c>
      <c r="CT4377" s="1">
        <v>4</v>
      </c>
      <c r="CU4377" s="1">
        <v>650</v>
      </c>
      <c r="CV4377" s="1">
        <v>92</v>
      </c>
      <c r="CW4377" s="1">
        <v>0</v>
      </c>
      <c r="CX4377" s="1">
        <v>150092</v>
      </c>
      <c r="CY4377" s="1" t="s">
        <v>2853</v>
      </c>
    </row>
    <row r="4378" spans="97:103" x14ac:dyDescent="0.2">
      <c r="CS4378" s="1" t="s">
        <v>2853</v>
      </c>
      <c r="CT4378" s="1">
        <v>4</v>
      </c>
      <c r="CU4378" s="1">
        <v>650</v>
      </c>
      <c r="CV4378" s="1">
        <v>92</v>
      </c>
      <c r="CW4378" s="1">
        <v>0</v>
      </c>
      <c r="CX4378" s="1">
        <v>150092</v>
      </c>
      <c r="CY4378" s="1" t="s">
        <v>2853</v>
      </c>
    </row>
    <row r="4379" spans="97:103" x14ac:dyDescent="0.2">
      <c r="CS4379" s="1" t="s">
        <v>2853</v>
      </c>
      <c r="CT4379" s="1">
        <v>4</v>
      </c>
      <c r="CU4379" s="1">
        <v>650</v>
      </c>
      <c r="CV4379" s="1">
        <v>92</v>
      </c>
      <c r="CW4379" s="1">
        <v>0</v>
      </c>
      <c r="CX4379" s="1">
        <v>150092</v>
      </c>
      <c r="CY4379" s="1" t="s">
        <v>2853</v>
      </c>
    </row>
    <row r="4380" spans="97:103" x14ac:dyDescent="0.2">
      <c r="CS4380" s="1" t="s">
        <v>2853</v>
      </c>
      <c r="CT4380" s="1">
        <v>4</v>
      </c>
      <c r="CU4380" s="1">
        <v>650</v>
      </c>
      <c r="CV4380" s="1">
        <v>92</v>
      </c>
      <c r="CW4380" s="1">
        <v>0</v>
      </c>
      <c r="CX4380" s="1">
        <v>150092</v>
      </c>
      <c r="CY4380" s="1" t="s">
        <v>2853</v>
      </c>
    </row>
    <row r="4381" spans="97:103" x14ac:dyDescent="0.2">
      <c r="CS4381" s="1" t="s">
        <v>2853</v>
      </c>
      <c r="CT4381" s="1">
        <v>4</v>
      </c>
      <c r="CU4381" s="1">
        <v>650</v>
      </c>
      <c r="CV4381" s="1">
        <v>92</v>
      </c>
      <c r="CW4381" s="1">
        <v>0</v>
      </c>
      <c r="CX4381" s="1">
        <v>150092</v>
      </c>
      <c r="CY4381" s="1" t="s">
        <v>2853</v>
      </c>
    </row>
    <row r="4382" spans="97:103" x14ac:dyDescent="0.2">
      <c r="CS4382" s="1" t="s">
        <v>2853</v>
      </c>
      <c r="CT4382" s="1">
        <v>4</v>
      </c>
      <c r="CU4382" s="1">
        <v>650</v>
      </c>
      <c r="CV4382" s="1">
        <v>92</v>
      </c>
      <c r="CW4382" s="1">
        <v>0</v>
      </c>
      <c r="CX4382" s="1">
        <v>150092</v>
      </c>
      <c r="CY4382" s="1" t="s">
        <v>2853</v>
      </c>
    </row>
    <row r="4383" spans="97:103" x14ac:dyDescent="0.2">
      <c r="CS4383" s="1" t="s">
        <v>2853</v>
      </c>
      <c r="CT4383" s="1">
        <v>4</v>
      </c>
      <c r="CU4383" s="1">
        <v>650</v>
      </c>
      <c r="CV4383" s="1">
        <v>92</v>
      </c>
      <c r="CW4383" s="1">
        <v>0</v>
      </c>
      <c r="CX4383" s="1">
        <v>150092</v>
      </c>
      <c r="CY4383" s="1" t="s">
        <v>2853</v>
      </c>
    </row>
    <row r="4384" spans="97:103" x14ac:dyDescent="0.2">
      <c r="CS4384" s="1" t="s">
        <v>2853</v>
      </c>
      <c r="CT4384" s="1">
        <v>4</v>
      </c>
      <c r="CU4384" s="1">
        <v>650</v>
      </c>
      <c r="CV4384" s="1">
        <v>92</v>
      </c>
      <c r="CW4384" s="1">
        <v>0</v>
      </c>
      <c r="CX4384" s="1">
        <v>150092</v>
      </c>
      <c r="CY4384" s="1" t="s">
        <v>2853</v>
      </c>
    </row>
    <row r="4385" spans="97:103" x14ac:dyDescent="0.2">
      <c r="CS4385" s="1" t="s">
        <v>2853</v>
      </c>
      <c r="CT4385" s="1">
        <v>4</v>
      </c>
      <c r="CU4385" s="1">
        <v>650</v>
      </c>
      <c r="CV4385" s="1">
        <v>92</v>
      </c>
      <c r="CW4385" s="1">
        <v>0</v>
      </c>
      <c r="CX4385" s="1">
        <v>150092</v>
      </c>
      <c r="CY4385" s="1" t="s">
        <v>2853</v>
      </c>
    </row>
    <row r="4386" spans="97:103" x14ac:dyDescent="0.2">
      <c r="CS4386" s="1" t="s">
        <v>2853</v>
      </c>
      <c r="CT4386" s="1">
        <v>4</v>
      </c>
      <c r="CU4386" s="1">
        <v>650</v>
      </c>
      <c r="CV4386" s="1">
        <v>92</v>
      </c>
      <c r="CW4386" s="1">
        <v>0</v>
      </c>
      <c r="CX4386" s="1">
        <v>150092</v>
      </c>
      <c r="CY4386" s="1" t="s">
        <v>2853</v>
      </c>
    </row>
    <row r="4387" spans="97:103" x14ac:dyDescent="0.2">
      <c r="CS4387" s="1" t="s">
        <v>2853</v>
      </c>
      <c r="CT4387" s="1">
        <v>4</v>
      </c>
      <c r="CU4387" s="1">
        <v>650</v>
      </c>
      <c r="CV4387" s="1">
        <v>92</v>
      </c>
      <c r="CW4387" s="1">
        <v>0</v>
      </c>
      <c r="CX4387" s="1">
        <v>150092</v>
      </c>
      <c r="CY4387" s="1" t="s">
        <v>2853</v>
      </c>
    </row>
    <row r="4388" spans="97:103" x14ac:dyDescent="0.2">
      <c r="CS4388" s="1" t="s">
        <v>2853</v>
      </c>
      <c r="CT4388" s="1">
        <v>4</v>
      </c>
      <c r="CU4388" s="1">
        <v>650</v>
      </c>
      <c r="CV4388" s="1">
        <v>92</v>
      </c>
      <c r="CW4388" s="1">
        <v>0</v>
      </c>
      <c r="CX4388" s="1">
        <v>150092</v>
      </c>
      <c r="CY4388" s="1" t="s">
        <v>2853</v>
      </c>
    </row>
    <row r="4389" spans="97:103" x14ac:dyDescent="0.2">
      <c r="CS4389" s="1" t="s">
        <v>2853</v>
      </c>
      <c r="CT4389" s="1">
        <v>4</v>
      </c>
      <c r="CU4389" s="1">
        <v>650</v>
      </c>
      <c r="CV4389" s="1">
        <v>92</v>
      </c>
      <c r="CW4389" s="1">
        <v>0</v>
      </c>
      <c r="CX4389" s="1">
        <v>150092</v>
      </c>
      <c r="CY4389" s="1" t="s">
        <v>2853</v>
      </c>
    </row>
    <row r="4390" spans="97:103" x14ac:dyDescent="0.2">
      <c r="CS4390" s="1" t="s">
        <v>2853</v>
      </c>
      <c r="CT4390" s="1">
        <v>4</v>
      </c>
      <c r="CU4390" s="1">
        <v>650</v>
      </c>
      <c r="CV4390" s="1">
        <v>92</v>
      </c>
      <c r="CW4390" s="1">
        <v>0</v>
      </c>
      <c r="CX4390" s="1">
        <v>150092</v>
      </c>
      <c r="CY4390" s="1" t="s">
        <v>2853</v>
      </c>
    </row>
    <row r="4391" spans="97:103" x14ac:dyDescent="0.2">
      <c r="CS4391" s="1" t="s">
        <v>2853</v>
      </c>
      <c r="CT4391" s="1">
        <v>4</v>
      </c>
      <c r="CU4391" s="1">
        <v>650</v>
      </c>
      <c r="CV4391" s="1">
        <v>92</v>
      </c>
      <c r="CW4391" s="1">
        <v>0</v>
      </c>
      <c r="CX4391" s="1">
        <v>150092</v>
      </c>
      <c r="CY4391" s="1" t="s">
        <v>2853</v>
      </c>
    </row>
    <row r="4392" spans="97:103" x14ac:dyDescent="0.2">
      <c r="CS4392" s="1" t="s">
        <v>2853</v>
      </c>
      <c r="CT4392" s="1">
        <v>4</v>
      </c>
      <c r="CU4392" s="1">
        <v>650</v>
      </c>
      <c r="CV4392" s="1">
        <v>92</v>
      </c>
      <c r="CW4392" s="1">
        <v>0</v>
      </c>
      <c r="CX4392" s="1">
        <v>150092</v>
      </c>
      <c r="CY4392" s="1" t="s">
        <v>2853</v>
      </c>
    </row>
    <row r="4393" spans="97:103" x14ac:dyDescent="0.2">
      <c r="CS4393" s="1" t="s">
        <v>2853</v>
      </c>
      <c r="CT4393" s="1">
        <v>4</v>
      </c>
      <c r="CU4393" s="1">
        <v>650</v>
      </c>
      <c r="CV4393" s="1">
        <v>92</v>
      </c>
      <c r="CW4393" s="1">
        <v>0</v>
      </c>
      <c r="CX4393" s="1">
        <v>150092</v>
      </c>
      <c r="CY4393" s="1" t="s">
        <v>2853</v>
      </c>
    </row>
    <row r="4394" spans="97:103" x14ac:dyDescent="0.2">
      <c r="CS4394" s="1" t="s">
        <v>2853</v>
      </c>
      <c r="CT4394" s="1">
        <v>4</v>
      </c>
      <c r="CU4394" s="1">
        <v>650</v>
      </c>
      <c r="CV4394" s="1">
        <v>92</v>
      </c>
      <c r="CW4394" s="1">
        <v>0</v>
      </c>
      <c r="CX4394" s="1">
        <v>150092</v>
      </c>
      <c r="CY4394" s="1" t="s">
        <v>2853</v>
      </c>
    </row>
    <row r="4395" spans="97:103" x14ac:dyDescent="0.2">
      <c r="CS4395" s="1" t="s">
        <v>2853</v>
      </c>
      <c r="CT4395" s="1">
        <v>4</v>
      </c>
      <c r="CU4395" s="1">
        <v>650</v>
      </c>
      <c r="CV4395" s="1">
        <v>92</v>
      </c>
      <c r="CW4395" s="1">
        <v>0</v>
      </c>
      <c r="CX4395" s="1">
        <v>150092</v>
      </c>
      <c r="CY4395" s="1" t="s">
        <v>2853</v>
      </c>
    </row>
    <row r="4396" spans="97:103" x14ac:dyDescent="0.2">
      <c r="CS4396" s="1" t="s">
        <v>2853</v>
      </c>
      <c r="CT4396" s="1">
        <v>4</v>
      </c>
      <c r="CU4396" s="1">
        <v>650</v>
      </c>
      <c r="CV4396" s="1">
        <v>92</v>
      </c>
      <c r="CW4396" s="1">
        <v>0</v>
      </c>
      <c r="CX4396" s="1">
        <v>150092</v>
      </c>
      <c r="CY4396" s="1" t="s">
        <v>2853</v>
      </c>
    </row>
    <row r="4397" spans="97:103" x14ac:dyDescent="0.2">
      <c r="CS4397" s="1" t="s">
        <v>2853</v>
      </c>
      <c r="CT4397" s="1">
        <v>4</v>
      </c>
      <c r="CU4397" s="1">
        <v>650</v>
      </c>
      <c r="CV4397" s="1">
        <v>92</v>
      </c>
      <c r="CW4397" s="1">
        <v>0</v>
      </c>
      <c r="CX4397" s="1">
        <v>150092</v>
      </c>
      <c r="CY4397" s="1" t="s">
        <v>2853</v>
      </c>
    </row>
    <row r="4398" spans="97:103" x14ac:dyDescent="0.2">
      <c r="CS4398" s="1" t="s">
        <v>143</v>
      </c>
      <c r="CT4398" s="1">
        <v>1</v>
      </c>
      <c r="CU4398" s="1">
        <v>650</v>
      </c>
      <c r="CV4398" s="1">
        <v>93</v>
      </c>
      <c r="CW4398" s="1">
        <v>0</v>
      </c>
      <c r="CX4398" s="1">
        <v>150093</v>
      </c>
      <c r="CY4398" s="1" t="s">
        <v>143</v>
      </c>
    </row>
    <row r="4399" spans="97:103" x14ac:dyDescent="0.2">
      <c r="CS4399" s="1" t="s">
        <v>143</v>
      </c>
      <c r="CT4399" s="1">
        <v>1</v>
      </c>
      <c r="CU4399" s="1">
        <v>650</v>
      </c>
      <c r="CV4399" s="1">
        <v>93</v>
      </c>
      <c r="CW4399" s="1">
        <v>0</v>
      </c>
      <c r="CX4399" s="1">
        <v>150093</v>
      </c>
      <c r="CY4399" s="1" t="s">
        <v>143</v>
      </c>
    </row>
    <row r="4400" spans="97:103" x14ac:dyDescent="0.2">
      <c r="CS4400" s="1" t="s">
        <v>143</v>
      </c>
      <c r="CT4400" s="1">
        <v>1</v>
      </c>
      <c r="CU4400" s="1">
        <v>650</v>
      </c>
      <c r="CV4400" s="1">
        <v>93</v>
      </c>
      <c r="CW4400" s="1">
        <v>0</v>
      </c>
      <c r="CX4400" s="1">
        <v>150093</v>
      </c>
      <c r="CY4400" s="1" t="s">
        <v>143</v>
      </c>
    </row>
    <row r="4401" spans="97:103" x14ac:dyDescent="0.2">
      <c r="CS4401" s="1" t="s">
        <v>143</v>
      </c>
      <c r="CT4401" s="1">
        <v>1</v>
      </c>
      <c r="CU4401" s="1">
        <v>650</v>
      </c>
      <c r="CV4401" s="1">
        <v>93</v>
      </c>
      <c r="CW4401" s="1">
        <v>0</v>
      </c>
      <c r="CX4401" s="1">
        <v>150093</v>
      </c>
      <c r="CY4401" s="1" t="s">
        <v>143</v>
      </c>
    </row>
    <row r="4402" spans="97:103" x14ac:dyDescent="0.2">
      <c r="CS4402" s="1" t="s">
        <v>143</v>
      </c>
      <c r="CT4402" s="1">
        <v>1</v>
      </c>
      <c r="CU4402" s="1">
        <v>650</v>
      </c>
      <c r="CV4402" s="1">
        <v>93</v>
      </c>
      <c r="CW4402" s="1">
        <v>0</v>
      </c>
      <c r="CX4402" s="1">
        <v>150093</v>
      </c>
      <c r="CY4402" s="1" t="s">
        <v>143</v>
      </c>
    </row>
    <row r="4403" spans="97:103" x14ac:dyDescent="0.2">
      <c r="CS4403" s="1" t="s">
        <v>143</v>
      </c>
      <c r="CT4403" s="1">
        <v>1</v>
      </c>
      <c r="CU4403" s="1">
        <v>650</v>
      </c>
      <c r="CV4403" s="1">
        <v>93</v>
      </c>
      <c r="CW4403" s="1">
        <v>0</v>
      </c>
      <c r="CX4403" s="1">
        <v>150093</v>
      </c>
      <c r="CY4403" s="1" t="s">
        <v>143</v>
      </c>
    </row>
    <row r="4404" spans="97:103" x14ac:dyDescent="0.2">
      <c r="CS4404" s="1" t="s">
        <v>143</v>
      </c>
      <c r="CT4404" s="1">
        <v>1</v>
      </c>
      <c r="CU4404" s="1">
        <v>650</v>
      </c>
      <c r="CV4404" s="1">
        <v>93</v>
      </c>
      <c r="CW4404" s="1">
        <v>0</v>
      </c>
      <c r="CX4404" s="1">
        <v>150093</v>
      </c>
      <c r="CY4404" s="1" t="s">
        <v>143</v>
      </c>
    </row>
    <row r="4405" spans="97:103" x14ac:dyDescent="0.2">
      <c r="CS4405" s="1" t="s">
        <v>143</v>
      </c>
      <c r="CT4405" s="1">
        <v>1</v>
      </c>
      <c r="CU4405" s="1">
        <v>650</v>
      </c>
      <c r="CV4405" s="1">
        <v>93</v>
      </c>
      <c r="CW4405" s="1">
        <v>0</v>
      </c>
      <c r="CX4405" s="1">
        <v>150093</v>
      </c>
      <c r="CY4405" s="1" t="s">
        <v>143</v>
      </c>
    </row>
    <row r="4406" spans="97:103" x14ac:dyDescent="0.2">
      <c r="CS4406" s="1" t="s">
        <v>143</v>
      </c>
      <c r="CT4406" s="1">
        <v>1</v>
      </c>
      <c r="CU4406" s="1">
        <v>650</v>
      </c>
      <c r="CV4406" s="1">
        <v>93</v>
      </c>
      <c r="CW4406" s="1">
        <v>0</v>
      </c>
      <c r="CX4406" s="1">
        <v>150093</v>
      </c>
      <c r="CY4406" s="1" t="s">
        <v>143</v>
      </c>
    </row>
    <row r="4407" spans="97:103" x14ac:dyDescent="0.2">
      <c r="CS4407" s="1" t="s">
        <v>143</v>
      </c>
      <c r="CT4407" s="1">
        <v>1</v>
      </c>
      <c r="CU4407" s="1">
        <v>650</v>
      </c>
      <c r="CV4407" s="1">
        <v>93</v>
      </c>
      <c r="CW4407" s="1">
        <v>0</v>
      </c>
      <c r="CX4407" s="1">
        <v>150093</v>
      </c>
      <c r="CY4407" s="1" t="s">
        <v>143</v>
      </c>
    </row>
    <row r="4408" spans="97:103" x14ac:dyDescent="0.2">
      <c r="CS4408" s="1" t="s">
        <v>143</v>
      </c>
      <c r="CT4408" s="1">
        <v>1</v>
      </c>
      <c r="CU4408" s="1">
        <v>650</v>
      </c>
      <c r="CV4408" s="1">
        <v>93</v>
      </c>
      <c r="CW4408" s="1">
        <v>0</v>
      </c>
      <c r="CX4408" s="1">
        <v>150093</v>
      </c>
      <c r="CY4408" s="1" t="s">
        <v>143</v>
      </c>
    </row>
    <row r="4409" spans="97:103" x14ac:dyDescent="0.2">
      <c r="CS4409" s="1" t="s">
        <v>143</v>
      </c>
      <c r="CT4409" s="1">
        <v>1</v>
      </c>
      <c r="CU4409" s="1">
        <v>650</v>
      </c>
      <c r="CV4409" s="1">
        <v>93</v>
      </c>
      <c r="CW4409" s="1">
        <v>0</v>
      </c>
      <c r="CX4409" s="1">
        <v>150093</v>
      </c>
      <c r="CY4409" s="1" t="s">
        <v>143</v>
      </c>
    </row>
    <row r="4410" spans="97:103" x14ac:dyDescent="0.2">
      <c r="CS4410" s="1" t="s">
        <v>143</v>
      </c>
      <c r="CT4410" s="1">
        <v>1</v>
      </c>
      <c r="CU4410" s="1">
        <v>650</v>
      </c>
      <c r="CV4410" s="1">
        <v>93</v>
      </c>
      <c r="CW4410" s="1">
        <v>0</v>
      </c>
      <c r="CX4410" s="1">
        <v>150093</v>
      </c>
      <c r="CY4410" s="1" t="s">
        <v>143</v>
      </c>
    </row>
    <row r="4411" spans="97:103" x14ac:dyDescent="0.2">
      <c r="CS4411" s="1" t="s">
        <v>143</v>
      </c>
      <c r="CT4411" s="1">
        <v>1</v>
      </c>
      <c r="CU4411" s="1">
        <v>650</v>
      </c>
      <c r="CV4411" s="1">
        <v>93</v>
      </c>
      <c r="CW4411" s="1">
        <v>0</v>
      </c>
      <c r="CX4411" s="1">
        <v>150093</v>
      </c>
      <c r="CY4411" s="1" t="s">
        <v>143</v>
      </c>
    </row>
    <row r="4412" spans="97:103" x14ac:dyDescent="0.2">
      <c r="CS4412" s="1" t="s">
        <v>143</v>
      </c>
      <c r="CT4412" s="1">
        <v>1</v>
      </c>
      <c r="CU4412" s="1">
        <v>650</v>
      </c>
      <c r="CV4412" s="1">
        <v>93</v>
      </c>
      <c r="CW4412" s="1">
        <v>0</v>
      </c>
      <c r="CX4412" s="1">
        <v>150093</v>
      </c>
      <c r="CY4412" s="1" t="s">
        <v>143</v>
      </c>
    </row>
    <row r="4413" spans="97:103" x14ac:dyDescent="0.2">
      <c r="CS4413" s="1" t="s">
        <v>143</v>
      </c>
      <c r="CT4413" s="1">
        <v>1</v>
      </c>
      <c r="CU4413" s="1">
        <v>650</v>
      </c>
      <c r="CV4413" s="1">
        <v>93</v>
      </c>
      <c r="CW4413" s="1">
        <v>0</v>
      </c>
      <c r="CX4413" s="1">
        <v>150093</v>
      </c>
      <c r="CY4413" s="1" t="s">
        <v>143</v>
      </c>
    </row>
    <row r="4414" spans="97:103" x14ac:dyDescent="0.2">
      <c r="CS4414" s="1" t="s">
        <v>143</v>
      </c>
      <c r="CT4414" s="1">
        <v>1</v>
      </c>
      <c r="CU4414" s="1">
        <v>650</v>
      </c>
      <c r="CV4414" s="1">
        <v>93</v>
      </c>
      <c r="CW4414" s="1">
        <v>0</v>
      </c>
      <c r="CX4414" s="1">
        <v>150093</v>
      </c>
      <c r="CY4414" s="1" t="s">
        <v>143</v>
      </c>
    </row>
    <row r="4415" spans="97:103" x14ac:dyDescent="0.2">
      <c r="CS4415" s="1" t="s">
        <v>143</v>
      </c>
      <c r="CT4415" s="1">
        <v>1</v>
      </c>
      <c r="CU4415" s="1">
        <v>650</v>
      </c>
      <c r="CV4415" s="1">
        <v>93</v>
      </c>
      <c r="CW4415" s="1">
        <v>0</v>
      </c>
      <c r="CX4415" s="1">
        <v>150093</v>
      </c>
      <c r="CY4415" s="1" t="s">
        <v>143</v>
      </c>
    </row>
    <row r="4416" spans="97:103" x14ac:dyDescent="0.2">
      <c r="CS4416" s="1" t="s">
        <v>143</v>
      </c>
      <c r="CT4416" s="1">
        <v>1</v>
      </c>
      <c r="CU4416" s="1">
        <v>650</v>
      </c>
      <c r="CV4416" s="1">
        <v>93</v>
      </c>
      <c r="CW4416" s="1">
        <v>0</v>
      </c>
      <c r="CX4416" s="1">
        <v>150093</v>
      </c>
      <c r="CY4416" s="1" t="s">
        <v>143</v>
      </c>
    </row>
    <row r="4417" spans="97:103" x14ac:dyDescent="0.2">
      <c r="CS4417" s="1" t="s">
        <v>143</v>
      </c>
      <c r="CT4417" s="1">
        <v>1</v>
      </c>
      <c r="CU4417" s="1">
        <v>650</v>
      </c>
      <c r="CV4417" s="1">
        <v>93</v>
      </c>
      <c r="CW4417" s="1">
        <v>0</v>
      </c>
      <c r="CX4417" s="1">
        <v>150093</v>
      </c>
      <c r="CY4417" s="1" t="s">
        <v>143</v>
      </c>
    </row>
    <row r="4418" spans="97:103" x14ac:dyDescent="0.2">
      <c r="CS4418" s="1" t="s">
        <v>143</v>
      </c>
      <c r="CT4418" s="1">
        <v>1</v>
      </c>
      <c r="CU4418" s="1">
        <v>650</v>
      </c>
      <c r="CV4418" s="1">
        <v>93</v>
      </c>
      <c r="CW4418" s="1">
        <v>0</v>
      </c>
      <c r="CX4418" s="1">
        <v>150093</v>
      </c>
      <c r="CY4418" s="1" t="s">
        <v>143</v>
      </c>
    </row>
    <row r="4419" spans="97:103" x14ac:dyDescent="0.2">
      <c r="CS4419" s="1" t="s">
        <v>143</v>
      </c>
      <c r="CT4419" s="1">
        <v>1</v>
      </c>
      <c r="CU4419" s="1">
        <v>650</v>
      </c>
      <c r="CV4419" s="1">
        <v>93</v>
      </c>
      <c r="CW4419" s="1">
        <v>0</v>
      </c>
      <c r="CX4419" s="1">
        <v>150093</v>
      </c>
      <c r="CY4419" s="1" t="s">
        <v>143</v>
      </c>
    </row>
    <row r="4420" spans="97:103" x14ac:dyDescent="0.2">
      <c r="CS4420" s="1" t="s">
        <v>143</v>
      </c>
      <c r="CT4420" s="1">
        <v>1</v>
      </c>
      <c r="CU4420" s="1">
        <v>650</v>
      </c>
      <c r="CV4420" s="1">
        <v>93</v>
      </c>
      <c r="CW4420" s="1">
        <v>0</v>
      </c>
      <c r="CX4420" s="1">
        <v>150093</v>
      </c>
      <c r="CY4420" s="1" t="s">
        <v>143</v>
      </c>
    </row>
    <row r="4421" spans="97:103" x14ac:dyDescent="0.2">
      <c r="CS4421" s="1" t="s">
        <v>143</v>
      </c>
      <c r="CT4421" s="1">
        <v>1</v>
      </c>
      <c r="CU4421" s="1">
        <v>650</v>
      </c>
      <c r="CV4421" s="1">
        <v>93</v>
      </c>
      <c r="CW4421" s="1">
        <v>0</v>
      </c>
      <c r="CX4421" s="1">
        <v>150093</v>
      </c>
      <c r="CY4421" s="1" t="s">
        <v>143</v>
      </c>
    </row>
    <row r="4422" spans="97:103" x14ac:dyDescent="0.2">
      <c r="CS4422" s="1" t="s">
        <v>143</v>
      </c>
      <c r="CT4422" s="1">
        <v>1</v>
      </c>
      <c r="CU4422" s="1">
        <v>650</v>
      </c>
      <c r="CV4422" s="1">
        <v>93</v>
      </c>
      <c r="CW4422" s="1">
        <v>0</v>
      </c>
      <c r="CX4422" s="1">
        <v>150093</v>
      </c>
      <c r="CY4422" s="1" t="s">
        <v>143</v>
      </c>
    </row>
    <row r="4423" spans="97:103" x14ac:dyDescent="0.2">
      <c r="CS4423" s="1" t="s">
        <v>143</v>
      </c>
      <c r="CT4423" s="1">
        <v>1</v>
      </c>
      <c r="CU4423" s="1">
        <v>650</v>
      </c>
      <c r="CV4423" s="1">
        <v>93</v>
      </c>
      <c r="CW4423" s="1">
        <v>0</v>
      </c>
      <c r="CX4423" s="1">
        <v>150093</v>
      </c>
      <c r="CY4423" s="1" t="s">
        <v>143</v>
      </c>
    </row>
    <row r="4424" spans="97:103" x14ac:dyDescent="0.2">
      <c r="CS4424" s="1" t="s">
        <v>143</v>
      </c>
      <c r="CT4424" s="1">
        <v>1</v>
      </c>
      <c r="CU4424" s="1">
        <v>650</v>
      </c>
      <c r="CV4424" s="1">
        <v>93</v>
      </c>
      <c r="CW4424" s="1">
        <v>0</v>
      </c>
      <c r="CX4424" s="1">
        <v>150093</v>
      </c>
      <c r="CY4424" s="1" t="s">
        <v>143</v>
      </c>
    </row>
    <row r="4425" spans="97:103" x14ac:dyDescent="0.2">
      <c r="CS4425" s="1" t="s">
        <v>143</v>
      </c>
      <c r="CT4425" s="1">
        <v>1</v>
      </c>
      <c r="CU4425" s="1">
        <v>650</v>
      </c>
      <c r="CV4425" s="1">
        <v>93</v>
      </c>
      <c r="CW4425" s="1">
        <v>0</v>
      </c>
      <c r="CX4425" s="1">
        <v>150093</v>
      </c>
      <c r="CY4425" s="1" t="s">
        <v>143</v>
      </c>
    </row>
    <row r="4426" spans="97:103" x14ac:dyDescent="0.2">
      <c r="CS4426" s="1" t="s">
        <v>143</v>
      </c>
      <c r="CT4426" s="1">
        <v>1</v>
      </c>
      <c r="CU4426" s="1">
        <v>650</v>
      </c>
      <c r="CV4426" s="1">
        <v>93</v>
      </c>
      <c r="CW4426" s="1">
        <v>0</v>
      </c>
      <c r="CX4426" s="1">
        <v>150093</v>
      </c>
      <c r="CY4426" s="1" t="s">
        <v>143</v>
      </c>
    </row>
    <row r="4427" spans="97:103" x14ac:dyDescent="0.2">
      <c r="CS4427" s="1" t="s">
        <v>143</v>
      </c>
      <c r="CT4427" s="1">
        <v>1</v>
      </c>
      <c r="CU4427" s="1">
        <v>650</v>
      </c>
      <c r="CV4427" s="1">
        <v>93</v>
      </c>
      <c r="CW4427" s="1">
        <v>0</v>
      </c>
      <c r="CX4427" s="1">
        <v>150093</v>
      </c>
      <c r="CY4427" s="1" t="s">
        <v>143</v>
      </c>
    </row>
    <row r="4428" spans="97:103" x14ac:dyDescent="0.2">
      <c r="CS4428" s="1" t="s">
        <v>143</v>
      </c>
      <c r="CT4428" s="1">
        <v>1</v>
      </c>
      <c r="CU4428" s="1">
        <v>650</v>
      </c>
      <c r="CV4428" s="1">
        <v>93</v>
      </c>
      <c r="CW4428" s="1">
        <v>0</v>
      </c>
      <c r="CX4428" s="1">
        <v>150093</v>
      </c>
      <c r="CY4428" s="1" t="s">
        <v>143</v>
      </c>
    </row>
    <row r="4429" spans="97:103" x14ac:dyDescent="0.2">
      <c r="CS4429" s="1" t="s">
        <v>143</v>
      </c>
      <c r="CT4429" s="1">
        <v>1</v>
      </c>
      <c r="CU4429" s="1">
        <v>650</v>
      </c>
      <c r="CV4429" s="1">
        <v>93</v>
      </c>
      <c r="CW4429" s="1">
        <v>0</v>
      </c>
      <c r="CX4429" s="1">
        <v>150093</v>
      </c>
      <c r="CY4429" s="1" t="s">
        <v>143</v>
      </c>
    </row>
    <row r="4430" spans="97:103" x14ac:dyDescent="0.2">
      <c r="CS4430" s="1" t="s">
        <v>143</v>
      </c>
      <c r="CT4430" s="1">
        <v>1</v>
      </c>
      <c r="CU4430" s="1">
        <v>650</v>
      </c>
      <c r="CV4430" s="1">
        <v>93</v>
      </c>
      <c r="CW4430" s="1">
        <v>0</v>
      </c>
      <c r="CX4430" s="1">
        <v>150093</v>
      </c>
      <c r="CY4430" s="1" t="s">
        <v>143</v>
      </c>
    </row>
    <row r="4431" spans="97:103" x14ac:dyDescent="0.2">
      <c r="CS4431" s="1" t="s">
        <v>143</v>
      </c>
      <c r="CT4431" s="1">
        <v>1</v>
      </c>
      <c r="CU4431" s="1">
        <v>650</v>
      </c>
      <c r="CV4431" s="1">
        <v>93</v>
      </c>
      <c r="CW4431" s="1">
        <v>0</v>
      </c>
      <c r="CX4431" s="1">
        <v>150093</v>
      </c>
      <c r="CY4431" s="1" t="s">
        <v>143</v>
      </c>
    </row>
    <row r="4432" spans="97:103" x14ac:dyDescent="0.2">
      <c r="CS4432" s="1" t="s">
        <v>143</v>
      </c>
      <c r="CT4432" s="1">
        <v>1</v>
      </c>
      <c r="CU4432" s="1">
        <v>650</v>
      </c>
      <c r="CV4432" s="1">
        <v>93</v>
      </c>
      <c r="CW4432" s="1">
        <v>0</v>
      </c>
      <c r="CX4432" s="1">
        <v>150093</v>
      </c>
      <c r="CY4432" s="1" t="s">
        <v>143</v>
      </c>
    </row>
    <row r="4433" spans="97:103" x14ac:dyDescent="0.2">
      <c r="CS4433" s="1" t="s">
        <v>143</v>
      </c>
      <c r="CT4433" s="1">
        <v>1</v>
      </c>
      <c r="CU4433" s="1">
        <v>650</v>
      </c>
      <c r="CV4433" s="1">
        <v>93</v>
      </c>
      <c r="CW4433" s="1">
        <v>0</v>
      </c>
      <c r="CX4433" s="1">
        <v>150093</v>
      </c>
      <c r="CY4433" s="1" t="s">
        <v>143</v>
      </c>
    </row>
    <row r="4434" spans="97:103" x14ac:dyDescent="0.2">
      <c r="CS4434" s="1" t="s">
        <v>136</v>
      </c>
      <c r="CT4434" s="1">
        <v>4</v>
      </c>
      <c r="CU4434" s="1">
        <v>650</v>
      </c>
      <c r="CV4434" s="1">
        <v>94</v>
      </c>
      <c r="CW4434" s="1">
        <v>0</v>
      </c>
      <c r="CX4434" s="1">
        <v>150094</v>
      </c>
      <c r="CY4434" s="1" t="s">
        <v>136</v>
      </c>
    </row>
    <row r="4435" spans="97:103" x14ac:dyDescent="0.2">
      <c r="CS4435" s="1" t="s">
        <v>136</v>
      </c>
      <c r="CT4435" s="1">
        <v>4</v>
      </c>
      <c r="CU4435" s="1">
        <v>650</v>
      </c>
      <c r="CV4435" s="1">
        <v>94</v>
      </c>
      <c r="CW4435" s="1">
        <v>0</v>
      </c>
      <c r="CX4435" s="1">
        <v>150094</v>
      </c>
      <c r="CY4435" s="1" t="s">
        <v>136</v>
      </c>
    </row>
    <row r="4436" spans="97:103" x14ac:dyDescent="0.2">
      <c r="CS4436" s="1" t="s">
        <v>136</v>
      </c>
      <c r="CT4436" s="1">
        <v>4</v>
      </c>
      <c r="CU4436" s="1">
        <v>650</v>
      </c>
      <c r="CV4436" s="1">
        <v>94</v>
      </c>
      <c r="CW4436" s="1">
        <v>0</v>
      </c>
      <c r="CX4436" s="1">
        <v>150094</v>
      </c>
      <c r="CY4436" s="1" t="s">
        <v>136</v>
      </c>
    </row>
    <row r="4437" spans="97:103" x14ac:dyDescent="0.2">
      <c r="CS4437" s="1" t="s">
        <v>136</v>
      </c>
      <c r="CT4437" s="1">
        <v>4</v>
      </c>
      <c r="CU4437" s="1">
        <v>650</v>
      </c>
      <c r="CV4437" s="1">
        <v>94</v>
      </c>
      <c r="CW4437" s="1">
        <v>0</v>
      </c>
      <c r="CX4437" s="1">
        <v>150094</v>
      </c>
      <c r="CY4437" s="1" t="s">
        <v>136</v>
      </c>
    </row>
    <row r="4438" spans="97:103" x14ac:dyDescent="0.2">
      <c r="CS4438" s="1" t="s">
        <v>136</v>
      </c>
      <c r="CT4438" s="1">
        <v>4</v>
      </c>
      <c r="CU4438" s="1">
        <v>650</v>
      </c>
      <c r="CV4438" s="1">
        <v>94</v>
      </c>
      <c r="CW4438" s="1">
        <v>0</v>
      </c>
      <c r="CX4438" s="1">
        <v>150094</v>
      </c>
      <c r="CY4438" s="1" t="s">
        <v>136</v>
      </c>
    </row>
    <row r="4439" spans="97:103" x14ac:dyDescent="0.2">
      <c r="CS4439" s="1" t="s">
        <v>136</v>
      </c>
      <c r="CT4439" s="1">
        <v>4</v>
      </c>
      <c r="CU4439" s="1">
        <v>650</v>
      </c>
      <c r="CV4439" s="1">
        <v>94</v>
      </c>
      <c r="CW4439" s="1">
        <v>0</v>
      </c>
      <c r="CX4439" s="1">
        <v>150094</v>
      </c>
      <c r="CY4439" s="1" t="s">
        <v>136</v>
      </c>
    </row>
    <row r="4440" spans="97:103" x14ac:dyDescent="0.2">
      <c r="CS4440" s="1" t="s">
        <v>136</v>
      </c>
      <c r="CT4440" s="1">
        <v>4</v>
      </c>
      <c r="CU4440" s="1">
        <v>650</v>
      </c>
      <c r="CV4440" s="1">
        <v>94</v>
      </c>
      <c r="CW4440" s="1">
        <v>0</v>
      </c>
      <c r="CX4440" s="1">
        <v>150094</v>
      </c>
      <c r="CY4440" s="1" t="s">
        <v>136</v>
      </c>
    </row>
    <row r="4441" spans="97:103" x14ac:dyDescent="0.2">
      <c r="CS4441" s="1" t="s">
        <v>136</v>
      </c>
      <c r="CT4441" s="1">
        <v>4</v>
      </c>
      <c r="CU4441" s="1">
        <v>650</v>
      </c>
      <c r="CV4441" s="1">
        <v>94</v>
      </c>
      <c r="CW4441" s="1">
        <v>0</v>
      </c>
      <c r="CX4441" s="1">
        <v>150094</v>
      </c>
      <c r="CY4441" s="1" t="s">
        <v>136</v>
      </c>
    </row>
    <row r="4442" spans="97:103" x14ac:dyDescent="0.2">
      <c r="CS4442" s="1" t="s">
        <v>136</v>
      </c>
      <c r="CT4442" s="1">
        <v>4</v>
      </c>
      <c r="CU4442" s="1">
        <v>650</v>
      </c>
      <c r="CV4442" s="1">
        <v>94</v>
      </c>
      <c r="CW4442" s="1">
        <v>0</v>
      </c>
      <c r="CX4442" s="1">
        <v>150094</v>
      </c>
      <c r="CY4442" s="1" t="s">
        <v>136</v>
      </c>
    </row>
    <row r="4443" spans="97:103" x14ac:dyDescent="0.2">
      <c r="CS4443" s="1" t="s">
        <v>136</v>
      </c>
      <c r="CT4443" s="1">
        <v>4</v>
      </c>
      <c r="CU4443" s="1">
        <v>650</v>
      </c>
      <c r="CV4443" s="1">
        <v>94</v>
      </c>
      <c r="CW4443" s="1">
        <v>0</v>
      </c>
      <c r="CX4443" s="1">
        <v>150094</v>
      </c>
      <c r="CY4443" s="1" t="s">
        <v>136</v>
      </c>
    </row>
    <row r="4444" spans="97:103" x14ac:dyDescent="0.2">
      <c r="CS4444" s="1" t="s">
        <v>136</v>
      </c>
      <c r="CT4444" s="1">
        <v>4</v>
      </c>
      <c r="CU4444" s="1">
        <v>650</v>
      </c>
      <c r="CV4444" s="1">
        <v>94</v>
      </c>
      <c r="CW4444" s="1">
        <v>0</v>
      </c>
      <c r="CX4444" s="1">
        <v>150094</v>
      </c>
      <c r="CY4444" s="1" t="s">
        <v>136</v>
      </c>
    </row>
    <row r="4445" spans="97:103" x14ac:dyDescent="0.2">
      <c r="CS4445" s="1" t="s">
        <v>136</v>
      </c>
      <c r="CT4445" s="1">
        <v>4</v>
      </c>
      <c r="CU4445" s="1">
        <v>650</v>
      </c>
      <c r="CV4445" s="1">
        <v>94</v>
      </c>
      <c r="CW4445" s="1">
        <v>0</v>
      </c>
      <c r="CX4445" s="1">
        <v>150094</v>
      </c>
      <c r="CY4445" s="1" t="s">
        <v>136</v>
      </c>
    </row>
    <row r="4446" spans="97:103" x14ac:dyDescent="0.2">
      <c r="CS4446" s="1" t="s">
        <v>136</v>
      </c>
      <c r="CT4446" s="1">
        <v>4</v>
      </c>
      <c r="CU4446" s="1">
        <v>650</v>
      </c>
      <c r="CV4446" s="1">
        <v>94</v>
      </c>
      <c r="CW4446" s="1">
        <v>0</v>
      </c>
      <c r="CX4446" s="1">
        <v>150094</v>
      </c>
      <c r="CY4446" s="1" t="s">
        <v>136</v>
      </c>
    </row>
    <row r="4447" spans="97:103" x14ac:dyDescent="0.2">
      <c r="CS4447" s="1" t="s">
        <v>136</v>
      </c>
      <c r="CT4447" s="1">
        <v>4</v>
      </c>
      <c r="CU4447" s="1">
        <v>650</v>
      </c>
      <c r="CV4447" s="1">
        <v>94</v>
      </c>
      <c r="CW4447" s="1">
        <v>0</v>
      </c>
      <c r="CX4447" s="1">
        <v>150094</v>
      </c>
      <c r="CY4447" s="1" t="s">
        <v>136</v>
      </c>
    </row>
    <row r="4448" spans="97:103" x14ac:dyDescent="0.2">
      <c r="CS4448" s="1" t="s">
        <v>136</v>
      </c>
      <c r="CT4448" s="1">
        <v>4</v>
      </c>
      <c r="CU4448" s="1">
        <v>650</v>
      </c>
      <c r="CV4448" s="1">
        <v>94</v>
      </c>
      <c r="CW4448" s="1">
        <v>0</v>
      </c>
      <c r="CX4448" s="1">
        <v>150094</v>
      </c>
      <c r="CY4448" s="1" t="s">
        <v>136</v>
      </c>
    </row>
    <row r="4449" spans="97:103" x14ac:dyDescent="0.2">
      <c r="CS4449" s="1" t="s">
        <v>136</v>
      </c>
      <c r="CT4449" s="1">
        <v>4</v>
      </c>
      <c r="CU4449" s="1">
        <v>650</v>
      </c>
      <c r="CV4449" s="1">
        <v>94</v>
      </c>
      <c r="CW4449" s="1">
        <v>0</v>
      </c>
      <c r="CX4449" s="1">
        <v>150094</v>
      </c>
      <c r="CY4449" s="1" t="s">
        <v>136</v>
      </c>
    </row>
    <row r="4450" spans="97:103" x14ac:dyDescent="0.2">
      <c r="CS4450" s="1" t="s">
        <v>136</v>
      </c>
      <c r="CT4450" s="1">
        <v>4</v>
      </c>
      <c r="CU4450" s="1">
        <v>650</v>
      </c>
      <c r="CV4450" s="1">
        <v>94</v>
      </c>
      <c r="CW4450" s="1">
        <v>0</v>
      </c>
      <c r="CX4450" s="1">
        <v>150094</v>
      </c>
      <c r="CY4450" s="1" t="s">
        <v>136</v>
      </c>
    </row>
    <row r="4451" spans="97:103" x14ac:dyDescent="0.2">
      <c r="CS4451" s="1" t="s">
        <v>136</v>
      </c>
      <c r="CT4451" s="1">
        <v>4</v>
      </c>
      <c r="CU4451" s="1">
        <v>650</v>
      </c>
      <c r="CV4451" s="1">
        <v>94</v>
      </c>
      <c r="CW4451" s="1">
        <v>0</v>
      </c>
      <c r="CX4451" s="1">
        <v>150094</v>
      </c>
      <c r="CY4451" s="1" t="s">
        <v>136</v>
      </c>
    </row>
    <row r="4452" spans="97:103" x14ac:dyDescent="0.2">
      <c r="CS4452" s="1" t="s">
        <v>136</v>
      </c>
      <c r="CT4452" s="1">
        <v>4</v>
      </c>
      <c r="CU4452" s="1">
        <v>650</v>
      </c>
      <c r="CV4452" s="1">
        <v>94</v>
      </c>
      <c r="CW4452" s="1">
        <v>0</v>
      </c>
      <c r="CX4452" s="1">
        <v>150094</v>
      </c>
      <c r="CY4452" s="1" t="s">
        <v>136</v>
      </c>
    </row>
    <row r="4453" spans="97:103" x14ac:dyDescent="0.2">
      <c r="CS4453" s="1" t="s">
        <v>136</v>
      </c>
      <c r="CT4453" s="1">
        <v>4</v>
      </c>
      <c r="CU4453" s="1">
        <v>650</v>
      </c>
      <c r="CV4453" s="1">
        <v>94</v>
      </c>
      <c r="CW4453" s="1">
        <v>0</v>
      </c>
      <c r="CX4453" s="1">
        <v>150094</v>
      </c>
      <c r="CY4453" s="1" t="s">
        <v>136</v>
      </c>
    </row>
    <row r="4454" spans="97:103" x14ac:dyDescent="0.2">
      <c r="CS4454" s="1" t="s">
        <v>136</v>
      </c>
      <c r="CT4454" s="1">
        <v>4</v>
      </c>
      <c r="CU4454" s="1">
        <v>650</v>
      </c>
      <c r="CV4454" s="1">
        <v>94</v>
      </c>
      <c r="CW4454" s="1">
        <v>0</v>
      </c>
      <c r="CX4454" s="1">
        <v>150094</v>
      </c>
      <c r="CY4454" s="1" t="s">
        <v>136</v>
      </c>
    </row>
    <row r="4455" spans="97:103" x14ac:dyDescent="0.2">
      <c r="CS4455" s="1" t="s">
        <v>136</v>
      </c>
      <c r="CT4455" s="1">
        <v>4</v>
      </c>
      <c r="CU4455" s="1">
        <v>650</v>
      </c>
      <c r="CV4455" s="1">
        <v>94</v>
      </c>
      <c r="CW4455" s="1">
        <v>0</v>
      </c>
      <c r="CX4455" s="1">
        <v>150094</v>
      </c>
      <c r="CY4455" s="1" t="s">
        <v>136</v>
      </c>
    </row>
    <row r="4456" spans="97:103" x14ac:dyDescent="0.2">
      <c r="CS4456" s="1" t="s">
        <v>136</v>
      </c>
      <c r="CT4456" s="1">
        <v>4</v>
      </c>
      <c r="CU4456" s="1">
        <v>650</v>
      </c>
      <c r="CV4456" s="1">
        <v>94</v>
      </c>
      <c r="CW4456" s="1">
        <v>0</v>
      </c>
      <c r="CX4456" s="1">
        <v>150094</v>
      </c>
      <c r="CY4456" s="1" t="s">
        <v>136</v>
      </c>
    </row>
    <row r="4457" spans="97:103" x14ac:dyDescent="0.2">
      <c r="CS4457" s="1" t="s">
        <v>136</v>
      </c>
      <c r="CT4457" s="1">
        <v>4</v>
      </c>
      <c r="CU4457" s="1">
        <v>650</v>
      </c>
      <c r="CV4457" s="1">
        <v>94</v>
      </c>
      <c r="CW4457" s="1">
        <v>0</v>
      </c>
      <c r="CX4457" s="1">
        <v>150094</v>
      </c>
      <c r="CY4457" s="1" t="s">
        <v>136</v>
      </c>
    </row>
    <row r="4458" spans="97:103" x14ac:dyDescent="0.2">
      <c r="CS4458" s="1" t="s">
        <v>136</v>
      </c>
      <c r="CT4458" s="1">
        <v>4</v>
      </c>
      <c r="CU4458" s="1">
        <v>650</v>
      </c>
      <c r="CV4458" s="1">
        <v>94</v>
      </c>
      <c r="CW4458" s="1">
        <v>0</v>
      </c>
      <c r="CX4458" s="1">
        <v>150094</v>
      </c>
      <c r="CY4458" s="1" t="s">
        <v>136</v>
      </c>
    </row>
    <row r="4459" spans="97:103" x14ac:dyDescent="0.2">
      <c r="CS4459" s="1" t="s">
        <v>136</v>
      </c>
      <c r="CT4459" s="1">
        <v>4</v>
      </c>
      <c r="CU4459" s="1">
        <v>650</v>
      </c>
      <c r="CV4459" s="1">
        <v>94</v>
      </c>
      <c r="CW4459" s="1">
        <v>0</v>
      </c>
      <c r="CX4459" s="1">
        <v>150094</v>
      </c>
      <c r="CY4459" s="1" t="s">
        <v>136</v>
      </c>
    </row>
    <row r="4460" spans="97:103" x14ac:dyDescent="0.2">
      <c r="CS4460" s="1" t="s">
        <v>136</v>
      </c>
      <c r="CT4460" s="1">
        <v>4</v>
      </c>
      <c r="CU4460" s="1">
        <v>650</v>
      </c>
      <c r="CV4460" s="1">
        <v>94</v>
      </c>
      <c r="CW4460" s="1">
        <v>0</v>
      </c>
      <c r="CX4460" s="1">
        <v>150094</v>
      </c>
      <c r="CY4460" s="1" t="s">
        <v>136</v>
      </c>
    </row>
    <row r="4461" spans="97:103" x14ac:dyDescent="0.2">
      <c r="CS4461" s="1" t="s">
        <v>136</v>
      </c>
      <c r="CT4461" s="1">
        <v>4</v>
      </c>
      <c r="CU4461" s="1">
        <v>650</v>
      </c>
      <c r="CV4461" s="1">
        <v>94</v>
      </c>
      <c r="CW4461" s="1">
        <v>0</v>
      </c>
      <c r="CX4461" s="1">
        <v>150094</v>
      </c>
      <c r="CY4461" s="1" t="s">
        <v>136</v>
      </c>
    </row>
    <row r="4462" spans="97:103" x14ac:dyDescent="0.2">
      <c r="CS4462" s="1" t="s">
        <v>136</v>
      </c>
      <c r="CT4462" s="1">
        <v>4</v>
      </c>
      <c r="CU4462" s="1">
        <v>650</v>
      </c>
      <c r="CV4462" s="1">
        <v>94</v>
      </c>
      <c r="CW4462" s="1">
        <v>0</v>
      </c>
      <c r="CX4462" s="1">
        <v>150094</v>
      </c>
      <c r="CY4462" s="1" t="s">
        <v>136</v>
      </c>
    </row>
    <row r="4463" spans="97:103" x14ac:dyDescent="0.2">
      <c r="CS4463" s="1" t="s">
        <v>136</v>
      </c>
      <c r="CT4463" s="1">
        <v>4</v>
      </c>
      <c r="CU4463" s="1">
        <v>650</v>
      </c>
      <c r="CV4463" s="1">
        <v>94</v>
      </c>
      <c r="CW4463" s="1">
        <v>0</v>
      </c>
      <c r="CX4463" s="1">
        <v>150094</v>
      </c>
      <c r="CY4463" s="1" t="s">
        <v>136</v>
      </c>
    </row>
    <row r="4464" spans="97:103" x14ac:dyDescent="0.2">
      <c r="CS4464" s="1" t="s">
        <v>136</v>
      </c>
      <c r="CT4464" s="1">
        <v>4</v>
      </c>
      <c r="CU4464" s="1">
        <v>650</v>
      </c>
      <c r="CV4464" s="1">
        <v>94</v>
      </c>
      <c r="CW4464" s="1">
        <v>0</v>
      </c>
      <c r="CX4464" s="1">
        <v>150094</v>
      </c>
      <c r="CY4464" s="1" t="s">
        <v>136</v>
      </c>
    </row>
    <row r="4465" spans="97:103" x14ac:dyDescent="0.2">
      <c r="CS4465" s="1" t="s">
        <v>136</v>
      </c>
      <c r="CT4465" s="1">
        <v>4</v>
      </c>
      <c r="CU4465" s="1">
        <v>650</v>
      </c>
      <c r="CV4465" s="1">
        <v>94</v>
      </c>
      <c r="CW4465" s="1">
        <v>0</v>
      </c>
      <c r="CX4465" s="1">
        <v>150094</v>
      </c>
      <c r="CY4465" s="1" t="s">
        <v>136</v>
      </c>
    </row>
    <row r="4466" spans="97:103" x14ac:dyDescent="0.2">
      <c r="CS4466" s="1" t="s">
        <v>136</v>
      </c>
      <c r="CT4466" s="1">
        <v>4</v>
      </c>
      <c r="CU4466" s="1">
        <v>650</v>
      </c>
      <c r="CV4466" s="1">
        <v>94</v>
      </c>
      <c r="CW4466" s="1">
        <v>0</v>
      </c>
      <c r="CX4466" s="1">
        <v>150094</v>
      </c>
      <c r="CY4466" s="1" t="s">
        <v>136</v>
      </c>
    </row>
    <row r="4467" spans="97:103" x14ac:dyDescent="0.2">
      <c r="CS4467" s="1" t="s">
        <v>136</v>
      </c>
      <c r="CT4467" s="1">
        <v>4</v>
      </c>
      <c r="CU4467" s="1">
        <v>650</v>
      </c>
      <c r="CV4467" s="1">
        <v>94</v>
      </c>
      <c r="CW4467" s="1">
        <v>0</v>
      </c>
      <c r="CX4467" s="1">
        <v>150094</v>
      </c>
      <c r="CY4467" s="1" t="s">
        <v>136</v>
      </c>
    </row>
    <row r="4468" spans="97:103" x14ac:dyDescent="0.2">
      <c r="CS4468" s="1" t="s">
        <v>136</v>
      </c>
      <c r="CT4468" s="1">
        <v>4</v>
      </c>
      <c r="CU4468" s="1">
        <v>650</v>
      </c>
      <c r="CV4468" s="1">
        <v>94</v>
      </c>
      <c r="CW4468" s="1">
        <v>0</v>
      </c>
      <c r="CX4468" s="1">
        <v>150094</v>
      </c>
      <c r="CY4468" s="1" t="s">
        <v>136</v>
      </c>
    </row>
    <row r="4469" spans="97:103" x14ac:dyDescent="0.2">
      <c r="CS4469" s="1" t="s">
        <v>136</v>
      </c>
      <c r="CT4469" s="1">
        <v>4</v>
      </c>
      <c r="CU4469" s="1">
        <v>650</v>
      </c>
      <c r="CV4469" s="1">
        <v>94</v>
      </c>
      <c r="CW4469" s="1">
        <v>0</v>
      </c>
      <c r="CX4469" s="1">
        <v>150094</v>
      </c>
      <c r="CY4469" s="1" t="s">
        <v>136</v>
      </c>
    </row>
    <row r="4470" spans="97:103" x14ac:dyDescent="0.2">
      <c r="CS4470" s="1" t="s">
        <v>132</v>
      </c>
      <c r="CT4470" s="1">
        <v>4</v>
      </c>
      <c r="CU4470" s="1">
        <v>650</v>
      </c>
      <c r="CV4470" s="1">
        <v>95</v>
      </c>
      <c r="CW4470" s="1">
        <v>0</v>
      </c>
      <c r="CX4470" s="1">
        <v>150095</v>
      </c>
      <c r="CY4470" s="1" t="s">
        <v>132</v>
      </c>
    </row>
    <row r="4471" spans="97:103" x14ac:dyDescent="0.2">
      <c r="CS4471" s="1" t="s">
        <v>132</v>
      </c>
      <c r="CT4471" s="1">
        <v>4</v>
      </c>
      <c r="CU4471" s="1">
        <v>650</v>
      </c>
      <c r="CV4471" s="1">
        <v>95</v>
      </c>
      <c r="CW4471" s="1">
        <v>0</v>
      </c>
      <c r="CX4471" s="1">
        <v>150095</v>
      </c>
      <c r="CY4471" s="1" t="s">
        <v>132</v>
      </c>
    </row>
    <row r="4472" spans="97:103" x14ac:dyDescent="0.2">
      <c r="CS4472" s="1" t="s">
        <v>132</v>
      </c>
      <c r="CT4472" s="1">
        <v>4</v>
      </c>
      <c r="CU4472" s="1">
        <v>650</v>
      </c>
      <c r="CV4472" s="1">
        <v>95</v>
      </c>
      <c r="CW4472" s="1">
        <v>0</v>
      </c>
      <c r="CX4472" s="1">
        <v>150095</v>
      </c>
      <c r="CY4472" s="1" t="s">
        <v>132</v>
      </c>
    </row>
    <row r="4473" spans="97:103" x14ac:dyDescent="0.2">
      <c r="CS4473" s="1" t="s">
        <v>132</v>
      </c>
      <c r="CT4473" s="1">
        <v>4</v>
      </c>
      <c r="CU4473" s="1">
        <v>650</v>
      </c>
      <c r="CV4473" s="1">
        <v>95</v>
      </c>
      <c r="CW4473" s="1">
        <v>0</v>
      </c>
      <c r="CX4473" s="1">
        <v>150095</v>
      </c>
      <c r="CY4473" s="1" t="s">
        <v>132</v>
      </c>
    </row>
    <row r="4474" spans="97:103" x14ac:dyDescent="0.2">
      <c r="CS4474" s="1" t="s">
        <v>132</v>
      </c>
      <c r="CT4474" s="1">
        <v>4</v>
      </c>
      <c r="CU4474" s="1">
        <v>650</v>
      </c>
      <c r="CV4474" s="1">
        <v>95</v>
      </c>
      <c r="CW4474" s="1">
        <v>0</v>
      </c>
      <c r="CX4474" s="1">
        <v>150095</v>
      </c>
      <c r="CY4474" s="1" t="s">
        <v>132</v>
      </c>
    </row>
    <row r="4475" spans="97:103" x14ac:dyDescent="0.2">
      <c r="CS4475" s="1" t="s">
        <v>132</v>
      </c>
      <c r="CT4475" s="1">
        <v>4</v>
      </c>
      <c r="CU4475" s="1">
        <v>650</v>
      </c>
      <c r="CV4475" s="1">
        <v>95</v>
      </c>
      <c r="CW4475" s="1">
        <v>0</v>
      </c>
      <c r="CX4475" s="1">
        <v>150095</v>
      </c>
      <c r="CY4475" s="1" t="s">
        <v>132</v>
      </c>
    </row>
    <row r="4476" spans="97:103" x14ac:dyDescent="0.2">
      <c r="CS4476" s="1" t="s">
        <v>132</v>
      </c>
      <c r="CT4476" s="1">
        <v>4</v>
      </c>
      <c r="CU4476" s="1">
        <v>650</v>
      </c>
      <c r="CV4476" s="1">
        <v>95</v>
      </c>
      <c r="CW4476" s="1">
        <v>0</v>
      </c>
      <c r="CX4476" s="1">
        <v>150095</v>
      </c>
      <c r="CY4476" s="1" t="s">
        <v>132</v>
      </c>
    </row>
    <row r="4477" spans="97:103" x14ac:dyDescent="0.2">
      <c r="CS4477" s="1" t="s">
        <v>132</v>
      </c>
      <c r="CT4477" s="1">
        <v>4</v>
      </c>
      <c r="CU4477" s="1">
        <v>650</v>
      </c>
      <c r="CV4477" s="1">
        <v>95</v>
      </c>
      <c r="CW4477" s="1">
        <v>0</v>
      </c>
      <c r="CX4477" s="1">
        <v>150095</v>
      </c>
      <c r="CY4477" s="1" t="s">
        <v>132</v>
      </c>
    </row>
    <row r="4478" spans="97:103" x14ac:dyDescent="0.2">
      <c r="CS4478" s="1" t="s">
        <v>132</v>
      </c>
      <c r="CT4478" s="1">
        <v>4</v>
      </c>
      <c r="CU4478" s="1">
        <v>650</v>
      </c>
      <c r="CV4478" s="1">
        <v>95</v>
      </c>
      <c r="CW4478" s="1">
        <v>0</v>
      </c>
      <c r="CX4478" s="1">
        <v>150095</v>
      </c>
      <c r="CY4478" s="1" t="s">
        <v>132</v>
      </c>
    </row>
    <row r="4479" spans="97:103" x14ac:dyDescent="0.2">
      <c r="CS4479" s="1" t="s">
        <v>132</v>
      </c>
      <c r="CT4479" s="1">
        <v>4</v>
      </c>
      <c r="CU4479" s="1">
        <v>650</v>
      </c>
      <c r="CV4479" s="1">
        <v>95</v>
      </c>
      <c r="CW4479" s="1">
        <v>0</v>
      </c>
      <c r="CX4479" s="1">
        <v>150095</v>
      </c>
      <c r="CY4479" s="1" t="s">
        <v>132</v>
      </c>
    </row>
    <row r="4480" spans="97:103" x14ac:dyDescent="0.2">
      <c r="CS4480" s="1" t="s">
        <v>132</v>
      </c>
      <c r="CT4480" s="1">
        <v>4</v>
      </c>
      <c r="CU4480" s="1">
        <v>650</v>
      </c>
      <c r="CV4480" s="1">
        <v>95</v>
      </c>
      <c r="CW4480" s="1">
        <v>0</v>
      </c>
      <c r="CX4480" s="1">
        <v>150095</v>
      </c>
      <c r="CY4480" s="1" t="s">
        <v>132</v>
      </c>
    </row>
    <row r="4481" spans="97:103" x14ac:dyDescent="0.2">
      <c r="CS4481" s="1" t="s">
        <v>132</v>
      </c>
      <c r="CT4481" s="1">
        <v>4</v>
      </c>
      <c r="CU4481" s="1">
        <v>650</v>
      </c>
      <c r="CV4481" s="1">
        <v>95</v>
      </c>
      <c r="CW4481" s="1">
        <v>0</v>
      </c>
      <c r="CX4481" s="1">
        <v>150095</v>
      </c>
      <c r="CY4481" s="1" t="s">
        <v>132</v>
      </c>
    </row>
    <row r="4482" spans="97:103" x14ac:dyDescent="0.2">
      <c r="CS4482" s="1" t="s">
        <v>132</v>
      </c>
      <c r="CT4482" s="1">
        <v>4</v>
      </c>
      <c r="CU4482" s="1">
        <v>650</v>
      </c>
      <c r="CV4482" s="1">
        <v>95</v>
      </c>
      <c r="CW4482" s="1">
        <v>0</v>
      </c>
      <c r="CX4482" s="1">
        <v>150095</v>
      </c>
      <c r="CY4482" s="1" t="s">
        <v>132</v>
      </c>
    </row>
    <row r="4483" spans="97:103" x14ac:dyDescent="0.2">
      <c r="CS4483" s="1" t="s">
        <v>132</v>
      </c>
      <c r="CT4483" s="1">
        <v>4</v>
      </c>
      <c r="CU4483" s="1">
        <v>650</v>
      </c>
      <c r="CV4483" s="1">
        <v>95</v>
      </c>
      <c r="CW4483" s="1">
        <v>0</v>
      </c>
      <c r="CX4483" s="1">
        <v>150095</v>
      </c>
      <c r="CY4483" s="1" t="s">
        <v>132</v>
      </c>
    </row>
    <row r="4484" spans="97:103" x14ac:dyDescent="0.2">
      <c r="CS4484" s="1" t="s">
        <v>132</v>
      </c>
      <c r="CT4484" s="1">
        <v>4</v>
      </c>
      <c r="CU4484" s="1">
        <v>650</v>
      </c>
      <c r="CV4484" s="1">
        <v>95</v>
      </c>
      <c r="CW4484" s="1">
        <v>0</v>
      </c>
      <c r="CX4484" s="1">
        <v>150095</v>
      </c>
      <c r="CY4484" s="1" t="s">
        <v>132</v>
      </c>
    </row>
    <row r="4485" spans="97:103" x14ac:dyDescent="0.2">
      <c r="CS4485" s="1" t="s">
        <v>132</v>
      </c>
      <c r="CT4485" s="1">
        <v>4</v>
      </c>
      <c r="CU4485" s="1">
        <v>650</v>
      </c>
      <c r="CV4485" s="1">
        <v>95</v>
      </c>
      <c r="CW4485" s="1">
        <v>0</v>
      </c>
      <c r="CX4485" s="1">
        <v>150095</v>
      </c>
      <c r="CY4485" s="1" t="s">
        <v>132</v>
      </c>
    </row>
    <row r="4486" spans="97:103" x14ac:dyDescent="0.2">
      <c r="CS4486" s="1" t="s">
        <v>132</v>
      </c>
      <c r="CT4486" s="1">
        <v>4</v>
      </c>
      <c r="CU4486" s="1">
        <v>650</v>
      </c>
      <c r="CV4486" s="1">
        <v>95</v>
      </c>
      <c r="CW4486" s="1">
        <v>0</v>
      </c>
      <c r="CX4486" s="1">
        <v>150095</v>
      </c>
      <c r="CY4486" s="1" t="s">
        <v>132</v>
      </c>
    </row>
    <row r="4487" spans="97:103" x14ac:dyDescent="0.2">
      <c r="CS4487" s="1" t="s">
        <v>132</v>
      </c>
      <c r="CT4487" s="1">
        <v>4</v>
      </c>
      <c r="CU4487" s="1">
        <v>650</v>
      </c>
      <c r="CV4487" s="1">
        <v>95</v>
      </c>
      <c r="CW4487" s="1">
        <v>0</v>
      </c>
      <c r="CX4487" s="1">
        <v>150095</v>
      </c>
      <c r="CY4487" s="1" t="s">
        <v>132</v>
      </c>
    </row>
    <row r="4488" spans="97:103" x14ac:dyDescent="0.2">
      <c r="CS4488" s="1" t="s">
        <v>132</v>
      </c>
      <c r="CT4488" s="1">
        <v>4</v>
      </c>
      <c r="CU4488" s="1">
        <v>650</v>
      </c>
      <c r="CV4488" s="1">
        <v>95</v>
      </c>
      <c r="CW4488" s="1">
        <v>0</v>
      </c>
      <c r="CX4488" s="1">
        <v>150095</v>
      </c>
      <c r="CY4488" s="1" t="s">
        <v>132</v>
      </c>
    </row>
    <row r="4489" spans="97:103" x14ac:dyDescent="0.2">
      <c r="CS4489" s="1" t="s">
        <v>132</v>
      </c>
      <c r="CT4489" s="1">
        <v>4</v>
      </c>
      <c r="CU4489" s="1">
        <v>650</v>
      </c>
      <c r="CV4489" s="1">
        <v>95</v>
      </c>
      <c r="CW4489" s="1">
        <v>0</v>
      </c>
      <c r="CX4489" s="1">
        <v>150095</v>
      </c>
      <c r="CY4489" s="1" t="s">
        <v>132</v>
      </c>
    </row>
    <row r="4490" spans="97:103" x14ac:dyDescent="0.2">
      <c r="CS4490" s="1" t="s">
        <v>132</v>
      </c>
      <c r="CT4490" s="1">
        <v>4</v>
      </c>
      <c r="CU4490" s="1">
        <v>650</v>
      </c>
      <c r="CV4490" s="1">
        <v>95</v>
      </c>
      <c r="CW4490" s="1">
        <v>0</v>
      </c>
      <c r="CX4490" s="1">
        <v>150095</v>
      </c>
      <c r="CY4490" s="1" t="s">
        <v>132</v>
      </c>
    </row>
    <row r="4491" spans="97:103" x14ac:dyDescent="0.2">
      <c r="CS4491" s="1" t="s">
        <v>132</v>
      </c>
      <c r="CT4491" s="1">
        <v>4</v>
      </c>
      <c r="CU4491" s="1">
        <v>650</v>
      </c>
      <c r="CV4491" s="1">
        <v>95</v>
      </c>
      <c r="CW4491" s="1">
        <v>0</v>
      </c>
      <c r="CX4491" s="1">
        <v>150095</v>
      </c>
      <c r="CY4491" s="1" t="s">
        <v>132</v>
      </c>
    </row>
    <row r="4492" spans="97:103" x14ac:dyDescent="0.2">
      <c r="CS4492" s="1" t="s">
        <v>132</v>
      </c>
      <c r="CT4492" s="1">
        <v>4</v>
      </c>
      <c r="CU4492" s="1">
        <v>650</v>
      </c>
      <c r="CV4492" s="1">
        <v>95</v>
      </c>
      <c r="CW4492" s="1">
        <v>0</v>
      </c>
      <c r="CX4492" s="1">
        <v>150095</v>
      </c>
      <c r="CY4492" s="1" t="s">
        <v>132</v>
      </c>
    </row>
    <row r="4493" spans="97:103" x14ac:dyDescent="0.2">
      <c r="CS4493" s="1" t="s">
        <v>132</v>
      </c>
      <c r="CT4493" s="1">
        <v>4</v>
      </c>
      <c r="CU4493" s="1">
        <v>650</v>
      </c>
      <c r="CV4493" s="1">
        <v>95</v>
      </c>
      <c r="CW4493" s="1">
        <v>0</v>
      </c>
      <c r="CX4493" s="1">
        <v>150095</v>
      </c>
      <c r="CY4493" s="1" t="s">
        <v>132</v>
      </c>
    </row>
    <row r="4494" spans="97:103" x14ac:dyDescent="0.2">
      <c r="CS4494" s="1" t="s">
        <v>132</v>
      </c>
      <c r="CT4494" s="1">
        <v>4</v>
      </c>
      <c r="CU4494" s="1">
        <v>650</v>
      </c>
      <c r="CV4494" s="1">
        <v>95</v>
      </c>
      <c r="CW4494" s="1">
        <v>0</v>
      </c>
      <c r="CX4494" s="1">
        <v>150095</v>
      </c>
      <c r="CY4494" s="1" t="s">
        <v>132</v>
      </c>
    </row>
    <row r="4495" spans="97:103" x14ac:dyDescent="0.2">
      <c r="CS4495" s="1" t="s">
        <v>132</v>
      </c>
      <c r="CT4495" s="1">
        <v>4</v>
      </c>
      <c r="CU4495" s="1">
        <v>650</v>
      </c>
      <c r="CV4495" s="1">
        <v>95</v>
      </c>
      <c r="CW4495" s="1">
        <v>0</v>
      </c>
      <c r="CX4495" s="1">
        <v>150095</v>
      </c>
      <c r="CY4495" s="1" t="s">
        <v>132</v>
      </c>
    </row>
    <row r="4496" spans="97:103" x14ac:dyDescent="0.2">
      <c r="CS4496" s="1" t="s">
        <v>132</v>
      </c>
      <c r="CT4496" s="1">
        <v>4</v>
      </c>
      <c r="CU4496" s="1">
        <v>650</v>
      </c>
      <c r="CV4496" s="1">
        <v>95</v>
      </c>
      <c r="CW4496" s="1">
        <v>0</v>
      </c>
      <c r="CX4496" s="1">
        <v>150095</v>
      </c>
      <c r="CY4496" s="1" t="s">
        <v>132</v>
      </c>
    </row>
    <row r="4497" spans="97:103" x14ac:dyDescent="0.2">
      <c r="CS4497" s="1" t="s">
        <v>132</v>
      </c>
      <c r="CT4497" s="1">
        <v>4</v>
      </c>
      <c r="CU4497" s="1">
        <v>650</v>
      </c>
      <c r="CV4497" s="1">
        <v>95</v>
      </c>
      <c r="CW4497" s="1">
        <v>0</v>
      </c>
      <c r="CX4497" s="1">
        <v>150095</v>
      </c>
      <c r="CY4497" s="1" t="s">
        <v>132</v>
      </c>
    </row>
    <row r="4498" spans="97:103" x14ac:dyDescent="0.2">
      <c r="CS4498" s="1" t="s">
        <v>132</v>
      </c>
      <c r="CT4498" s="1">
        <v>4</v>
      </c>
      <c r="CU4498" s="1">
        <v>650</v>
      </c>
      <c r="CV4498" s="1">
        <v>95</v>
      </c>
      <c r="CW4498" s="1">
        <v>0</v>
      </c>
      <c r="CX4498" s="1">
        <v>150095</v>
      </c>
      <c r="CY4498" s="1" t="s">
        <v>132</v>
      </c>
    </row>
    <row r="4499" spans="97:103" x14ac:dyDescent="0.2">
      <c r="CS4499" s="1" t="s">
        <v>132</v>
      </c>
      <c r="CT4499" s="1">
        <v>4</v>
      </c>
      <c r="CU4499" s="1">
        <v>650</v>
      </c>
      <c r="CV4499" s="1">
        <v>95</v>
      </c>
      <c r="CW4499" s="1">
        <v>0</v>
      </c>
      <c r="CX4499" s="1">
        <v>150095</v>
      </c>
      <c r="CY4499" s="1" t="s">
        <v>132</v>
      </c>
    </row>
    <row r="4500" spans="97:103" x14ac:dyDescent="0.2">
      <c r="CS4500" s="1" t="s">
        <v>132</v>
      </c>
      <c r="CT4500" s="1">
        <v>4</v>
      </c>
      <c r="CU4500" s="1">
        <v>650</v>
      </c>
      <c r="CV4500" s="1">
        <v>95</v>
      </c>
      <c r="CW4500" s="1">
        <v>0</v>
      </c>
      <c r="CX4500" s="1">
        <v>150095</v>
      </c>
      <c r="CY4500" s="1" t="s">
        <v>132</v>
      </c>
    </row>
    <row r="4501" spans="97:103" x14ac:dyDescent="0.2">
      <c r="CS4501" s="1" t="s">
        <v>132</v>
      </c>
      <c r="CT4501" s="1">
        <v>4</v>
      </c>
      <c r="CU4501" s="1">
        <v>650</v>
      </c>
      <c r="CV4501" s="1">
        <v>95</v>
      </c>
      <c r="CW4501" s="1">
        <v>0</v>
      </c>
      <c r="CX4501" s="1">
        <v>150095</v>
      </c>
      <c r="CY4501" s="1" t="s">
        <v>132</v>
      </c>
    </row>
    <row r="4502" spans="97:103" x14ac:dyDescent="0.2">
      <c r="CS4502" s="1" t="s">
        <v>132</v>
      </c>
      <c r="CT4502" s="1">
        <v>4</v>
      </c>
      <c r="CU4502" s="1">
        <v>650</v>
      </c>
      <c r="CV4502" s="1">
        <v>95</v>
      </c>
      <c r="CW4502" s="1">
        <v>0</v>
      </c>
      <c r="CX4502" s="1">
        <v>150095</v>
      </c>
      <c r="CY4502" s="1" t="s">
        <v>132</v>
      </c>
    </row>
    <row r="4503" spans="97:103" x14ac:dyDescent="0.2">
      <c r="CS4503" s="1" t="s">
        <v>132</v>
      </c>
      <c r="CT4503" s="1">
        <v>4</v>
      </c>
      <c r="CU4503" s="1">
        <v>650</v>
      </c>
      <c r="CV4503" s="1">
        <v>95</v>
      </c>
      <c r="CW4503" s="1">
        <v>0</v>
      </c>
      <c r="CX4503" s="1">
        <v>150095</v>
      </c>
      <c r="CY4503" s="1" t="s">
        <v>132</v>
      </c>
    </row>
    <row r="4504" spans="97:103" x14ac:dyDescent="0.2">
      <c r="CS4504" s="1" t="s">
        <v>132</v>
      </c>
      <c r="CT4504" s="1">
        <v>4</v>
      </c>
      <c r="CU4504" s="1">
        <v>650</v>
      </c>
      <c r="CV4504" s="1">
        <v>95</v>
      </c>
      <c r="CW4504" s="1">
        <v>0</v>
      </c>
      <c r="CX4504" s="1">
        <v>150095</v>
      </c>
      <c r="CY4504" s="1" t="s">
        <v>132</v>
      </c>
    </row>
    <row r="4505" spans="97:103" x14ac:dyDescent="0.2">
      <c r="CS4505" s="1" t="s">
        <v>132</v>
      </c>
      <c r="CT4505" s="1">
        <v>4</v>
      </c>
      <c r="CU4505" s="1">
        <v>650</v>
      </c>
      <c r="CV4505" s="1">
        <v>95</v>
      </c>
      <c r="CW4505" s="1">
        <v>0</v>
      </c>
      <c r="CX4505" s="1">
        <v>150095</v>
      </c>
      <c r="CY4505" s="1" t="s">
        <v>132</v>
      </c>
    </row>
    <row r="4506" spans="97:103" x14ac:dyDescent="0.2">
      <c r="CS4506" s="1" t="s">
        <v>2854</v>
      </c>
      <c r="CT4506" s="1">
        <v>4</v>
      </c>
      <c r="CU4506" s="1">
        <v>650</v>
      </c>
      <c r="CV4506" s="1">
        <v>96</v>
      </c>
      <c r="CW4506" s="1">
        <v>0</v>
      </c>
      <c r="CX4506" s="1">
        <v>150096</v>
      </c>
      <c r="CY4506" s="1" t="s">
        <v>2854</v>
      </c>
    </row>
    <row r="4507" spans="97:103" x14ac:dyDescent="0.2">
      <c r="CS4507" s="1" t="s">
        <v>2854</v>
      </c>
      <c r="CT4507" s="1">
        <v>4</v>
      </c>
      <c r="CU4507" s="1">
        <v>650</v>
      </c>
      <c r="CV4507" s="1">
        <v>96</v>
      </c>
      <c r="CW4507" s="1">
        <v>0</v>
      </c>
      <c r="CX4507" s="1">
        <v>150096</v>
      </c>
      <c r="CY4507" s="1" t="s">
        <v>2854</v>
      </c>
    </row>
    <row r="4508" spans="97:103" x14ac:dyDescent="0.2">
      <c r="CS4508" s="1" t="s">
        <v>2854</v>
      </c>
      <c r="CT4508" s="1">
        <v>4</v>
      </c>
      <c r="CU4508" s="1">
        <v>650</v>
      </c>
      <c r="CV4508" s="1">
        <v>96</v>
      </c>
      <c r="CW4508" s="1">
        <v>0</v>
      </c>
      <c r="CX4508" s="1">
        <v>150096</v>
      </c>
      <c r="CY4508" s="1" t="s">
        <v>2854</v>
      </c>
    </row>
    <row r="4509" spans="97:103" x14ac:dyDescent="0.2">
      <c r="CS4509" s="1" t="s">
        <v>2854</v>
      </c>
      <c r="CT4509" s="1">
        <v>4</v>
      </c>
      <c r="CU4509" s="1">
        <v>650</v>
      </c>
      <c r="CV4509" s="1">
        <v>96</v>
      </c>
      <c r="CW4509" s="1">
        <v>0</v>
      </c>
      <c r="CX4509" s="1">
        <v>150096</v>
      </c>
      <c r="CY4509" s="1" t="s">
        <v>2854</v>
      </c>
    </row>
    <row r="4510" spans="97:103" x14ac:dyDescent="0.2">
      <c r="CS4510" s="1" t="s">
        <v>2854</v>
      </c>
      <c r="CT4510" s="1">
        <v>4</v>
      </c>
      <c r="CU4510" s="1">
        <v>650</v>
      </c>
      <c r="CV4510" s="1">
        <v>96</v>
      </c>
      <c r="CW4510" s="1">
        <v>0</v>
      </c>
      <c r="CX4510" s="1">
        <v>150096</v>
      </c>
      <c r="CY4510" s="1" t="s">
        <v>2854</v>
      </c>
    </row>
    <row r="4511" spans="97:103" x14ac:dyDescent="0.2">
      <c r="CS4511" s="1" t="s">
        <v>2854</v>
      </c>
      <c r="CT4511" s="1">
        <v>4</v>
      </c>
      <c r="CU4511" s="1">
        <v>650</v>
      </c>
      <c r="CV4511" s="1">
        <v>96</v>
      </c>
      <c r="CW4511" s="1">
        <v>0</v>
      </c>
      <c r="CX4511" s="1">
        <v>150096</v>
      </c>
      <c r="CY4511" s="1" t="s">
        <v>2854</v>
      </c>
    </row>
    <row r="4512" spans="97:103" x14ac:dyDescent="0.2">
      <c r="CS4512" s="1" t="s">
        <v>2854</v>
      </c>
      <c r="CT4512" s="1">
        <v>4</v>
      </c>
      <c r="CU4512" s="1">
        <v>650</v>
      </c>
      <c r="CV4512" s="1">
        <v>96</v>
      </c>
      <c r="CW4512" s="1">
        <v>0</v>
      </c>
      <c r="CX4512" s="1">
        <v>150096</v>
      </c>
      <c r="CY4512" s="1" t="s">
        <v>2854</v>
      </c>
    </row>
    <row r="4513" spans="97:103" x14ac:dyDescent="0.2">
      <c r="CS4513" s="1" t="s">
        <v>2854</v>
      </c>
      <c r="CT4513" s="1">
        <v>4</v>
      </c>
      <c r="CU4513" s="1">
        <v>650</v>
      </c>
      <c r="CV4513" s="1">
        <v>96</v>
      </c>
      <c r="CW4513" s="1">
        <v>0</v>
      </c>
      <c r="CX4513" s="1">
        <v>150096</v>
      </c>
      <c r="CY4513" s="1" t="s">
        <v>2854</v>
      </c>
    </row>
    <row r="4514" spans="97:103" x14ac:dyDescent="0.2">
      <c r="CS4514" s="1" t="s">
        <v>2854</v>
      </c>
      <c r="CT4514" s="1">
        <v>4</v>
      </c>
      <c r="CU4514" s="1">
        <v>650</v>
      </c>
      <c r="CV4514" s="1">
        <v>96</v>
      </c>
      <c r="CW4514" s="1">
        <v>0</v>
      </c>
      <c r="CX4514" s="1">
        <v>150096</v>
      </c>
      <c r="CY4514" s="1" t="s">
        <v>2854</v>
      </c>
    </row>
    <row r="4515" spans="97:103" x14ac:dyDescent="0.2">
      <c r="CS4515" s="1" t="s">
        <v>2854</v>
      </c>
      <c r="CT4515" s="1">
        <v>4</v>
      </c>
      <c r="CU4515" s="1">
        <v>650</v>
      </c>
      <c r="CV4515" s="1">
        <v>96</v>
      </c>
      <c r="CW4515" s="1">
        <v>0</v>
      </c>
      <c r="CX4515" s="1">
        <v>150096</v>
      </c>
      <c r="CY4515" s="1" t="s">
        <v>2854</v>
      </c>
    </row>
    <row r="4516" spans="97:103" x14ac:dyDescent="0.2">
      <c r="CS4516" s="1" t="s">
        <v>2854</v>
      </c>
      <c r="CT4516" s="1">
        <v>4</v>
      </c>
      <c r="CU4516" s="1">
        <v>650</v>
      </c>
      <c r="CV4516" s="1">
        <v>96</v>
      </c>
      <c r="CW4516" s="1">
        <v>0</v>
      </c>
      <c r="CX4516" s="1">
        <v>150096</v>
      </c>
      <c r="CY4516" s="1" t="s">
        <v>2854</v>
      </c>
    </row>
    <row r="4517" spans="97:103" x14ac:dyDescent="0.2">
      <c r="CS4517" s="1" t="s">
        <v>2854</v>
      </c>
      <c r="CT4517" s="1">
        <v>4</v>
      </c>
      <c r="CU4517" s="1">
        <v>650</v>
      </c>
      <c r="CV4517" s="1">
        <v>96</v>
      </c>
      <c r="CW4517" s="1">
        <v>0</v>
      </c>
      <c r="CX4517" s="1">
        <v>150096</v>
      </c>
      <c r="CY4517" s="1" t="s">
        <v>2854</v>
      </c>
    </row>
    <row r="4518" spans="97:103" x14ac:dyDescent="0.2">
      <c r="CS4518" s="1" t="s">
        <v>2854</v>
      </c>
      <c r="CT4518" s="1">
        <v>4</v>
      </c>
      <c r="CU4518" s="1">
        <v>650</v>
      </c>
      <c r="CV4518" s="1">
        <v>96</v>
      </c>
      <c r="CW4518" s="1">
        <v>0</v>
      </c>
      <c r="CX4518" s="1">
        <v>150096</v>
      </c>
      <c r="CY4518" s="1" t="s">
        <v>2854</v>
      </c>
    </row>
    <row r="4519" spans="97:103" x14ac:dyDescent="0.2">
      <c r="CS4519" s="1" t="s">
        <v>2854</v>
      </c>
      <c r="CT4519" s="1">
        <v>4</v>
      </c>
      <c r="CU4519" s="1">
        <v>650</v>
      </c>
      <c r="CV4519" s="1">
        <v>96</v>
      </c>
      <c r="CW4519" s="1">
        <v>0</v>
      </c>
      <c r="CX4519" s="1">
        <v>150096</v>
      </c>
      <c r="CY4519" s="1" t="s">
        <v>2854</v>
      </c>
    </row>
    <row r="4520" spans="97:103" x14ac:dyDescent="0.2">
      <c r="CS4520" s="1" t="s">
        <v>2854</v>
      </c>
      <c r="CT4520" s="1">
        <v>4</v>
      </c>
      <c r="CU4520" s="1">
        <v>650</v>
      </c>
      <c r="CV4520" s="1">
        <v>96</v>
      </c>
      <c r="CW4520" s="1">
        <v>0</v>
      </c>
      <c r="CX4520" s="1">
        <v>150096</v>
      </c>
      <c r="CY4520" s="1" t="s">
        <v>2854</v>
      </c>
    </row>
    <row r="4521" spans="97:103" x14ac:dyDescent="0.2">
      <c r="CS4521" s="1" t="s">
        <v>2854</v>
      </c>
      <c r="CT4521" s="1">
        <v>4</v>
      </c>
      <c r="CU4521" s="1">
        <v>650</v>
      </c>
      <c r="CV4521" s="1">
        <v>96</v>
      </c>
      <c r="CW4521" s="1">
        <v>0</v>
      </c>
      <c r="CX4521" s="1">
        <v>150096</v>
      </c>
      <c r="CY4521" s="1" t="s">
        <v>2854</v>
      </c>
    </row>
    <row r="4522" spans="97:103" x14ac:dyDescent="0.2">
      <c r="CS4522" s="1" t="s">
        <v>2854</v>
      </c>
      <c r="CT4522" s="1">
        <v>4</v>
      </c>
      <c r="CU4522" s="1">
        <v>650</v>
      </c>
      <c r="CV4522" s="1">
        <v>96</v>
      </c>
      <c r="CW4522" s="1">
        <v>0</v>
      </c>
      <c r="CX4522" s="1">
        <v>150096</v>
      </c>
      <c r="CY4522" s="1" t="s">
        <v>2854</v>
      </c>
    </row>
    <row r="4523" spans="97:103" x14ac:dyDescent="0.2">
      <c r="CS4523" s="1" t="s">
        <v>2854</v>
      </c>
      <c r="CT4523" s="1">
        <v>4</v>
      </c>
      <c r="CU4523" s="1">
        <v>650</v>
      </c>
      <c r="CV4523" s="1">
        <v>96</v>
      </c>
      <c r="CW4523" s="1">
        <v>0</v>
      </c>
      <c r="CX4523" s="1">
        <v>150096</v>
      </c>
      <c r="CY4523" s="1" t="s">
        <v>2854</v>
      </c>
    </row>
    <row r="4524" spans="97:103" x14ac:dyDescent="0.2">
      <c r="CS4524" s="1" t="s">
        <v>2854</v>
      </c>
      <c r="CT4524" s="1">
        <v>4</v>
      </c>
      <c r="CU4524" s="1">
        <v>650</v>
      </c>
      <c r="CV4524" s="1">
        <v>96</v>
      </c>
      <c r="CW4524" s="1">
        <v>0</v>
      </c>
      <c r="CX4524" s="1">
        <v>150096</v>
      </c>
      <c r="CY4524" s="1" t="s">
        <v>2854</v>
      </c>
    </row>
    <row r="4525" spans="97:103" x14ac:dyDescent="0.2">
      <c r="CS4525" s="1" t="s">
        <v>2854</v>
      </c>
      <c r="CT4525" s="1">
        <v>4</v>
      </c>
      <c r="CU4525" s="1">
        <v>650</v>
      </c>
      <c r="CV4525" s="1">
        <v>96</v>
      </c>
      <c r="CW4525" s="1">
        <v>0</v>
      </c>
      <c r="CX4525" s="1">
        <v>150096</v>
      </c>
      <c r="CY4525" s="1" t="s">
        <v>2854</v>
      </c>
    </row>
    <row r="4526" spans="97:103" x14ac:dyDescent="0.2">
      <c r="CS4526" s="1" t="s">
        <v>2854</v>
      </c>
      <c r="CT4526" s="1">
        <v>4</v>
      </c>
      <c r="CU4526" s="1">
        <v>650</v>
      </c>
      <c r="CV4526" s="1">
        <v>96</v>
      </c>
      <c r="CW4526" s="1">
        <v>0</v>
      </c>
      <c r="CX4526" s="1">
        <v>150096</v>
      </c>
      <c r="CY4526" s="1" t="s">
        <v>2854</v>
      </c>
    </row>
    <row r="4527" spans="97:103" x14ac:dyDescent="0.2">
      <c r="CS4527" s="1" t="s">
        <v>2854</v>
      </c>
      <c r="CT4527" s="1">
        <v>4</v>
      </c>
      <c r="CU4527" s="1">
        <v>650</v>
      </c>
      <c r="CV4527" s="1">
        <v>96</v>
      </c>
      <c r="CW4527" s="1">
        <v>0</v>
      </c>
      <c r="CX4527" s="1">
        <v>150096</v>
      </c>
      <c r="CY4527" s="1" t="s">
        <v>2854</v>
      </c>
    </row>
    <row r="4528" spans="97:103" x14ac:dyDescent="0.2">
      <c r="CS4528" s="1" t="s">
        <v>2854</v>
      </c>
      <c r="CT4528" s="1">
        <v>4</v>
      </c>
      <c r="CU4528" s="1">
        <v>650</v>
      </c>
      <c r="CV4528" s="1">
        <v>96</v>
      </c>
      <c r="CW4528" s="1">
        <v>0</v>
      </c>
      <c r="CX4528" s="1">
        <v>150096</v>
      </c>
      <c r="CY4528" s="1" t="s">
        <v>2854</v>
      </c>
    </row>
    <row r="4529" spans="97:103" x14ac:dyDescent="0.2">
      <c r="CS4529" s="1" t="s">
        <v>2854</v>
      </c>
      <c r="CT4529" s="1">
        <v>4</v>
      </c>
      <c r="CU4529" s="1">
        <v>650</v>
      </c>
      <c r="CV4529" s="1">
        <v>96</v>
      </c>
      <c r="CW4529" s="1">
        <v>0</v>
      </c>
      <c r="CX4529" s="1">
        <v>150096</v>
      </c>
      <c r="CY4529" s="1" t="s">
        <v>2854</v>
      </c>
    </row>
    <row r="4530" spans="97:103" x14ac:dyDescent="0.2">
      <c r="CS4530" s="1" t="s">
        <v>2854</v>
      </c>
      <c r="CT4530" s="1">
        <v>4</v>
      </c>
      <c r="CU4530" s="1">
        <v>650</v>
      </c>
      <c r="CV4530" s="1">
        <v>96</v>
      </c>
      <c r="CW4530" s="1">
        <v>0</v>
      </c>
      <c r="CX4530" s="1">
        <v>150096</v>
      </c>
      <c r="CY4530" s="1" t="s">
        <v>2854</v>
      </c>
    </row>
    <row r="4531" spans="97:103" x14ac:dyDescent="0.2">
      <c r="CS4531" s="1" t="s">
        <v>2854</v>
      </c>
      <c r="CT4531" s="1">
        <v>4</v>
      </c>
      <c r="CU4531" s="1">
        <v>650</v>
      </c>
      <c r="CV4531" s="1">
        <v>96</v>
      </c>
      <c r="CW4531" s="1">
        <v>0</v>
      </c>
      <c r="CX4531" s="1">
        <v>150096</v>
      </c>
      <c r="CY4531" s="1" t="s">
        <v>2854</v>
      </c>
    </row>
    <row r="4532" spans="97:103" x14ac:dyDescent="0.2">
      <c r="CS4532" s="1" t="s">
        <v>2854</v>
      </c>
      <c r="CT4532" s="1">
        <v>4</v>
      </c>
      <c r="CU4532" s="1">
        <v>650</v>
      </c>
      <c r="CV4532" s="1">
        <v>96</v>
      </c>
      <c r="CW4532" s="1">
        <v>0</v>
      </c>
      <c r="CX4532" s="1">
        <v>150096</v>
      </c>
      <c r="CY4532" s="1" t="s">
        <v>2854</v>
      </c>
    </row>
    <row r="4533" spans="97:103" x14ac:dyDescent="0.2">
      <c r="CS4533" s="1" t="s">
        <v>2854</v>
      </c>
      <c r="CT4533" s="1">
        <v>4</v>
      </c>
      <c r="CU4533" s="1">
        <v>650</v>
      </c>
      <c r="CV4533" s="1">
        <v>96</v>
      </c>
      <c r="CW4533" s="1">
        <v>0</v>
      </c>
      <c r="CX4533" s="1">
        <v>150096</v>
      </c>
      <c r="CY4533" s="1" t="s">
        <v>2854</v>
      </c>
    </row>
    <row r="4534" spans="97:103" x14ac:dyDescent="0.2">
      <c r="CS4534" s="1" t="s">
        <v>2854</v>
      </c>
      <c r="CT4534" s="1">
        <v>4</v>
      </c>
      <c r="CU4534" s="1">
        <v>650</v>
      </c>
      <c r="CV4534" s="1">
        <v>96</v>
      </c>
      <c r="CW4534" s="1">
        <v>0</v>
      </c>
      <c r="CX4534" s="1">
        <v>150096</v>
      </c>
      <c r="CY4534" s="1" t="s">
        <v>2854</v>
      </c>
    </row>
    <row r="4535" spans="97:103" x14ac:dyDescent="0.2">
      <c r="CS4535" s="1" t="s">
        <v>2854</v>
      </c>
      <c r="CT4535" s="1">
        <v>4</v>
      </c>
      <c r="CU4535" s="1">
        <v>650</v>
      </c>
      <c r="CV4535" s="1">
        <v>96</v>
      </c>
      <c r="CW4535" s="1">
        <v>0</v>
      </c>
      <c r="CX4535" s="1">
        <v>150096</v>
      </c>
      <c r="CY4535" s="1" t="s">
        <v>2854</v>
      </c>
    </row>
    <row r="4536" spans="97:103" x14ac:dyDescent="0.2">
      <c r="CS4536" s="1" t="s">
        <v>2854</v>
      </c>
      <c r="CT4536" s="1">
        <v>4</v>
      </c>
      <c r="CU4536" s="1">
        <v>650</v>
      </c>
      <c r="CV4536" s="1">
        <v>96</v>
      </c>
      <c r="CW4536" s="1">
        <v>0</v>
      </c>
      <c r="CX4536" s="1">
        <v>150096</v>
      </c>
      <c r="CY4536" s="1" t="s">
        <v>2854</v>
      </c>
    </row>
    <row r="4537" spans="97:103" x14ac:dyDescent="0.2">
      <c r="CS4537" s="1" t="s">
        <v>2854</v>
      </c>
      <c r="CT4537" s="1">
        <v>4</v>
      </c>
      <c r="CU4537" s="1">
        <v>650</v>
      </c>
      <c r="CV4537" s="1">
        <v>96</v>
      </c>
      <c r="CW4537" s="1">
        <v>0</v>
      </c>
      <c r="CX4537" s="1">
        <v>150096</v>
      </c>
      <c r="CY4537" s="1" t="s">
        <v>2854</v>
      </c>
    </row>
    <row r="4538" spans="97:103" x14ac:dyDescent="0.2">
      <c r="CS4538" s="1" t="s">
        <v>2854</v>
      </c>
      <c r="CT4538" s="1">
        <v>4</v>
      </c>
      <c r="CU4538" s="1">
        <v>650</v>
      </c>
      <c r="CV4538" s="1">
        <v>96</v>
      </c>
      <c r="CW4538" s="1">
        <v>0</v>
      </c>
      <c r="CX4538" s="1">
        <v>150096</v>
      </c>
      <c r="CY4538" s="1" t="s">
        <v>2854</v>
      </c>
    </row>
    <row r="4539" spans="97:103" x14ac:dyDescent="0.2">
      <c r="CS4539" s="1" t="s">
        <v>2854</v>
      </c>
      <c r="CT4539" s="1">
        <v>4</v>
      </c>
      <c r="CU4539" s="1">
        <v>650</v>
      </c>
      <c r="CV4539" s="1">
        <v>96</v>
      </c>
      <c r="CW4539" s="1">
        <v>0</v>
      </c>
      <c r="CX4539" s="1">
        <v>150096</v>
      </c>
      <c r="CY4539" s="1" t="s">
        <v>2854</v>
      </c>
    </row>
    <row r="4540" spans="97:103" x14ac:dyDescent="0.2">
      <c r="CS4540" s="1" t="s">
        <v>2854</v>
      </c>
      <c r="CT4540" s="1">
        <v>4</v>
      </c>
      <c r="CU4540" s="1">
        <v>650</v>
      </c>
      <c r="CV4540" s="1">
        <v>96</v>
      </c>
      <c r="CW4540" s="1">
        <v>0</v>
      </c>
      <c r="CX4540" s="1">
        <v>150096</v>
      </c>
      <c r="CY4540" s="1" t="s">
        <v>2854</v>
      </c>
    </row>
    <row r="4541" spans="97:103" x14ac:dyDescent="0.2">
      <c r="CS4541" s="1" t="s">
        <v>2854</v>
      </c>
      <c r="CT4541" s="1">
        <v>4</v>
      </c>
      <c r="CU4541" s="1">
        <v>650</v>
      </c>
      <c r="CV4541" s="1">
        <v>96</v>
      </c>
      <c r="CW4541" s="1">
        <v>0</v>
      </c>
      <c r="CX4541" s="1">
        <v>150096</v>
      </c>
      <c r="CY4541" s="1" t="s">
        <v>2854</v>
      </c>
    </row>
    <row r="4542" spans="97:103" x14ac:dyDescent="0.2">
      <c r="CS4542" s="1" t="s">
        <v>2855</v>
      </c>
      <c r="CT4542" s="1">
        <v>2</v>
      </c>
      <c r="CU4542" s="1">
        <v>650</v>
      </c>
      <c r="CV4542" s="1">
        <v>97</v>
      </c>
      <c r="CW4542" s="1">
        <v>0</v>
      </c>
      <c r="CX4542" s="1">
        <v>150097</v>
      </c>
      <c r="CY4542" s="1" t="s">
        <v>2855</v>
      </c>
    </row>
    <row r="4543" spans="97:103" x14ac:dyDescent="0.2">
      <c r="CS4543" s="1" t="s">
        <v>2855</v>
      </c>
      <c r="CT4543" s="1">
        <v>2</v>
      </c>
      <c r="CU4543" s="1">
        <v>650</v>
      </c>
      <c r="CV4543" s="1">
        <v>97</v>
      </c>
      <c r="CW4543" s="1">
        <v>0</v>
      </c>
      <c r="CX4543" s="1">
        <v>150097</v>
      </c>
      <c r="CY4543" s="1" t="s">
        <v>2855</v>
      </c>
    </row>
    <row r="4544" spans="97:103" x14ac:dyDescent="0.2">
      <c r="CS4544" s="1" t="s">
        <v>2855</v>
      </c>
      <c r="CT4544" s="1">
        <v>2</v>
      </c>
      <c r="CU4544" s="1">
        <v>650</v>
      </c>
      <c r="CV4544" s="1">
        <v>97</v>
      </c>
      <c r="CW4544" s="1">
        <v>0</v>
      </c>
      <c r="CX4544" s="1">
        <v>150097</v>
      </c>
      <c r="CY4544" s="1" t="s">
        <v>2855</v>
      </c>
    </row>
    <row r="4545" spans="97:103" x14ac:dyDescent="0.2">
      <c r="CS4545" s="1" t="s">
        <v>2855</v>
      </c>
      <c r="CT4545" s="1">
        <v>2</v>
      </c>
      <c r="CU4545" s="1">
        <v>650</v>
      </c>
      <c r="CV4545" s="1">
        <v>97</v>
      </c>
      <c r="CW4545" s="1">
        <v>0</v>
      </c>
      <c r="CX4545" s="1">
        <v>150097</v>
      </c>
      <c r="CY4545" s="1" t="s">
        <v>2855</v>
      </c>
    </row>
    <row r="4546" spans="97:103" x14ac:dyDescent="0.2">
      <c r="CS4546" s="1" t="s">
        <v>2855</v>
      </c>
      <c r="CT4546" s="1">
        <v>2</v>
      </c>
      <c r="CU4546" s="1">
        <v>650</v>
      </c>
      <c r="CV4546" s="1">
        <v>97</v>
      </c>
      <c r="CW4546" s="1">
        <v>0</v>
      </c>
      <c r="CX4546" s="1">
        <v>150097</v>
      </c>
      <c r="CY4546" s="1" t="s">
        <v>2855</v>
      </c>
    </row>
    <row r="4547" spans="97:103" x14ac:dyDescent="0.2">
      <c r="CS4547" s="1" t="s">
        <v>2855</v>
      </c>
      <c r="CT4547" s="1">
        <v>2</v>
      </c>
      <c r="CU4547" s="1">
        <v>650</v>
      </c>
      <c r="CV4547" s="1">
        <v>97</v>
      </c>
      <c r="CW4547" s="1">
        <v>0</v>
      </c>
      <c r="CX4547" s="1">
        <v>150097</v>
      </c>
      <c r="CY4547" s="1" t="s">
        <v>2855</v>
      </c>
    </row>
    <row r="4548" spans="97:103" x14ac:dyDescent="0.2">
      <c r="CS4548" s="1" t="s">
        <v>2855</v>
      </c>
      <c r="CT4548" s="1">
        <v>2</v>
      </c>
      <c r="CU4548" s="1">
        <v>650</v>
      </c>
      <c r="CV4548" s="1">
        <v>97</v>
      </c>
      <c r="CW4548" s="1">
        <v>0</v>
      </c>
      <c r="CX4548" s="1">
        <v>150097</v>
      </c>
      <c r="CY4548" s="1" t="s">
        <v>2855</v>
      </c>
    </row>
    <row r="4549" spans="97:103" x14ac:dyDescent="0.2">
      <c r="CS4549" s="1" t="s">
        <v>2855</v>
      </c>
      <c r="CT4549" s="1">
        <v>2</v>
      </c>
      <c r="CU4549" s="1">
        <v>650</v>
      </c>
      <c r="CV4549" s="1">
        <v>97</v>
      </c>
      <c r="CW4549" s="1">
        <v>0</v>
      </c>
      <c r="CX4549" s="1">
        <v>150097</v>
      </c>
      <c r="CY4549" s="1" t="s">
        <v>2855</v>
      </c>
    </row>
    <row r="4550" spans="97:103" x14ac:dyDescent="0.2">
      <c r="CS4550" s="1" t="s">
        <v>2855</v>
      </c>
      <c r="CT4550" s="1">
        <v>2</v>
      </c>
      <c r="CU4550" s="1">
        <v>650</v>
      </c>
      <c r="CV4550" s="1">
        <v>97</v>
      </c>
      <c r="CW4550" s="1">
        <v>0</v>
      </c>
      <c r="CX4550" s="1">
        <v>150097</v>
      </c>
      <c r="CY4550" s="1" t="s">
        <v>2855</v>
      </c>
    </row>
    <row r="4551" spans="97:103" x14ac:dyDescent="0.2">
      <c r="CS4551" s="1" t="s">
        <v>2855</v>
      </c>
      <c r="CT4551" s="1">
        <v>2</v>
      </c>
      <c r="CU4551" s="1">
        <v>650</v>
      </c>
      <c r="CV4551" s="1">
        <v>97</v>
      </c>
      <c r="CW4551" s="1">
        <v>0</v>
      </c>
      <c r="CX4551" s="1">
        <v>150097</v>
      </c>
      <c r="CY4551" s="1" t="s">
        <v>2855</v>
      </c>
    </row>
    <row r="4552" spans="97:103" x14ac:dyDescent="0.2">
      <c r="CS4552" s="1" t="s">
        <v>2855</v>
      </c>
      <c r="CT4552" s="1">
        <v>2</v>
      </c>
      <c r="CU4552" s="1">
        <v>650</v>
      </c>
      <c r="CV4552" s="1">
        <v>97</v>
      </c>
      <c r="CW4552" s="1">
        <v>0</v>
      </c>
      <c r="CX4552" s="1">
        <v>150097</v>
      </c>
      <c r="CY4552" s="1" t="s">
        <v>2855</v>
      </c>
    </row>
    <row r="4553" spans="97:103" x14ac:dyDescent="0.2">
      <c r="CS4553" s="1" t="s">
        <v>2855</v>
      </c>
      <c r="CT4553" s="1">
        <v>2</v>
      </c>
      <c r="CU4553" s="1">
        <v>650</v>
      </c>
      <c r="CV4553" s="1">
        <v>97</v>
      </c>
      <c r="CW4553" s="1">
        <v>0</v>
      </c>
      <c r="CX4553" s="1">
        <v>150097</v>
      </c>
      <c r="CY4553" s="1" t="s">
        <v>2855</v>
      </c>
    </row>
    <row r="4554" spans="97:103" x14ac:dyDescent="0.2">
      <c r="CS4554" s="1" t="s">
        <v>2855</v>
      </c>
      <c r="CT4554" s="1">
        <v>2</v>
      </c>
      <c r="CU4554" s="1">
        <v>650</v>
      </c>
      <c r="CV4554" s="1">
        <v>97</v>
      </c>
      <c r="CW4554" s="1">
        <v>0</v>
      </c>
      <c r="CX4554" s="1">
        <v>150097</v>
      </c>
      <c r="CY4554" s="1" t="s">
        <v>2855</v>
      </c>
    </row>
    <row r="4555" spans="97:103" x14ac:dyDescent="0.2">
      <c r="CS4555" s="1" t="s">
        <v>2855</v>
      </c>
      <c r="CT4555" s="1">
        <v>2</v>
      </c>
      <c r="CU4555" s="1">
        <v>650</v>
      </c>
      <c r="CV4555" s="1">
        <v>97</v>
      </c>
      <c r="CW4555" s="1">
        <v>0</v>
      </c>
      <c r="CX4555" s="1">
        <v>150097</v>
      </c>
      <c r="CY4555" s="1" t="s">
        <v>2855</v>
      </c>
    </row>
    <row r="4556" spans="97:103" x14ac:dyDescent="0.2">
      <c r="CS4556" s="1" t="s">
        <v>2855</v>
      </c>
      <c r="CT4556" s="1">
        <v>2</v>
      </c>
      <c r="CU4556" s="1">
        <v>650</v>
      </c>
      <c r="CV4556" s="1">
        <v>97</v>
      </c>
      <c r="CW4556" s="1">
        <v>0</v>
      </c>
      <c r="CX4556" s="1">
        <v>150097</v>
      </c>
      <c r="CY4556" s="1" t="s">
        <v>2855</v>
      </c>
    </row>
    <row r="4557" spans="97:103" x14ac:dyDescent="0.2">
      <c r="CS4557" s="1" t="s">
        <v>2855</v>
      </c>
      <c r="CT4557" s="1">
        <v>2</v>
      </c>
      <c r="CU4557" s="1">
        <v>650</v>
      </c>
      <c r="CV4557" s="1">
        <v>97</v>
      </c>
      <c r="CW4557" s="1">
        <v>0</v>
      </c>
      <c r="CX4557" s="1">
        <v>150097</v>
      </c>
      <c r="CY4557" s="1" t="s">
        <v>2855</v>
      </c>
    </row>
    <row r="4558" spans="97:103" x14ac:dyDescent="0.2">
      <c r="CS4558" s="1" t="s">
        <v>2855</v>
      </c>
      <c r="CT4558" s="1">
        <v>2</v>
      </c>
      <c r="CU4558" s="1">
        <v>650</v>
      </c>
      <c r="CV4558" s="1">
        <v>97</v>
      </c>
      <c r="CW4558" s="1">
        <v>0</v>
      </c>
      <c r="CX4558" s="1">
        <v>150097</v>
      </c>
      <c r="CY4558" s="1" t="s">
        <v>2855</v>
      </c>
    </row>
    <row r="4559" spans="97:103" x14ac:dyDescent="0.2">
      <c r="CS4559" s="1" t="s">
        <v>2855</v>
      </c>
      <c r="CT4559" s="1">
        <v>2</v>
      </c>
      <c r="CU4559" s="1">
        <v>650</v>
      </c>
      <c r="CV4559" s="1">
        <v>97</v>
      </c>
      <c r="CW4559" s="1">
        <v>0</v>
      </c>
      <c r="CX4559" s="1">
        <v>150097</v>
      </c>
      <c r="CY4559" s="1" t="s">
        <v>2855</v>
      </c>
    </row>
    <row r="4560" spans="97:103" x14ac:dyDescent="0.2">
      <c r="CS4560" s="1" t="s">
        <v>2855</v>
      </c>
      <c r="CT4560" s="1">
        <v>2</v>
      </c>
      <c r="CU4560" s="1">
        <v>650</v>
      </c>
      <c r="CV4560" s="1">
        <v>97</v>
      </c>
      <c r="CW4560" s="1">
        <v>0</v>
      </c>
      <c r="CX4560" s="1">
        <v>150097</v>
      </c>
      <c r="CY4560" s="1" t="s">
        <v>2855</v>
      </c>
    </row>
    <row r="4561" spans="97:103" x14ac:dyDescent="0.2">
      <c r="CS4561" s="1" t="s">
        <v>2855</v>
      </c>
      <c r="CT4561" s="1">
        <v>2</v>
      </c>
      <c r="CU4561" s="1">
        <v>650</v>
      </c>
      <c r="CV4561" s="1">
        <v>97</v>
      </c>
      <c r="CW4561" s="1">
        <v>0</v>
      </c>
      <c r="CX4561" s="1">
        <v>150097</v>
      </c>
      <c r="CY4561" s="1" t="s">
        <v>2855</v>
      </c>
    </row>
    <row r="4562" spans="97:103" x14ac:dyDescent="0.2">
      <c r="CS4562" s="1" t="s">
        <v>2855</v>
      </c>
      <c r="CT4562" s="1">
        <v>2</v>
      </c>
      <c r="CU4562" s="1">
        <v>650</v>
      </c>
      <c r="CV4562" s="1">
        <v>97</v>
      </c>
      <c r="CW4562" s="1">
        <v>0</v>
      </c>
      <c r="CX4562" s="1">
        <v>150097</v>
      </c>
      <c r="CY4562" s="1" t="s">
        <v>2855</v>
      </c>
    </row>
    <row r="4563" spans="97:103" x14ac:dyDescent="0.2">
      <c r="CS4563" s="1" t="s">
        <v>2855</v>
      </c>
      <c r="CT4563" s="1">
        <v>2</v>
      </c>
      <c r="CU4563" s="1">
        <v>650</v>
      </c>
      <c r="CV4563" s="1">
        <v>97</v>
      </c>
      <c r="CW4563" s="1">
        <v>0</v>
      </c>
      <c r="CX4563" s="1">
        <v>150097</v>
      </c>
      <c r="CY4563" s="1" t="s">
        <v>2855</v>
      </c>
    </row>
    <row r="4564" spans="97:103" x14ac:dyDescent="0.2">
      <c r="CS4564" s="1" t="s">
        <v>2855</v>
      </c>
      <c r="CT4564" s="1">
        <v>2</v>
      </c>
      <c r="CU4564" s="1">
        <v>650</v>
      </c>
      <c r="CV4564" s="1">
        <v>97</v>
      </c>
      <c r="CW4564" s="1">
        <v>0</v>
      </c>
      <c r="CX4564" s="1">
        <v>150097</v>
      </c>
      <c r="CY4564" s="1" t="s">
        <v>2855</v>
      </c>
    </row>
    <row r="4565" spans="97:103" x14ac:dyDescent="0.2">
      <c r="CS4565" s="1" t="s">
        <v>2855</v>
      </c>
      <c r="CT4565" s="1">
        <v>2</v>
      </c>
      <c r="CU4565" s="1">
        <v>650</v>
      </c>
      <c r="CV4565" s="1">
        <v>97</v>
      </c>
      <c r="CW4565" s="1">
        <v>0</v>
      </c>
      <c r="CX4565" s="1">
        <v>150097</v>
      </c>
      <c r="CY4565" s="1" t="s">
        <v>2855</v>
      </c>
    </row>
    <row r="4566" spans="97:103" x14ac:dyDescent="0.2">
      <c r="CS4566" s="1" t="s">
        <v>2855</v>
      </c>
      <c r="CT4566" s="1">
        <v>2</v>
      </c>
      <c r="CU4566" s="1">
        <v>650</v>
      </c>
      <c r="CV4566" s="1">
        <v>97</v>
      </c>
      <c r="CW4566" s="1">
        <v>0</v>
      </c>
      <c r="CX4566" s="1">
        <v>150097</v>
      </c>
      <c r="CY4566" s="1" t="s">
        <v>2855</v>
      </c>
    </row>
    <row r="4567" spans="97:103" x14ac:dyDescent="0.2">
      <c r="CS4567" s="1" t="s">
        <v>2855</v>
      </c>
      <c r="CT4567" s="1">
        <v>2</v>
      </c>
      <c r="CU4567" s="1">
        <v>650</v>
      </c>
      <c r="CV4567" s="1">
        <v>97</v>
      </c>
      <c r="CW4567" s="1">
        <v>0</v>
      </c>
      <c r="CX4567" s="1">
        <v>150097</v>
      </c>
      <c r="CY4567" s="1" t="s">
        <v>2855</v>
      </c>
    </row>
    <row r="4568" spans="97:103" x14ac:dyDescent="0.2">
      <c r="CS4568" s="1" t="s">
        <v>2855</v>
      </c>
      <c r="CT4568" s="1">
        <v>2</v>
      </c>
      <c r="CU4568" s="1">
        <v>650</v>
      </c>
      <c r="CV4568" s="1">
        <v>97</v>
      </c>
      <c r="CW4568" s="1">
        <v>0</v>
      </c>
      <c r="CX4568" s="1">
        <v>150097</v>
      </c>
      <c r="CY4568" s="1" t="s">
        <v>2855</v>
      </c>
    </row>
    <row r="4569" spans="97:103" x14ac:dyDescent="0.2">
      <c r="CS4569" s="1" t="s">
        <v>2855</v>
      </c>
      <c r="CT4569" s="1">
        <v>2</v>
      </c>
      <c r="CU4569" s="1">
        <v>650</v>
      </c>
      <c r="CV4569" s="1">
        <v>97</v>
      </c>
      <c r="CW4569" s="1">
        <v>0</v>
      </c>
      <c r="CX4569" s="1">
        <v>150097</v>
      </c>
      <c r="CY4569" s="1" t="s">
        <v>2855</v>
      </c>
    </row>
    <row r="4570" spans="97:103" x14ac:dyDescent="0.2">
      <c r="CS4570" s="1" t="s">
        <v>2855</v>
      </c>
      <c r="CT4570" s="1">
        <v>2</v>
      </c>
      <c r="CU4570" s="1">
        <v>650</v>
      </c>
      <c r="CV4570" s="1">
        <v>97</v>
      </c>
      <c r="CW4570" s="1">
        <v>0</v>
      </c>
      <c r="CX4570" s="1">
        <v>150097</v>
      </c>
      <c r="CY4570" s="1" t="s">
        <v>2855</v>
      </c>
    </row>
    <row r="4571" spans="97:103" x14ac:dyDescent="0.2">
      <c r="CS4571" s="1" t="s">
        <v>2855</v>
      </c>
      <c r="CT4571" s="1">
        <v>2</v>
      </c>
      <c r="CU4571" s="1">
        <v>650</v>
      </c>
      <c r="CV4571" s="1">
        <v>97</v>
      </c>
      <c r="CW4571" s="1">
        <v>0</v>
      </c>
      <c r="CX4571" s="1">
        <v>150097</v>
      </c>
      <c r="CY4571" s="1" t="s">
        <v>2855</v>
      </c>
    </row>
    <row r="4572" spans="97:103" x14ac:dyDescent="0.2">
      <c r="CS4572" s="1" t="s">
        <v>2855</v>
      </c>
      <c r="CT4572" s="1">
        <v>2</v>
      </c>
      <c r="CU4572" s="1">
        <v>650</v>
      </c>
      <c r="CV4572" s="1">
        <v>97</v>
      </c>
      <c r="CW4572" s="1">
        <v>0</v>
      </c>
      <c r="CX4572" s="1">
        <v>150097</v>
      </c>
      <c r="CY4572" s="1" t="s">
        <v>2855</v>
      </c>
    </row>
    <row r="4573" spans="97:103" x14ac:dyDescent="0.2">
      <c r="CS4573" s="1" t="s">
        <v>2855</v>
      </c>
      <c r="CT4573" s="1">
        <v>2</v>
      </c>
      <c r="CU4573" s="1">
        <v>650</v>
      </c>
      <c r="CV4573" s="1">
        <v>97</v>
      </c>
      <c r="CW4573" s="1">
        <v>0</v>
      </c>
      <c r="CX4573" s="1">
        <v>150097</v>
      </c>
      <c r="CY4573" s="1" t="s">
        <v>2855</v>
      </c>
    </row>
    <row r="4574" spans="97:103" x14ac:dyDescent="0.2">
      <c r="CS4574" s="1" t="s">
        <v>2855</v>
      </c>
      <c r="CT4574" s="1">
        <v>2</v>
      </c>
      <c r="CU4574" s="1">
        <v>650</v>
      </c>
      <c r="CV4574" s="1">
        <v>97</v>
      </c>
      <c r="CW4574" s="1">
        <v>0</v>
      </c>
      <c r="CX4574" s="1">
        <v>150097</v>
      </c>
      <c r="CY4574" s="1" t="s">
        <v>2855</v>
      </c>
    </row>
    <row r="4575" spans="97:103" x14ac:dyDescent="0.2">
      <c r="CS4575" s="1" t="s">
        <v>2855</v>
      </c>
      <c r="CT4575" s="1">
        <v>2</v>
      </c>
      <c r="CU4575" s="1">
        <v>650</v>
      </c>
      <c r="CV4575" s="1">
        <v>97</v>
      </c>
      <c r="CW4575" s="1">
        <v>0</v>
      </c>
      <c r="CX4575" s="1">
        <v>150097</v>
      </c>
      <c r="CY4575" s="1" t="s">
        <v>2855</v>
      </c>
    </row>
    <row r="4576" spans="97:103" x14ac:dyDescent="0.2">
      <c r="CS4576" s="1" t="s">
        <v>2855</v>
      </c>
      <c r="CT4576" s="1">
        <v>2</v>
      </c>
      <c r="CU4576" s="1">
        <v>650</v>
      </c>
      <c r="CV4576" s="1">
        <v>97</v>
      </c>
      <c r="CW4576" s="1">
        <v>0</v>
      </c>
      <c r="CX4576" s="1">
        <v>150097</v>
      </c>
      <c r="CY4576" s="1" t="s">
        <v>2855</v>
      </c>
    </row>
    <row r="4577" spans="97:103" x14ac:dyDescent="0.2">
      <c r="CS4577" s="1" t="s">
        <v>2855</v>
      </c>
      <c r="CT4577" s="1">
        <v>2</v>
      </c>
      <c r="CU4577" s="1">
        <v>650</v>
      </c>
      <c r="CV4577" s="1">
        <v>97</v>
      </c>
      <c r="CW4577" s="1">
        <v>0</v>
      </c>
      <c r="CX4577" s="1">
        <v>150097</v>
      </c>
      <c r="CY4577" s="1" t="s">
        <v>2855</v>
      </c>
    </row>
    <row r="4578" spans="97:103" x14ac:dyDescent="0.2">
      <c r="CS4578" s="1" t="s">
        <v>172</v>
      </c>
      <c r="CT4578" s="1">
        <v>2</v>
      </c>
      <c r="CU4578" s="1">
        <v>650</v>
      </c>
      <c r="CV4578" s="1">
        <v>98</v>
      </c>
      <c r="CW4578" s="1">
        <v>0</v>
      </c>
      <c r="CX4578" s="1">
        <v>150098</v>
      </c>
      <c r="CY4578" s="1" t="s">
        <v>172</v>
      </c>
    </row>
    <row r="4579" spans="97:103" x14ac:dyDescent="0.2">
      <c r="CS4579" s="1" t="s">
        <v>172</v>
      </c>
      <c r="CT4579" s="1">
        <v>2</v>
      </c>
      <c r="CU4579" s="1">
        <v>650</v>
      </c>
      <c r="CV4579" s="1">
        <v>98</v>
      </c>
      <c r="CW4579" s="1">
        <v>0</v>
      </c>
      <c r="CX4579" s="1">
        <v>150098</v>
      </c>
      <c r="CY4579" s="1" t="s">
        <v>172</v>
      </c>
    </row>
    <row r="4580" spans="97:103" x14ac:dyDescent="0.2">
      <c r="CS4580" s="1" t="s">
        <v>172</v>
      </c>
      <c r="CT4580" s="1">
        <v>2</v>
      </c>
      <c r="CU4580" s="1">
        <v>650</v>
      </c>
      <c r="CV4580" s="1">
        <v>98</v>
      </c>
      <c r="CW4580" s="1">
        <v>0</v>
      </c>
      <c r="CX4580" s="1">
        <v>150098</v>
      </c>
      <c r="CY4580" s="1" t="s">
        <v>172</v>
      </c>
    </row>
    <row r="4581" spans="97:103" x14ac:dyDescent="0.2">
      <c r="CS4581" s="1" t="s">
        <v>172</v>
      </c>
      <c r="CT4581" s="1">
        <v>2</v>
      </c>
      <c r="CU4581" s="1">
        <v>650</v>
      </c>
      <c r="CV4581" s="1">
        <v>98</v>
      </c>
      <c r="CW4581" s="1">
        <v>0</v>
      </c>
      <c r="CX4581" s="1">
        <v>150098</v>
      </c>
      <c r="CY4581" s="1" t="s">
        <v>172</v>
      </c>
    </row>
    <row r="4582" spans="97:103" x14ac:dyDescent="0.2">
      <c r="CS4582" s="1" t="s">
        <v>172</v>
      </c>
      <c r="CT4582" s="1">
        <v>2</v>
      </c>
      <c r="CU4582" s="1">
        <v>650</v>
      </c>
      <c r="CV4582" s="1">
        <v>98</v>
      </c>
      <c r="CW4582" s="1">
        <v>0</v>
      </c>
      <c r="CX4582" s="1">
        <v>150098</v>
      </c>
      <c r="CY4582" s="1" t="s">
        <v>172</v>
      </c>
    </row>
    <row r="4583" spans="97:103" x14ac:dyDescent="0.2">
      <c r="CS4583" s="1" t="s">
        <v>172</v>
      </c>
      <c r="CT4583" s="1">
        <v>2</v>
      </c>
      <c r="CU4583" s="1">
        <v>650</v>
      </c>
      <c r="CV4583" s="1">
        <v>98</v>
      </c>
      <c r="CW4583" s="1">
        <v>0</v>
      </c>
      <c r="CX4583" s="1">
        <v>150098</v>
      </c>
      <c r="CY4583" s="1" t="s">
        <v>172</v>
      </c>
    </row>
    <row r="4584" spans="97:103" x14ac:dyDescent="0.2">
      <c r="CS4584" s="1" t="s">
        <v>172</v>
      </c>
      <c r="CT4584" s="1">
        <v>2</v>
      </c>
      <c r="CU4584" s="1">
        <v>650</v>
      </c>
      <c r="CV4584" s="1">
        <v>98</v>
      </c>
      <c r="CW4584" s="1">
        <v>0</v>
      </c>
      <c r="CX4584" s="1">
        <v>150098</v>
      </c>
      <c r="CY4584" s="1" t="s">
        <v>172</v>
      </c>
    </row>
    <row r="4585" spans="97:103" x14ac:dyDescent="0.2">
      <c r="CS4585" s="1" t="s">
        <v>172</v>
      </c>
      <c r="CT4585" s="1">
        <v>2</v>
      </c>
      <c r="CU4585" s="1">
        <v>650</v>
      </c>
      <c r="CV4585" s="1">
        <v>98</v>
      </c>
      <c r="CW4585" s="1">
        <v>0</v>
      </c>
      <c r="CX4585" s="1">
        <v>150098</v>
      </c>
      <c r="CY4585" s="1" t="s">
        <v>172</v>
      </c>
    </row>
    <row r="4586" spans="97:103" x14ac:dyDescent="0.2">
      <c r="CS4586" s="1" t="s">
        <v>172</v>
      </c>
      <c r="CT4586" s="1">
        <v>2</v>
      </c>
      <c r="CU4586" s="1">
        <v>650</v>
      </c>
      <c r="CV4586" s="1">
        <v>98</v>
      </c>
      <c r="CW4586" s="1">
        <v>0</v>
      </c>
      <c r="CX4586" s="1">
        <v>150098</v>
      </c>
      <c r="CY4586" s="1" t="s">
        <v>172</v>
      </c>
    </row>
    <row r="4587" spans="97:103" x14ac:dyDescent="0.2">
      <c r="CS4587" s="1" t="s">
        <v>172</v>
      </c>
      <c r="CT4587" s="1">
        <v>2</v>
      </c>
      <c r="CU4587" s="1">
        <v>650</v>
      </c>
      <c r="CV4587" s="1">
        <v>98</v>
      </c>
      <c r="CW4587" s="1">
        <v>0</v>
      </c>
      <c r="CX4587" s="1">
        <v>150098</v>
      </c>
      <c r="CY4587" s="1" t="s">
        <v>172</v>
      </c>
    </row>
    <row r="4588" spans="97:103" x14ac:dyDescent="0.2">
      <c r="CS4588" s="1" t="s">
        <v>172</v>
      </c>
      <c r="CT4588" s="1">
        <v>2</v>
      </c>
      <c r="CU4588" s="1">
        <v>650</v>
      </c>
      <c r="CV4588" s="1">
        <v>98</v>
      </c>
      <c r="CW4588" s="1">
        <v>0</v>
      </c>
      <c r="CX4588" s="1">
        <v>150098</v>
      </c>
      <c r="CY4588" s="1" t="s">
        <v>172</v>
      </c>
    </row>
    <row r="4589" spans="97:103" x14ac:dyDescent="0.2">
      <c r="CS4589" s="1" t="s">
        <v>172</v>
      </c>
      <c r="CT4589" s="1">
        <v>2</v>
      </c>
      <c r="CU4589" s="1">
        <v>650</v>
      </c>
      <c r="CV4589" s="1">
        <v>98</v>
      </c>
      <c r="CW4589" s="1">
        <v>0</v>
      </c>
      <c r="CX4589" s="1">
        <v>150098</v>
      </c>
      <c r="CY4589" s="1" t="s">
        <v>172</v>
      </c>
    </row>
    <row r="4590" spans="97:103" x14ac:dyDescent="0.2">
      <c r="CS4590" s="1" t="s">
        <v>172</v>
      </c>
      <c r="CT4590" s="1">
        <v>2</v>
      </c>
      <c r="CU4590" s="1">
        <v>650</v>
      </c>
      <c r="CV4590" s="1">
        <v>98</v>
      </c>
      <c r="CW4590" s="1">
        <v>0</v>
      </c>
      <c r="CX4590" s="1">
        <v>150098</v>
      </c>
      <c r="CY4590" s="1" t="s">
        <v>172</v>
      </c>
    </row>
    <row r="4591" spans="97:103" x14ac:dyDescent="0.2">
      <c r="CS4591" s="1" t="s">
        <v>172</v>
      </c>
      <c r="CT4591" s="1">
        <v>2</v>
      </c>
      <c r="CU4591" s="1">
        <v>650</v>
      </c>
      <c r="CV4591" s="1">
        <v>98</v>
      </c>
      <c r="CW4591" s="1">
        <v>0</v>
      </c>
      <c r="CX4591" s="1">
        <v>150098</v>
      </c>
      <c r="CY4591" s="1" t="s">
        <v>172</v>
      </c>
    </row>
    <row r="4592" spans="97:103" x14ac:dyDescent="0.2">
      <c r="CS4592" s="1" t="s">
        <v>172</v>
      </c>
      <c r="CT4592" s="1">
        <v>2</v>
      </c>
      <c r="CU4592" s="1">
        <v>650</v>
      </c>
      <c r="CV4592" s="1">
        <v>98</v>
      </c>
      <c r="CW4592" s="1">
        <v>0</v>
      </c>
      <c r="CX4592" s="1">
        <v>150098</v>
      </c>
      <c r="CY4592" s="1" t="s">
        <v>172</v>
      </c>
    </row>
    <row r="4593" spans="97:103" x14ac:dyDescent="0.2">
      <c r="CS4593" s="1" t="s">
        <v>172</v>
      </c>
      <c r="CT4593" s="1">
        <v>2</v>
      </c>
      <c r="CU4593" s="1">
        <v>650</v>
      </c>
      <c r="CV4593" s="1">
        <v>98</v>
      </c>
      <c r="CW4593" s="1">
        <v>0</v>
      </c>
      <c r="CX4593" s="1">
        <v>150098</v>
      </c>
      <c r="CY4593" s="1" t="s">
        <v>172</v>
      </c>
    </row>
    <row r="4594" spans="97:103" x14ac:dyDescent="0.2">
      <c r="CS4594" s="1" t="s">
        <v>172</v>
      </c>
      <c r="CT4594" s="1">
        <v>2</v>
      </c>
      <c r="CU4594" s="1">
        <v>650</v>
      </c>
      <c r="CV4594" s="1">
        <v>98</v>
      </c>
      <c r="CW4594" s="1">
        <v>0</v>
      </c>
      <c r="CX4594" s="1">
        <v>150098</v>
      </c>
      <c r="CY4594" s="1" t="s">
        <v>172</v>
      </c>
    </row>
    <row r="4595" spans="97:103" x14ac:dyDescent="0.2">
      <c r="CS4595" s="1" t="s">
        <v>172</v>
      </c>
      <c r="CT4595" s="1">
        <v>2</v>
      </c>
      <c r="CU4595" s="1">
        <v>650</v>
      </c>
      <c r="CV4595" s="1">
        <v>98</v>
      </c>
      <c r="CW4595" s="1">
        <v>0</v>
      </c>
      <c r="CX4595" s="1">
        <v>150098</v>
      </c>
      <c r="CY4595" s="1" t="s">
        <v>172</v>
      </c>
    </row>
    <row r="4596" spans="97:103" x14ac:dyDescent="0.2">
      <c r="CS4596" s="1" t="s">
        <v>172</v>
      </c>
      <c r="CT4596" s="1">
        <v>2</v>
      </c>
      <c r="CU4596" s="1">
        <v>650</v>
      </c>
      <c r="CV4596" s="1">
        <v>98</v>
      </c>
      <c r="CW4596" s="1">
        <v>0</v>
      </c>
      <c r="CX4596" s="1">
        <v>150098</v>
      </c>
      <c r="CY4596" s="1" t="s">
        <v>172</v>
      </c>
    </row>
    <row r="4597" spans="97:103" x14ac:dyDescent="0.2">
      <c r="CS4597" s="1" t="s">
        <v>172</v>
      </c>
      <c r="CT4597" s="1">
        <v>2</v>
      </c>
      <c r="CU4597" s="1">
        <v>650</v>
      </c>
      <c r="CV4597" s="1">
        <v>98</v>
      </c>
      <c r="CW4597" s="1">
        <v>0</v>
      </c>
      <c r="CX4597" s="1">
        <v>150098</v>
      </c>
      <c r="CY4597" s="1" t="s">
        <v>172</v>
      </c>
    </row>
    <row r="4598" spans="97:103" x14ac:dyDescent="0.2">
      <c r="CS4598" s="1" t="s">
        <v>172</v>
      </c>
      <c r="CT4598" s="1">
        <v>2</v>
      </c>
      <c r="CU4598" s="1">
        <v>650</v>
      </c>
      <c r="CV4598" s="1">
        <v>98</v>
      </c>
      <c r="CW4598" s="1">
        <v>0</v>
      </c>
      <c r="CX4598" s="1">
        <v>150098</v>
      </c>
      <c r="CY4598" s="1" t="s">
        <v>172</v>
      </c>
    </row>
    <row r="4599" spans="97:103" x14ac:dyDescent="0.2">
      <c r="CS4599" s="1" t="s">
        <v>172</v>
      </c>
      <c r="CT4599" s="1">
        <v>2</v>
      </c>
      <c r="CU4599" s="1">
        <v>650</v>
      </c>
      <c r="CV4599" s="1">
        <v>98</v>
      </c>
      <c r="CW4599" s="1">
        <v>0</v>
      </c>
      <c r="CX4599" s="1">
        <v>150098</v>
      </c>
      <c r="CY4599" s="1" t="s">
        <v>172</v>
      </c>
    </row>
    <row r="4600" spans="97:103" x14ac:dyDescent="0.2">
      <c r="CS4600" s="1" t="s">
        <v>172</v>
      </c>
      <c r="CT4600" s="1">
        <v>2</v>
      </c>
      <c r="CU4600" s="1">
        <v>650</v>
      </c>
      <c r="CV4600" s="1">
        <v>98</v>
      </c>
      <c r="CW4600" s="1">
        <v>0</v>
      </c>
      <c r="CX4600" s="1">
        <v>150098</v>
      </c>
      <c r="CY4600" s="1" t="s">
        <v>172</v>
      </c>
    </row>
    <row r="4601" spans="97:103" x14ac:dyDescent="0.2">
      <c r="CS4601" s="1" t="s">
        <v>172</v>
      </c>
      <c r="CT4601" s="1">
        <v>2</v>
      </c>
      <c r="CU4601" s="1">
        <v>650</v>
      </c>
      <c r="CV4601" s="1">
        <v>98</v>
      </c>
      <c r="CW4601" s="1">
        <v>0</v>
      </c>
      <c r="CX4601" s="1">
        <v>150098</v>
      </c>
      <c r="CY4601" s="1" t="s">
        <v>172</v>
      </c>
    </row>
    <row r="4602" spans="97:103" x14ac:dyDescent="0.2">
      <c r="CS4602" s="1" t="s">
        <v>172</v>
      </c>
      <c r="CT4602" s="1">
        <v>2</v>
      </c>
      <c r="CU4602" s="1">
        <v>650</v>
      </c>
      <c r="CV4602" s="1">
        <v>98</v>
      </c>
      <c r="CW4602" s="1">
        <v>0</v>
      </c>
      <c r="CX4602" s="1">
        <v>150098</v>
      </c>
      <c r="CY4602" s="1" t="s">
        <v>172</v>
      </c>
    </row>
    <row r="4603" spans="97:103" x14ac:dyDescent="0.2">
      <c r="CS4603" s="1" t="s">
        <v>172</v>
      </c>
      <c r="CT4603" s="1">
        <v>2</v>
      </c>
      <c r="CU4603" s="1">
        <v>650</v>
      </c>
      <c r="CV4603" s="1">
        <v>98</v>
      </c>
      <c r="CW4603" s="1">
        <v>0</v>
      </c>
      <c r="CX4603" s="1">
        <v>150098</v>
      </c>
      <c r="CY4603" s="1" t="s">
        <v>172</v>
      </c>
    </row>
    <row r="4604" spans="97:103" x14ac:dyDescent="0.2">
      <c r="CS4604" s="1" t="s">
        <v>172</v>
      </c>
      <c r="CT4604" s="1">
        <v>2</v>
      </c>
      <c r="CU4604" s="1">
        <v>650</v>
      </c>
      <c r="CV4604" s="1">
        <v>98</v>
      </c>
      <c r="CW4604" s="1">
        <v>0</v>
      </c>
      <c r="CX4604" s="1">
        <v>150098</v>
      </c>
      <c r="CY4604" s="1" t="s">
        <v>172</v>
      </c>
    </row>
    <row r="4605" spans="97:103" x14ac:dyDescent="0.2">
      <c r="CS4605" s="1" t="s">
        <v>172</v>
      </c>
      <c r="CT4605" s="1">
        <v>2</v>
      </c>
      <c r="CU4605" s="1">
        <v>650</v>
      </c>
      <c r="CV4605" s="1">
        <v>98</v>
      </c>
      <c r="CW4605" s="1">
        <v>0</v>
      </c>
      <c r="CX4605" s="1">
        <v>150098</v>
      </c>
      <c r="CY4605" s="1" t="s">
        <v>172</v>
      </c>
    </row>
    <row r="4606" spans="97:103" x14ac:dyDescent="0.2">
      <c r="CS4606" s="1" t="s">
        <v>172</v>
      </c>
      <c r="CT4606" s="1">
        <v>2</v>
      </c>
      <c r="CU4606" s="1">
        <v>650</v>
      </c>
      <c r="CV4606" s="1">
        <v>98</v>
      </c>
      <c r="CW4606" s="1">
        <v>0</v>
      </c>
      <c r="CX4606" s="1">
        <v>150098</v>
      </c>
      <c r="CY4606" s="1" t="s">
        <v>172</v>
      </c>
    </row>
    <row r="4607" spans="97:103" x14ac:dyDescent="0.2">
      <c r="CS4607" s="1" t="s">
        <v>172</v>
      </c>
      <c r="CT4607" s="1">
        <v>2</v>
      </c>
      <c r="CU4607" s="1">
        <v>650</v>
      </c>
      <c r="CV4607" s="1">
        <v>98</v>
      </c>
      <c r="CW4607" s="1">
        <v>0</v>
      </c>
      <c r="CX4607" s="1">
        <v>150098</v>
      </c>
      <c r="CY4607" s="1" t="s">
        <v>172</v>
      </c>
    </row>
    <row r="4608" spans="97:103" x14ac:dyDescent="0.2">
      <c r="CS4608" s="1" t="s">
        <v>172</v>
      </c>
      <c r="CT4608" s="1">
        <v>2</v>
      </c>
      <c r="CU4608" s="1">
        <v>650</v>
      </c>
      <c r="CV4608" s="1">
        <v>98</v>
      </c>
      <c r="CW4608" s="1">
        <v>0</v>
      </c>
      <c r="CX4608" s="1">
        <v>150098</v>
      </c>
      <c r="CY4608" s="1" t="s">
        <v>172</v>
      </c>
    </row>
    <row r="4609" spans="97:103" x14ac:dyDescent="0.2">
      <c r="CS4609" s="1" t="s">
        <v>172</v>
      </c>
      <c r="CT4609" s="1">
        <v>2</v>
      </c>
      <c r="CU4609" s="1">
        <v>650</v>
      </c>
      <c r="CV4609" s="1">
        <v>98</v>
      </c>
      <c r="CW4609" s="1">
        <v>0</v>
      </c>
      <c r="CX4609" s="1">
        <v>150098</v>
      </c>
      <c r="CY4609" s="1" t="s">
        <v>172</v>
      </c>
    </row>
    <row r="4610" spans="97:103" x14ac:dyDescent="0.2">
      <c r="CS4610" s="1" t="s">
        <v>172</v>
      </c>
      <c r="CT4610" s="1">
        <v>2</v>
      </c>
      <c r="CU4610" s="1">
        <v>650</v>
      </c>
      <c r="CV4610" s="1">
        <v>98</v>
      </c>
      <c r="CW4610" s="1">
        <v>0</v>
      </c>
      <c r="CX4610" s="1">
        <v>150098</v>
      </c>
      <c r="CY4610" s="1" t="s">
        <v>172</v>
      </c>
    </row>
    <row r="4611" spans="97:103" x14ac:dyDescent="0.2">
      <c r="CS4611" s="1" t="s">
        <v>172</v>
      </c>
      <c r="CT4611" s="1">
        <v>2</v>
      </c>
      <c r="CU4611" s="1">
        <v>650</v>
      </c>
      <c r="CV4611" s="1">
        <v>98</v>
      </c>
      <c r="CW4611" s="1">
        <v>0</v>
      </c>
      <c r="CX4611" s="1">
        <v>150098</v>
      </c>
      <c r="CY4611" s="1" t="s">
        <v>172</v>
      </c>
    </row>
    <row r="4612" spans="97:103" x14ac:dyDescent="0.2">
      <c r="CS4612" s="1" t="s">
        <v>172</v>
      </c>
      <c r="CT4612" s="1">
        <v>2</v>
      </c>
      <c r="CU4612" s="1">
        <v>650</v>
      </c>
      <c r="CV4612" s="1">
        <v>98</v>
      </c>
      <c r="CW4612" s="1">
        <v>0</v>
      </c>
      <c r="CX4612" s="1">
        <v>150098</v>
      </c>
      <c r="CY4612" s="1" t="s">
        <v>172</v>
      </c>
    </row>
    <row r="4613" spans="97:103" x14ac:dyDescent="0.2">
      <c r="CS4613" s="1" t="s">
        <v>172</v>
      </c>
      <c r="CT4613" s="1">
        <v>2</v>
      </c>
      <c r="CU4613" s="1">
        <v>650</v>
      </c>
      <c r="CV4613" s="1">
        <v>98</v>
      </c>
      <c r="CW4613" s="1">
        <v>0</v>
      </c>
      <c r="CX4613" s="1">
        <v>150098</v>
      </c>
      <c r="CY4613" s="1" t="s">
        <v>172</v>
      </c>
    </row>
    <row r="4614" spans="97:103" x14ac:dyDescent="0.2">
      <c r="CS4614" s="1" t="s">
        <v>3810</v>
      </c>
      <c r="CT4614" s="1">
        <v>1</v>
      </c>
      <c r="CU4614" s="1">
        <v>650</v>
      </c>
      <c r="CV4614" s="1">
        <v>99</v>
      </c>
      <c r="CW4614" s="1">
        <v>0</v>
      </c>
      <c r="CX4614" s="1">
        <v>150099</v>
      </c>
      <c r="CY4614" s="1" t="s">
        <v>3810</v>
      </c>
    </row>
    <row r="4615" spans="97:103" x14ac:dyDescent="0.2">
      <c r="CS4615" s="1" t="s">
        <v>3810</v>
      </c>
      <c r="CT4615" s="1">
        <v>1</v>
      </c>
      <c r="CU4615" s="1">
        <v>650</v>
      </c>
      <c r="CV4615" s="1">
        <v>99</v>
      </c>
      <c r="CW4615" s="1">
        <v>0</v>
      </c>
      <c r="CX4615" s="1">
        <v>150099</v>
      </c>
      <c r="CY4615" s="1" t="s">
        <v>3810</v>
      </c>
    </row>
    <row r="4616" spans="97:103" x14ac:dyDescent="0.2">
      <c r="CS4616" s="1" t="s">
        <v>3810</v>
      </c>
      <c r="CT4616" s="1">
        <v>1</v>
      </c>
      <c r="CU4616" s="1">
        <v>650</v>
      </c>
      <c r="CV4616" s="1">
        <v>99</v>
      </c>
      <c r="CW4616" s="1">
        <v>0</v>
      </c>
      <c r="CX4616" s="1">
        <v>150099</v>
      </c>
      <c r="CY4616" s="1" t="s">
        <v>3810</v>
      </c>
    </row>
    <row r="4617" spans="97:103" x14ac:dyDescent="0.2">
      <c r="CS4617" s="1" t="s">
        <v>3810</v>
      </c>
      <c r="CT4617" s="1">
        <v>1</v>
      </c>
      <c r="CU4617" s="1">
        <v>650</v>
      </c>
      <c r="CV4617" s="1">
        <v>99</v>
      </c>
      <c r="CW4617" s="1">
        <v>0</v>
      </c>
      <c r="CX4617" s="1">
        <v>150099</v>
      </c>
      <c r="CY4617" s="1" t="s">
        <v>3810</v>
      </c>
    </row>
    <row r="4618" spans="97:103" x14ac:dyDescent="0.2">
      <c r="CS4618" s="1" t="s">
        <v>3810</v>
      </c>
      <c r="CT4618" s="1">
        <v>1</v>
      </c>
      <c r="CU4618" s="1">
        <v>650</v>
      </c>
      <c r="CV4618" s="1">
        <v>99</v>
      </c>
      <c r="CW4618" s="1">
        <v>0</v>
      </c>
      <c r="CX4618" s="1">
        <v>150099</v>
      </c>
      <c r="CY4618" s="1" t="s">
        <v>3810</v>
      </c>
    </row>
    <row r="4619" spans="97:103" x14ac:dyDescent="0.2">
      <c r="CS4619" s="1" t="s">
        <v>3810</v>
      </c>
      <c r="CT4619" s="1">
        <v>1</v>
      </c>
      <c r="CU4619" s="1">
        <v>650</v>
      </c>
      <c r="CV4619" s="1">
        <v>99</v>
      </c>
      <c r="CW4619" s="1">
        <v>0</v>
      </c>
      <c r="CX4619" s="1">
        <v>150099</v>
      </c>
      <c r="CY4619" s="1" t="s">
        <v>3810</v>
      </c>
    </row>
    <row r="4620" spans="97:103" x14ac:dyDescent="0.2">
      <c r="CS4620" s="1" t="s">
        <v>3810</v>
      </c>
      <c r="CT4620" s="1">
        <v>1</v>
      </c>
      <c r="CU4620" s="1">
        <v>650</v>
      </c>
      <c r="CV4620" s="1">
        <v>99</v>
      </c>
      <c r="CW4620" s="1">
        <v>0</v>
      </c>
      <c r="CX4620" s="1">
        <v>150099</v>
      </c>
      <c r="CY4620" s="1" t="s">
        <v>3810</v>
      </c>
    </row>
    <row r="4621" spans="97:103" x14ac:dyDescent="0.2">
      <c r="CS4621" s="1" t="s">
        <v>3810</v>
      </c>
      <c r="CT4621" s="1">
        <v>1</v>
      </c>
      <c r="CU4621" s="1">
        <v>650</v>
      </c>
      <c r="CV4621" s="1">
        <v>99</v>
      </c>
      <c r="CW4621" s="1">
        <v>0</v>
      </c>
      <c r="CX4621" s="1">
        <v>150099</v>
      </c>
      <c r="CY4621" s="1" t="s">
        <v>3810</v>
      </c>
    </row>
    <row r="4622" spans="97:103" x14ac:dyDescent="0.2">
      <c r="CS4622" s="1" t="s">
        <v>3810</v>
      </c>
      <c r="CT4622" s="1">
        <v>1</v>
      </c>
      <c r="CU4622" s="1">
        <v>650</v>
      </c>
      <c r="CV4622" s="1">
        <v>99</v>
      </c>
      <c r="CW4622" s="1">
        <v>0</v>
      </c>
      <c r="CX4622" s="1">
        <v>150099</v>
      </c>
      <c r="CY4622" s="1" t="s">
        <v>3810</v>
      </c>
    </row>
    <row r="4623" spans="97:103" x14ac:dyDescent="0.2">
      <c r="CS4623" s="1" t="s">
        <v>3810</v>
      </c>
      <c r="CT4623" s="1">
        <v>1</v>
      </c>
      <c r="CU4623" s="1">
        <v>650</v>
      </c>
      <c r="CV4623" s="1">
        <v>99</v>
      </c>
      <c r="CW4623" s="1">
        <v>0</v>
      </c>
      <c r="CX4623" s="1">
        <v>150099</v>
      </c>
      <c r="CY4623" s="1" t="s">
        <v>3810</v>
      </c>
    </row>
    <row r="4624" spans="97:103" x14ac:dyDescent="0.2">
      <c r="CS4624" s="1" t="s">
        <v>3810</v>
      </c>
      <c r="CT4624" s="1">
        <v>1</v>
      </c>
      <c r="CU4624" s="1">
        <v>650</v>
      </c>
      <c r="CV4624" s="1">
        <v>99</v>
      </c>
      <c r="CW4624" s="1">
        <v>0</v>
      </c>
      <c r="CX4624" s="1">
        <v>150099</v>
      </c>
      <c r="CY4624" s="1" t="s">
        <v>3810</v>
      </c>
    </row>
    <row r="4625" spans="97:103" x14ac:dyDescent="0.2">
      <c r="CS4625" s="1" t="s">
        <v>3810</v>
      </c>
      <c r="CT4625" s="1">
        <v>1</v>
      </c>
      <c r="CU4625" s="1">
        <v>650</v>
      </c>
      <c r="CV4625" s="1">
        <v>99</v>
      </c>
      <c r="CW4625" s="1">
        <v>0</v>
      </c>
      <c r="CX4625" s="1">
        <v>150099</v>
      </c>
      <c r="CY4625" s="1" t="s">
        <v>3810</v>
      </c>
    </row>
    <row r="4626" spans="97:103" x14ac:dyDescent="0.2">
      <c r="CS4626" s="1" t="s">
        <v>3810</v>
      </c>
      <c r="CT4626" s="1">
        <v>1</v>
      </c>
      <c r="CU4626" s="1">
        <v>650</v>
      </c>
      <c r="CV4626" s="1">
        <v>99</v>
      </c>
      <c r="CW4626" s="1">
        <v>0</v>
      </c>
      <c r="CX4626" s="1">
        <v>150099</v>
      </c>
      <c r="CY4626" s="1" t="s">
        <v>3810</v>
      </c>
    </row>
    <row r="4627" spans="97:103" x14ac:dyDescent="0.2">
      <c r="CS4627" s="1" t="s">
        <v>3810</v>
      </c>
      <c r="CT4627" s="1">
        <v>1</v>
      </c>
      <c r="CU4627" s="1">
        <v>650</v>
      </c>
      <c r="CV4627" s="1">
        <v>99</v>
      </c>
      <c r="CW4627" s="1">
        <v>0</v>
      </c>
      <c r="CX4627" s="1">
        <v>150099</v>
      </c>
      <c r="CY4627" s="1" t="s">
        <v>3810</v>
      </c>
    </row>
    <row r="4628" spans="97:103" x14ac:dyDescent="0.2">
      <c r="CS4628" s="1" t="s">
        <v>3810</v>
      </c>
      <c r="CT4628" s="1">
        <v>1</v>
      </c>
      <c r="CU4628" s="1">
        <v>650</v>
      </c>
      <c r="CV4628" s="1">
        <v>99</v>
      </c>
      <c r="CW4628" s="1">
        <v>0</v>
      </c>
      <c r="CX4628" s="1">
        <v>150099</v>
      </c>
      <c r="CY4628" s="1" t="s">
        <v>3810</v>
      </c>
    </row>
    <row r="4629" spans="97:103" x14ac:dyDescent="0.2">
      <c r="CS4629" s="1" t="s">
        <v>3810</v>
      </c>
      <c r="CT4629" s="1">
        <v>1</v>
      </c>
      <c r="CU4629" s="1">
        <v>650</v>
      </c>
      <c r="CV4629" s="1">
        <v>99</v>
      </c>
      <c r="CW4629" s="1">
        <v>0</v>
      </c>
      <c r="CX4629" s="1">
        <v>150099</v>
      </c>
      <c r="CY4629" s="1" t="s">
        <v>3810</v>
      </c>
    </row>
    <row r="4630" spans="97:103" x14ac:dyDescent="0.2">
      <c r="CS4630" s="1" t="s">
        <v>3810</v>
      </c>
      <c r="CT4630" s="1">
        <v>1</v>
      </c>
      <c r="CU4630" s="1">
        <v>650</v>
      </c>
      <c r="CV4630" s="1">
        <v>99</v>
      </c>
      <c r="CW4630" s="1">
        <v>0</v>
      </c>
      <c r="CX4630" s="1">
        <v>150099</v>
      </c>
      <c r="CY4630" s="1" t="s">
        <v>3810</v>
      </c>
    </row>
    <row r="4631" spans="97:103" x14ac:dyDescent="0.2">
      <c r="CS4631" s="1" t="s">
        <v>3810</v>
      </c>
      <c r="CT4631" s="1">
        <v>1</v>
      </c>
      <c r="CU4631" s="1">
        <v>650</v>
      </c>
      <c r="CV4631" s="1">
        <v>99</v>
      </c>
      <c r="CW4631" s="1">
        <v>0</v>
      </c>
      <c r="CX4631" s="1">
        <v>150099</v>
      </c>
      <c r="CY4631" s="1" t="s">
        <v>3810</v>
      </c>
    </row>
    <row r="4632" spans="97:103" x14ac:dyDescent="0.2">
      <c r="CS4632" s="1" t="s">
        <v>3810</v>
      </c>
      <c r="CT4632" s="1">
        <v>1</v>
      </c>
      <c r="CU4632" s="1">
        <v>650</v>
      </c>
      <c r="CV4632" s="1">
        <v>99</v>
      </c>
      <c r="CW4632" s="1">
        <v>0</v>
      </c>
      <c r="CX4632" s="1">
        <v>150099</v>
      </c>
      <c r="CY4632" s="1" t="s">
        <v>3810</v>
      </c>
    </row>
    <row r="4633" spans="97:103" x14ac:dyDescent="0.2">
      <c r="CS4633" s="1" t="s">
        <v>3810</v>
      </c>
      <c r="CT4633" s="1">
        <v>1</v>
      </c>
      <c r="CU4633" s="1">
        <v>650</v>
      </c>
      <c r="CV4633" s="1">
        <v>99</v>
      </c>
      <c r="CW4633" s="1">
        <v>0</v>
      </c>
      <c r="CX4633" s="1">
        <v>150099</v>
      </c>
      <c r="CY4633" s="1" t="s">
        <v>3810</v>
      </c>
    </row>
    <row r="4634" spans="97:103" x14ac:dyDescent="0.2">
      <c r="CS4634" s="1" t="s">
        <v>3810</v>
      </c>
      <c r="CT4634" s="1">
        <v>1</v>
      </c>
      <c r="CU4634" s="1">
        <v>650</v>
      </c>
      <c r="CV4634" s="1">
        <v>99</v>
      </c>
      <c r="CW4634" s="1">
        <v>0</v>
      </c>
      <c r="CX4634" s="1">
        <v>150099</v>
      </c>
      <c r="CY4634" s="1" t="s">
        <v>3810</v>
      </c>
    </row>
    <row r="4635" spans="97:103" x14ac:dyDescent="0.2">
      <c r="CS4635" s="1" t="s">
        <v>3810</v>
      </c>
      <c r="CT4635" s="1">
        <v>1</v>
      </c>
      <c r="CU4635" s="1">
        <v>650</v>
      </c>
      <c r="CV4635" s="1">
        <v>99</v>
      </c>
      <c r="CW4635" s="1">
        <v>0</v>
      </c>
      <c r="CX4635" s="1">
        <v>150099</v>
      </c>
      <c r="CY4635" s="1" t="s">
        <v>3810</v>
      </c>
    </row>
    <row r="4636" spans="97:103" x14ac:dyDescent="0.2">
      <c r="CS4636" s="1" t="s">
        <v>3810</v>
      </c>
      <c r="CT4636" s="1">
        <v>1</v>
      </c>
      <c r="CU4636" s="1">
        <v>650</v>
      </c>
      <c r="CV4636" s="1">
        <v>99</v>
      </c>
      <c r="CW4636" s="1">
        <v>0</v>
      </c>
      <c r="CX4636" s="1">
        <v>150099</v>
      </c>
      <c r="CY4636" s="1" t="s">
        <v>3810</v>
      </c>
    </row>
    <row r="4637" spans="97:103" x14ac:dyDescent="0.2">
      <c r="CS4637" s="1" t="s">
        <v>3810</v>
      </c>
      <c r="CT4637" s="1">
        <v>1</v>
      </c>
      <c r="CU4637" s="1">
        <v>650</v>
      </c>
      <c r="CV4637" s="1">
        <v>99</v>
      </c>
      <c r="CW4637" s="1">
        <v>0</v>
      </c>
      <c r="CX4637" s="1">
        <v>150099</v>
      </c>
      <c r="CY4637" s="1" t="s">
        <v>3810</v>
      </c>
    </row>
    <row r="4638" spans="97:103" x14ac:dyDescent="0.2">
      <c r="CS4638" s="1" t="s">
        <v>3810</v>
      </c>
      <c r="CT4638" s="1">
        <v>1</v>
      </c>
      <c r="CU4638" s="1">
        <v>650</v>
      </c>
      <c r="CV4638" s="1">
        <v>99</v>
      </c>
      <c r="CW4638" s="1">
        <v>0</v>
      </c>
      <c r="CX4638" s="1">
        <v>150099</v>
      </c>
      <c r="CY4638" s="1" t="s">
        <v>3810</v>
      </c>
    </row>
    <row r="4639" spans="97:103" x14ac:dyDescent="0.2">
      <c r="CS4639" s="1" t="s">
        <v>3810</v>
      </c>
      <c r="CT4639" s="1">
        <v>1</v>
      </c>
      <c r="CU4639" s="1">
        <v>650</v>
      </c>
      <c r="CV4639" s="1">
        <v>99</v>
      </c>
      <c r="CW4639" s="1">
        <v>0</v>
      </c>
      <c r="CX4639" s="1">
        <v>150099</v>
      </c>
      <c r="CY4639" s="1" t="s">
        <v>3810</v>
      </c>
    </row>
    <row r="4640" spans="97:103" x14ac:dyDescent="0.2">
      <c r="CS4640" s="1" t="s">
        <v>3810</v>
      </c>
      <c r="CT4640" s="1">
        <v>1</v>
      </c>
      <c r="CU4640" s="1">
        <v>650</v>
      </c>
      <c r="CV4640" s="1">
        <v>99</v>
      </c>
      <c r="CW4640" s="1">
        <v>0</v>
      </c>
      <c r="CX4640" s="1">
        <v>150099</v>
      </c>
      <c r="CY4640" s="1" t="s">
        <v>3810</v>
      </c>
    </row>
    <row r="4641" spans="97:103" x14ac:dyDescent="0.2">
      <c r="CS4641" s="1" t="s">
        <v>3810</v>
      </c>
      <c r="CT4641" s="1">
        <v>1</v>
      </c>
      <c r="CU4641" s="1">
        <v>650</v>
      </c>
      <c r="CV4641" s="1">
        <v>99</v>
      </c>
      <c r="CW4641" s="1">
        <v>0</v>
      </c>
      <c r="CX4641" s="1">
        <v>150099</v>
      </c>
      <c r="CY4641" s="1" t="s">
        <v>3810</v>
      </c>
    </row>
    <row r="4642" spans="97:103" x14ac:dyDescent="0.2">
      <c r="CS4642" s="1" t="s">
        <v>3810</v>
      </c>
      <c r="CT4642" s="1">
        <v>1</v>
      </c>
      <c r="CU4642" s="1">
        <v>650</v>
      </c>
      <c r="CV4642" s="1">
        <v>99</v>
      </c>
      <c r="CW4642" s="1">
        <v>0</v>
      </c>
      <c r="CX4642" s="1">
        <v>150099</v>
      </c>
      <c r="CY4642" s="1" t="s">
        <v>3810</v>
      </c>
    </row>
    <row r="4643" spans="97:103" x14ac:dyDescent="0.2">
      <c r="CS4643" s="1" t="s">
        <v>3810</v>
      </c>
      <c r="CT4643" s="1">
        <v>1</v>
      </c>
      <c r="CU4643" s="1">
        <v>650</v>
      </c>
      <c r="CV4643" s="1">
        <v>99</v>
      </c>
      <c r="CW4643" s="1">
        <v>0</v>
      </c>
      <c r="CX4643" s="1">
        <v>150099</v>
      </c>
      <c r="CY4643" s="1" t="s">
        <v>3810</v>
      </c>
    </row>
    <row r="4644" spans="97:103" x14ac:dyDescent="0.2">
      <c r="CS4644" s="1" t="s">
        <v>3810</v>
      </c>
      <c r="CT4644" s="1">
        <v>1</v>
      </c>
      <c r="CU4644" s="1">
        <v>650</v>
      </c>
      <c r="CV4644" s="1">
        <v>99</v>
      </c>
      <c r="CW4644" s="1">
        <v>0</v>
      </c>
      <c r="CX4644" s="1">
        <v>150099</v>
      </c>
      <c r="CY4644" s="1" t="s">
        <v>3810</v>
      </c>
    </row>
    <row r="4645" spans="97:103" x14ac:dyDescent="0.2">
      <c r="CS4645" s="1" t="s">
        <v>3810</v>
      </c>
      <c r="CT4645" s="1">
        <v>1</v>
      </c>
      <c r="CU4645" s="1">
        <v>650</v>
      </c>
      <c r="CV4645" s="1">
        <v>99</v>
      </c>
      <c r="CW4645" s="1">
        <v>0</v>
      </c>
      <c r="CX4645" s="1">
        <v>150099</v>
      </c>
      <c r="CY4645" s="1" t="s">
        <v>3810</v>
      </c>
    </row>
    <row r="4646" spans="97:103" x14ac:dyDescent="0.2">
      <c r="CS4646" s="1" t="s">
        <v>3810</v>
      </c>
      <c r="CT4646" s="1">
        <v>1</v>
      </c>
      <c r="CU4646" s="1">
        <v>650</v>
      </c>
      <c r="CV4646" s="1">
        <v>99</v>
      </c>
      <c r="CW4646" s="1">
        <v>0</v>
      </c>
      <c r="CX4646" s="1">
        <v>150099</v>
      </c>
      <c r="CY4646" s="1" t="s">
        <v>3810</v>
      </c>
    </row>
    <row r="4647" spans="97:103" x14ac:dyDescent="0.2">
      <c r="CS4647" s="1" t="s">
        <v>3810</v>
      </c>
      <c r="CT4647" s="1">
        <v>1</v>
      </c>
      <c r="CU4647" s="1">
        <v>650</v>
      </c>
      <c r="CV4647" s="1">
        <v>99</v>
      </c>
      <c r="CW4647" s="1">
        <v>0</v>
      </c>
      <c r="CX4647" s="1">
        <v>150099</v>
      </c>
      <c r="CY4647" s="1" t="s">
        <v>3810</v>
      </c>
    </row>
    <row r="4648" spans="97:103" x14ac:dyDescent="0.2">
      <c r="CS4648" s="1" t="s">
        <v>3810</v>
      </c>
      <c r="CT4648" s="1">
        <v>1</v>
      </c>
      <c r="CU4648" s="1">
        <v>650</v>
      </c>
      <c r="CV4648" s="1">
        <v>99</v>
      </c>
      <c r="CW4648" s="1">
        <v>0</v>
      </c>
      <c r="CX4648" s="1">
        <v>150099</v>
      </c>
      <c r="CY4648" s="1" t="s">
        <v>3810</v>
      </c>
    </row>
    <row r="4649" spans="97:103" x14ac:dyDescent="0.2">
      <c r="CS4649" s="1" t="s">
        <v>3810</v>
      </c>
      <c r="CT4649" s="1">
        <v>1</v>
      </c>
      <c r="CU4649" s="1">
        <v>650</v>
      </c>
      <c r="CV4649" s="1">
        <v>99</v>
      </c>
      <c r="CW4649" s="1">
        <v>0</v>
      </c>
      <c r="CX4649" s="1">
        <v>150099</v>
      </c>
      <c r="CY4649" s="1" t="s">
        <v>3810</v>
      </c>
    </row>
    <row r="4650" spans="97:103" x14ac:dyDescent="0.2">
      <c r="CS4650" s="1" t="s">
        <v>170</v>
      </c>
      <c r="CT4650" s="1">
        <v>2</v>
      </c>
      <c r="CU4650" s="1">
        <v>650</v>
      </c>
      <c r="CV4650" s="1">
        <v>100</v>
      </c>
      <c r="CW4650" s="1">
        <v>0</v>
      </c>
      <c r="CX4650" s="1">
        <v>150100</v>
      </c>
      <c r="CY4650" s="1" t="s">
        <v>170</v>
      </c>
    </row>
    <row r="4651" spans="97:103" x14ac:dyDescent="0.2">
      <c r="CS4651" s="1" t="s">
        <v>170</v>
      </c>
      <c r="CT4651" s="1">
        <v>2</v>
      </c>
      <c r="CU4651" s="1">
        <v>650</v>
      </c>
      <c r="CV4651" s="1">
        <v>100</v>
      </c>
      <c r="CW4651" s="1">
        <v>0</v>
      </c>
      <c r="CX4651" s="1">
        <v>150100</v>
      </c>
      <c r="CY4651" s="1" t="s">
        <v>170</v>
      </c>
    </row>
    <row r="4652" spans="97:103" x14ac:dyDescent="0.2">
      <c r="CS4652" s="1" t="s">
        <v>170</v>
      </c>
      <c r="CT4652" s="1">
        <v>2</v>
      </c>
      <c r="CU4652" s="1">
        <v>650</v>
      </c>
      <c r="CV4652" s="1">
        <v>100</v>
      </c>
      <c r="CW4652" s="1">
        <v>0</v>
      </c>
      <c r="CX4652" s="1">
        <v>150100</v>
      </c>
      <c r="CY4652" s="1" t="s">
        <v>170</v>
      </c>
    </row>
    <row r="4653" spans="97:103" x14ac:dyDescent="0.2">
      <c r="CS4653" s="1" t="s">
        <v>170</v>
      </c>
      <c r="CT4653" s="1">
        <v>2</v>
      </c>
      <c r="CU4653" s="1">
        <v>650</v>
      </c>
      <c r="CV4653" s="1">
        <v>100</v>
      </c>
      <c r="CW4653" s="1">
        <v>0</v>
      </c>
      <c r="CX4653" s="1">
        <v>150100</v>
      </c>
      <c r="CY4653" s="1" t="s">
        <v>170</v>
      </c>
    </row>
    <row r="4654" spans="97:103" x14ac:dyDescent="0.2">
      <c r="CS4654" s="1" t="s">
        <v>170</v>
      </c>
      <c r="CT4654" s="1">
        <v>2</v>
      </c>
      <c r="CU4654" s="1">
        <v>650</v>
      </c>
      <c r="CV4654" s="1">
        <v>100</v>
      </c>
      <c r="CW4654" s="1">
        <v>0</v>
      </c>
      <c r="CX4654" s="1">
        <v>150100</v>
      </c>
      <c r="CY4654" s="1" t="s">
        <v>170</v>
      </c>
    </row>
    <row r="4655" spans="97:103" x14ac:dyDescent="0.2">
      <c r="CS4655" s="1" t="s">
        <v>170</v>
      </c>
      <c r="CT4655" s="1">
        <v>2</v>
      </c>
      <c r="CU4655" s="1">
        <v>650</v>
      </c>
      <c r="CV4655" s="1">
        <v>100</v>
      </c>
      <c r="CW4655" s="1">
        <v>0</v>
      </c>
      <c r="CX4655" s="1">
        <v>150100</v>
      </c>
      <c r="CY4655" s="1" t="s">
        <v>170</v>
      </c>
    </row>
    <row r="4656" spans="97:103" x14ac:dyDescent="0.2">
      <c r="CS4656" s="1" t="s">
        <v>170</v>
      </c>
      <c r="CT4656" s="1">
        <v>2</v>
      </c>
      <c r="CU4656" s="1">
        <v>650</v>
      </c>
      <c r="CV4656" s="1">
        <v>100</v>
      </c>
      <c r="CW4656" s="1">
        <v>0</v>
      </c>
      <c r="CX4656" s="1">
        <v>150100</v>
      </c>
      <c r="CY4656" s="1" t="s">
        <v>170</v>
      </c>
    </row>
    <row r="4657" spans="97:103" x14ac:dyDescent="0.2">
      <c r="CS4657" s="1" t="s">
        <v>170</v>
      </c>
      <c r="CT4657" s="1">
        <v>2</v>
      </c>
      <c r="CU4657" s="1">
        <v>650</v>
      </c>
      <c r="CV4657" s="1">
        <v>100</v>
      </c>
      <c r="CW4657" s="1">
        <v>0</v>
      </c>
      <c r="CX4657" s="1">
        <v>150100</v>
      </c>
      <c r="CY4657" s="1" t="s">
        <v>170</v>
      </c>
    </row>
    <row r="4658" spans="97:103" x14ac:dyDescent="0.2">
      <c r="CS4658" s="1" t="s">
        <v>170</v>
      </c>
      <c r="CT4658" s="1">
        <v>2</v>
      </c>
      <c r="CU4658" s="1">
        <v>650</v>
      </c>
      <c r="CV4658" s="1">
        <v>100</v>
      </c>
      <c r="CW4658" s="1">
        <v>0</v>
      </c>
      <c r="CX4658" s="1">
        <v>150100</v>
      </c>
      <c r="CY4658" s="1" t="s">
        <v>170</v>
      </c>
    </row>
    <row r="4659" spans="97:103" x14ac:dyDescent="0.2">
      <c r="CS4659" s="1" t="s">
        <v>170</v>
      </c>
      <c r="CT4659" s="1">
        <v>2</v>
      </c>
      <c r="CU4659" s="1">
        <v>650</v>
      </c>
      <c r="CV4659" s="1">
        <v>100</v>
      </c>
      <c r="CW4659" s="1">
        <v>0</v>
      </c>
      <c r="CX4659" s="1">
        <v>150100</v>
      </c>
      <c r="CY4659" s="1" t="s">
        <v>170</v>
      </c>
    </row>
    <row r="4660" spans="97:103" x14ac:dyDescent="0.2">
      <c r="CS4660" s="1" t="s">
        <v>170</v>
      </c>
      <c r="CT4660" s="1">
        <v>2</v>
      </c>
      <c r="CU4660" s="1">
        <v>650</v>
      </c>
      <c r="CV4660" s="1">
        <v>100</v>
      </c>
      <c r="CW4660" s="1">
        <v>0</v>
      </c>
      <c r="CX4660" s="1">
        <v>150100</v>
      </c>
      <c r="CY4660" s="1" t="s">
        <v>170</v>
      </c>
    </row>
    <row r="4661" spans="97:103" x14ac:dyDescent="0.2">
      <c r="CS4661" s="1" t="s">
        <v>170</v>
      </c>
      <c r="CT4661" s="1">
        <v>2</v>
      </c>
      <c r="CU4661" s="1">
        <v>650</v>
      </c>
      <c r="CV4661" s="1">
        <v>100</v>
      </c>
      <c r="CW4661" s="1">
        <v>0</v>
      </c>
      <c r="CX4661" s="1">
        <v>150100</v>
      </c>
      <c r="CY4661" s="1" t="s">
        <v>170</v>
      </c>
    </row>
    <row r="4662" spans="97:103" x14ac:dyDescent="0.2">
      <c r="CS4662" s="1" t="s">
        <v>170</v>
      </c>
      <c r="CT4662" s="1">
        <v>2</v>
      </c>
      <c r="CU4662" s="1">
        <v>650</v>
      </c>
      <c r="CV4662" s="1">
        <v>100</v>
      </c>
      <c r="CW4662" s="1">
        <v>0</v>
      </c>
      <c r="CX4662" s="1">
        <v>150100</v>
      </c>
      <c r="CY4662" s="1" t="s">
        <v>170</v>
      </c>
    </row>
    <row r="4663" spans="97:103" x14ac:dyDescent="0.2">
      <c r="CS4663" s="1" t="s">
        <v>170</v>
      </c>
      <c r="CT4663" s="1">
        <v>2</v>
      </c>
      <c r="CU4663" s="1">
        <v>650</v>
      </c>
      <c r="CV4663" s="1">
        <v>100</v>
      </c>
      <c r="CW4663" s="1">
        <v>0</v>
      </c>
      <c r="CX4663" s="1">
        <v>150100</v>
      </c>
      <c r="CY4663" s="1" t="s">
        <v>170</v>
      </c>
    </row>
    <row r="4664" spans="97:103" x14ac:dyDescent="0.2">
      <c r="CS4664" s="1" t="s">
        <v>170</v>
      </c>
      <c r="CT4664" s="1">
        <v>2</v>
      </c>
      <c r="CU4664" s="1">
        <v>650</v>
      </c>
      <c r="CV4664" s="1">
        <v>100</v>
      </c>
      <c r="CW4664" s="1">
        <v>0</v>
      </c>
      <c r="CX4664" s="1">
        <v>150100</v>
      </c>
      <c r="CY4664" s="1" t="s">
        <v>170</v>
      </c>
    </row>
    <row r="4665" spans="97:103" x14ac:dyDescent="0.2">
      <c r="CS4665" s="1" t="s">
        <v>170</v>
      </c>
      <c r="CT4665" s="1">
        <v>2</v>
      </c>
      <c r="CU4665" s="1">
        <v>650</v>
      </c>
      <c r="CV4665" s="1">
        <v>100</v>
      </c>
      <c r="CW4665" s="1">
        <v>0</v>
      </c>
      <c r="CX4665" s="1">
        <v>150100</v>
      </c>
      <c r="CY4665" s="1" t="s">
        <v>170</v>
      </c>
    </row>
    <row r="4666" spans="97:103" x14ac:dyDescent="0.2">
      <c r="CS4666" s="1" t="s">
        <v>170</v>
      </c>
      <c r="CT4666" s="1">
        <v>2</v>
      </c>
      <c r="CU4666" s="1">
        <v>650</v>
      </c>
      <c r="CV4666" s="1">
        <v>100</v>
      </c>
      <c r="CW4666" s="1">
        <v>0</v>
      </c>
      <c r="CX4666" s="1">
        <v>150100</v>
      </c>
      <c r="CY4666" s="1" t="s">
        <v>170</v>
      </c>
    </row>
    <row r="4667" spans="97:103" x14ac:dyDescent="0.2">
      <c r="CS4667" s="1" t="s">
        <v>170</v>
      </c>
      <c r="CT4667" s="1">
        <v>2</v>
      </c>
      <c r="CU4667" s="1">
        <v>650</v>
      </c>
      <c r="CV4667" s="1">
        <v>100</v>
      </c>
      <c r="CW4667" s="1">
        <v>0</v>
      </c>
      <c r="CX4667" s="1">
        <v>150100</v>
      </c>
      <c r="CY4667" s="1" t="s">
        <v>170</v>
      </c>
    </row>
    <row r="4668" spans="97:103" x14ac:dyDescent="0.2">
      <c r="CS4668" s="1" t="s">
        <v>170</v>
      </c>
      <c r="CT4668" s="1">
        <v>2</v>
      </c>
      <c r="CU4668" s="1">
        <v>650</v>
      </c>
      <c r="CV4668" s="1">
        <v>100</v>
      </c>
      <c r="CW4668" s="1">
        <v>0</v>
      </c>
      <c r="CX4668" s="1">
        <v>150100</v>
      </c>
      <c r="CY4668" s="1" t="s">
        <v>170</v>
      </c>
    </row>
    <row r="4669" spans="97:103" x14ac:dyDescent="0.2">
      <c r="CS4669" s="1" t="s">
        <v>170</v>
      </c>
      <c r="CT4669" s="1">
        <v>2</v>
      </c>
      <c r="CU4669" s="1">
        <v>650</v>
      </c>
      <c r="CV4669" s="1">
        <v>100</v>
      </c>
      <c r="CW4669" s="1">
        <v>0</v>
      </c>
      <c r="CX4669" s="1">
        <v>150100</v>
      </c>
      <c r="CY4669" s="1" t="s">
        <v>170</v>
      </c>
    </row>
    <row r="4670" spans="97:103" x14ac:dyDescent="0.2">
      <c r="CS4670" s="1" t="s">
        <v>170</v>
      </c>
      <c r="CT4670" s="1">
        <v>2</v>
      </c>
      <c r="CU4670" s="1">
        <v>650</v>
      </c>
      <c r="CV4670" s="1">
        <v>100</v>
      </c>
      <c r="CW4670" s="1">
        <v>0</v>
      </c>
      <c r="CX4670" s="1">
        <v>150100</v>
      </c>
      <c r="CY4670" s="1" t="s">
        <v>170</v>
      </c>
    </row>
    <row r="4671" spans="97:103" x14ac:dyDescent="0.2">
      <c r="CS4671" s="1" t="s">
        <v>170</v>
      </c>
      <c r="CT4671" s="1">
        <v>2</v>
      </c>
      <c r="CU4671" s="1">
        <v>650</v>
      </c>
      <c r="CV4671" s="1">
        <v>100</v>
      </c>
      <c r="CW4671" s="1">
        <v>0</v>
      </c>
      <c r="CX4671" s="1">
        <v>150100</v>
      </c>
      <c r="CY4671" s="1" t="s">
        <v>170</v>
      </c>
    </row>
    <row r="4672" spans="97:103" x14ac:dyDescent="0.2">
      <c r="CS4672" s="1" t="s">
        <v>170</v>
      </c>
      <c r="CT4672" s="1">
        <v>2</v>
      </c>
      <c r="CU4672" s="1">
        <v>650</v>
      </c>
      <c r="CV4672" s="1">
        <v>100</v>
      </c>
      <c r="CW4672" s="1">
        <v>0</v>
      </c>
      <c r="CX4672" s="1">
        <v>150100</v>
      </c>
      <c r="CY4672" s="1" t="s">
        <v>170</v>
      </c>
    </row>
    <row r="4673" spans="97:103" x14ac:dyDescent="0.2">
      <c r="CS4673" s="1" t="s">
        <v>170</v>
      </c>
      <c r="CT4673" s="1">
        <v>2</v>
      </c>
      <c r="CU4673" s="1">
        <v>650</v>
      </c>
      <c r="CV4673" s="1">
        <v>100</v>
      </c>
      <c r="CW4673" s="1">
        <v>0</v>
      </c>
      <c r="CX4673" s="1">
        <v>150100</v>
      </c>
      <c r="CY4673" s="1" t="s">
        <v>170</v>
      </c>
    </row>
    <row r="4674" spans="97:103" x14ac:dyDescent="0.2">
      <c r="CS4674" s="1" t="s">
        <v>170</v>
      </c>
      <c r="CT4674" s="1">
        <v>2</v>
      </c>
      <c r="CU4674" s="1">
        <v>650</v>
      </c>
      <c r="CV4674" s="1">
        <v>100</v>
      </c>
      <c r="CW4674" s="1">
        <v>0</v>
      </c>
      <c r="CX4674" s="1">
        <v>150100</v>
      </c>
      <c r="CY4674" s="1" t="s">
        <v>170</v>
      </c>
    </row>
    <row r="4675" spans="97:103" x14ac:dyDescent="0.2">
      <c r="CS4675" s="1" t="s">
        <v>170</v>
      </c>
      <c r="CT4675" s="1">
        <v>2</v>
      </c>
      <c r="CU4675" s="1">
        <v>650</v>
      </c>
      <c r="CV4675" s="1">
        <v>100</v>
      </c>
      <c r="CW4675" s="1">
        <v>0</v>
      </c>
      <c r="CX4675" s="1">
        <v>150100</v>
      </c>
      <c r="CY4675" s="1" t="s">
        <v>170</v>
      </c>
    </row>
    <row r="4676" spans="97:103" x14ac:dyDescent="0.2">
      <c r="CS4676" s="1" t="s">
        <v>170</v>
      </c>
      <c r="CT4676" s="1">
        <v>2</v>
      </c>
      <c r="CU4676" s="1">
        <v>650</v>
      </c>
      <c r="CV4676" s="1">
        <v>100</v>
      </c>
      <c r="CW4676" s="1">
        <v>0</v>
      </c>
      <c r="CX4676" s="1">
        <v>150100</v>
      </c>
      <c r="CY4676" s="1" t="s">
        <v>170</v>
      </c>
    </row>
    <row r="4677" spans="97:103" x14ac:dyDescent="0.2">
      <c r="CS4677" s="1" t="s">
        <v>170</v>
      </c>
      <c r="CT4677" s="1">
        <v>2</v>
      </c>
      <c r="CU4677" s="1">
        <v>650</v>
      </c>
      <c r="CV4677" s="1">
        <v>100</v>
      </c>
      <c r="CW4677" s="1">
        <v>0</v>
      </c>
      <c r="CX4677" s="1">
        <v>150100</v>
      </c>
      <c r="CY4677" s="1" t="s">
        <v>170</v>
      </c>
    </row>
    <row r="4678" spans="97:103" x14ac:dyDescent="0.2">
      <c r="CS4678" s="1" t="s">
        <v>170</v>
      </c>
      <c r="CT4678" s="1">
        <v>2</v>
      </c>
      <c r="CU4678" s="1">
        <v>650</v>
      </c>
      <c r="CV4678" s="1">
        <v>100</v>
      </c>
      <c r="CW4678" s="1">
        <v>0</v>
      </c>
      <c r="CX4678" s="1">
        <v>150100</v>
      </c>
      <c r="CY4678" s="1" t="s">
        <v>170</v>
      </c>
    </row>
    <row r="4679" spans="97:103" x14ac:dyDescent="0.2">
      <c r="CS4679" s="1" t="s">
        <v>170</v>
      </c>
      <c r="CT4679" s="1">
        <v>2</v>
      </c>
      <c r="CU4679" s="1">
        <v>650</v>
      </c>
      <c r="CV4679" s="1">
        <v>100</v>
      </c>
      <c r="CW4679" s="1">
        <v>0</v>
      </c>
      <c r="CX4679" s="1">
        <v>150100</v>
      </c>
      <c r="CY4679" s="1" t="s">
        <v>170</v>
      </c>
    </row>
    <row r="4680" spans="97:103" x14ac:dyDescent="0.2">
      <c r="CS4680" s="1" t="s">
        <v>170</v>
      </c>
      <c r="CT4680" s="1">
        <v>2</v>
      </c>
      <c r="CU4680" s="1">
        <v>650</v>
      </c>
      <c r="CV4680" s="1">
        <v>100</v>
      </c>
      <c r="CW4680" s="1">
        <v>0</v>
      </c>
      <c r="CX4680" s="1">
        <v>150100</v>
      </c>
      <c r="CY4680" s="1" t="s">
        <v>170</v>
      </c>
    </row>
    <row r="4681" spans="97:103" x14ac:dyDescent="0.2">
      <c r="CS4681" s="1" t="s">
        <v>170</v>
      </c>
      <c r="CT4681" s="1">
        <v>2</v>
      </c>
      <c r="CU4681" s="1">
        <v>650</v>
      </c>
      <c r="CV4681" s="1">
        <v>100</v>
      </c>
      <c r="CW4681" s="1">
        <v>0</v>
      </c>
      <c r="CX4681" s="1">
        <v>150100</v>
      </c>
      <c r="CY4681" s="1" t="s">
        <v>170</v>
      </c>
    </row>
    <row r="4682" spans="97:103" x14ac:dyDescent="0.2">
      <c r="CS4682" s="1" t="s">
        <v>170</v>
      </c>
      <c r="CT4682" s="1">
        <v>2</v>
      </c>
      <c r="CU4682" s="1">
        <v>650</v>
      </c>
      <c r="CV4682" s="1">
        <v>100</v>
      </c>
      <c r="CW4682" s="1">
        <v>0</v>
      </c>
      <c r="CX4682" s="1">
        <v>150100</v>
      </c>
      <c r="CY4682" s="1" t="s">
        <v>170</v>
      </c>
    </row>
    <row r="4683" spans="97:103" x14ac:dyDescent="0.2">
      <c r="CS4683" s="1" t="s">
        <v>170</v>
      </c>
      <c r="CT4683" s="1">
        <v>2</v>
      </c>
      <c r="CU4683" s="1">
        <v>650</v>
      </c>
      <c r="CV4683" s="1">
        <v>100</v>
      </c>
      <c r="CW4683" s="1">
        <v>0</v>
      </c>
      <c r="CX4683" s="1">
        <v>150100</v>
      </c>
      <c r="CY4683" s="1" t="s">
        <v>170</v>
      </c>
    </row>
    <row r="4684" spans="97:103" x14ac:dyDescent="0.2">
      <c r="CS4684" s="1" t="s">
        <v>170</v>
      </c>
      <c r="CT4684" s="1">
        <v>2</v>
      </c>
      <c r="CU4684" s="1">
        <v>650</v>
      </c>
      <c r="CV4684" s="1">
        <v>100</v>
      </c>
      <c r="CW4684" s="1">
        <v>0</v>
      </c>
      <c r="CX4684" s="1">
        <v>150100</v>
      </c>
      <c r="CY4684" s="1" t="s">
        <v>170</v>
      </c>
    </row>
    <row r="4685" spans="97:103" x14ac:dyDescent="0.2">
      <c r="CS4685" s="1" t="s">
        <v>170</v>
      </c>
      <c r="CT4685" s="1">
        <v>2</v>
      </c>
      <c r="CU4685" s="1">
        <v>650</v>
      </c>
      <c r="CV4685" s="1">
        <v>100</v>
      </c>
      <c r="CW4685" s="1">
        <v>0</v>
      </c>
      <c r="CX4685" s="1">
        <v>150100</v>
      </c>
      <c r="CY4685" s="1" t="s">
        <v>170</v>
      </c>
    </row>
    <row r="4686" spans="97:103" x14ac:dyDescent="0.2">
      <c r="CS4686" s="1" t="s">
        <v>157</v>
      </c>
      <c r="CT4686" s="1">
        <v>1</v>
      </c>
      <c r="CU4686" s="1">
        <v>650</v>
      </c>
      <c r="CV4686" s="1">
        <v>101</v>
      </c>
      <c r="CW4686" s="1">
        <v>0</v>
      </c>
      <c r="CX4686" s="1">
        <v>150101</v>
      </c>
      <c r="CY4686" s="1" t="s">
        <v>157</v>
      </c>
    </row>
    <row r="4687" spans="97:103" x14ac:dyDescent="0.2">
      <c r="CS4687" s="1" t="s">
        <v>157</v>
      </c>
      <c r="CT4687" s="1">
        <v>1</v>
      </c>
      <c r="CU4687" s="1">
        <v>650</v>
      </c>
      <c r="CV4687" s="1">
        <v>101</v>
      </c>
      <c r="CW4687" s="1">
        <v>0</v>
      </c>
      <c r="CX4687" s="1">
        <v>150101</v>
      </c>
      <c r="CY4687" s="1" t="s">
        <v>157</v>
      </c>
    </row>
    <row r="4688" spans="97:103" x14ac:dyDescent="0.2">
      <c r="CS4688" s="1" t="s">
        <v>157</v>
      </c>
      <c r="CT4688" s="1">
        <v>1</v>
      </c>
      <c r="CU4688" s="1">
        <v>650</v>
      </c>
      <c r="CV4688" s="1">
        <v>101</v>
      </c>
      <c r="CW4688" s="1">
        <v>0</v>
      </c>
      <c r="CX4688" s="1">
        <v>150101</v>
      </c>
      <c r="CY4688" s="1" t="s">
        <v>157</v>
      </c>
    </row>
    <row r="4689" spans="97:103" x14ac:dyDescent="0.2">
      <c r="CS4689" s="1" t="s">
        <v>157</v>
      </c>
      <c r="CT4689" s="1">
        <v>1</v>
      </c>
      <c r="CU4689" s="1">
        <v>650</v>
      </c>
      <c r="CV4689" s="1">
        <v>101</v>
      </c>
      <c r="CW4689" s="1">
        <v>0</v>
      </c>
      <c r="CX4689" s="1">
        <v>150101</v>
      </c>
      <c r="CY4689" s="1" t="s">
        <v>157</v>
      </c>
    </row>
    <row r="4690" spans="97:103" x14ac:dyDescent="0.2">
      <c r="CS4690" s="1" t="s">
        <v>157</v>
      </c>
      <c r="CT4690" s="1">
        <v>1</v>
      </c>
      <c r="CU4690" s="1">
        <v>650</v>
      </c>
      <c r="CV4690" s="1">
        <v>101</v>
      </c>
      <c r="CW4690" s="1">
        <v>0</v>
      </c>
      <c r="CX4690" s="1">
        <v>150101</v>
      </c>
      <c r="CY4690" s="1" t="s">
        <v>157</v>
      </c>
    </row>
    <row r="4691" spans="97:103" x14ac:dyDescent="0.2">
      <c r="CS4691" s="1" t="s">
        <v>157</v>
      </c>
      <c r="CT4691" s="1">
        <v>1</v>
      </c>
      <c r="CU4691" s="1">
        <v>650</v>
      </c>
      <c r="CV4691" s="1">
        <v>101</v>
      </c>
      <c r="CW4691" s="1">
        <v>0</v>
      </c>
      <c r="CX4691" s="1">
        <v>150101</v>
      </c>
      <c r="CY4691" s="1" t="s">
        <v>157</v>
      </c>
    </row>
    <row r="4692" spans="97:103" x14ac:dyDescent="0.2">
      <c r="CS4692" s="1" t="s">
        <v>157</v>
      </c>
      <c r="CT4692" s="1">
        <v>1</v>
      </c>
      <c r="CU4692" s="1">
        <v>650</v>
      </c>
      <c r="CV4692" s="1">
        <v>101</v>
      </c>
      <c r="CW4692" s="1">
        <v>0</v>
      </c>
      <c r="CX4692" s="1">
        <v>150101</v>
      </c>
      <c r="CY4692" s="1" t="s">
        <v>157</v>
      </c>
    </row>
    <row r="4693" spans="97:103" x14ac:dyDescent="0.2">
      <c r="CS4693" s="1" t="s">
        <v>157</v>
      </c>
      <c r="CT4693" s="1">
        <v>1</v>
      </c>
      <c r="CU4693" s="1">
        <v>650</v>
      </c>
      <c r="CV4693" s="1">
        <v>101</v>
      </c>
      <c r="CW4693" s="1">
        <v>0</v>
      </c>
      <c r="CX4693" s="1">
        <v>150101</v>
      </c>
      <c r="CY4693" s="1" t="s">
        <v>157</v>
      </c>
    </row>
    <row r="4694" spans="97:103" x14ac:dyDescent="0.2">
      <c r="CS4694" s="1" t="s">
        <v>157</v>
      </c>
      <c r="CT4694" s="1">
        <v>1</v>
      </c>
      <c r="CU4694" s="1">
        <v>650</v>
      </c>
      <c r="CV4694" s="1">
        <v>101</v>
      </c>
      <c r="CW4694" s="1">
        <v>0</v>
      </c>
      <c r="CX4694" s="1">
        <v>150101</v>
      </c>
      <c r="CY4694" s="1" t="s">
        <v>157</v>
      </c>
    </row>
    <row r="4695" spans="97:103" x14ac:dyDescent="0.2">
      <c r="CS4695" s="1" t="s">
        <v>157</v>
      </c>
      <c r="CT4695" s="1">
        <v>1</v>
      </c>
      <c r="CU4695" s="1">
        <v>650</v>
      </c>
      <c r="CV4695" s="1">
        <v>101</v>
      </c>
      <c r="CW4695" s="1">
        <v>0</v>
      </c>
      <c r="CX4695" s="1">
        <v>150101</v>
      </c>
      <c r="CY4695" s="1" t="s">
        <v>157</v>
      </c>
    </row>
    <row r="4696" spans="97:103" x14ac:dyDescent="0.2">
      <c r="CS4696" s="1" t="s">
        <v>157</v>
      </c>
      <c r="CT4696" s="1">
        <v>1</v>
      </c>
      <c r="CU4696" s="1">
        <v>650</v>
      </c>
      <c r="CV4696" s="1">
        <v>101</v>
      </c>
      <c r="CW4696" s="1">
        <v>0</v>
      </c>
      <c r="CX4696" s="1">
        <v>150101</v>
      </c>
      <c r="CY4696" s="1" t="s">
        <v>157</v>
      </c>
    </row>
    <row r="4697" spans="97:103" x14ac:dyDescent="0.2">
      <c r="CS4697" s="1" t="s">
        <v>157</v>
      </c>
      <c r="CT4697" s="1">
        <v>1</v>
      </c>
      <c r="CU4697" s="1">
        <v>650</v>
      </c>
      <c r="CV4697" s="1">
        <v>101</v>
      </c>
      <c r="CW4697" s="1">
        <v>0</v>
      </c>
      <c r="CX4697" s="1">
        <v>150101</v>
      </c>
      <c r="CY4697" s="1" t="s">
        <v>157</v>
      </c>
    </row>
    <row r="4698" spans="97:103" x14ac:dyDescent="0.2">
      <c r="CS4698" s="1" t="s">
        <v>157</v>
      </c>
      <c r="CT4698" s="1">
        <v>1</v>
      </c>
      <c r="CU4698" s="1">
        <v>650</v>
      </c>
      <c r="CV4698" s="1">
        <v>101</v>
      </c>
      <c r="CW4698" s="1">
        <v>0</v>
      </c>
      <c r="CX4698" s="1">
        <v>150101</v>
      </c>
      <c r="CY4698" s="1" t="s">
        <v>157</v>
      </c>
    </row>
    <row r="4699" spans="97:103" x14ac:dyDescent="0.2">
      <c r="CS4699" s="1" t="s">
        <v>157</v>
      </c>
      <c r="CT4699" s="1">
        <v>1</v>
      </c>
      <c r="CU4699" s="1">
        <v>650</v>
      </c>
      <c r="CV4699" s="1">
        <v>101</v>
      </c>
      <c r="CW4699" s="1">
        <v>0</v>
      </c>
      <c r="CX4699" s="1">
        <v>150101</v>
      </c>
      <c r="CY4699" s="1" t="s">
        <v>157</v>
      </c>
    </row>
    <row r="4700" spans="97:103" x14ac:dyDescent="0.2">
      <c r="CS4700" s="1" t="s">
        <v>157</v>
      </c>
      <c r="CT4700" s="1">
        <v>1</v>
      </c>
      <c r="CU4700" s="1">
        <v>650</v>
      </c>
      <c r="CV4700" s="1">
        <v>101</v>
      </c>
      <c r="CW4700" s="1">
        <v>0</v>
      </c>
      <c r="CX4700" s="1">
        <v>150101</v>
      </c>
      <c r="CY4700" s="1" t="s">
        <v>157</v>
      </c>
    </row>
    <row r="4701" spans="97:103" x14ac:dyDescent="0.2">
      <c r="CS4701" s="1" t="s">
        <v>157</v>
      </c>
      <c r="CT4701" s="1">
        <v>1</v>
      </c>
      <c r="CU4701" s="1">
        <v>650</v>
      </c>
      <c r="CV4701" s="1">
        <v>101</v>
      </c>
      <c r="CW4701" s="1">
        <v>0</v>
      </c>
      <c r="CX4701" s="1">
        <v>150101</v>
      </c>
      <c r="CY4701" s="1" t="s">
        <v>157</v>
      </c>
    </row>
    <row r="4702" spans="97:103" x14ac:dyDescent="0.2">
      <c r="CS4702" s="1" t="s">
        <v>157</v>
      </c>
      <c r="CT4702" s="1">
        <v>1</v>
      </c>
      <c r="CU4702" s="1">
        <v>650</v>
      </c>
      <c r="CV4702" s="1">
        <v>101</v>
      </c>
      <c r="CW4702" s="1">
        <v>0</v>
      </c>
      <c r="CX4702" s="1">
        <v>150101</v>
      </c>
      <c r="CY4702" s="1" t="s">
        <v>157</v>
      </c>
    </row>
    <row r="4703" spans="97:103" x14ac:dyDescent="0.2">
      <c r="CS4703" s="1" t="s">
        <v>157</v>
      </c>
      <c r="CT4703" s="1">
        <v>1</v>
      </c>
      <c r="CU4703" s="1">
        <v>650</v>
      </c>
      <c r="CV4703" s="1">
        <v>101</v>
      </c>
      <c r="CW4703" s="1">
        <v>0</v>
      </c>
      <c r="CX4703" s="1">
        <v>150101</v>
      </c>
      <c r="CY4703" s="1" t="s">
        <v>157</v>
      </c>
    </row>
    <row r="4704" spans="97:103" x14ac:dyDescent="0.2">
      <c r="CS4704" s="1" t="s">
        <v>157</v>
      </c>
      <c r="CT4704" s="1">
        <v>1</v>
      </c>
      <c r="CU4704" s="1">
        <v>650</v>
      </c>
      <c r="CV4704" s="1">
        <v>101</v>
      </c>
      <c r="CW4704" s="1">
        <v>0</v>
      </c>
      <c r="CX4704" s="1">
        <v>150101</v>
      </c>
      <c r="CY4704" s="1" t="s">
        <v>157</v>
      </c>
    </row>
    <row r="4705" spans="97:103" x14ac:dyDescent="0.2">
      <c r="CS4705" s="1" t="s">
        <v>157</v>
      </c>
      <c r="CT4705" s="1">
        <v>1</v>
      </c>
      <c r="CU4705" s="1">
        <v>650</v>
      </c>
      <c r="CV4705" s="1">
        <v>101</v>
      </c>
      <c r="CW4705" s="1">
        <v>0</v>
      </c>
      <c r="CX4705" s="1">
        <v>150101</v>
      </c>
      <c r="CY4705" s="1" t="s">
        <v>157</v>
      </c>
    </row>
    <row r="4706" spans="97:103" x14ac:dyDescent="0.2">
      <c r="CS4706" s="1" t="s">
        <v>157</v>
      </c>
      <c r="CT4706" s="1">
        <v>1</v>
      </c>
      <c r="CU4706" s="1">
        <v>650</v>
      </c>
      <c r="CV4706" s="1">
        <v>101</v>
      </c>
      <c r="CW4706" s="1">
        <v>0</v>
      </c>
      <c r="CX4706" s="1">
        <v>150101</v>
      </c>
      <c r="CY4706" s="1" t="s">
        <v>157</v>
      </c>
    </row>
    <row r="4707" spans="97:103" x14ac:dyDescent="0.2">
      <c r="CS4707" s="1" t="s">
        <v>157</v>
      </c>
      <c r="CT4707" s="1">
        <v>1</v>
      </c>
      <c r="CU4707" s="1">
        <v>650</v>
      </c>
      <c r="CV4707" s="1">
        <v>101</v>
      </c>
      <c r="CW4707" s="1">
        <v>0</v>
      </c>
      <c r="CX4707" s="1">
        <v>150101</v>
      </c>
      <c r="CY4707" s="1" t="s">
        <v>157</v>
      </c>
    </row>
    <row r="4708" spans="97:103" x14ac:dyDescent="0.2">
      <c r="CS4708" s="1" t="s">
        <v>157</v>
      </c>
      <c r="CT4708" s="1">
        <v>1</v>
      </c>
      <c r="CU4708" s="1">
        <v>650</v>
      </c>
      <c r="CV4708" s="1">
        <v>101</v>
      </c>
      <c r="CW4708" s="1">
        <v>0</v>
      </c>
      <c r="CX4708" s="1">
        <v>150101</v>
      </c>
      <c r="CY4708" s="1" t="s">
        <v>157</v>
      </c>
    </row>
    <row r="4709" spans="97:103" x14ac:dyDescent="0.2">
      <c r="CS4709" s="1" t="s">
        <v>157</v>
      </c>
      <c r="CT4709" s="1">
        <v>1</v>
      </c>
      <c r="CU4709" s="1">
        <v>650</v>
      </c>
      <c r="CV4709" s="1">
        <v>101</v>
      </c>
      <c r="CW4709" s="1">
        <v>0</v>
      </c>
      <c r="CX4709" s="1">
        <v>150101</v>
      </c>
      <c r="CY4709" s="1" t="s">
        <v>157</v>
      </c>
    </row>
    <row r="4710" spans="97:103" x14ac:dyDescent="0.2">
      <c r="CS4710" s="1" t="s">
        <v>157</v>
      </c>
      <c r="CT4710" s="1">
        <v>1</v>
      </c>
      <c r="CU4710" s="1">
        <v>650</v>
      </c>
      <c r="CV4710" s="1">
        <v>101</v>
      </c>
      <c r="CW4710" s="1">
        <v>0</v>
      </c>
      <c r="CX4710" s="1">
        <v>150101</v>
      </c>
      <c r="CY4710" s="1" t="s">
        <v>157</v>
      </c>
    </row>
    <row r="4711" spans="97:103" x14ac:dyDescent="0.2">
      <c r="CS4711" s="1" t="s">
        <v>157</v>
      </c>
      <c r="CT4711" s="1">
        <v>1</v>
      </c>
      <c r="CU4711" s="1">
        <v>650</v>
      </c>
      <c r="CV4711" s="1">
        <v>101</v>
      </c>
      <c r="CW4711" s="1">
        <v>0</v>
      </c>
      <c r="CX4711" s="1">
        <v>150101</v>
      </c>
      <c r="CY4711" s="1" t="s">
        <v>157</v>
      </c>
    </row>
    <row r="4712" spans="97:103" x14ac:dyDescent="0.2">
      <c r="CS4712" s="1" t="s">
        <v>157</v>
      </c>
      <c r="CT4712" s="1">
        <v>1</v>
      </c>
      <c r="CU4712" s="1">
        <v>650</v>
      </c>
      <c r="CV4712" s="1">
        <v>101</v>
      </c>
      <c r="CW4712" s="1">
        <v>0</v>
      </c>
      <c r="CX4712" s="1">
        <v>150101</v>
      </c>
      <c r="CY4712" s="1" t="s">
        <v>157</v>
      </c>
    </row>
    <row r="4713" spans="97:103" x14ac:dyDescent="0.2">
      <c r="CS4713" s="1" t="s">
        <v>157</v>
      </c>
      <c r="CT4713" s="1">
        <v>1</v>
      </c>
      <c r="CU4713" s="1">
        <v>650</v>
      </c>
      <c r="CV4713" s="1">
        <v>101</v>
      </c>
      <c r="CW4713" s="1">
        <v>0</v>
      </c>
      <c r="CX4713" s="1">
        <v>150101</v>
      </c>
      <c r="CY4713" s="1" t="s">
        <v>157</v>
      </c>
    </row>
    <row r="4714" spans="97:103" x14ac:dyDescent="0.2">
      <c r="CS4714" s="1" t="s">
        <v>157</v>
      </c>
      <c r="CT4714" s="1">
        <v>1</v>
      </c>
      <c r="CU4714" s="1">
        <v>650</v>
      </c>
      <c r="CV4714" s="1">
        <v>101</v>
      </c>
      <c r="CW4714" s="1">
        <v>0</v>
      </c>
      <c r="CX4714" s="1">
        <v>150101</v>
      </c>
      <c r="CY4714" s="1" t="s">
        <v>157</v>
      </c>
    </row>
    <row r="4715" spans="97:103" x14ac:dyDescent="0.2">
      <c r="CS4715" s="1" t="s">
        <v>157</v>
      </c>
      <c r="CT4715" s="1">
        <v>1</v>
      </c>
      <c r="CU4715" s="1">
        <v>650</v>
      </c>
      <c r="CV4715" s="1">
        <v>101</v>
      </c>
      <c r="CW4715" s="1">
        <v>0</v>
      </c>
      <c r="CX4715" s="1">
        <v>150101</v>
      </c>
      <c r="CY4715" s="1" t="s">
        <v>157</v>
      </c>
    </row>
    <row r="4716" spans="97:103" x14ac:dyDescent="0.2">
      <c r="CS4716" s="1" t="s">
        <v>157</v>
      </c>
      <c r="CT4716" s="1">
        <v>1</v>
      </c>
      <c r="CU4716" s="1">
        <v>650</v>
      </c>
      <c r="CV4716" s="1">
        <v>101</v>
      </c>
      <c r="CW4716" s="1">
        <v>0</v>
      </c>
      <c r="CX4716" s="1">
        <v>150101</v>
      </c>
      <c r="CY4716" s="1" t="s">
        <v>157</v>
      </c>
    </row>
    <row r="4717" spans="97:103" x14ac:dyDescent="0.2">
      <c r="CS4717" s="1" t="s">
        <v>157</v>
      </c>
      <c r="CT4717" s="1">
        <v>1</v>
      </c>
      <c r="CU4717" s="1">
        <v>650</v>
      </c>
      <c r="CV4717" s="1">
        <v>101</v>
      </c>
      <c r="CW4717" s="1">
        <v>0</v>
      </c>
      <c r="CX4717" s="1">
        <v>150101</v>
      </c>
      <c r="CY4717" s="1" t="s">
        <v>157</v>
      </c>
    </row>
    <row r="4718" spans="97:103" x14ac:dyDescent="0.2">
      <c r="CS4718" s="1" t="s">
        <v>157</v>
      </c>
      <c r="CT4718" s="1">
        <v>1</v>
      </c>
      <c r="CU4718" s="1">
        <v>650</v>
      </c>
      <c r="CV4718" s="1">
        <v>101</v>
      </c>
      <c r="CW4718" s="1">
        <v>0</v>
      </c>
      <c r="CX4718" s="1">
        <v>150101</v>
      </c>
      <c r="CY4718" s="1" t="s">
        <v>157</v>
      </c>
    </row>
    <row r="4719" spans="97:103" x14ac:dyDescent="0.2">
      <c r="CS4719" s="1" t="s">
        <v>157</v>
      </c>
      <c r="CT4719" s="1">
        <v>1</v>
      </c>
      <c r="CU4719" s="1">
        <v>650</v>
      </c>
      <c r="CV4719" s="1">
        <v>101</v>
      </c>
      <c r="CW4719" s="1">
        <v>0</v>
      </c>
      <c r="CX4719" s="1">
        <v>150101</v>
      </c>
      <c r="CY4719" s="1" t="s">
        <v>157</v>
      </c>
    </row>
    <row r="4720" spans="97:103" x14ac:dyDescent="0.2">
      <c r="CS4720" s="1" t="s">
        <v>157</v>
      </c>
      <c r="CT4720" s="1">
        <v>1</v>
      </c>
      <c r="CU4720" s="1">
        <v>650</v>
      </c>
      <c r="CV4720" s="1">
        <v>101</v>
      </c>
      <c r="CW4720" s="1">
        <v>0</v>
      </c>
      <c r="CX4720" s="1">
        <v>150101</v>
      </c>
      <c r="CY4720" s="1" t="s">
        <v>157</v>
      </c>
    </row>
    <row r="4721" spans="97:103" x14ac:dyDescent="0.2">
      <c r="CS4721" s="1" t="s">
        <v>157</v>
      </c>
      <c r="CT4721" s="1">
        <v>1</v>
      </c>
      <c r="CU4721" s="1">
        <v>650</v>
      </c>
      <c r="CV4721" s="1">
        <v>101</v>
      </c>
      <c r="CW4721" s="1">
        <v>0</v>
      </c>
      <c r="CX4721" s="1">
        <v>150101</v>
      </c>
      <c r="CY4721" s="1" t="s">
        <v>157</v>
      </c>
    </row>
    <row r="4722" spans="97:103" x14ac:dyDescent="0.2">
      <c r="CS4722" s="1" t="s">
        <v>3809</v>
      </c>
      <c r="CT4722" s="1">
        <v>2</v>
      </c>
      <c r="CU4722" s="1">
        <v>650</v>
      </c>
      <c r="CV4722" s="1">
        <v>102</v>
      </c>
      <c r="CW4722" s="1">
        <v>0</v>
      </c>
      <c r="CX4722" s="1">
        <v>150102</v>
      </c>
      <c r="CY4722" s="1" t="s">
        <v>3809</v>
      </c>
    </row>
    <row r="4723" spans="97:103" x14ac:dyDescent="0.2">
      <c r="CS4723" s="1" t="s">
        <v>3809</v>
      </c>
      <c r="CT4723" s="1">
        <v>2</v>
      </c>
      <c r="CU4723" s="1">
        <v>650</v>
      </c>
      <c r="CV4723" s="1">
        <v>102</v>
      </c>
      <c r="CW4723" s="1">
        <v>0</v>
      </c>
      <c r="CX4723" s="1">
        <v>150102</v>
      </c>
      <c r="CY4723" s="1" t="s">
        <v>3809</v>
      </c>
    </row>
    <row r="4724" spans="97:103" x14ac:dyDescent="0.2">
      <c r="CS4724" s="1" t="s">
        <v>3809</v>
      </c>
      <c r="CT4724" s="1">
        <v>2</v>
      </c>
      <c r="CU4724" s="1">
        <v>650</v>
      </c>
      <c r="CV4724" s="1">
        <v>102</v>
      </c>
      <c r="CW4724" s="1">
        <v>0</v>
      </c>
      <c r="CX4724" s="1">
        <v>150102</v>
      </c>
      <c r="CY4724" s="1" t="s">
        <v>3809</v>
      </c>
    </row>
    <row r="4725" spans="97:103" x14ac:dyDescent="0.2">
      <c r="CS4725" s="1" t="s">
        <v>3809</v>
      </c>
      <c r="CT4725" s="1">
        <v>2</v>
      </c>
      <c r="CU4725" s="1">
        <v>650</v>
      </c>
      <c r="CV4725" s="1">
        <v>102</v>
      </c>
      <c r="CW4725" s="1">
        <v>0</v>
      </c>
      <c r="CX4725" s="1">
        <v>150102</v>
      </c>
      <c r="CY4725" s="1" t="s">
        <v>3809</v>
      </c>
    </row>
    <row r="4726" spans="97:103" x14ac:dyDescent="0.2">
      <c r="CS4726" s="1" t="s">
        <v>3809</v>
      </c>
      <c r="CT4726" s="1">
        <v>2</v>
      </c>
      <c r="CU4726" s="1">
        <v>650</v>
      </c>
      <c r="CV4726" s="1">
        <v>102</v>
      </c>
      <c r="CW4726" s="1">
        <v>0</v>
      </c>
      <c r="CX4726" s="1">
        <v>150102</v>
      </c>
      <c r="CY4726" s="1" t="s">
        <v>3809</v>
      </c>
    </row>
    <row r="4727" spans="97:103" x14ac:dyDescent="0.2">
      <c r="CS4727" s="1" t="s">
        <v>3809</v>
      </c>
      <c r="CT4727" s="1">
        <v>2</v>
      </c>
      <c r="CU4727" s="1">
        <v>650</v>
      </c>
      <c r="CV4727" s="1">
        <v>102</v>
      </c>
      <c r="CW4727" s="1">
        <v>0</v>
      </c>
      <c r="CX4727" s="1">
        <v>150102</v>
      </c>
      <c r="CY4727" s="1" t="s">
        <v>3809</v>
      </c>
    </row>
    <row r="4728" spans="97:103" x14ac:dyDescent="0.2">
      <c r="CS4728" s="1" t="s">
        <v>3809</v>
      </c>
      <c r="CT4728" s="1">
        <v>2</v>
      </c>
      <c r="CU4728" s="1">
        <v>650</v>
      </c>
      <c r="CV4728" s="1">
        <v>102</v>
      </c>
      <c r="CW4728" s="1">
        <v>0</v>
      </c>
      <c r="CX4728" s="1">
        <v>150102</v>
      </c>
      <c r="CY4728" s="1" t="s">
        <v>3809</v>
      </c>
    </row>
    <row r="4729" spans="97:103" x14ac:dyDescent="0.2">
      <c r="CS4729" s="1" t="s">
        <v>3809</v>
      </c>
      <c r="CT4729" s="1">
        <v>2</v>
      </c>
      <c r="CU4729" s="1">
        <v>650</v>
      </c>
      <c r="CV4729" s="1">
        <v>102</v>
      </c>
      <c r="CW4729" s="1">
        <v>0</v>
      </c>
      <c r="CX4729" s="1">
        <v>150102</v>
      </c>
      <c r="CY4729" s="1" t="s">
        <v>3809</v>
      </c>
    </row>
    <row r="4730" spans="97:103" x14ac:dyDescent="0.2">
      <c r="CS4730" s="1" t="s">
        <v>3809</v>
      </c>
      <c r="CT4730" s="1">
        <v>2</v>
      </c>
      <c r="CU4730" s="1">
        <v>650</v>
      </c>
      <c r="CV4730" s="1">
        <v>102</v>
      </c>
      <c r="CW4730" s="1">
        <v>0</v>
      </c>
      <c r="CX4730" s="1">
        <v>150102</v>
      </c>
      <c r="CY4730" s="1" t="s">
        <v>3809</v>
      </c>
    </row>
    <row r="4731" spans="97:103" x14ac:dyDescent="0.2">
      <c r="CS4731" s="1" t="s">
        <v>3809</v>
      </c>
      <c r="CT4731" s="1">
        <v>2</v>
      </c>
      <c r="CU4731" s="1">
        <v>650</v>
      </c>
      <c r="CV4731" s="1">
        <v>102</v>
      </c>
      <c r="CW4731" s="1">
        <v>0</v>
      </c>
      <c r="CX4731" s="1">
        <v>150102</v>
      </c>
      <c r="CY4731" s="1" t="s">
        <v>3809</v>
      </c>
    </row>
    <row r="4732" spans="97:103" x14ac:dyDescent="0.2">
      <c r="CS4732" s="1" t="s">
        <v>3809</v>
      </c>
      <c r="CT4732" s="1">
        <v>2</v>
      </c>
      <c r="CU4732" s="1">
        <v>650</v>
      </c>
      <c r="CV4732" s="1">
        <v>102</v>
      </c>
      <c r="CW4732" s="1">
        <v>0</v>
      </c>
      <c r="CX4732" s="1">
        <v>150102</v>
      </c>
      <c r="CY4732" s="1" t="s">
        <v>3809</v>
      </c>
    </row>
    <row r="4733" spans="97:103" x14ac:dyDescent="0.2">
      <c r="CS4733" s="1" t="s">
        <v>3809</v>
      </c>
      <c r="CT4733" s="1">
        <v>2</v>
      </c>
      <c r="CU4733" s="1">
        <v>650</v>
      </c>
      <c r="CV4733" s="1">
        <v>102</v>
      </c>
      <c r="CW4733" s="1">
        <v>0</v>
      </c>
      <c r="CX4733" s="1">
        <v>150102</v>
      </c>
      <c r="CY4733" s="1" t="s">
        <v>3809</v>
      </c>
    </row>
    <row r="4734" spans="97:103" x14ac:dyDescent="0.2">
      <c r="CS4734" s="1" t="s">
        <v>3809</v>
      </c>
      <c r="CT4734" s="1">
        <v>2</v>
      </c>
      <c r="CU4734" s="1">
        <v>650</v>
      </c>
      <c r="CV4734" s="1">
        <v>102</v>
      </c>
      <c r="CW4734" s="1">
        <v>0</v>
      </c>
      <c r="CX4734" s="1">
        <v>150102</v>
      </c>
      <c r="CY4734" s="1" t="s">
        <v>3809</v>
      </c>
    </row>
    <row r="4735" spans="97:103" x14ac:dyDescent="0.2">
      <c r="CS4735" s="1" t="s">
        <v>3809</v>
      </c>
      <c r="CT4735" s="1">
        <v>2</v>
      </c>
      <c r="CU4735" s="1">
        <v>650</v>
      </c>
      <c r="CV4735" s="1">
        <v>102</v>
      </c>
      <c r="CW4735" s="1">
        <v>0</v>
      </c>
      <c r="CX4735" s="1">
        <v>150102</v>
      </c>
      <c r="CY4735" s="1" t="s">
        <v>3809</v>
      </c>
    </row>
    <row r="4736" spans="97:103" x14ac:dyDescent="0.2">
      <c r="CS4736" s="1" t="s">
        <v>3809</v>
      </c>
      <c r="CT4736" s="1">
        <v>2</v>
      </c>
      <c r="CU4736" s="1">
        <v>650</v>
      </c>
      <c r="CV4736" s="1">
        <v>102</v>
      </c>
      <c r="CW4736" s="1">
        <v>0</v>
      </c>
      <c r="CX4736" s="1">
        <v>150102</v>
      </c>
      <c r="CY4736" s="1" t="s">
        <v>3809</v>
      </c>
    </row>
    <row r="4737" spans="97:103" x14ac:dyDescent="0.2">
      <c r="CS4737" s="1" t="s">
        <v>3809</v>
      </c>
      <c r="CT4737" s="1">
        <v>2</v>
      </c>
      <c r="CU4737" s="1">
        <v>650</v>
      </c>
      <c r="CV4737" s="1">
        <v>102</v>
      </c>
      <c r="CW4737" s="1">
        <v>0</v>
      </c>
      <c r="CX4737" s="1">
        <v>150102</v>
      </c>
      <c r="CY4737" s="1" t="s">
        <v>3809</v>
      </c>
    </row>
    <row r="4738" spans="97:103" x14ac:dyDescent="0.2">
      <c r="CS4738" s="1" t="s">
        <v>3809</v>
      </c>
      <c r="CT4738" s="1">
        <v>2</v>
      </c>
      <c r="CU4738" s="1">
        <v>650</v>
      </c>
      <c r="CV4738" s="1">
        <v>102</v>
      </c>
      <c r="CW4738" s="1">
        <v>0</v>
      </c>
      <c r="CX4738" s="1">
        <v>150102</v>
      </c>
      <c r="CY4738" s="1" t="s">
        <v>3809</v>
      </c>
    </row>
    <row r="4739" spans="97:103" x14ac:dyDescent="0.2">
      <c r="CS4739" s="1" t="s">
        <v>3809</v>
      </c>
      <c r="CT4739" s="1">
        <v>2</v>
      </c>
      <c r="CU4739" s="1">
        <v>650</v>
      </c>
      <c r="CV4739" s="1">
        <v>102</v>
      </c>
      <c r="CW4739" s="1">
        <v>0</v>
      </c>
      <c r="CX4739" s="1">
        <v>150102</v>
      </c>
      <c r="CY4739" s="1" t="s">
        <v>3809</v>
      </c>
    </row>
    <row r="4740" spans="97:103" x14ac:dyDescent="0.2">
      <c r="CS4740" s="1" t="s">
        <v>3809</v>
      </c>
      <c r="CT4740" s="1">
        <v>2</v>
      </c>
      <c r="CU4740" s="1">
        <v>650</v>
      </c>
      <c r="CV4740" s="1">
        <v>102</v>
      </c>
      <c r="CW4740" s="1">
        <v>0</v>
      </c>
      <c r="CX4740" s="1">
        <v>150102</v>
      </c>
      <c r="CY4740" s="1" t="s">
        <v>3809</v>
      </c>
    </row>
    <row r="4741" spans="97:103" x14ac:dyDescent="0.2">
      <c r="CS4741" s="1" t="s">
        <v>3809</v>
      </c>
      <c r="CT4741" s="1">
        <v>2</v>
      </c>
      <c r="CU4741" s="1">
        <v>650</v>
      </c>
      <c r="CV4741" s="1">
        <v>102</v>
      </c>
      <c r="CW4741" s="1">
        <v>0</v>
      </c>
      <c r="CX4741" s="1">
        <v>150102</v>
      </c>
      <c r="CY4741" s="1" t="s">
        <v>3809</v>
      </c>
    </row>
    <row r="4742" spans="97:103" x14ac:dyDescent="0.2">
      <c r="CS4742" s="1" t="s">
        <v>3809</v>
      </c>
      <c r="CT4742" s="1">
        <v>2</v>
      </c>
      <c r="CU4742" s="1">
        <v>650</v>
      </c>
      <c r="CV4742" s="1">
        <v>102</v>
      </c>
      <c r="CW4742" s="1">
        <v>0</v>
      </c>
      <c r="CX4742" s="1">
        <v>150102</v>
      </c>
      <c r="CY4742" s="1" t="s">
        <v>3809</v>
      </c>
    </row>
    <row r="4743" spans="97:103" x14ac:dyDescent="0.2">
      <c r="CS4743" s="1" t="s">
        <v>3809</v>
      </c>
      <c r="CT4743" s="1">
        <v>2</v>
      </c>
      <c r="CU4743" s="1">
        <v>650</v>
      </c>
      <c r="CV4743" s="1">
        <v>102</v>
      </c>
      <c r="CW4743" s="1">
        <v>0</v>
      </c>
      <c r="CX4743" s="1">
        <v>150102</v>
      </c>
      <c r="CY4743" s="1" t="s">
        <v>3809</v>
      </c>
    </row>
    <row r="4744" spans="97:103" x14ac:dyDescent="0.2">
      <c r="CS4744" s="1" t="s">
        <v>3809</v>
      </c>
      <c r="CT4744" s="1">
        <v>2</v>
      </c>
      <c r="CU4744" s="1">
        <v>650</v>
      </c>
      <c r="CV4744" s="1">
        <v>102</v>
      </c>
      <c r="CW4744" s="1">
        <v>0</v>
      </c>
      <c r="CX4744" s="1">
        <v>150102</v>
      </c>
      <c r="CY4744" s="1" t="s">
        <v>3809</v>
      </c>
    </row>
    <row r="4745" spans="97:103" x14ac:dyDescent="0.2">
      <c r="CS4745" s="1" t="s">
        <v>3809</v>
      </c>
      <c r="CT4745" s="1">
        <v>2</v>
      </c>
      <c r="CU4745" s="1">
        <v>650</v>
      </c>
      <c r="CV4745" s="1">
        <v>102</v>
      </c>
      <c r="CW4745" s="1">
        <v>0</v>
      </c>
      <c r="CX4745" s="1">
        <v>150102</v>
      </c>
      <c r="CY4745" s="1" t="s">
        <v>3809</v>
      </c>
    </row>
    <row r="4746" spans="97:103" x14ac:dyDescent="0.2">
      <c r="CS4746" s="1" t="s">
        <v>3809</v>
      </c>
      <c r="CT4746" s="1">
        <v>2</v>
      </c>
      <c r="CU4746" s="1">
        <v>650</v>
      </c>
      <c r="CV4746" s="1">
        <v>102</v>
      </c>
      <c r="CW4746" s="1">
        <v>0</v>
      </c>
      <c r="CX4746" s="1">
        <v>150102</v>
      </c>
      <c r="CY4746" s="1" t="s">
        <v>3809</v>
      </c>
    </row>
    <row r="4747" spans="97:103" x14ac:dyDescent="0.2">
      <c r="CS4747" s="1" t="s">
        <v>3809</v>
      </c>
      <c r="CT4747" s="1">
        <v>2</v>
      </c>
      <c r="CU4747" s="1">
        <v>650</v>
      </c>
      <c r="CV4747" s="1">
        <v>102</v>
      </c>
      <c r="CW4747" s="1">
        <v>0</v>
      </c>
      <c r="CX4747" s="1">
        <v>150102</v>
      </c>
      <c r="CY4747" s="1" t="s">
        <v>3809</v>
      </c>
    </row>
    <row r="4748" spans="97:103" x14ac:dyDescent="0.2">
      <c r="CS4748" s="1" t="s">
        <v>3809</v>
      </c>
      <c r="CT4748" s="1">
        <v>2</v>
      </c>
      <c r="CU4748" s="1">
        <v>650</v>
      </c>
      <c r="CV4748" s="1">
        <v>102</v>
      </c>
      <c r="CW4748" s="1">
        <v>0</v>
      </c>
      <c r="CX4748" s="1">
        <v>150102</v>
      </c>
      <c r="CY4748" s="1" t="s">
        <v>3809</v>
      </c>
    </row>
    <row r="4749" spans="97:103" x14ac:dyDescent="0.2">
      <c r="CS4749" s="1" t="s">
        <v>3809</v>
      </c>
      <c r="CT4749" s="1">
        <v>2</v>
      </c>
      <c r="CU4749" s="1">
        <v>650</v>
      </c>
      <c r="CV4749" s="1">
        <v>102</v>
      </c>
      <c r="CW4749" s="1">
        <v>0</v>
      </c>
      <c r="CX4749" s="1">
        <v>150102</v>
      </c>
      <c r="CY4749" s="1" t="s">
        <v>3809</v>
      </c>
    </row>
    <row r="4750" spans="97:103" x14ac:dyDescent="0.2">
      <c r="CS4750" s="1" t="s">
        <v>3809</v>
      </c>
      <c r="CT4750" s="1">
        <v>2</v>
      </c>
      <c r="CU4750" s="1">
        <v>650</v>
      </c>
      <c r="CV4750" s="1">
        <v>102</v>
      </c>
      <c r="CW4750" s="1">
        <v>0</v>
      </c>
      <c r="CX4750" s="1">
        <v>150102</v>
      </c>
      <c r="CY4750" s="1" t="s">
        <v>3809</v>
      </c>
    </row>
    <row r="4751" spans="97:103" x14ac:dyDescent="0.2">
      <c r="CS4751" s="1" t="s">
        <v>3809</v>
      </c>
      <c r="CT4751" s="1">
        <v>2</v>
      </c>
      <c r="CU4751" s="1">
        <v>650</v>
      </c>
      <c r="CV4751" s="1">
        <v>102</v>
      </c>
      <c r="CW4751" s="1">
        <v>0</v>
      </c>
      <c r="CX4751" s="1">
        <v>150102</v>
      </c>
      <c r="CY4751" s="1" t="s">
        <v>3809</v>
      </c>
    </row>
    <row r="4752" spans="97:103" x14ac:dyDescent="0.2">
      <c r="CS4752" s="1" t="s">
        <v>3809</v>
      </c>
      <c r="CT4752" s="1">
        <v>2</v>
      </c>
      <c r="CU4752" s="1">
        <v>650</v>
      </c>
      <c r="CV4752" s="1">
        <v>102</v>
      </c>
      <c r="CW4752" s="1">
        <v>0</v>
      </c>
      <c r="CX4752" s="1">
        <v>150102</v>
      </c>
      <c r="CY4752" s="1" t="s">
        <v>3809</v>
      </c>
    </row>
    <row r="4753" spans="97:103" x14ac:dyDescent="0.2">
      <c r="CS4753" s="1" t="s">
        <v>3809</v>
      </c>
      <c r="CT4753" s="1">
        <v>2</v>
      </c>
      <c r="CU4753" s="1">
        <v>650</v>
      </c>
      <c r="CV4753" s="1">
        <v>102</v>
      </c>
      <c r="CW4753" s="1">
        <v>0</v>
      </c>
      <c r="CX4753" s="1">
        <v>150102</v>
      </c>
      <c r="CY4753" s="1" t="s">
        <v>3809</v>
      </c>
    </row>
    <row r="4754" spans="97:103" x14ac:dyDescent="0.2">
      <c r="CS4754" s="1" t="s">
        <v>3809</v>
      </c>
      <c r="CT4754" s="1">
        <v>2</v>
      </c>
      <c r="CU4754" s="1">
        <v>650</v>
      </c>
      <c r="CV4754" s="1">
        <v>102</v>
      </c>
      <c r="CW4754" s="1">
        <v>0</v>
      </c>
      <c r="CX4754" s="1">
        <v>150102</v>
      </c>
      <c r="CY4754" s="1" t="s">
        <v>3809</v>
      </c>
    </row>
    <row r="4755" spans="97:103" x14ac:dyDescent="0.2">
      <c r="CS4755" s="1" t="s">
        <v>3809</v>
      </c>
      <c r="CT4755" s="1">
        <v>2</v>
      </c>
      <c r="CU4755" s="1">
        <v>650</v>
      </c>
      <c r="CV4755" s="1">
        <v>102</v>
      </c>
      <c r="CW4755" s="1">
        <v>0</v>
      </c>
      <c r="CX4755" s="1">
        <v>150102</v>
      </c>
      <c r="CY4755" s="1" t="s">
        <v>3809</v>
      </c>
    </row>
    <row r="4756" spans="97:103" x14ac:dyDescent="0.2">
      <c r="CS4756" s="1" t="s">
        <v>3809</v>
      </c>
      <c r="CT4756" s="1">
        <v>2</v>
      </c>
      <c r="CU4756" s="1">
        <v>650</v>
      </c>
      <c r="CV4756" s="1">
        <v>102</v>
      </c>
      <c r="CW4756" s="1">
        <v>0</v>
      </c>
      <c r="CX4756" s="1">
        <v>150102</v>
      </c>
      <c r="CY4756" s="1" t="s">
        <v>3809</v>
      </c>
    </row>
    <row r="4757" spans="97:103" x14ac:dyDescent="0.2">
      <c r="CS4757" s="1" t="s">
        <v>3809</v>
      </c>
      <c r="CT4757" s="1">
        <v>2</v>
      </c>
      <c r="CU4757" s="1">
        <v>650</v>
      </c>
      <c r="CV4757" s="1">
        <v>102</v>
      </c>
      <c r="CW4757" s="1">
        <v>0</v>
      </c>
      <c r="CX4757" s="1">
        <v>150102</v>
      </c>
      <c r="CY4757" s="1" t="s">
        <v>3809</v>
      </c>
    </row>
    <row r="4758" spans="97:103" x14ac:dyDescent="0.2">
      <c r="CS4758" s="1" t="s">
        <v>153</v>
      </c>
      <c r="CT4758" s="1">
        <v>2</v>
      </c>
      <c r="CU4758" s="1">
        <v>650</v>
      </c>
      <c r="CV4758" s="1">
        <v>103</v>
      </c>
      <c r="CW4758" s="1">
        <v>0</v>
      </c>
      <c r="CX4758" s="1">
        <v>150103</v>
      </c>
      <c r="CY4758" s="1" t="s">
        <v>153</v>
      </c>
    </row>
    <row r="4759" spans="97:103" x14ac:dyDescent="0.2">
      <c r="CS4759" s="1" t="s">
        <v>153</v>
      </c>
      <c r="CT4759" s="1">
        <v>2</v>
      </c>
      <c r="CU4759" s="1">
        <v>650</v>
      </c>
      <c r="CV4759" s="1">
        <v>103</v>
      </c>
      <c r="CW4759" s="1">
        <v>0</v>
      </c>
      <c r="CX4759" s="1">
        <v>150103</v>
      </c>
      <c r="CY4759" s="1" t="s">
        <v>153</v>
      </c>
    </row>
    <row r="4760" spans="97:103" x14ac:dyDescent="0.2">
      <c r="CS4760" s="1" t="s">
        <v>153</v>
      </c>
      <c r="CT4760" s="1">
        <v>2</v>
      </c>
      <c r="CU4760" s="1">
        <v>650</v>
      </c>
      <c r="CV4760" s="1">
        <v>103</v>
      </c>
      <c r="CW4760" s="1">
        <v>0</v>
      </c>
      <c r="CX4760" s="1">
        <v>150103</v>
      </c>
      <c r="CY4760" s="1" t="s">
        <v>153</v>
      </c>
    </row>
    <row r="4761" spans="97:103" x14ac:dyDescent="0.2">
      <c r="CS4761" s="1" t="s">
        <v>153</v>
      </c>
      <c r="CT4761" s="1">
        <v>2</v>
      </c>
      <c r="CU4761" s="1">
        <v>650</v>
      </c>
      <c r="CV4761" s="1">
        <v>103</v>
      </c>
      <c r="CW4761" s="1">
        <v>0</v>
      </c>
      <c r="CX4761" s="1">
        <v>150103</v>
      </c>
      <c r="CY4761" s="1" t="s">
        <v>153</v>
      </c>
    </row>
    <row r="4762" spans="97:103" x14ac:dyDescent="0.2">
      <c r="CS4762" s="1" t="s">
        <v>153</v>
      </c>
      <c r="CT4762" s="1">
        <v>2</v>
      </c>
      <c r="CU4762" s="1">
        <v>650</v>
      </c>
      <c r="CV4762" s="1">
        <v>103</v>
      </c>
      <c r="CW4762" s="1">
        <v>0</v>
      </c>
      <c r="CX4762" s="1">
        <v>150103</v>
      </c>
      <c r="CY4762" s="1" t="s">
        <v>153</v>
      </c>
    </row>
    <row r="4763" spans="97:103" x14ac:dyDescent="0.2">
      <c r="CS4763" s="1" t="s">
        <v>153</v>
      </c>
      <c r="CT4763" s="1">
        <v>2</v>
      </c>
      <c r="CU4763" s="1">
        <v>650</v>
      </c>
      <c r="CV4763" s="1">
        <v>103</v>
      </c>
      <c r="CW4763" s="1">
        <v>0</v>
      </c>
      <c r="CX4763" s="1">
        <v>150103</v>
      </c>
      <c r="CY4763" s="1" t="s">
        <v>153</v>
      </c>
    </row>
    <row r="4764" spans="97:103" x14ac:dyDescent="0.2">
      <c r="CS4764" s="1" t="s">
        <v>153</v>
      </c>
      <c r="CT4764" s="1">
        <v>2</v>
      </c>
      <c r="CU4764" s="1">
        <v>650</v>
      </c>
      <c r="CV4764" s="1">
        <v>103</v>
      </c>
      <c r="CW4764" s="1">
        <v>0</v>
      </c>
      <c r="CX4764" s="1">
        <v>150103</v>
      </c>
      <c r="CY4764" s="1" t="s">
        <v>153</v>
      </c>
    </row>
    <row r="4765" spans="97:103" x14ac:dyDescent="0.2">
      <c r="CS4765" s="1" t="s">
        <v>153</v>
      </c>
      <c r="CT4765" s="1">
        <v>2</v>
      </c>
      <c r="CU4765" s="1">
        <v>650</v>
      </c>
      <c r="CV4765" s="1">
        <v>103</v>
      </c>
      <c r="CW4765" s="1">
        <v>0</v>
      </c>
      <c r="CX4765" s="1">
        <v>150103</v>
      </c>
      <c r="CY4765" s="1" t="s">
        <v>153</v>
      </c>
    </row>
    <row r="4766" spans="97:103" x14ac:dyDescent="0.2">
      <c r="CS4766" s="1" t="s">
        <v>153</v>
      </c>
      <c r="CT4766" s="1">
        <v>2</v>
      </c>
      <c r="CU4766" s="1">
        <v>650</v>
      </c>
      <c r="CV4766" s="1">
        <v>103</v>
      </c>
      <c r="CW4766" s="1">
        <v>0</v>
      </c>
      <c r="CX4766" s="1">
        <v>150103</v>
      </c>
      <c r="CY4766" s="1" t="s">
        <v>153</v>
      </c>
    </row>
    <row r="4767" spans="97:103" x14ac:dyDescent="0.2">
      <c r="CS4767" s="1" t="s">
        <v>153</v>
      </c>
      <c r="CT4767" s="1">
        <v>2</v>
      </c>
      <c r="CU4767" s="1">
        <v>650</v>
      </c>
      <c r="CV4767" s="1">
        <v>103</v>
      </c>
      <c r="CW4767" s="1">
        <v>0</v>
      </c>
      <c r="CX4767" s="1">
        <v>150103</v>
      </c>
      <c r="CY4767" s="1" t="s">
        <v>153</v>
      </c>
    </row>
    <row r="4768" spans="97:103" x14ac:dyDescent="0.2">
      <c r="CS4768" s="1" t="s">
        <v>153</v>
      </c>
      <c r="CT4768" s="1">
        <v>2</v>
      </c>
      <c r="CU4768" s="1">
        <v>650</v>
      </c>
      <c r="CV4768" s="1">
        <v>103</v>
      </c>
      <c r="CW4768" s="1">
        <v>0</v>
      </c>
      <c r="CX4768" s="1">
        <v>150103</v>
      </c>
      <c r="CY4768" s="1" t="s">
        <v>153</v>
      </c>
    </row>
    <row r="4769" spans="97:103" x14ac:dyDescent="0.2">
      <c r="CS4769" s="1" t="s">
        <v>153</v>
      </c>
      <c r="CT4769" s="1">
        <v>2</v>
      </c>
      <c r="CU4769" s="1">
        <v>650</v>
      </c>
      <c r="CV4769" s="1">
        <v>103</v>
      </c>
      <c r="CW4769" s="1">
        <v>0</v>
      </c>
      <c r="CX4769" s="1">
        <v>150103</v>
      </c>
      <c r="CY4769" s="1" t="s">
        <v>153</v>
      </c>
    </row>
    <row r="4770" spans="97:103" x14ac:dyDescent="0.2">
      <c r="CS4770" s="1" t="s">
        <v>153</v>
      </c>
      <c r="CT4770" s="1">
        <v>2</v>
      </c>
      <c r="CU4770" s="1">
        <v>650</v>
      </c>
      <c r="CV4770" s="1">
        <v>103</v>
      </c>
      <c r="CW4770" s="1">
        <v>0</v>
      </c>
      <c r="CX4770" s="1">
        <v>150103</v>
      </c>
      <c r="CY4770" s="1" t="s">
        <v>153</v>
      </c>
    </row>
    <row r="4771" spans="97:103" x14ac:dyDescent="0.2">
      <c r="CS4771" s="1" t="s">
        <v>153</v>
      </c>
      <c r="CT4771" s="1">
        <v>2</v>
      </c>
      <c r="CU4771" s="1">
        <v>650</v>
      </c>
      <c r="CV4771" s="1">
        <v>103</v>
      </c>
      <c r="CW4771" s="1">
        <v>0</v>
      </c>
      <c r="CX4771" s="1">
        <v>150103</v>
      </c>
      <c r="CY4771" s="1" t="s">
        <v>153</v>
      </c>
    </row>
    <row r="4772" spans="97:103" x14ac:dyDescent="0.2">
      <c r="CS4772" s="1" t="s">
        <v>153</v>
      </c>
      <c r="CT4772" s="1">
        <v>2</v>
      </c>
      <c r="CU4772" s="1">
        <v>650</v>
      </c>
      <c r="CV4772" s="1">
        <v>103</v>
      </c>
      <c r="CW4772" s="1">
        <v>0</v>
      </c>
      <c r="CX4772" s="1">
        <v>150103</v>
      </c>
      <c r="CY4772" s="1" t="s">
        <v>153</v>
      </c>
    </row>
    <row r="4773" spans="97:103" x14ac:dyDescent="0.2">
      <c r="CS4773" s="1" t="s">
        <v>153</v>
      </c>
      <c r="CT4773" s="1">
        <v>2</v>
      </c>
      <c r="CU4773" s="1">
        <v>650</v>
      </c>
      <c r="CV4773" s="1">
        <v>103</v>
      </c>
      <c r="CW4773" s="1">
        <v>0</v>
      </c>
      <c r="CX4773" s="1">
        <v>150103</v>
      </c>
      <c r="CY4773" s="1" t="s">
        <v>153</v>
      </c>
    </row>
    <row r="4774" spans="97:103" x14ac:dyDescent="0.2">
      <c r="CS4774" s="1" t="s">
        <v>153</v>
      </c>
      <c r="CT4774" s="1">
        <v>2</v>
      </c>
      <c r="CU4774" s="1">
        <v>650</v>
      </c>
      <c r="CV4774" s="1">
        <v>103</v>
      </c>
      <c r="CW4774" s="1">
        <v>0</v>
      </c>
      <c r="CX4774" s="1">
        <v>150103</v>
      </c>
      <c r="CY4774" s="1" t="s">
        <v>153</v>
      </c>
    </row>
    <row r="4775" spans="97:103" x14ac:dyDescent="0.2">
      <c r="CS4775" s="1" t="s">
        <v>153</v>
      </c>
      <c r="CT4775" s="1">
        <v>2</v>
      </c>
      <c r="CU4775" s="1">
        <v>650</v>
      </c>
      <c r="CV4775" s="1">
        <v>103</v>
      </c>
      <c r="CW4775" s="1">
        <v>0</v>
      </c>
      <c r="CX4775" s="1">
        <v>150103</v>
      </c>
      <c r="CY4775" s="1" t="s">
        <v>153</v>
      </c>
    </row>
    <row r="4776" spans="97:103" x14ac:dyDescent="0.2">
      <c r="CS4776" s="1" t="s">
        <v>153</v>
      </c>
      <c r="CT4776" s="1">
        <v>2</v>
      </c>
      <c r="CU4776" s="1">
        <v>650</v>
      </c>
      <c r="CV4776" s="1">
        <v>103</v>
      </c>
      <c r="CW4776" s="1">
        <v>0</v>
      </c>
      <c r="CX4776" s="1">
        <v>150103</v>
      </c>
      <c r="CY4776" s="1" t="s">
        <v>153</v>
      </c>
    </row>
    <row r="4777" spans="97:103" x14ac:dyDescent="0.2">
      <c r="CS4777" s="1" t="s">
        <v>153</v>
      </c>
      <c r="CT4777" s="1">
        <v>2</v>
      </c>
      <c r="CU4777" s="1">
        <v>650</v>
      </c>
      <c r="CV4777" s="1">
        <v>103</v>
      </c>
      <c r="CW4777" s="1">
        <v>0</v>
      </c>
      <c r="CX4777" s="1">
        <v>150103</v>
      </c>
      <c r="CY4777" s="1" t="s">
        <v>153</v>
      </c>
    </row>
    <row r="4778" spans="97:103" x14ac:dyDescent="0.2">
      <c r="CS4778" s="1" t="s">
        <v>153</v>
      </c>
      <c r="CT4778" s="1">
        <v>2</v>
      </c>
      <c r="CU4778" s="1">
        <v>650</v>
      </c>
      <c r="CV4778" s="1">
        <v>103</v>
      </c>
      <c r="CW4778" s="1">
        <v>0</v>
      </c>
      <c r="CX4778" s="1">
        <v>150103</v>
      </c>
      <c r="CY4778" s="1" t="s">
        <v>153</v>
      </c>
    </row>
    <row r="4779" spans="97:103" x14ac:dyDescent="0.2">
      <c r="CS4779" s="1" t="s">
        <v>153</v>
      </c>
      <c r="CT4779" s="1">
        <v>2</v>
      </c>
      <c r="CU4779" s="1">
        <v>650</v>
      </c>
      <c r="CV4779" s="1">
        <v>103</v>
      </c>
      <c r="CW4779" s="1">
        <v>0</v>
      </c>
      <c r="CX4779" s="1">
        <v>150103</v>
      </c>
      <c r="CY4779" s="1" t="s">
        <v>153</v>
      </c>
    </row>
    <row r="4780" spans="97:103" x14ac:dyDescent="0.2">
      <c r="CS4780" s="1" t="s">
        <v>153</v>
      </c>
      <c r="CT4780" s="1">
        <v>2</v>
      </c>
      <c r="CU4780" s="1">
        <v>650</v>
      </c>
      <c r="CV4780" s="1">
        <v>103</v>
      </c>
      <c r="CW4780" s="1">
        <v>0</v>
      </c>
      <c r="CX4780" s="1">
        <v>150103</v>
      </c>
      <c r="CY4780" s="1" t="s">
        <v>153</v>
      </c>
    </row>
    <row r="4781" spans="97:103" x14ac:dyDescent="0.2">
      <c r="CS4781" s="1" t="s">
        <v>153</v>
      </c>
      <c r="CT4781" s="1">
        <v>2</v>
      </c>
      <c r="CU4781" s="1">
        <v>650</v>
      </c>
      <c r="CV4781" s="1">
        <v>103</v>
      </c>
      <c r="CW4781" s="1">
        <v>0</v>
      </c>
      <c r="CX4781" s="1">
        <v>150103</v>
      </c>
      <c r="CY4781" s="1" t="s">
        <v>153</v>
      </c>
    </row>
    <row r="4782" spans="97:103" x14ac:dyDescent="0.2">
      <c r="CS4782" s="1" t="s">
        <v>153</v>
      </c>
      <c r="CT4782" s="1">
        <v>2</v>
      </c>
      <c r="CU4782" s="1">
        <v>650</v>
      </c>
      <c r="CV4782" s="1">
        <v>103</v>
      </c>
      <c r="CW4782" s="1">
        <v>0</v>
      </c>
      <c r="CX4782" s="1">
        <v>150103</v>
      </c>
      <c r="CY4782" s="1" t="s">
        <v>153</v>
      </c>
    </row>
    <row r="4783" spans="97:103" x14ac:dyDescent="0.2">
      <c r="CS4783" s="1" t="s">
        <v>153</v>
      </c>
      <c r="CT4783" s="1">
        <v>2</v>
      </c>
      <c r="CU4783" s="1">
        <v>650</v>
      </c>
      <c r="CV4783" s="1">
        <v>103</v>
      </c>
      <c r="CW4783" s="1">
        <v>0</v>
      </c>
      <c r="CX4783" s="1">
        <v>150103</v>
      </c>
      <c r="CY4783" s="1" t="s">
        <v>153</v>
      </c>
    </row>
    <row r="4784" spans="97:103" x14ac:dyDescent="0.2">
      <c r="CS4784" s="1" t="s">
        <v>153</v>
      </c>
      <c r="CT4784" s="1">
        <v>2</v>
      </c>
      <c r="CU4784" s="1">
        <v>650</v>
      </c>
      <c r="CV4784" s="1">
        <v>103</v>
      </c>
      <c r="CW4784" s="1">
        <v>0</v>
      </c>
      <c r="CX4784" s="1">
        <v>150103</v>
      </c>
      <c r="CY4784" s="1" t="s">
        <v>153</v>
      </c>
    </row>
    <row r="4785" spans="97:103" x14ac:dyDescent="0.2">
      <c r="CS4785" s="1" t="s">
        <v>153</v>
      </c>
      <c r="CT4785" s="1">
        <v>2</v>
      </c>
      <c r="CU4785" s="1">
        <v>650</v>
      </c>
      <c r="CV4785" s="1">
        <v>103</v>
      </c>
      <c r="CW4785" s="1">
        <v>0</v>
      </c>
      <c r="CX4785" s="1">
        <v>150103</v>
      </c>
      <c r="CY4785" s="1" t="s">
        <v>153</v>
      </c>
    </row>
    <row r="4786" spans="97:103" x14ac:dyDescent="0.2">
      <c r="CS4786" s="1" t="s">
        <v>153</v>
      </c>
      <c r="CT4786" s="1">
        <v>2</v>
      </c>
      <c r="CU4786" s="1">
        <v>650</v>
      </c>
      <c r="CV4786" s="1">
        <v>103</v>
      </c>
      <c r="CW4786" s="1">
        <v>0</v>
      </c>
      <c r="CX4786" s="1">
        <v>150103</v>
      </c>
      <c r="CY4786" s="1" t="s">
        <v>153</v>
      </c>
    </row>
    <row r="4787" spans="97:103" x14ac:dyDescent="0.2">
      <c r="CS4787" s="1" t="s">
        <v>153</v>
      </c>
      <c r="CT4787" s="1">
        <v>2</v>
      </c>
      <c r="CU4787" s="1">
        <v>650</v>
      </c>
      <c r="CV4787" s="1">
        <v>103</v>
      </c>
      <c r="CW4787" s="1">
        <v>0</v>
      </c>
      <c r="CX4787" s="1">
        <v>150103</v>
      </c>
      <c r="CY4787" s="1" t="s">
        <v>153</v>
      </c>
    </row>
    <row r="4788" spans="97:103" x14ac:dyDescent="0.2">
      <c r="CS4788" s="1" t="s">
        <v>153</v>
      </c>
      <c r="CT4788" s="1">
        <v>2</v>
      </c>
      <c r="CU4788" s="1">
        <v>650</v>
      </c>
      <c r="CV4788" s="1">
        <v>103</v>
      </c>
      <c r="CW4788" s="1">
        <v>0</v>
      </c>
      <c r="CX4788" s="1">
        <v>150103</v>
      </c>
      <c r="CY4788" s="1" t="s">
        <v>153</v>
      </c>
    </row>
    <row r="4789" spans="97:103" x14ac:dyDescent="0.2">
      <c r="CS4789" s="1" t="s">
        <v>153</v>
      </c>
      <c r="CT4789" s="1">
        <v>2</v>
      </c>
      <c r="CU4789" s="1">
        <v>650</v>
      </c>
      <c r="CV4789" s="1">
        <v>103</v>
      </c>
      <c r="CW4789" s="1">
        <v>0</v>
      </c>
      <c r="CX4789" s="1">
        <v>150103</v>
      </c>
      <c r="CY4789" s="1" t="s">
        <v>153</v>
      </c>
    </row>
    <row r="4790" spans="97:103" x14ac:dyDescent="0.2">
      <c r="CS4790" s="1" t="s">
        <v>153</v>
      </c>
      <c r="CT4790" s="1">
        <v>2</v>
      </c>
      <c r="CU4790" s="1">
        <v>650</v>
      </c>
      <c r="CV4790" s="1">
        <v>103</v>
      </c>
      <c r="CW4790" s="1">
        <v>0</v>
      </c>
      <c r="CX4790" s="1">
        <v>150103</v>
      </c>
      <c r="CY4790" s="1" t="s">
        <v>153</v>
      </c>
    </row>
    <row r="4791" spans="97:103" x14ac:dyDescent="0.2">
      <c r="CS4791" s="1" t="s">
        <v>153</v>
      </c>
      <c r="CT4791" s="1">
        <v>2</v>
      </c>
      <c r="CU4791" s="1">
        <v>650</v>
      </c>
      <c r="CV4791" s="1">
        <v>103</v>
      </c>
      <c r="CW4791" s="1">
        <v>0</v>
      </c>
      <c r="CX4791" s="1">
        <v>150103</v>
      </c>
      <c r="CY4791" s="1" t="s">
        <v>153</v>
      </c>
    </row>
    <row r="4792" spans="97:103" x14ac:dyDescent="0.2">
      <c r="CS4792" s="1" t="s">
        <v>153</v>
      </c>
      <c r="CT4792" s="1">
        <v>2</v>
      </c>
      <c r="CU4792" s="1">
        <v>650</v>
      </c>
      <c r="CV4792" s="1">
        <v>103</v>
      </c>
      <c r="CW4792" s="1">
        <v>0</v>
      </c>
      <c r="CX4792" s="1">
        <v>150103</v>
      </c>
      <c r="CY4792" s="1" t="s">
        <v>153</v>
      </c>
    </row>
    <row r="4793" spans="97:103" x14ac:dyDescent="0.2">
      <c r="CS4793" s="1" t="s">
        <v>153</v>
      </c>
      <c r="CT4793" s="1">
        <v>2</v>
      </c>
      <c r="CU4793" s="1">
        <v>650</v>
      </c>
      <c r="CV4793" s="1">
        <v>103</v>
      </c>
      <c r="CW4793" s="1">
        <v>0</v>
      </c>
      <c r="CX4793" s="1">
        <v>150103</v>
      </c>
      <c r="CY4793" s="1" t="s">
        <v>153</v>
      </c>
    </row>
    <row r="4794" spans="97:103" x14ac:dyDescent="0.2">
      <c r="CS4794" s="1" t="s">
        <v>149</v>
      </c>
      <c r="CT4794" s="1">
        <v>1</v>
      </c>
      <c r="CU4794" s="1">
        <v>650</v>
      </c>
      <c r="CV4794" s="1">
        <v>104</v>
      </c>
      <c r="CW4794" s="1">
        <v>0</v>
      </c>
      <c r="CX4794" s="1">
        <v>150104</v>
      </c>
      <c r="CY4794" s="1" t="s">
        <v>149</v>
      </c>
    </row>
    <row r="4795" spans="97:103" x14ac:dyDescent="0.2">
      <c r="CS4795" s="1" t="s">
        <v>149</v>
      </c>
      <c r="CT4795" s="1">
        <v>1</v>
      </c>
      <c r="CU4795" s="1">
        <v>650</v>
      </c>
      <c r="CV4795" s="1">
        <v>104</v>
      </c>
      <c r="CW4795" s="1">
        <v>0</v>
      </c>
      <c r="CX4795" s="1">
        <v>150104</v>
      </c>
      <c r="CY4795" s="1" t="s">
        <v>149</v>
      </c>
    </row>
    <row r="4796" spans="97:103" x14ac:dyDescent="0.2">
      <c r="CS4796" s="1" t="s">
        <v>149</v>
      </c>
      <c r="CT4796" s="1">
        <v>1</v>
      </c>
      <c r="CU4796" s="1">
        <v>650</v>
      </c>
      <c r="CV4796" s="1">
        <v>104</v>
      </c>
      <c r="CW4796" s="1">
        <v>0</v>
      </c>
      <c r="CX4796" s="1">
        <v>150104</v>
      </c>
      <c r="CY4796" s="1" t="s">
        <v>149</v>
      </c>
    </row>
    <row r="4797" spans="97:103" x14ac:dyDescent="0.2">
      <c r="CS4797" s="1" t="s">
        <v>149</v>
      </c>
      <c r="CT4797" s="1">
        <v>1</v>
      </c>
      <c r="CU4797" s="1">
        <v>650</v>
      </c>
      <c r="CV4797" s="1">
        <v>104</v>
      </c>
      <c r="CW4797" s="1">
        <v>0</v>
      </c>
      <c r="CX4797" s="1">
        <v>150104</v>
      </c>
      <c r="CY4797" s="1" t="s">
        <v>149</v>
      </c>
    </row>
    <row r="4798" spans="97:103" x14ac:dyDescent="0.2">
      <c r="CS4798" s="1" t="s">
        <v>149</v>
      </c>
      <c r="CT4798" s="1">
        <v>1</v>
      </c>
      <c r="CU4798" s="1">
        <v>650</v>
      </c>
      <c r="CV4798" s="1">
        <v>104</v>
      </c>
      <c r="CW4798" s="1">
        <v>0</v>
      </c>
      <c r="CX4798" s="1">
        <v>150104</v>
      </c>
      <c r="CY4798" s="1" t="s">
        <v>149</v>
      </c>
    </row>
    <row r="4799" spans="97:103" x14ac:dyDescent="0.2">
      <c r="CS4799" s="1" t="s">
        <v>149</v>
      </c>
      <c r="CT4799" s="1">
        <v>1</v>
      </c>
      <c r="CU4799" s="1">
        <v>650</v>
      </c>
      <c r="CV4799" s="1">
        <v>104</v>
      </c>
      <c r="CW4799" s="1">
        <v>0</v>
      </c>
      <c r="CX4799" s="1">
        <v>150104</v>
      </c>
      <c r="CY4799" s="1" t="s">
        <v>149</v>
      </c>
    </row>
    <row r="4800" spans="97:103" x14ac:dyDescent="0.2">
      <c r="CS4800" s="1" t="s">
        <v>149</v>
      </c>
      <c r="CT4800" s="1">
        <v>1</v>
      </c>
      <c r="CU4800" s="1">
        <v>650</v>
      </c>
      <c r="CV4800" s="1">
        <v>104</v>
      </c>
      <c r="CW4800" s="1">
        <v>0</v>
      </c>
      <c r="CX4800" s="1">
        <v>150104</v>
      </c>
      <c r="CY4800" s="1" t="s">
        <v>149</v>
      </c>
    </row>
    <row r="4801" spans="97:103" x14ac:dyDescent="0.2">
      <c r="CS4801" s="1" t="s">
        <v>149</v>
      </c>
      <c r="CT4801" s="1">
        <v>1</v>
      </c>
      <c r="CU4801" s="1">
        <v>650</v>
      </c>
      <c r="CV4801" s="1">
        <v>104</v>
      </c>
      <c r="CW4801" s="1">
        <v>0</v>
      </c>
      <c r="CX4801" s="1">
        <v>150104</v>
      </c>
      <c r="CY4801" s="1" t="s">
        <v>149</v>
      </c>
    </row>
    <row r="4802" spans="97:103" x14ac:dyDescent="0.2">
      <c r="CS4802" s="1" t="s">
        <v>149</v>
      </c>
      <c r="CT4802" s="1">
        <v>1</v>
      </c>
      <c r="CU4802" s="1">
        <v>650</v>
      </c>
      <c r="CV4802" s="1">
        <v>104</v>
      </c>
      <c r="CW4802" s="1">
        <v>0</v>
      </c>
      <c r="CX4802" s="1">
        <v>150104</v>
      </c>
      <c r="CY4802" s="1" t="s">
        <v>149</v>
      </c>
    </row>
    <row r="4803" spans="97:103" x14ac:dyDescent="0.2">
      <c r="CS4803" s="1" t="s">
        <v>149</v>
      </c>
      <c r="CT4803" s="1">
        <v>1</v>
      </c>
      <c r="CU4803" s="1">
        <v>650</v>
      </c>
      <c r="CV4803" s="1">
        <v>104</v>
      </c>
      <c r="CW4803" s="1">
        <v>0</v>
      </c>
      <c r="CX4803" s="1">
        <v>150104</v>
      </c>
      <c r="CY4803" s="1" t="s">
        <v>149</v>
      </c>
    </row>
    <row r="4804" spans="97:103" x14ac:dyDescent="0.2">
      <c r="CS4804" s="1" t="s">
        <v>149</v>
      </c>
      <c r="CT4804" s="1">
        <v>1</v>
      </c>
      <c r="CU4804" s="1">
        <v>650</v>
      </c>
      <c r="CV4804" s="1">
        <v>104</v>
      </c>
      <c r="CW4804" s="1">
        <v>0</v>
      </c>
      <c r="CX4804" s="1">
        <v>150104</v>
      </c>
      <c r="CY4804" s="1" t="s">
        <v>149</v>
      </c>
    </row>
    <row r="4805" spans="97:103" x14ac:dyDescent="0.2">
      <c r="CS4805" s="1" t="s">
        <v>149</v>
      </c>
      <c r="CT4805" s="1">
        <v>1</v>
      </c>
      <c r="CU4805" s="1">
        <v>650</v>
      </c>
      <c r="CV4805" s="1">
        <v>104</v>
      </c>
      <c r="CW4805" s="1">
        <v>0</v>
      </c>
      <c r="CX4805" s="1">
        <v>150104</v>
      </c>
      <c r="CY4805" s="1" t="s">
        <v>149</v>
      </c>
    </row>
    <row r="4806" spans="97:103" x14ac:dyDescent="0.2">
      <c r="CS4806" s="1" t="s">
        <v>149</v>
      </c>
      <c r="CT4806" s="1">
        <v>1</v>
      </c>
      <c r="CU4806" s="1">
        <v>650</v>
      </c>
      <c r="CV4806" s="1">
        <v>104</v>
      </c>
      <c r="CW4806" s="1">
        <v>0</v>
      </c>
      <c r="CX4806" s="1">
        <v>150104</v>
      </c>
      <c r="CY4806" s="1" t="s">
        <v>149</v>
      </c>
    </row>
    <row r="4807" spans="97:103" x14ac:dyDescent="0.2">
      <c r="CS4807" s="1" t="s">
        <v>149</v>
      </c>
      <c r="CT4807" s="1">
        <v>1</v>
      </c>
      <c r="CU4807" s="1">
        <v>650</v>
      </c>
      <c r="CV4807" s="1">
        <v>104</v>
      </c>
      <c r="CW4807" s="1">
        <v>0</v>
      </c>
      <c r="CX4807" s="1">
        <v>150104</v>
      </c>
      <c r="CY4807" s="1" t="s">
        <v>149</v>
      </c>
    </row>
    <row r="4808" spans="97:103" x14ac:dyDescent="0.2">
      <c r="CS4808" s="1" t="s">
        <v>149</v>
      </c>
      <c r="CT4808" s="1">
        <v>1</v>
      </c>
      <c r="CU4808" s="1">
        <v>650</v>
      </c>
      <c r="CV4808" s="1">
        <v>104</v>
      </c>
      <c r="CW4808" s="1">
        <v>0</v>
      </c>
      <c r="CX4808" s="1">
        <v>150104</v>
      </c>
      <c r="CY4808" s="1" t="s">
        <v>149</v>
      </c>
    </row>
    <row r="4809" spans="97:103" x14ac:dyDescent="0.2">
      <c r="CS4809" s="1" t="s">
        <v>149</v>
      </c>
      <c r="CT4809" s="1">
        <v>1</v>
      </c>
      <c r="CU4809" s="1">
        <v>650</v>
      </c>
      <c r="CV4809" s="1">
        <v>104</v>
      </c>
      <c r="CW4809" s="1">
        <v>0</v>
      </c>
      <c r="CX4809" s="1">
        <v>150104</v>
      </c>
      <c r="CY4809" s="1" t="s">
        <v>149</v>
      </c>
    </row>
    <row r="4810" spans="97:103" x14ac:dyDescent="0.2">
      <c r="CS4810" s="1" t="s">
        <v>149</v>
      </c>
      <c r="CT4810" s="1">
        <v>1</v>
      </c>
      <c r="CU4810" s="1">
        <v>650</v>
      </c>
      <c r="CV4810" s="1">
        <v>104</v>
      </c>
      <c r="CW4810" s="1">
        <v>0</v>
      </c>
      <c r="CX4810" s="1">
        <v>150104</v>
      </c>
      <c r="CY4810" s="1" t="s">
        <v>149</v>
      </c>
    </row>
    <row r="4811" spans="97:103" x14ac:dyDescent="0.2">
      <c r="CS4811" s="1" t="s">
        <v>149</v>
      </c>
      <c r="CT4811" s="1">
        <v>1</v>
      </c>
      <c r="CU4811" s="1">
        <v>650</v>
      </c>
      <c r="CV4811" s="1">
        <v>104</v>
      </c>
      <c r="CW4811" s="1">
        <v>0</v>
      </c>
      <c r="CX4811" s="1">
        <v>150104</v>
      </c>
      <c r="CY4811" s="1" t="s">
        <v>149</v>
      </c>
    </row>
    <row r="4812" spans="97:103" x14ac:dyDescent="0.2">
      <c r="CS4812" s="1" t="s">
        <v>149</v>
      </c>
      <c r="CT4812" s="1">
        <v>1</v>
      </c>
      <c r="CU4812" s="1">
        <v>650</v>
      </c>
      <c r="CV4812" s="1">
        <v>104</v>
      </c>
      <c r="CW4812" s="1">
        <v>0</v>
      </c>
      <c r="CX4812" s="1">
        <v>150104</v>
      </c>
      <c r="CY4812" s="1" t="s">
        <v>149</v>
      </c>
    </row>
    <row r="4813" spans="97:103" x14ac:dyDescent="0.2">
      <c r="CS4813" s="1" t="s">
        <v>149</v>
      </c>
      <c r="CT4813" s="1">
        <v>1</v>
      </c>
      <c r="CU4813" s="1">
        <v>650</v>
      </c>
      <c r="CV4813" s="1">
        <v>104</v>
      </c>
      <c r="CW4813" s="1">
        <v>0</v>
      </c>
      <c r="CX4813" s="1">
        <v>150104</v>
      </c>
      <c r="CY4813" s="1" t="s">
        <v>149</v>
      </c>
    </row>
    <row r="4814" spans="97:103" x14ac:dyDescent="0.2">
      <c r="CS4814" s="1" t="s">
        <v>149</v>
      </c>
      <c r="CT4814" s="1">
        <v>1</v>
      </c>
      <c r="CU4814" s="1">
        <v>650</v>
      </c>
      <c r="CV4814" s="1">
        <v>104</v>
      </c>
      <c r="CW4814" s="1">
        <v>0</v>
      </c>
      <c r="CX4814" s="1">
        <v>150104</v>
      </c>
      <c r="CY4814" s="1" t="s">
        <v>149</v>
      </c>
    </row>
    <row r="4815" spans="97:103" x14ac:dyDescent="0.2">
      <c r="CS4815" s="1" t="s">
        <v>149</v>
      </c>
      <c r="CT4815" s="1">
        <v>1</v>
      </c>
      <c r="CU4815" s="1">
        <v>650</v>
      </c>
      <c r="CV4815" s="1">
        <v>104</v>
      </c>
      <c r="CW4815" s="1">
        <v>0</v>
      </c>
      <c r="CX4815" s="1">
        <v>150104</v>
      </c>
      <c r="CY4815" s="1" t="s">
        <v>149</v>
      </c>
    </row>
    <row r="4816" spans="97:103" x14ac:dyDescent="0.2">
      <c r="CS4816" s="1" t="s">
        <v>149</v>
      </c>
      <c r="CT4816" s="1">
        <v>1</v>
      </c>
      <c r="CU4816" s="1">
        <v>650</v>
      </c>
      <c r="CV4816" s="1">
        <v>104</v>
      </c>
      <c r="CW4816" s="1">
        <v>0</v>
      </c>
      <c r="CX4816" s="1">
        <v>150104</v>
      </c>
      <c r="CY4816" s="1" t="s">
        <v>149</v>
      </c>
    </row>
    <row r="4817" spans="97:103" x14ac:dyDescent="0.2">
      <c r="CS4817" s="1" t="s">
        <v>149</v>
      </c>
      <c r="CT4817" s="1">
        <v>1</v>
      </c>
      <c r="CU4817" s="1">
        <v>650</v>
      </c>
      <c r="CV4817" s="1">
        <v>104</v>
      </c>
      <c r="CW4817" s="1">
        <v>0</v>
      </c>
      <c r="CX4817" s="1">
        <v>150104</v>
      </c>
      <c r="CY4817" s="1" t="s">
        <v>149</v>
      </c>
    </row>
    <row r="4818" spans="97:103" x14ac:dyDescent="0.2">
      <c r="CS4818" s="1" t="s">
        <v>149</v>
      </c>
      <c r="CT4818" s="1">
        <v>1</v>
      </c>
      <c r="CU4818" s="1">
        <v>650</v>
      </c>
      <c r="CV4818" s="1">
        <v>104</v>
      </c>
      <c r="CW4818" s="1">
        <v>0</v>
      </c>
      <c r="CX4818" s="1">
        <v>150104</v>
      </c>
      <c r="CY4818" s="1" t="s">
        <v>149</v>
      </c>
    </row>
    <row r="4819" spans="97:103" x14ac:dyDescent="0.2">
      <c r="CS4819" s="1" t="s">
        <v>149</v>
      </c>
      <c r="CT4819" s="1">
        <v>1</v>
      </c>
      <c r="CU4819" s="1">
        <v>650</v>
      </c>
      <c r="CV4819" s="1">
        <v>104</v>
      </c>
      <c r="CW4819" s="1">
        <v>0</v>
      </c>
      <c r="CX4819" s="1">
        <v>150104</v>
      </c>
      <c r="CY4819" s="1" t="s">
        <v>149</v>
      </c>
    </row>
    <row r="4820" spans="97:103" x14ac:dyDescent="0.2">
      <c r="CS4820" s="1" t="s">
        <v>149</v>
      </c>
      <c r="CT4820" s="1">
        <v>1</v>
      </c>
      <c r="CU4820" s="1">
        <v>650</v>
      </c>
      <c r="CV4820" s="1">
        <v>104</v>
      </c>
      <c r="CW4820" s="1">
        <v>0</v>
      </c>
      <c r="CX4820" s="1">
        <v>150104</v>
      </c>
      <c r="CY4820" s="1" t="s">
        <v>149</v>
      </c>
    </row>
    <row r="4821" spans="97:103" x14ac:dyDescent="0.2">
      <c r="CS4821" s="1" t="s">
        <v>149</v>
      </c>
      <c r="CT4821" s="1">
        <v>1</v>
      </c>
      <c r="CU4821" s="1">
        <v>650</v>
      </c>
      <c r="CV4821" s="1">
        <v>104</v>
      </c>
      <c r="CW4821" s="1">
        <v>0</v>
      </c>
      <c r="CX4821" s="1">
        <v>150104</v>
      </c>
      <c r="CY4821" s="1" t="s">
        <v>149</v>
      </c>
    </row>
    <row r="4822" spans="97:103" x14ac:dyDescent="0.2">
      <c r="CS4822" s="1" t="s">
        <v>149</v>
      </c>
      <c r="CT4822" s="1">
        <v>1</v>
      </c>
      <c r="CU4822" s="1">
        <v>650</v>
      </c>
      <c r="CV4822" s="1">
        <v>104</v>
      </c>
      <c r="CW4822" s="1">
        <v>0</v>
      </c>
      <c r="CX4822" s="1">
        <v>150104</v>
      </c>
      <c r="CY4822" s="1" t="s">
        <v>149</v>
      </c>
    </row>
    <row r="4823" spans="97:103" x14ac:dyDescent="0.2">
      <c r="CS4823" s="1" t="s">
        <v>149</v>
      </c>
      <c r="CT4823" s="1">
        <v>1</v>
      </c>
      <c r="CU4823" s="1">
        <v>650</v>
      </c>
      <c r="CV4823" s="1">
        <v>104</v>
      </c>
      <c r="CW4823" s="1">
        <v>0</v>
      </c>
      <c r="CX4823" s="1">
        <v>150104</v>
      </c>
      <c r="CY4823" s="1" t="s">
        <v>149</v>
      </c>
    </row>
    <row r="4824" spans="97:103" x14ac:dyDescent="0.2">
      <c r="CS4824" s="1" t="s">
        <v>149</v>
      </c>
      <c r="CT4824" s="1">
        <v>1</v>
      </c>
      <c r="CU4824" s="1">
        <v>650</v>
      </c>
      <c r="CV4824" s="1">
        <v>104</v>
      </c>
      <c r="CW4824" s="1">
        <v>0</v>
      </c>
      <c r="CX4824" s="1">
        <v>150104</v>
      </c>
      <c r="CY4824" s="1" t="s">
        <v>149</v>
      </c>
    </row>
    <row r="4825" spans="97:103" x14ac:dyDescent="0.2">
      <c r="CS4825" s="1" t="s">
        <v>149</v>
      </c>
      <c r="CT4825" s="1">
        <v>1</v>
      </c>
      <c r="CU4825" s="1">
        <v>650</v>
      </c>
      <c r="CV4825" s="1">
        <v>104</v>
      </c>
      <c r="CW4825" s="1">
        <v>0</v>
      </c>
      <c r="CX4825" s="1">
        <v>150104</v>
      </c>
      <c r="CY4825" s="1" t="s">
        <v>149</v>
      </c>
    </row>
    <row r="4826" spans="97:103" x14ac:dyDescent="0.2">
      <c r="CS4826" s="1" t="s">
        <v>149</v>
      </c>
      <c r="CT4826" s="1">
        <v>1</v>
      </c>
      <c r="CU4826" s="1">
        <v>650</v>
      </c>
      <c r="CV4826" s="1">
        <v>104</v>
      </c>
      <c r="CW4826" s="1">
        <v>0</v>
      </c>
      <c r="CX4826" s="1">
        <v>150104</v>
      </c>
      <c r="CY4826" s="1" t="s">
        <v>149</v>
      </c>
    </row>
    <row r="4827" spans="97:103" x14ac:dyDescent="0.2">
      <c r="CS4827" s="1" t="s">
        <v>149</v>
      </c>
      <c r="CT4827" s="1">
        <v>1</v>
      </c>
      <c r="CU4827" s="1">
        <v>650</v>
      </c>
      <c r="CV4827" s="1">
        <v>104</v>
      </c>
      <c r="CW4827" s="1">
        <v>0</v>
      </c>
      <c r="CX4827" s="1">
        <v>150104</v>
      </c>
      <c r="CY4827" s="1" t="s">
        <v>149</v>
      </c>
    </row>
    <row r="4828" spans="97:103" x14ac:dyDescent="0.2">
      <c r="CS4828" s="1" t="s">
        <v>149</v>
      </c>
      <c r="CT4828" s="1">
        <v>1</v>
      </c>
      <c r="CU4828" s="1">
        <v>650</v>
      </c>
      <c r="CV4828" s="1">
        <v>104</v>
      </c>
      <c r="CW4828" s="1">
        <v>0</v>
      </c>
      <c r="CX4828" s="1">
        <v>150104</v>
      </c>
      <c r="CY4828" s="1" t="s">
        <v>149</v>
      </c>
    </row>
    <row r="4829" spans="97:103" x14ac:dyDescent="0.2">
      <c r="CS4829" s="1" t="s">
        <v>149</v>
      </c>
      <c r="CT4829" s="1">
        <v>1</v>
      </c>
      <c r="CU4829" s="1">
        <v>650</v>
      </c>
      <c r="CV4829" s="1">
        <v>104</v>
      </c>
      <c r="CW4829" s="1">
        <v>0</v>
      </c>
      <c r="CX4829" s="1">
        <v>150104</v>
      </c>
      <c r="CY4829" s="1" t="s">
        <v>149</v>
      </c>
    </row>
    <row r="4830" spans="97:103" x14ac:dyDescent="0.2">
      <c r="CS4830" s="1" t="s">
        <v>140</v>
      </c>
      <c r="CT4830" s="1">
        <v>2</v>
      </c>
      <c r="CU4830" s="1">
        <v>650</v>
      </c>
      <c r="CV4830" s="1">
        <v>105</v>
      </c>
      <c r="CW4830" s="1">
        <v>0</v>
      </c>
      <c r="CX4830" s="1">
        <v>150105</v>
      </c>
      <c r="CY4830" s="1" t="s">
        <v>140</v>
      </c>
    </row>
    <row r="4831" spans="97:103" x14ac:dyDescent="0.2">
      <c r="CS4831" s="1" t="s">
        <v>140</v>
      </c>
      <c r="CT4831" s="1">
        <v>2</v>
      </c>
      <c r="CU4831" s="1">
        <v>650</v>
      </c>
      <c r="CV4831" s="1">
        <v>105</v>
      </c>
      <c r="CW4831" s="1">
        <v>0</v>
      </c>
      <c r="CX4831" s="1">
        <v>150105</v>
      </c>
      <c r="CY4831" s="1" t="s">
        <v>140</v>
      </c>
    </row>
    <row r="4832" spans="97:103" x14ac:dyDescent="0.2">
      <c r="CS4832" s="1" t="s">
        <v>140</v>
      </c>
      <c r="CT4832" s="1">
        <v>2</v>
      </c>
      <c r="CU4832" s="1">
        <v>650</v>
      </c>
      <c r="CV4832" s="1">
        <v>105</v>
      </c>
      <c r="CW4832" s="1">
        <v>0</v>
      </c>
      <c r="CX4832" s="1">
        <v>150105</v>
      </c>
      <c r="CY4832" s="1" t="s">
        <v>140</v>
      </c>
    </row>
    <row r="4833" spans="97:103" x14ac:dyDescent="0.2">
      <c r="CS4833" s="1" t="s">
        <v>140</v>
      </c>
      <c r="CT4833" s="1">
        <v>2</v>
      </c>
      <c r="CU4833" s="1">
        <v>650</v>
      </c>
      <c r="CV4833" s="1">
        <v>105</v>
      </c>
      <c r="CW4833" s="1">
        <v>0</v>
      </c>
      <c r="CX4833" s="1">
        <v>150105</v>
      </c>
      <c r="CY4833" s="1" t="s">
        <v>140</v>
      </c>
    </row>
    <row r="4834" spans="97:103" x14ac:dyDescent="0.2">
      <c r="CS4834" s="1" t="s">
        <v>140</v>
      </c>
      <c r="CT4834" s="1">
        <v>2</v>
      </c>
      <c r="CU4834" s="1">
        <v>650</v>
      </c>
      <c r="CV4834" s="1">
        <v>105</v>
      </c>
      <c r="CW4834" s="1">
        <v>0</v>
      </c>
      <c r="CX4834" s="1">
        <v>150105</v>
      </c>
      <c r="CY4834" s="1" t="s">
        <v>140</v>
      </c>
    </row>
    <row r="4835" spans="97:103" x14ac:dyDescent="0.2">
      <c r="CS4835" s="1" t="s">
        <v>140</v>
      </c>
      <c r="CT4835" s="1">
        <v>2</v>
      </c>
      <c r="CU4835" s="1">
        <v>650</v>
      </c>
      <c r="CV4835" s="1">
        <v>105</v>
      </c>
      <c r="CW4835" s="1">
        <v>0</v>
      </c>
      <c r="CX4835" s="1">
        <v>150105</v>
      </c>
      <c r="CY4835" s="1" t="s">
        <v>140</v>
      </c>
    </row>
    <row r="4836" spans="97:103" x14ac:dyDescent="0.2">
      <c r="CS4836" s="1" t="s">
        <v>140</v>
      </c>
      <c r="CT4836" s="1">
        <v>2</v>
      </c>
      <c r="CU4836" s="1">
        <v>650</v>
      </c>
      <c r="CV4836" s="1">
        <v>105</v>
      </c>
      <c r="CW4836" s="1">
        <v>0</v>
      </c>
      <c r="CX4836" s="1">
        <v>150105</v>
      </c>
      <c r="CY4836" s="1" t="s">
        <v>140</v>
      </c>
    </row>
    <row r="4837" spans="97:103" x14ac:dyDescent="0.2">
      <c r="CS4837" s="1" t="s">
        <v>140</v>
      </c>
      <c r="CT4837" s="1">
        <v>2</v>
      </c>
      <c r="CU4837" s="1">
        <v>650</v>
      </c>
      <c r="CV4837" s="1">
        <v>105</v>
      </c>
      <c r="CW4837" s="1">
        <v>0</v>
      </c>
      <c r="CX4837" s="1">
        <v>150105</v>
      </c>
      <c r="CY4837" s="1" t="s">
        <v>140</v>
      </c>
    </row>
    <row r="4838" spans="97:103" x14ac:dyDescent="0.2">
      <c r="CS4838" s="1" t="s">
        <v>140</v>
      </c>
      <c r="CT4838" s="1">
        <v>2</v>
      </c>
      <c r="CU4838" s="1">
        <v>650</v>
      </c>
      <c r="CV4838" s="1">
        <v>105</v>
      </c>
      <c r="CW4838" s="1">
        <v>0</v>
      </c>
      <c r="CX4838" s="1">
        <v>150105</v>
      </c>
      <c r="CY4838" s="1" t="s">
        <v>140</v>
      </c>
    </row>
    <row r="4839" spans="97:103" x14ac:dyDescent="0.2">
      <c r="CS4839" s="1" t="s">
        <v>140</v>
      </c>
      <c r="CT4839" s="1">
        <v>2</v>
      </c>
      <c r="CU4839" s="1">
        <v>650</v>
      </c>
      <c r="CV4839" s="1">
        <v>105</v>
      </c>
      <c r="CW4839" s="1">
        <v>0</v>
      </c>
      <c r="CX4839" s="1">
        <v>150105</v>
      </c>
      <c r="CY4839" s="1" t="s">
        <v>140</v>
      </c>
    </row>
    <row r="4840" spans="97:103" x14ac:dyDescent="0.2">
      <c r="CS4840" s="1" t="s">
        <v>140</v>
      </c>
      <c r="CT4840" s="1">
        <v>2</v>
      </c>
      <c r="CU4840" s="1">
        <v>650</v>
      </c>
      <c r="CV4840" s="1">
        <v>105</v>
      </c>
      <c r="CW4840" s="1">
        <v>0</v>
      </c>
      <c r="CX4840" s="1">
        <v>150105</v>
      </c>
      <c r="CY4840" s="1" t="s">
        <v>140</v>
      </c>
    </row>
    <row r="4841" spans="97:103" x14ac:dyDescent="0.2">
      <c r="CS4841" s="1" t="s">
        <v>140</v>
      </c>
      <c r="CT4841" s="1">
        <v>2</v>
      </c>
      <c r="CU4841" s="1">
        <v>650</v>
      </c>
      <c r="CV4841" s="1">
        <v>105</v>
      </c>
      <c r="CW4841" s="1">
        <v>0</v>
      </c>
      <c r="CX4841" s="1">
        <v>150105</v>
      </c>
      <c r="CY4841" s="1" t="s">
        <v>140</v>
      </c>
    </row>
    <row r="4842" spans="97:103" x14ac:dyDescent="0.2">
      <c r="CS4842" s="1" t="s">
        <v>140</v>
      </c>
      <c r="CT4842" s="1">
        <v>2</v>
      </c>
      <c r="CU4842" s="1">
        <v>650</v>
      </c>
      <c r="CV4842" s="1">
        <v>105</v>
      </c>
      <c r="CW4842" s="1">
        <v>0</v>
      </c>
      <c r="CX4842" s="1">
        <v>150105</v>
      </c>
      <c r="CY4842" s="1" t="s">
        <v>140</v>
      </c>
    </row>
    <row r="4843" spans="97:103" x14ac:dyDescent="0.2">
      <c r="CS4843" s="1" t="s">
        <v>140</v>
      </c>
      <c r="CT4843" s="1">
        <v>2</v>
      </c>
      <c r="CU4843" s="1">
        <v>650</v>
      </c>
      <c r="CV4843" s="1">
        <v>105</v>
      </c>
      <c r="CW4843" s="1">
        <v>0</v>
      </c>
      <c r="CX4843" s="1">
        <v>150105</v>
      </c>
      <c r="CY4843" s="1" t="s">
        <v>140</v>
      </c>
    </row>
    <row r="4844" spans="97:103" x14ac:dyDescent="0.2">
      <c r="CS4844" s="1" t="s">
        <v>140</v>
      </c>
      <c r="CT4844" s="1">
        <v>2</v>
      </c>
      <c r="CU4844" s="1">
        <v>650</v>
      </c>
      <c r="CV4844" s="1">
        <v>105</v>
      </c>
      <c r="CW4844" s="1">
        <v>0</v>
      </c>
      <c r="CX4844" s="1">
        <v>150105</v>
      </c>
      <c r="CY4844" s="1" t="s">
        <v>140</v>
      </c>
    </row>
    <row r="4845" spans="97:103" x14ac:dyDescent="0.2">
      <c r="CS4845" s="1" t="s">
        <v>140</v>
      </c>
      <c r="CT4845" s="1">
        <v>2</v>
      </c>
      <c r="CU4845" s="1">
        <v>650</v>
      </c>
      <c r="CV4845" s="1">
        <v>105</v>
      </c>
      <c r="CW4845" s="1">
        <v>0</v>
      </c>
      <c r="CX4845" s="1">
        <v>150105</v>
      </c>
      <c r="CY4845" s="1" t="s">
        <v>140</v>
      </c>
    </row>
    <row r="4846" spans="97:103" x14ac:dyDescent="0.2">
      <c r="CS4846" s="1" t="s">
        <v>140</v>
      </c>
      <c r="CT4846" s="1">
        <v>2</v>
      </c>
      <c r="CU4846" s="1">
        <v>650</v>
      </c>
      <c r="CV4846" s="1">
        <v>105</v>
      </c>
      <c r="CW4846" s="1">
        <v>0</v>
      </c>
      <c r="CX4846" s="1">
        <v>150105</v>
      </c>
      <c r="CY4846" s="1" t="s">
        <v>140</v>
      </c>
    </row>
    <row r="4847" spans="97:103" x14ac:dyDescent="0.2">
      <c r="CS4847" s="1" t="s">
        <v>140</v>
      </c>
      <c r="CT4847" s="1">
        <v>2</v>
      </c>
      <c r="CU4847" s="1">
        <v>650</v>
      </c>
      <c r="CV4847" s="1">
        <v>105</v>
      </c>
      <c r="CW4847" s="1">
        <v>0</v>
      </c>
      <c r="CX4847" s="1">
        <v>150105</v>
      </c>
      <c r="CY4847" s="1" t="s">
        <v>140</v>
      </c>
    </row>
    <row r="4848" spans="97:103" x14ac:dyDescent="0.2">
      <c r="CS4848" s="1" t="s">
        <v>140</v>
      </c>
      <c r="CT4848" s="1">
        <v>2</v>
      </c>
      <c r="CU4848" s="1">
        <v>650</v>
      </c>
      <c r="CV4848" s="1">
        <v>105</v>
      </c>
      <c r="CW4848" s="1">
        <v>0</v>
      </c>
      <c r="CX4848" s="1">
        <v>150105</v>
      </c>
      <c r="CY4848" s="1" t="s">
        <v>140</v>
      </c>
    </row>
    <row r="4849" spans="97:103" x14ac:dyDescent="0.2">
      <c r="CS4849" s="1" t="s">
        <v>140</v>
      </c>
      <c r="CT4849" s="1">
        <v>2</v>
      </c>
      <c r="CU4849" s="1">
        <v>650</v>
      </c>
      <c r="CV4849" s="1">
        <v>105</v>
      </c>
      <c r="CW4849" s="1">
        <v>0</v>
      </c>
      <c r="CX4849" s="1">
        <v>150105</v>
      </c>
      <c r="CY4849" s="1" t="s">
        <v>140</v>
      </c>
    </row>
    <row r="4850" spans="97:103" x14ac:dyDescent="0.2">
      <c r="CS4850" s="1" t="s">
        <v>140</v>
      </c>
      <c r="CT4850" s="1">
        <v>2</v>
      </c>
      <c r="CU4850" s="1">
        <v>650</v>
      </c>
      <c r="CV4850" s="1">
        <v>105</v>
      </c>
      <c r="CW4850" s="1">
        <v>0</v>
      </c>
      <c r="CX4850" s="1">
        <v>150105</v>
      </c>
      <c r="CY4850" s="1" t="s">
        <v>140</v>
      </c>
    </row>
    <row r="4851" spans="97:103" x14ac:dyDescent="0.2">
      <c r="CS4851" s="1" t="s">
        <v>140</v>
      </c>
      <c r="CT4851" s="1">
        <v>2</v>
      </c>
      <c r="CU4851" s="1">
        <v>650</v>
      </c>
      <c r="CV4851" s="1">
        <v>105</v>
      </c>
      <c r="CW4851" s="1">
        <v>0</v>
      </c>
      <c r="CX4851" s="1">
        <v>150105</v>
      </c>
      <c r="CY4851" s="1" t="s">
        <v>140</v>
      </c>
    </row>
    <row r="4852" spans="97:103" x14ac:dyDescent="0.2">
      <c r="CS4852" s="1" t="s">
        <v>140</v>
      </c>
      <c r="CT4852" s="1">
        <v>2</v>
      </c>
      <c r="CU4852" s="1">
        <v>650</v>
      </c>
      <c r="CV4852" s="1">
        <v>105</v>
      </c>
      <c r="CW4852" s="1">
        <v>0</v>
      </c>
      <c r="CX4852" s="1">
        <v>150105</v>
      </c>
      <c r="CY4852" s="1" t="s">
        <v>140</v>
      </c>
    </row>
    <row r="4853" spans="97:103" x14ac:dyDescent="0.2">
      <c r="CS4853" s="1" t="s">
        <v>140</v>
      </c>
      <c r="CT4853" s="1">
        <v>2</v>
      </c>
      <c r="CU4853" s="1">
        <v>650</v>
      </c>
      <c r="CV4853" s="1">
        <v>105</v>
      </c>
      <c r="CW4853" s="1">
        <v>0</v>
      </c>
      <c r="CX4853" s="1">
        <v>150105</v>
      </c>
      <c r="CY4853" s="1" t="s">
        <v>140</v>
      </c>
    </row>
    <row r="4854" spans="97:103" x14ac:dyDescent="0.2">
      <c r="CS4854" s="1" t="s">
        <v>140</v>
      </c>
      <c r="CT4854" s="1">
        <v>2</v>
      </c>
      <c r="CU4854" s="1">
        <v>650</v>
      </c>
      <c r="CV4854" s="1">
        <v>105</v>
      </c>
      <c r="CW4854" s="1">
        <v>0</v>
      </c>
      <c r="CX4854" s="1">
        <v>150105</v>
      </c>
      <c r="CY4854" s="1" t="s">
        <v>140</v>
      </c>
    </row>
    <row r="4855" spans="97:103" x14ac:dyDescent="0.2">
      <c r="CS4855" s="1" t="s">
        <v>140</v>
      </c>
      <c r="CT4855" s="1">
        <v>2</v>
      </c>
      <c r="CU4855" s="1">
        <v>650</v>
      </c>
      <c r="CV4855" s="1">
        <v>105</v>
      </c>
      <c r="CW4855" s="1">
        <v>0</v>
      </c>
      <c r="CX4855" s="1">
        <v>150105</v>
      </c>
      <c r="CY4855" s="1" t="s">
        <v>140</v>
      </c>
    </row>
    <row r="4856" spans="97:103" x14ac:dyDescent="0.2">
      <c r="CS4856" s="1" t="s">
        <v>140</v>
      </c>
      <c r="CT4856" s="1">
        <v>2</v>
      </c>
      <c r="CU4856" s="1">
        <v>650</v>
      </c>
      <c r="CV4856" s="1">
        <v>105</v>
      </c>
      <c r="CW4856" s="1">
        <v>0</v>
      </c>
      <c r="CX4856" s="1">
        <v>150105</v>
      </c>
      <c r="CY4856" s="1" t="s">
        <v>140</v>
      </c>
    </row>
    <row r="4857" spans="97:103" x14ac:dyDescent="0.2">
      <c r="CS4857" s="1" t="s">
        <v>140</v>
      </c>
      <c r="CT4857" s="1">
        <v>2</v>
      </c>
      <c r="CU4857" s="1">
        <v>650</v>
      </c>
      <c r="CV4857" s="1">
        <v>105</v>
      </c>
      <c r="CW4857" s="1">
        <v>0</v>
      </c>
      <c r="CX4857" s="1">
        <v>150105</v>
      </c>
      <c r="CY4857" s="1" t="s">
        <v>140</v>
      </c>
    </row>
    <row r="4858" spans="97:103" x14ac:dyDescent="0.2">
      <c r="CS4858" s="1" t="s">
        <v>140</v>
      </c>
      <c r="CT4858" s="1">
        <v>2</v>
      </c>
      <c r="CU4858" s="1">
        <v>650</v>
      </c>
      <c r="CV4858" s="1">
        <v>105</v>
      </c>
      <c r="CW4858" s="1">
        <v>0</v>
      </c>
      <c r="CX4858" s="1">
        <v>150105</v>
      </c>
      <c r="CY4858" s="1" t="s">
        <v>140</v>
      </c>
    </row>
    <row r="4859" spans="97:103" x14ac:dyDescent="0.2">
      <c r="CS4859" s="1" t="s">
        <v>140</v>
      </c>
      <c r="CT4859" s="1">
        <v>2</v>
      </c>
      <c r="CU4859" s="1">
        <v>650</v>
      </c>
      <c r="CV4859" s="1">
        <v>105</v>
      </c>
      <c r="CW4859" s="1">
        <v>0</v>
      </c>
      <c r="CX4859" s="1">
        <v>150105</v>
      </c>
      <c r="CY4859" s="1" t="s">
        <v>140</v>
      </c>
    </row>
    <row r="4860" spans="97:103" x14ac:dyDescent="0.2">
      <c r="CS4860" s="1" t="s">
        <v>140</v>
      </c>
      <c r="CT4860" s="1">
        <v>2</v>
      </c>
      <c r="CU4860" s="1">
        <v>650</v>
      </c>
      <c r="CV4860" s="1">
        <v>105</v>
      </c>
      <c r="CW4860" s="1">
        <v>0</v>
      </c>
      <c r="CX4860" s="1">
        <v>150105</v>
      </c>
      <c r="CY4860" s="1" t="s">
        <v>140</v>
      </c>
    </row>
    <row r="4861" spans="97:103" x14ac:dyDescent="0.2">
      <c r="CS4861" s="1" t="s">
        <v>140</v>
      </c>
      <c r="CT4861" s="1">
        <v>2</v>
      </c>
      <c r="CU4861" s="1">
        <v>650</v>
      </c>
      <c r="CV4861" s="1">
        <v>105</v>
      </c>
      <c r="CW4861" s="1">
        <v>0</v>
      </c>
      <c r="CX4861" s="1">
        <v>150105</v>
      </c>
      <c r="CY4861" s="1" t="s">
        <v>140</v>
      </c>
    </row>
    <row r="4862" spans="97:103" x14ac:dyDescent="0.2">
      <c r="CS4862" s="1" t="s">
        <v>140</v>
      </c>
      <c r="CT4862" s="1">
        <v>2</v>
      </c>
      <c r="CU4862" s="1">
        <v>650</v>
      </c>
      <c r="CV4862" s="1">
        <v>105</v>
      </c>
      <c r="CW4862" s="1">
        <v>0</v>
      </c>
      <c r="CX4862" s="1">
        <v>150105</v>
      </c>
      <c r="CY4862" s="1" t="s">
        <v>140</v>
      </c>
    </row>
    <row r="4863" spans="97:103" x14ac:dyDescent="0.2">
      <c r="CS4863" s="1" t="s">
        <v>140</v>
      </c>
      <c r="CT4863" s="1">
        <v>2</v>
      </c>
      <c r="CU4863" s="1">
        <v>650</v>
      </c>
      <c r="CV4863" s="1">
        <v>105</v>
      </c>
      <c r="CW4863" s="1">
        <v>0</v>
      </c>
      <c r="CX4863" s="1">
        <v>150105</v>
      </c>
      <c r="CY4863" s="1" t="s">
        <v>140</v>
      </c>
    </row>
    <row r="4864" spans="97:103" x14ac:dyDescent="0.2">
      <c r="CS4864" s="1" t="s">
        <v>140</v>
      </c>
      <c r="CT4864" s="1">
        <v>2</v>
      </c>
      <c r="CU4864" s="1">
        <v>650</v>
      </c>
      <c r="CV4864" s="1">
        <v>105</v>
      </c>
      <c r="CW4864" s="1">
        <v>0</v>
      </c>
      <c r="CX4864" s="1">
        <v>150105</v>
      </c>
      <c r="CY4864" s="1" t="s">
        <v>140</v>
      </c>
    </row>
    <row r="4865" spans="97:103" x14ac:dyDescent="0.2">
      <c r="CS4865" s="1" t="s">
        <v>140</v>
      </c>
      <c r="CT4865" s="1">
        <v>2</v>
      </c>
      <c r="CU4865" s="1">
        <v>650</v>
      </c>
      <c r="CV4865" s="1">
        <v>105</v>
      </c>
      <c r="CW4865" s="1">
        <v>0</v>
      </c>
      <c r="CX4865" s="1">
        <v>150105</v>
      </c>
      <c r="CY4865" s="1" t="s">
        <v>140</v>
      </c>
    </row>
    <row r="4866" spans="97:103" x14ac:dyDescent="0.2">
      <c r="CS4866" s="1" t="s">
        <v>2856</v>
      </c>
      <c r="CT4866" s="1">
        <v>2</v>
      </c>
      <c r="CU4866" s="1">
        <v>650</v>
      </c>
      <c r="CV4866" s="1">
        <v>106</v>
      </c>
      <c r="CW4866" s="1">
        <v>0</v>
      </c>
      <c r="CX4866" s="1">
        <v>150106</v>
      </c>
      <c r="CY4866" s="1" t="s">
        <v>2856</v>
      </c>
    </row>
    <row r="4867" spans="97:103" x14ac:dyDescent="0.2">
      <c r="CS4867" s="1" t="s">
        <v>2856</v>
      </c>
      <c r="CT4867" s="1">
        <v>2</v>
      </c>
      <c r="CU4867" s="1">
        <v>650</v>
      </c>
      <c r="CV4867" s="1">
        <v>106</v>
      </c>
      <c r="CW4867" s="1">
        <v>0</v>
      </c>
      <c r="CX4867" s="1">
        <v>150106</v>
      </c>
      <c r="CY4867" s="1" t="s">
        <v>2856</v>
      </c>
    </row>
    <row r="4868" spans="97:103" x14ac:dyDescent="0.2">
      <c r="CS4868" s="1" t="s">
        <v>2856</v>
      </c>
      <c r="CT4868" s="1">
        <v>2</v>
      </c>
      <c r="CU4868" s="1">
        <v>650</v>
      </c>
      <c r="CV4868" s="1">
        <v>106</v>
      </c>
      <c r="CW4868" s="1">
        <v>0</v>
      </c>
      <c r="CX4868" s="1">
        <v>150106</v>
      </c>
      <c r="CY4868" s="1" t="s">
        <v>2856</v>
      </c>
    </row>
    <row r="4869" spans="97:103" x14ac:dyDescent="0.2">
      <c r="CS4869" s="1" t="s">
        <v>2856</v>
      </c>
      <c r="CT4869" s="1">
        <v>2</v>
      </c>
      <c r="CU4869" s="1">
        <v>650</v>
      </c>
      <c r="CV4869" s="1">
        <v>106</v>
      </c>
      <c r="CW4869" s="1">
        <v>0</v>
      </c>
      <c r="CX4869" s="1">
        <v>150106</v>
      </c>
      <c r="CY4869" s="1" t="s">
        <v>2856</v>
      </c>
    </row>
    <row r="4870" spans="97:103" x14ac:dyDescent="0.2">
      <c r="CS4870" s="1" t="s">
        <v>2856</v>
      </c>
      <c r="CT4870" s="1">
        <v>2</v>
      </c>
      <c r="CU4870" s="1">
        <v>650</v>
      </c>
      <c r="CV4870" s="1">
        <v>106</v>
      </c>
      <c r="CW4870" s="1">
        <v>0</v>
      </c>
      <c r="CX4870" s="1">
        <v>150106</v>
      </c>
      <c r="CY4870" s="1" t="s">
        <v>2856</v>
      </c>
    </row>
    <row r="4871" spans="97:103" x14ac:dyDescent="0.2">
      <c r="CS4871" s="1" t="s">
        <v>2856</v>
      </c>
      <c r="CT4871" s="1">
        <v>2</v>
      </c>
      <c r="CU4871" s="1">
        <v>650</v>
      </c>
      <c r="CV4871" s="1">
        <v>106</v>
      </c>
      <c r="CW4871" s="1">
        <v>0</v>
      </c>
      <c r="CX4871" s="1">
        <v>150106</v>
      </c>
      <c r="CY4871" s="1" t="s">
        <v>2856</v>
      </c>
    </row>
    <row r="4872" spans="97:103" x14ac:dyDescent="0.2">
      <c r="CS4872" s="1" t="s">
        <v>2856</v>
      </c>
      <c r="CT4872" s="1">
        <v>2</v>
      </c>
      <c r="CU4872" s="1">
        <v>650</v>
      </c>
      <c r="CV4872" s="1">
        <v>106</v>
      </c>
      <c r="CW4872" s="1">
        <v>0</v>
      </c>
      <c r="CX4872" s="1">
        <v>150106</v>
      </c>
      <c r="CY4872" s="1" t="s">
        <v>2856</v>
      </c>
    </row>
    <row r="4873" spans="97:103" x14ac:dyDescent="0.2">
      <c r="CS4873" s="1" t="s">
        <v>2856</v>
      </c>
      <c r="CT4873" s="1">
        <v>2</v>
      </c>
      <c r="CU4873" s="1">
        <v>650</v>
      </c>
      <c r="CV4873" s="1">
        <v>106</v>
      </c>
      <c r="CW4873" s="1">
        <v>0</v>
      </c>
      <c r="CX4873" s="1">
        <v>150106</v>
      </c>
      <c r="CY4873" s="1" t="s">
        <v>2856</v>
      </c>
    </row>
    <row r="4874" spans="97:103" x14ac:dyDescent="0.2">
      <c r="CS4874" s="1" t="s">
        <v>2856</v>
      </c>
      <c r="CT4874" s="1">
        <v>2</v>
      </c>
      <c r="CU4874" s="1">
        <v>650</v>
      </c>
      <c r="CV4874" s="1">
        <v>106</v>
      </c>
      <c r="CW4874" s="1">
        <v>0</v>
      </c>
      <c r="CX4874" s="1">
        <v>150106</v>
      </c>
      <c r="CY4874" s="1" t="s">
        <v>2856</v>
      </c>
    </row>
    <row r="4875" spans="97:103" x14ac:dyDescent="0.2">
      <c r="CS4875" s="1" t="s">
        <v>2856</v>
      </c>
      <c r="CT4875" s="1">
        <v>2</v>
      </c>
      <c r="CU4875" s="1">
        <v>650</v>
      </c>
      <c r="CV4875" s="1">
        <v>106</v>
      </c>
      <c r="CW4875" s="1">
        <v>0</v>
      </c>
      <c r="CX4875" s="1">
        <v>150106</v>
      </c>
      <c r="CY4875" s="1" t="s">
        <v>2856</v>
      </c>
    </row>
    <row r="4876" spans="97:103" x14ac:dyDescent="0.2">
      <c r="CS4876" s="1" t="s">
        <v>2856</v>
      </c>
      <c r="CT4876" s="1">
        <v>2</v>
      </c>
      <c r="CU4876" s="1">
        <v>650</v>
      </c>
      <c r="CV4876" s="1">
        <v>106</v>
      </c>
      <c r="CW4876" s="1">
        <v>0</v>
      </c>
      <c r="CX4876" s="1">
        <v>150106</v>
      </c>
      <c r="CY4876" s="1" t="s">
        <v>2856</v>
      </c>
    </row>
    <row r="4877" spans="97:103" x14ac:dyDescent="0.2">
      <c r="CS4877" s="1" t="s">
        <v>2856</v>
      </c>
      <c r="CT4877" s="1">
        <v>2</v>
      </c>
      <c r="CU4877" s="1">
        <v>650</v>
      </c>
      <c r="CV4877" s="1">
        <v>106</v>
      </c>
      <c r="CW4877" s="1">
        <v>0</v>
      </c>
      <c r="CX4877" s="1">
        <v>150106</v>
      </c>
      <c r="CY4877" s="1" t="s">
        <v>2856</v>
      </c>
    </row>
    <row r="4878" spans="97:103" x14ac:dyDescent="0.2">
      <c r="CS4878" s="1" t="s">
        <v>2856</v>
      </c>
      <c r="CT4878" s="1">
        <v>2</v>
      </c>
      <c r="CU4878" s="1">
        <v>650</v>
      </c>
      <c r="CV4878" s="1">
        <v>106</v>
      </c>
      <c r="CW4878" s="1">
        <v>0</v>
      </c>
      <c r="CX4878" s="1">
        <v>150106</v>
      </c>
      <c r="CY4878" s="1" t="s">
        <v>2856</v>
      </c>
    </row>
    <row r="4879" spans="97:103" x14ac:dyDescent="0.2">
      <c r="CS4879" s="1" t="s">
        <v>2856</v>
      </c>
      <c r="CT4879" s="1">
        <v>2</v>
      </c>
      <c r="CU4879" s="1">
        <v>650</v>
      </c>
      <c r="CV4879" s="1">
        <v>106</v>
      </c>
      <c r="CW4879" s="1">
        <v>0</v>
      </c>
      <c r="CX4879" s="1">
        <v>150106</v>
      </c>
      <c r="CY4879" s="1" t="s">
        <v>2856</v>
      </c>
    </row>
    <row r="4880" spans="97:103" x14ac:dyDescent="0.2">
      <c r="CS4880" s="1" t="s">
        <v>2856</v>
      </c>
      <c r="CT4880" s="1">
        <v>2</v>
      </c>
      <c r="CU4880" s="1">
        <v>650</v>
      </c>
      <c r="CV4880" s="1">
        <v>106</v>
      </c>
      <c r="CW4880" s="1">
        <v>0</v>
      </c>
      <c r="CX4880" s="1">
        <v>150106</v>
      </c>
      <c r="CY4880" s="1" t="s">
        <v>2856</v>
      </c>
    </row>
    <row r="4881" spans="97:103" x14ac:dyDescent="0.2">
      <c r="CS4881" s="1" t="s">
        <v>2856</v>
      </c>
      <c r="CT4881" s="1">
        <v>2</v>
      </c>
      <c r="CU4881" s="1">
        <v>650</v>
      </c>
      <c r="CV4881" s="1">
        <v>106</v>
      </c>
      <c r="CW4881" s="1">
        <v>0</v>
      </c>
      <c r="CX4881" s="1">
        <v>150106</v>
      </c>
      <c r="CY4881" s="1" t="s">
        <v>2856</v>
      </c>
    </row>
    <row r="4882" spans="97:103" x14ac:dyDescent="0.2">
      <c r="CS4882" s="1" t="s">
        <v>2856</v>
      </c>
      <c r="CT4882" s="1">
        <v>2</v>
      </c>
      <c r="CU4882" s="1">
        <v>650</v>
      </c>
      <c r="CV4882" s="1">
        <v>106</v>
      </c>
      <c r="CW4882" s="1">
        <v>0</v>
      </c>
      <c r="CX4882" s="1">
        <v>150106</v>
      </c>
      <c r="CY4882" s="1" t="s">
        <v>2856</v>
      </c>
    </row>
    <row r="4883" spans="97:103" x14ac:dyDescent="0.2">
      <c r="CS4883" s="1" t="s">
        <v>2856</v>
      </c>
      <c r="CT4883" s="1">
        <v>2</v>
      </c>
      <c r="CU4883" s="1">
        <v>650</v>
      </c>
      <c r="CV4883" s="1">
        <v>106</v>
      </c>
      <c r="CW4883" s="1">
        <v>0</v>
      </c>
      <c r="CX4883" s="1">
        <v>150106</v>
      </c>
      <c r="CY4883" s="1" t="s">
        <v>2856</v>
      </c>
    </row>
    <row r="4884" spans="97:103" x14ac:dyDescent="0.2">
      <c r="CS4884" s="1" t="s">
        <v>2856</v>
      </c>
      <c r="CT4884" s="1">
        <v>2</v>
      </c>
      <c r="CU4884" s="1">
        <v>650</v>
      </c>
      <c r="CV4884" s="1">
        <v>106</v>
      </c>
      <c r="CW4884" s="1">
        <v>0</v>
      </c>
      <c r="CX4884" s="1">
        <v>150106</v>
      </c>
      <c r="CY4884" s="1" t="s">
        <v>2856</v>
      </c>
    </row>
    <row r="4885" spans="97:103" x14ac:dyDescent="0.2">
      <c r="CS4885" s="1" t="s">
        <v>2856</v>
      </c>
      <c r="CT4885" s="1">
        <v>2</v>
      </c>
      <c r="CU4885" s="1">
        <v>650</v>
      </c>
      <c r="CV4885" s="1">
        <v>106</v>
      </c>
      <c r="CW4885" s="1">
        <v>0</v>
      </c>
      <c r="CX4885" s="1">
        <v>150106</v>
      </c>
      <c r="CY4885" s="1" t="s">
        <v>2856</v>
      </c>
    </row>
    <row r="4886" spans="97:103" x14ac:dyDescent="0.2">
      <c r="CS4886" s="1" t="s">
        <v>2856</v>
      </c>
      <c r="CT4886" s="1">
        <v>2</v>
      </c>
      <c r="CU4886" s="1">
        <v>650</v>
      </c>
      <c r="CV4886" s="1">
        <v>106</v>
      </c>
      <c r="CW4886" s="1">
        <v>0</v>
      </c>
      <c r="CX4886" s="1">
        <v>150106</v>
      </c>
      <c r="CY4886" s="1" t="s">
        <v>2856</v>
      </c>
    </row>
    <row r="4887" spans="97:103" x14ac:dyDescent="0.2">
      <c r="CS4887" s="1" t="s">
        <v>2856</v>
      </c>
      <c r="CT4887" s="1">
        <v>2</v>
      </c>
      <c r="CU4887" s="1">
        <v>650</v>
      </c>
      <c r="CV4887" s="1">
        <v>106</v>
      </c>
      <c r="CW4887" s="1">
        <v>0</v>
      </c>
      <c r="CX4887" s="1">
        <v>150106</v>
      </c>
      <c r="CY4887" s="1" t="s">
        <v>2856</v>
      </c>
    </row>
    <row r="4888" spans="97:103" x14ac:dyDescent="0.2">
      <c r="CS4888" s="1" t="s">
        <v>2856</v>
      </c>
      <c r="CT4888" s="1">
        <v>2</v>
      </c>
      <c r="CU4888" s="1">
        <v>650</v>
      </c>
      <c r="CV4888" s="1">
        <v>106</v>
      </c>
      <c r="CW4888" s="1">
        <v>0</v>
      </c>
      <c r="CX4888" s="1">
        <v>150106</v>
      </c>
      <c r="CY4888" s="1" t="s">
        <v>2856</v>
      </c>
    </row>
    <row r="4889" spans="97:103" x14ac:dyDescent="0.2">
      <c r="CS4889" s="1" t="s">
        <v>2856</v>
      </c>
      <c r="CT4889" s="1">
        <v>2</v>
      </c>
      <c r="CU4889" s="1">
        <v>650</v>
      </c>
      <c r="CV4889" s="1">
        <v>106</v>
      </c>
      <c r="CW4889" s="1">
        <v>0</v>
      </c>
      <c r="CX4889" s="1">
        <v>150106</v>
      </c>
      <c r="CY4889" s="1" t="s">
        <v>2856</v>
      </c>
    </row>
    <row r="4890" spans="97:103" x14ac:dyDescent="0.2">
      <c r="CS4890" s="1" t="s">
        <v>2856</v>
      </c>
      <c r="CT4890" s="1">
        <v>2</v>
      </c>
      <c r="CU4890" s="1">
        <v>650</v>
      </c>
      <c r="CV4890" s="1">
        <v>106</v>
      </c>
      <c r="CW4890" s="1">
        <v>0</v>
      </c>
      <c r="CX4890" s="1">
        <v>150106</v>
      </c>
      <c r="CY4890" s="1" t="s">
        <v>2856</v>
      </c>
    </row>
    <row r="4891" spans="97:103" x14ac:dyDescent="0.2">
      <c r="CS4891" s="1" t="s">
        <v>2856</v>
      </c>
      <c r="CT4891" s="1">
        <v>2</v>
      </c>
      <c r="CU4891" s="1">
        <v>650</v>
      </c>
      <c r="CV4891" s="1">
        <v>106</v>
      </c>
      <c r="CW4891" s="1">
        <v>0</v>
      </c>
      <c r="CX4891" s="1">
        <v>150106</v>
      </c>
      <c r="CY4891" s="1" t="s">
        <v>2856</v>
      </c>
    </row>
    <row r="4892" spans="97:103" x14ac:dyDescent="0.2">
      <c r="CS4892" s="1" t="s">
        <v>2856</v>
      </c>
      <c r="CT4892" s="1">
        <v>2</v>
      </c>
      <c r="CU4892" s="1">
        <v>650</v>
      </c>
      <c r="CV4892" s="1">
        <v>106</v>
      </c>
      <c r="CW4892" s="1">
        <v>0</v>
      </c>
      <c r="CX4892" s="1">
        <v>150106</v>
      </c>
      <c r="CY4892" s="1" t="s">
        <v>2856</v>
      </c>
    </row>
    <row r="4893" spans="97:103" x14ac:dyDescent="0.2">
      <c r="CS4893" s="1" t="s">
        <v>2856</v>
      </c>
      <c r="CT4893" s="1">
        <v>2</v>
      </c>
      <c r="CU4893" s="1">
        <v>650</v>
      </c>
      <c r="CV4893" s="1">
        <v>106</v>
      </c>
      <c r="CW4893" s="1">
        <v>0</v>
      </c>
      <c r="CX4893" s="1">
        <v>150106</v>
      </c>
      <c r="CY4893" s="1" t="s">
        <v>2856</v>
      </c>
    </row>
    <row r="4894" spans="97:103" x14ac:dyDescent="0.2">
      <c r="CS4894" s="1" t="s">
        <v>2856</v>
      </c>
      <c r="CT4894" s="1">
        <v>2</v>
      </c>
      <c r="CU4894" s="1">
        <v>650</v>
      </c>
      <c r="CV4894" s="1">
        <v>106</v>
      </c>
      <c r="CW4894" s="1">
        <v>0</v>
      </c>
      <c r="CX4894" s="1">
        <v>150106</v>
      </c>
      <c r="CY4894" s="1" t="s">
        <v>2856</v>
      </c>
    </row>
    <row r="4895" spans="97:103" x14ac:dyDescent="0.2">
      <c r="CS4895" s="1" t="s">
        <v>2856</v>
      </c>
      <c r="CT4895" s="1">
        <v>2</v>
      </c>
      <c r="CU4895" s="1">
        <v>650</v>
      </c>
      <c r="CV4895" s="1">
        <v>106</v>
      </c>
      <c r="CW4895" s="1">
        <v>0</v>
      </c>
      <c r="CX4895" s="1">
        <v>150106</v>
      </c>
      <c r="CY4895" s="1" t="s">
        <v>2856</v>
      </c>
    </row>
    <row r="4896" spans="97:103" x14ac:dyDescent="0.2">
      <c r="CS4896" s="1" t="s">
        <v>2856</v>
      </c>
      <c r="CT4896" s="1">
        <v>2</v>
      </c>
      <c r="CU4896" s="1">
        <v>650</v>
      </c>
      <c r="CV4896" s="1">
        <v>106</v>
      </c>
      <c r="CW4896" s="1">
        <v>0</v>
      </c>
      <c r="CX4896" s="1">
        <v>150106</v>
      </c>
      <c r="CY4896" s="1" t="s">
        <v>2856</v>
      </c>
    </row>
    <row r="4897" spans="97:103" x14ac:dyDescent="0.2">
      <c r="CS4897" s="1" t="s">
        <v>2856</v>
      </c>
      <c r="CT4897" s="1">
        <v>2</v>
      </c>
      <c r="CU4897" s="1">
        <v>650</v>
      </c>
      <c r="CV4897" s="1">
        <v>106</v>
      </c>
      <c r="CW4897" s="1">
        <v>0</v>
      </c>
      <c r="CX4897" s="1">
        <v>150106</v>
      </c>
      <c r="CY4897" s="1" t="s">
        <v>2856</v>
      </c>
    </row>
    <row r="4898" spans="97:103" x14ac:dyDescent="0.2">
      <c r="CS4898" s="1" t="s">
        <v>2856</v>
      </c>
      <c r="CT4898" s="1">
        <v>2</v>
      </c>
      <c r="CU4898" s="1">
        <v>650</v>
      </c>
      <c r="CV4898" s="1">
        <v>106</v>
      </c>
      <c r="CW4898" s="1">
        <v>0</v>
      </c>
      <c r="CX4898" s="1">
        <v>150106</v>
      </c>
      <c r="CY4898" s="1" t="s">
        <v>2856</v>
      </c>
    </row>
    <row r="4899" spans="97:103" x14ac:dyDescent="0.2">
      <c r="CS4899" s="1" t="s">
        <v>2856</v>
      </c>
      <c r="CT4899" s="1">
        <v>2</v>
      </c>
      <c r="CU4899" s="1">
        <v>650</v>
      </c>
      <c r="CV4899" s="1">
        <v>106</v>
      </c>
      <c r="CW4899" s="1">
        <v>0</v>
      </c>
      <c r="CX4899" s="1">
        <v>150106</v>
      </c>
      <c r="CY4899" s="1" t="s">
        <v>2856</v>
      </c>
    </row>
    <row r="4900" spans="97:103" x14ac:dyDescent="0.2">
      <c r="CS4900" s="1" t="s">
        <v>2856</v>
      </c>
      <c r="CT4900" s="1">
        <v>2</v>
      </c>
      <c r="CU4900" s="1">
        <v>650</v>
      </c>
      <c r="CV4900" s="1">
        <v>106</v>
      </c>
      <c r="CW4900" s="1">
        <v>0</v>
      </c>
      <c r="CX4900" s="1">
        <v>150106</v>
      </c>
      <c r="CY4900" s="1" t="s">
        <v>2856</v>
      </c>
    </row>
    <row r="4901" spans="97:103" x14ac:dyDescent="0.2">
      <c r="CS4901" s="1" t="s">
        <v>2856</v>
      </c>
      <c r="CT4901" s="1">
        <v>2</v>
      </c>
      <c r="CU4901" s="1">
        <v>650</v>
      </c>
      <c r="CV4901" s="1">
        <v>106</v>
      </c>
      <c r="CW4901" s="1">
        <v>0</v>
      </c>
      <c r="CX4901" s="1">
        <v>150106</v>
      </c>
      <c r="CY4901" s="1" t="s">
        <v>2856</v>
      </c>
    </row>
    <row r="4902" spans="97:103" x14ac:dyDescent="0.2">
      <c r="CS4902" s="1" t="s">
        <v>2857</v>
      </c>
      <c r="CT4902" s="1">
        <v>2</v>
      </c>
      <c r="CU4902" s="1">
        <v>650</v>
      </c>
      <c r="CV4902" s="1">
        <v>107</v>
      </c>
      <c r="CW4902" s="1">
        <v>0</v>
      </c>
      <c r="CX4902" s="1">
        <v>150107</v>
      </c>
      <c r="CY4902" s="1" t="s">
        <v>2857</v>
      </c>
    </row>
    <row r="4903" spans="97:103" x14ac:dyDescent="0.2">
      <c r="CS4903" s="1" t="s">
        <v>2857</v>
      </c>
      <c r="CT4903" s="1">
        <v>2</v>
      </c>
      <c r="CU4903" s="1">
        <v>650</v>
      </c>
      <c r="CV4903" s="1">
        <v>107</v>
      </c>
      <c r="CW4903" s="1">
        <v>0</v>
      </c>
      <c r="CX4903" s="1">
        <v>150107</v>
      </c>
      <c r="CY4903" s="1" t="s">
        <v>2857</v>
      </c>
    </row>
    <row r="4904" spans="97:103" x14ac:dyDescent="0.2">
      <c r="CS4904" s="1" t="s">
        <v>2857</v>
      </c>
      <c r="CT4904" s="1">
        <v>2</v>
      </c>
      <c r="CU4904" s="1">
        <v>650</v>
      </c>
      <c r="CV4904" s="1">
        <v>107</v>
      </c>
      <c r="CW4904" s="1">
        <v>0</v>
      </c>
      <c r="CX4904" s="1">
        <v>150107</v>
      </c>
      <c r="CY4904" s="1" t="s">
        <v>2857</v>
      </c>
    </row>
    <row r="4905" spans="97:103" x14ac:dyDescent="0.2">
      <c r="CS4905" s="1" t="s">
        <v>2857</v>
      </c>
      <c r="CT4905" s="1">
        <v>2</v>
      </c>
      <c r="CU4905" s="1">
        <v>650</v>
      </c>
      <c r="CV4905" s="1">
        <v>107</v>
      </c>
      <c r="CW4905" s="1">
        <v>0</v>
      </c>
      <c r="CX4905" s="1">
        <v>150107</v>
      </c>
      <c r="CY4905" s="1" t="s">
        <v>2857</v>
      </c>
    </row>
    <row r="4906" spans="97:103" x14ac:dyDescent="0.2">
      <c r="CS4906" s="1" t="s">
        <v>2857</v>
      </c>
      <c r="CT4906" s="1">
        <v>2</v>
      </c>
      <c r="CU4906" s="1">
        <v>650</v>
      </c>
      <c r="CV4906" s="1">
        <v>107</v>
      </c>
      <c r="CW4906" s="1">
        <v>0</v>
      </c>
      <c r="CX4906" s="1">
        <v>150107</v>
      </c>
      <c r="CY4906" s="1" t="s">
        <v>2857</v>
      </c>
    </row>
    <row r="4907" spans="97:103" x14ac:dyDescent="0.2">
      <c r="CS4907" s="1" t="s">
        <v>2857</v>
      </c>
      <c r="CT4907" s="1">
        <v>2</v>
      </c>
      <c r="CU4907" s="1">
        <v>650</v>
      </c>
      <c r="CV4907" s="1">
        <v>107</v>
      </c>
      <c r="CW4907" s="1">
        <v>0</v>
      </c>
      <c r="CX4907" s="1">
        <v>150107</v>
      </c>
      <c r="CY4907" s="1" t="s">
        <v>2857</v>
      </c>
    </row>
    <row r="4908" spans="97:103" x14ac:dyDescent="0.2">
      <c r="CS4908" s="1" t="s">
        <v>2857</v>
      </c>
      <c r="CT4908" s="1">
        <v>2</v>
      </c>
      <c r="CU4908" s="1">
        <v>650</v>
      </c>
      <c r="CV4908" s="1">
        <v>107</v>
      </c>
      <c r="CW4908" s="1">
        <v>0</v>
      </c>
      <c r="CX4908" s="1">
        <v>150107</v>
      </c>
      <c r="CY4908" s="1" t="s">
        <v>2857</v>
      </c>
    </row>
    <row r="4909" spans="97:103" x14ac:dyDescent="0.2">
      <c r="CS4909" s="1" t="s">
        <v>2857</v>
      </c>
      <c r="CT4909" s="1">
        <v>2</v>
      </c>
      <c r="CU4909" s="1">
        <v>650</v>
      </c>
      <c r="CV4909" s="1">
        <v>107</v>
      </c>
      <c r="CW4909" s="1">
        <v>0</v>
      </c>
      <c r="CX4909" s="1">
        <v>150107</v>
      </c>
      <c r="CY4909" s="1" t="s">
        <v>2857</v>
      </c>
    </row>
    <row r="4910" spans="97:103" x14ac:dyDescent="0.2">
      <c r="CS4910" s="1" t="s">
        <v>2857</v>
      </c>
      <c r="CT4910" s="1">
        <v>2</v>
      </c>
      <c r="CU4910" s="1">
        <v>650</v>
      </c>
      <c r="CV4910" s="1">
        <v>107</v>
      </c>
      <c r="CW4910" s="1">
        <v>0</v>
      </c>
      <c r="CX4910" s="1">
        <v>150107</v>
      </c>
      <c r="CY4910" s="1" t="s">
        <v>2857</v>
      </c>
    </row>
    <row r="4911" spans="97:103" x14ac:dyDescent="0.2">
      <c r="CS4911" s="1" t="s">
        <v>2857</v>
      </c>
      <c r="CT4911" s="1">
        <v>2</v>
      </c>
      <c r="CU4911" s="1">
        <v>650</v>
      </c>
      <c r="CV4911" s="1">
        <v>107</v>
      </c>
      <c r="CW4911" s="1">
        <v>0</v>
      </c>
      <c r="CX4911" s="1">
        <v>150107</v>
      </c>
      <c r="CY4911" s="1" t="s">
        <v>2857</v>
      </c>
    </row>
    <row r="4912" spans="97:103" x14ac:dyDescent="0.2">
      <c r="CS4912" s="1" t="s">
        <v>2857</v>
      </c>
      <c r="CT4912" s="1">
        <v>2</v>
      </c>
      <c r="CU4912" s="1">
        <v>650</v>
      </c>
      <c r="CV4912" s="1">
        <v>107</v>
      </c>
      <c r="CW4912" s="1">
        <v>0</v>
      </c>
      <c r="CX4912" s="1">
        <v>150107</v>
      </c>
      <c r="CY4912" s="1" t="s">
        <v>2857</v>
      </c>
    </row>
    <row r="4913" spans="97:103" x14ac:dyDescent="0.2">
      <c r="CS4913" s="1" t="s">
        <v>2857</v>
      </c>
      <c r="CT4913" s="1">
        <v>2</v>
      </c>
      <c r="CU4913" s="1">
        <v>650</v>
      </c>
      <c r="CV4913" s="1">
        <v>107</v>
      </c>
      <c r="CW4913" s="1">
        <v>0</v>
      </c>
      <c r="CX4913" s="1">
        <v>150107</v>
      </c>
      <c r="CY4913" s="1" t="s">
        <v>2857</v>
      </c>
    </row>
    <row r="4914" spans="97:103" x14ac:dyDescent="0.2">
      <c r="CS4914" s="1" t="s">
        <v>2857</v>
      </c>
      <c r="CT4914" s="1">
        <v>2</v>
      </c>
      <c r="CU4914" s="1">
        <v>650</v>
      </c>
      <c r="CV4914" s="1">
        <v>107</v>
      </c>
      <c r="CW4914" s="1">
        <v>0</v>
      </c>
      <c r="CX4914" s="1">
        <v>150107</v>
      </c>
      <c r="CY4914" s="1" t="s">
        <v>2857</v>
      </c>
    </row>
    <row r="4915" spans="97:103" x14ac:dyDescent="0.2">
      <c r="CS4915" s="1" t="s">
        <v>2857</v>
      </c>
      <c r="CT4915" s="1">
        <v>2</v>
      </c>
      <c r="CU4915" s="1">
        <v>650</v>
      </c>
      <c r="CV4915" s="1">
        <v>107</v>
      </c>
      <c r="CW4915" s="1">
        <v>0</v>
      </c>
      <c r="CX4915" s="1">
        <v>150107</v>
      </c>
      <c r="CY4915" s="1" t="s">
        <v>2857</v>
      </c>
    </row>
    <row r="4916" spans="97:103" x14ac:dyDescent="0.2">
      <c r="CS4916" s="1" t="s">
        <v>2857</v>
      </c>
      <c r="CT4916" s="1">
        <v>2</v>
      </c>
      <c r="CU4916" s="1">
        <v>650</v>
      </c>
      <c r="CV4916" s="1">
        <v>107</v>
      </c>
      <c r="CW4916" s="1">
        <v>0</v>
      </c>
      <c r="CX4916" s="1">
        <v>150107</v>
      </c>
      <c r="CY4916" s="1" t="s">
        <v>2857</v>
      </c>
    </row>
    <row r="4917" spans="97:103" x14ac:dyDescent="0.2">
      <c r="CS4917" s="1" t="s">
        <v>2857</v>
      </c>
      <c r="CT4917" s="1">
        <v>2</v>
      </c>
      <c r="CU4917" s="1">
        <v>650</v>
      </c>
      <c r="CV4917" s="1">
        <v>107</v>
      </c>
      <c r="CW4917" s="1">
        <v>0</v>
      </c>
      <c r="CX4917" s="1">
        <v>150107</v>
      </c>
      <c r="CY4917" s="1" t="s">
        <v>2857</v>
      </c>
    </row>
    <row r="4918" spans="97:103" x14ac:dyDescent="0.2">
      <c r="CS4918" s="1" t="s">
        <v>2857</v>
      </c>
      <c r="CT4918" s="1">
        <v>2</v>
      </c>
      <c r="CU4918" s="1">
        <v>650</v>
      </c>
      <c r="CV4918" s="1">
        <v>107</v>
      </c>
      <c r="CW4918" s="1">
        <v>0</v>
      </c>
      <c r="CX4918" s="1">
        <v>150107</v>
      </c>
      <c r="CY4918" s="1" t="s">
        <v>2857</v>
      </c>
    </row>
    <row r="4919" spans="97:103" x14ac:dyDescent="0.2">
      <c r="CS4919" s="1" t="s">
        <v>2857</v>
      </c>
      <c r="CT4919" s="1">
        <v>2</v>
      </c>
      <c r="CU4919" s="1">
        <v>650</v>
      </c>
      <c r="CV4919" s="1">
        <v>107</v>
      </c>
      <c r="CW4919" s="1">
        <v>0</v>
      </c>
      <c r="CX4919" s="1">
        <v>150107</v>
      </c>
      <c r="CY4919" s="1" t="s">
        <v>2857</v>
      </c>
    </row>
    <row r="4920" spans="97:103" x14ac:dyDescent="0.2">
      <c r="CS4920" s="1" t="s">
        <v>2857</v>
      </c>
      <c r="CT4920" s="1">
        <v>2</v>
      </c>
      <c r="CU4920" s="1">
        <v>650</v>
      </c>
      <c r="CV4920" s="1">
        <v>107</v>
      </c>
      <c r="CW4920" s="1">
        <v>0</v>
      </c>
      <c r="CX4920" s="1">
        <v>150107</v>
      </c>
      <c r="CY4920" s="1" t="s">
        <v>2857</v>
      </c>
    </row>
    <row r="4921" spans="97:103" x14ac:dyDescent="0.2">
      <c r="CS4921" s="1" t="s">
        <v>2857</v>
      </c>
      <c r="CT4921" s="1">
        <v>2</v>
      </c>
      <c r="CU4921" s="1">
        <v>650</v>
      </c>
      <c r="CV4921" s="1">
        <v>107</v>
      </c>
      <c r="CW4921" s="1">
        <v>0</v>
      </c>
      <c r="CX4921" s="1">
        <v>150107</v>
      </c>
      <c r="CY4921" s="1" t="s">
        <v>2857</v>
      </c>
    </row>
    <row r="4922" spans="97:103" x14ac:dyDescent="0.2">
      <c r="CS4922" s="1" t="s">
        <v>2857</v>
      </c>
      <c r="CT4922" s="1">
        <v>2</v>
      </c>
      <c r="CU4922" s="1">
        <v>650</v>
      </c>
      <c r="CV4922" s="1">
        <v>107</v>
      </c>
      <c r="CW4922" s="1">
        <v>0</v>
      </c>
      <c r="CX4922" s="1">
        <v>150107</v>
      </c>
      <c r="CY4922" s="1" t="s">
        <v>2857</v>
      </c>
    </row>
    <row r="4923" spans="97:103" x14ac:dyDescent="0.2">
      <c r="CS4923" s="1" t="s">
        <v>2857</v>
      </c>
      <c r="CT4923" s="1">
        <v>2</v>
      </c>
      <c r="CU4923" s="1">
        <v>650</v>
      </c>
      <c r="CV4923" s="1">
        <v>107</v>
      </c>
      <c r="CW4923" s="1">
        <v>0</v>
      </c>
      <c r="CX4923" s="1">
        <v>150107</v>
      </c>
      <c r="CY4923" s="1" t="s">
        <v>2857</v>
      </c>
    </row>
    <row r="4924" spans="97:103" x14ac:dyDescent="0.2">
      <c r="CS4924" s="1" t="s">
        <v>2857</v>
      </c>
      <c r="CT4924" s="1">
        <v>2</v>
      </c>
      <c r="CU4924" s="1">
        <v>650</v>
      </c>
      <c r="CV4924" s="1">
        <v>107</v>
      </c>
      <c r="CW4924" s="1">
        <v>0</v>
      </c>
      <c r="CX4924" s="1">
        <v>150107</v>
      </c>
      <c r="CY4924" s="1" t="s">
        <v>2857</v>
      </c>
    </row>
    <row r="4925" spans="97:103" x14ac:dyDescent="0.2">
      <c r="CS4925" s="1" t="s">
        <v>2857</v>
      </c>
      <c r="CT4925" s="1">
        <v>2</v>
      </c>
      <c r="CU4925" s="1">
        <v>650</v>
      </c>
      <c r="CV4925" s="1">
        <v>107</v>
      </c>
      <c r="CW4925" s="1">
        <v>0</v>
      </c>
      <c r="CX4925" s="1">
        <v>150107</v>
      </c>
      <c r="CY4925" s="1" t="s">
        <v>2857</v>
      </c>
    </row>
    <row r="4926" spans="97:103" x14ac:dyDescent="0.2">
      <c r="CS4926" s="1" t="s">
        <v>2857</v>
      </c>
      <c r="CT4926" s="1">
        <v>2</v>
      </c>
      <c r="CU4926" s="1">
        <v>650</v>
      </c>
      <c r="CV4926" s="1">
        <v>107</v>
      </c>
      <c r="CW4926" s="1">
        <v>0</v>
      </c>
      <c r="CX4926" s="1">
        <v>150107</v>
      </c>
      <c r="CY4926" s="1" t="s">
        <v>2857</v>
      </c>
    </row>
    <row r="4927" spans="97:103" x14ac:dyDescent="0.2">
      <c r="CS4927" s="1" t="s">
        <v>2857</v>
      </c>
      <c r="CT4927" s="1">
        <v>2</v>
      </c>
      <c r="CU4927" s="1">
        <v>650</v>
      </c>
      <c r="CV4927" s="1">
        <v>107</v>
      </c>
      <c r="CW4927" s="1">
        <v>0</v>
      </c>
      <c r="CX4927" s="1">
        <v>150107</v>
      </c>
      <c r="CY4927" s="1" t="s">
        <v>2857</v>
      </c>
    </row>
    <row r="4928" spans="97:103" x14ac:dyDescent="0.2">
      <c r="CS4928" s="1" t="s">
        <v>2857</v>
      </c>
      <c r="CT4928" s="1">
        <v>2</v>
      </c>
      <c r="CU4928" s="1">
        <v>650</v>
      </c>
      <c r="CV4928" s="1">
        <v>107</v>
      </c>
      <c r="CW4928" s="1">
        <v>0</v>
      </c>
      <c r="CX4928" s="1">
        <v>150107</v>
      </c>
      <c r="CY4928" s="1" t="s">
        <v>2857</v>
      </c>
    </row>
    <row r="4929" spans="97:103" x14ac:dyDescent="0.2">
      <c r="CS4929" s="1" t="s">
        <v>2857</v>
      </c>
      <c r="CT4929" s="1">
        <v>2</v>
      </c>
      <c r="CU4929" s="1">
        <v>650</v>
      </c>
      <c r="CV4929" s="1">
        <v>107</v>
      </c>
      <c r="CW4929" s="1">
        <v>0</v>
      </c>
      <c r="CX4929" s="1">
        <v>150107</v>
      </c>
      <c r="CY4929" s="1" t="s">
        <v>2857</v>
      </c>
    </row>
    <row r="4930" spans="97:103" x14ac:dyDescent="0.2">
      <c r="CS4930" s="1" t="s">
        <v>2857</v>
      </c>
      <c r="CT4930" s="1">
        <v>2</v>
      </c>
      <c r="CU4930" s="1">
        <v>650</v>
      </c>
      <c r="CV4930" s="1">
        <v>107</v>
      </c>
      <c r="CW4930" s="1">
        <v>0</v>
      </c>
      <c r="CX4930" s="1">
        <v>150107</v>
      </c>
      <c r="CY4930" s="1" t="s">
        <v>2857</v>
      </c>
    </row>
    <row r="4931" spans="97:103" x14ac:dyDescent="0.2">
      <c r="CS4931" s="1" t="s">
        <v>2857</v>
      </c>
      <c r="CT4931" s="1">
        <v>2</v>
      </c>
      <c r="CU4931" s="1">
        <v>650</v>
      </c>
      <c r="CV4931" s="1">
        <v>107</v>
      </c>
      <c r="CW4931" s="1">
        <v>0</v>
      </c>
      <c r="CX4931" s="1">
        <v>150107</v>
      </c>
      <c r="CY4931" s="1" t="s">
        <v>2857</v>
      </c>
    </row>
    <row r="4932" spans="97:103" x14ac:dyDescent="0.2">
      <c r="CS4932" s="1" t="s">
        <v>2857</v>
      </c>
      <c r="CT4932" s="1">
        <v>2</v>
      </c>
      <c r="CU4932" s="1">
        <v>650</v>
      </c>
      <c r="CV4932" s="1">
        <v>107</v>
      </c>
      <c r="CW4932" s="1">
        <v>0</v>
      </c>
      <c r="CX4932" s="1">
        <v>150107</v>
      </c>
      <c r="CY4932" s="1" t="s">
        <v>2857</v>
      </c>
    </row>
    <row r="4933" spans="97:103" x14ac:dyDescent="0.2">
      <c r="CS4933" s="1" t="s">
        <v>2857</v>
      </c>
      <c r="CT4933" s="1">
        <v>2</v>
      </c>
      <c r="CU4933" s="1">
        <v>650</v>
      </c>
      <c r="CV4933" s="1">
        <v>107</v>
      </c>
      <c r="CW4933" s="1">
        <v>0</v>
      </c>
      <c r="CX4933" s="1">
        <v>150107</v>
      </c>
      <c r="CY4933" s="1" t="s">
        <v>2857</v>
      </c>
    </row>
    <row r="4934" spans="97:103" x14ac:dyDescent="0.2">
      <c r="CS4934" s="1" t="s">
        <v>2857</v>
      </c>
      <c r="CT4934" s="1">
        <v>2</v>
      </c>
      <c r="CU4934" s="1">
        <v>650</v>
      </c>
      <c r="CV4934" s="1">
        <v>107</v>
      </c>
      <c r="CW4934" s="1">
        <v>0</v>
      </c>
      <c r="CX4934" s="1">
        <v>150107</v>
      </c>
      <c r="CY4934" s="1" t="s">
        <v>2857</v>
      </c>
    </row>
    <row r="4935" spans="97:103" x14ac:dyDescent="0.2">
      <c r="CS4935" s="1" t="s">
        <v>2857</v>
      </c>
      <c r="CT4935" s="1">
        <v>2</v>
      </c>
      <c r="CU4935" s="1">
        <v>650</v>
      </c>
      <c r="CV4935" s="1">
        <v>107</v>
      </c>
      <c r="CW4935" s="1">
        <v>0</v>
      </c>
      <c r="CX4935" s="1">
        <v>150107</v>
      </c>
      <c r="CY4935" s="1" t="s">
        <v>2857</v>
      </c>
    </row>
    <row r="4936" spans="97:103" x14ac:dyDescent="0.2">
      <c r="CS4936" s="1" t="s">
        <v>2857</v>
      </c>
      <c r="CT4936" s="1">
        <v>2</v>
      </c>
      <c r="CU4936" s="1">
        <v>650</v>
      </c>
      <c r="CV4936" s="1">
        <v>107</v>
      </c>
      <c r="CW4936" s="1">
        <v>0</v>
      </c>
      <c r="CX4936" s="1">
        <v>150107</v>
      </c>
      <c r="CY4936" s="1" t="s">
        <v>2857</v>
      </c>
    </row>
    <row r="4937" spans="97:103" x14ac:dyDescent="0.2">
      <c r="CS4937" s="1" t="s">
        <v>2857</v>
      </c>
      <c r="CT4937" s="1">
        <v>2</v>
      </c>
      <c r="CU4937" s="1">
        <v>650</v>
      </c>
      <c r="CV4937" s="1">
        <v>107</v>
      </c>
      <c r="CW4937" s="1">
        <v>0</v>
      </c>
      <c r="CX4937" s="1">
        <v>150107</v>
      </c>
      <c r="CY4937" s="1" t="s">
        <v>2857</v>
      </c>
    </row>
    <row r="4938" spans="97:103" x14ac:dyDescent="0.2">
      <c r="CS4938" s="1" t="s">
        <v>3813</v>
      </c>
      <c r="CT4938" s="1">
        <v>4</v>
      </c>
      <c r="CU4938" s="1">
        <v>650</v>
      </c>
      <c r="CV4938" s="1">
        <v>112</v>
      </c>
      <c r="CW4938" s="1">
        <v>0</v>
      </c>
      <c r="CX4938" s="1">
        <v>150112</v>
      </c>
      <c r="CY4938" s="1" t="s">
        <v>3813</v>
      </c>
    </row>
    <row r="4939" spans="97:103" x14ac:dyDescent="0.2">
      <c r="CS4939" s="1" t="s">
        <v>3813</v>
      </c>
      <c r="CT4939" s="1">
        <v>4</v>
      </c>
      <c r="CU4939" s="1">
        <v>650</v>
      </c>
      <c r="CV4939" s="1">
        <v>112</v>
      </c>
      <c r="CW4939" s="1">
        <v>0</v>
      </c>
      <c r="CX4939" s="1">
        <v>150112</v>
      </c>
      <c r="CY4939" s="1" t="s">
        <v>3813</v>
      </c>
    </row>
    <row r="4940" spans="97:103" x14ac:dyDescent="0.2">
      <c r="CS4940" s="1" t="s">
        <v>3813</v>
      </c>
      <c r="CT4940" s="1">
        <v>4</v>
      </c>
      <c r="CU4940" s="1">
        <v>650</v>
      </c>
      <c r="CV4940" s="1">
        <v>112</v>
      </c>
      <c r="CW4940" s="1">
        <v>0</v>
      </c>
      <c r="CX4940" s="1">
        <v>150112</v>
      </c>
      <c r="CY4940" s="1" t="s">
        <v>3813</v>
      </c>
    </row>
    <row r="4941" spans="97:103" x14ac:dyDescent="0.2">
      <c r="CS4941" s="1" t="s">
        <v>3813</v>
      </c>
      <c r="CT4941" s="1">
        <v>4</v>
      </c>
      <c r="CU4941" s="1">
        <v>650</v>
      </c>
      <c r="CV4941" s="1">
        <v>112</v>
      </c>
      <c r="CW4941" s="1">
        <v>0</v>
      </c>
      <c r="CX4941" s="1">
        <v>150112</v>
      </c>
      <c r="CY4941" s="1" t="s">
        <v>3813</v>
      </c>
    </row>
    <row r="4942" spans="97:103" x14ac:dyDescent="0.2">
      <c r="CS4942" s="1" t="s">
        <v>3813</v>
      </c>
      <c r="CT4942" s="1">
        <v>4</v>
      </c>
      <c r="CU4942" s="1">
        <v>650</v>
      </c>
      <c r="CV4942" s="1">
        <v>112</v>
      </c>
      <c r="CW4942" s="1">
        <v>0</v>
      </c>
      <c r="CX4942" s="1">
        <v>150112</v>
      </c>
      <c r="CY4942" s="1" t="s">
        <v>3813</v>
      </c>
    </row>
    <row r="4943" spans="97:103" x14ac:dyDescent="0.2">
      <c r="CS4943" s="1" t="s">
        <v>3813</v>
      </c>
      <c r="CT4943" s="1">
        <v>4</v>
      </c>
      <c r="CU4943" s="1">
        <v>650</v>
      </c>
      <c r="CV4943" s="1">
        <v>112</v>
      </c>
      <c r="CW4943" s="1">
        <v>0</v>
      </c>
      <c r="CX4943" s="1">
        <v>150112</v>
      </c>
      <c r="CY4943" s="1" t="s">
        <v>3813</v>
      </c>
    </row>
    <row r="4944" spans="97:103" x14ac:dyDescent="0.2">
      <c r="CS4944" s="1" t="s">
        <v>3813</v>
      </c>
      <c r="CT4944" s="1">
        <v>4</v>
      </c>
      <c r="CU4944" s="1">
        <v>650</v>
      </c>
      <c r="CV4944" s="1">
        <v>112</v>
      </c>
      <c r="CW4944" s="1">
        <v>0</v>
      </c>
      <c r="CX4944" s="1">
        <v>150112</v>
      </c>
      <c r="CY4944" s="1" t="s">
        <v>3813</v>
      </c>
    </row>
    <row r="4945" spans="97:103" x14ac:dyDescent="0.2">
      <c r="CS4945" s="1" t="s">
        <v>3813</v>
      </c>
      <c r="CT4945" s="1">
        <v>4</v>
      </c>
      <c r="CU4945" s="1">
        <v>650</v>
      </c>
      <c r="CV4945" s="1">
        <v>112</v>
      </c>
      <c r="CW4945" s="1">
        <v>0</v>
      </c>
      <c r="CX4945" s="1">
        <v>150112</v>
      </c>
      <c r="CY4945" s="1" t="s">
        <v>3813</v>
      </c>
    </row>
    <row r="4946" spans="97:103" x14ac:dyDescent="0.2">
      <c r="CS4946" s="1" t="s">
        <v>3813</v>
      </c>
      <c r="CT4946" s="1">
        <v>4</v>
      </c>
      <c r="CU4946" s="1">
        <v>650</v>
      </c>
      <c r="CV4946" s="1">
        <v>112</v>
      </c>
      <c r="CW4946" s="1">
        <v>0</v>
      </c>
      <c r="CX4946" s="1">
        <v>150112</v>
      </c>
      <c r="CY4946" s="1" t="s">
        <v>3813</v>
      </c>
    </row>
    <row r="4947" spans="97:103" x14ac:dyDescent="0.2">
      <c r="CS4947" s="1" t="s">
        <v>3813</v>
      </c>
      <c r="CT4947" s="1">
        <v>4</v>
      </c>
      <c r="CU4947" s="1">
        <v>650</v>
      </c>
      <c r="CV4947" s="1">
        <v>112</v>
      </c>
      <c r="CW4947" s="1">
        <v>0</v>
      </c>
      <c r="CX4947" s="1">
        <v>150112</v>
      </c>
      <c r="CY4947" s="1" t="s">
        <v>3813</v>
      </c>
    </row>
    <row r="4948" spans="97:103" x14ac:dyDescent="0.2">
      <c r="CS4948" s="1" t="s">
        <v>3813</v>
      </c>
      <c r="CT4948" s="1">
        <v>4</v>
      </c>
      <c r="CU4948" s="1">
        <v>650</v>
      </c>
      <c r="CV4948" s="1">
        <v>112</v>
      </c>
      <c r="CW4948" s="1">
        <v>0</v>
      </c>
      <c r="CX4948" s="1">
        <v>150112</v>
      </c>
      <c r="CY4948" s="1" t="s">
        <v>3813</v>
      </c>
    </row>
    <row r="4949" spans="97:103" x14ac:dyDescent="0.2">
      <c r="CS4949" s="1" t="s">
        <v>3813</v>
      </c>
      <c r="CT4949" s="1">
        <v>4</v>
      </c>
      <c r="CU4949" s="1">
        <v>650</v>
      </c>
      <c r="CV4949" s="1">
        <v>112</v>
      </c>
      <c r="CW4949" s="1">
        <v>0</v>
      </c>
      <c r="CX4949" s="1">
        <v>150112</v>
      </c>
      <c r="CY4949" s="1" t="s">
        <v>3813</v>
      </c>
    </row>
    <row r="4950" spans="97:103" x14ac:dyDescent="0.2">
      <c r="CS4950" s="1" t="s">
        <v>3813</v>
      </c>
      <c r="CT4950" s="1">
        <v>4</v>
      </c>
      <c r="CU4950" s="1">
        <v>650</v>
      </c>
      <c r="CV4950" s="1">
        <v>112</v>
      </c>
      <c r="CW4950" s="1">
        <v>0</v>
      </c>
      <c r="CX4950" s="1">
        <v>150112</v>
      </c>
      <c r="CY4950" s="1" t="s">
        <v>3813</v>
      </c>
    </row>
    <row r="4951" spans="97:103" x14ac:dyDescent="0.2">
      <c r="CS4951" s="1" t="s">
        <v>3813</v>
      </c>
      <c r="CT4951" s="1">
        <v>4</v>
      </c>
      <c r="CU4951" s="1">
        <v>650</v>
      </c>
      <c r="CV4951" s="1">
        <v>112</v>
      </c>
      <c r="CW4951" s="1">
        <v>0</v>
      </c>
      <c r="CX4951" s="1">
        <v>150112</v>
      </c>
      <c r="CY4951" s="1" t="s">
        <v>3813</v>
      </c>
    </row>
    <row r="4952" spans="97:103" x14ac:dyDescent="0.2">
      <c r="CS4952" s="1" t="s">
        <v>3813</v>
      </c>
      <c r="CT4952" s="1">
        <v>4</v>
      </c>
      <c r="CU4952" s="1">
        <v>650</v>
      </c>
      <c r="CV4952" s="1">
        <v>112</v>
      </c>
      <c r="CW4952" s="1">
        <v>0</v>
      </c>
      <c r="CX4952" s="1">
        <v>150112</v>
      </c>
      <c r="CY4952" s="1" t="s">
        <v>3813</v>
      </c>
    </row>
    <row r="4953" spans="97:103" x14ac:dyDescent="0.2">
      <c r="CS4953" s="1" t="s">
        <v>3813</v>
      </c>
      <c r="CT4953" s="1">
        <v>4</v>
      </c>
      <c r="CU4953" s="1">
        <v>650</v>
      </c>
      <c r="CV4953" s="1">
        <v>112</v>
      </c>
      <c r="CW4953" s="1">
        <v>0</v>
      </c>
      <c r="CX4953" s="1">
        <v>150112</v>
      </c>
      <c r="CY4953" s="1" t="s">
        <v>3813</v>
      </c>
    </row>
    <row r="4954" spans="97:103" x14ac:dyDescent="0.2">
      <c r="CS4954" s="1" t="s">
        <v>3813</v>
      </c>
      <c r="CT4954" s="1">
        <v>4</v>
      </c>
      <c r="CU4954" s="1">
        <v>650</v>
      </c>
      <c r="CV4954" s="1">
        <v>112</v>
      </c>
      <c r="CW4954" s="1">
        <v>0</v>
      </c>
      <c r="CX4954" s="1">
        <v>150112</v>
      </c>
      <c r="CY4954" s="1" t="s">
        <v>3813</v>
      </c>
    </row>
    <row r="4955" spans="97:103" x14ac:dyDescent="0.2">
      <c r="CS4955" s="1" t="s">
        <v>3813</v>
      </c>
      <c r="CT4955" s="1">
        <v>4</v>
      </c>
      <c r="CU4955" s="1">
        <v>650</v>
      </c>
      <c r="CV4955" s="1">
        <v>112</v>
      </c>
      <c r="CW4955" s="1">
        <v>0</v>
      </c>
      <c r="CX4955" s="1">
        <v>150112</v>
      </c>
      <c r="CY4955" s="1" t="s">
        <v>3813</v>
      </c>
    </row>
    <row r="4956" spans="97:103" x14ac:dyDescent="0.2">
      <c r="CS4956" s="1" t="s">
        <v>3813</v>
      </c>
      <c r="CT4956" s="1">
        <v>4</v>
      </c>
      <c r="CU4956" s="1">
        <v>650</v>
      </c>
      <c r="CV4956" s="1">
        <v>112</v>
      </c>
      <c r="CW4956" s="1">
        <v>0</v>
      </c>
      <c r="CX4956" s="1">
        <v>150112</v>
      </c>
      <c r="CY4956" s="1" t="s">
        <v>3813</v>
      </c>
    </row>
    <row r="4957" spans="97:103" x14ac:dyDescent="0.2">
      <c r="CS4957" s="1" t="s">
        <v>3813</v>
      </c>
      <c r="CT4957" s="1">
        <v>4</v>
      </c>
      <c r="CU4957" s="1">
        <v>650</v>
      </c>
      <c r="CV4957" s="1">
        <v>112</v>
      </c>
      <c r="CW4957" s="1">
        <v>0</v>
      </c>
      <c r="CX4957" s="1">
        <v>150112</v>
      </c>
      <c r="CY4957" s="1" t="s">
        <v>3813</v>
      </c>
    </row>
    <row r="4958" spans="97:103" x14ac:dyDescent="0.2">
      <c r="CS4958" s="1" t="s">
        <v>3813</v>
      </c>
      <c r="CT4958" s="1">
        <v>4</v>
      </c>
      <c r="CU4958" s="1">
        <v>650</v>
      </c>
      <c r="CV4958" s="1">
        <v>112</v>
      </c>
      <c r="CW4958" s="1">
        <v>0</v>
      </c>
      <c r="CX4958" s="1">
        <v>150112</v>
      </c>
      <c r="CY4958" s="1" t="s">
        <v>3813</v>
      </c>
    </row>
    <row r="4959" spans="97:103" x14ac:dyDescent="0.2">
      <c r="CS4959" s="1" t="s">
        <v>3813</v>
      </c>
      <c r="CT4959" s="1">
        <v>4</v>
      </c>
      <c r="CU4959" s="1">
        <v>650</v>
      </c>
      <c r="CV4959" s="1">
        <v>112</v>
      </c>
      <c r="CW4959" s="1">
        <v>0</v>
      </c>
      <c r="CX4959" s="1">
        <v>150112</v>
      </c>
      <c r="CY4959" s="1" t="s">
        <v>3813</v>
      </c>
    </row>
    <row r="4960" spans="97:103" x14ac:dyDescent="0.2">
      <c r="CS4960" s="1" t="s">
        <v>3813</v>
      </c>
      <c r="CT4960" s="1">
        <v>4</v>
      </c>
      <c r="CU4960" s="1">
        <v>650</v>
      </c>
      <c r="CV4960" s="1">
        <v>112</v>
      </c>
      <c r="CW4960" s="1">
        <v>0</v>
      </c>
      <c r="CX4960" s="1">
        <v>150112</v>
      </c>
      <c r="CY4960" s="1" t="s">
        <v>3813</v>
      </c>
    </row>
    <row r="4961" spans="97:103" x14ac:dyDescent="0.2">
      <c r="CS4961" s="1" t="s">
        <v>3813</v>
      </c>
      <c r="CT4961" s="1">
        <v>4</v>
      </c>
      <c r="CU4961" s="1">
        <v>650</v>
      </c>
      <c r="CV4961" s="1">
        <v>112</v>
      </c>
      <c r="CW4961" s="1">
        <v>0</v>
      </c>
      <c r="CX4961" s="1">
        <v>150112</v>
      </c>
      <c r="CY4961" s="1" t="s">
        <v>3813</v>
      </c>
    </row>
    <row r="4962" spans="97:103" x14ac:dyDescent="0.2">
      <c r="CS4962" s="1" t="s">
        <v>3813</v>
      </c>
      <c r="CT4962" s="1">
        <v>4</v>
      </c>
      <c r="CU4962" s="1">
        <v>650</v>
      </c>
      <c r="CV4962" s="1">
        <v>112</v>
      </c>
      <c r="CW4962" s="1">
        <v>0</v>
      </c>
      <c r="CX4962" s="1">
        <v>150112</v>
      </c>
      <c r="CY4962" s="1" t="s">
        <v>3813</v>
      </c>
    </row>
    <row r="4963" spans="97:103" x14ac:dyDescent="0.2">
      <c r="CS4963" s="1" t="s">
        <v>3813</v>
      </c>
      <c r="CT4963" s="1">
        <v>4</v>
      </c>
      <c r="CU4963" s="1">
        <v>650</v>
      </c>
      <c r="CV4963" s="1">
        <v>112</v>
      </c>
      <c r="CW4963" s="1">
        <v>0</v>
      </c>
      <c r="CX4963" s="1">
        <v>150112</v>
      </c>
      <c r="CY4963" s="1" t="s">
        <v>3813</v>
      </c>
    </row>
    <row r="4964" spans="97:103" x14ac:dyDescent="0.2">
      <c r="CS4964" s="1" t="s">
        <v>3813</v>
      </c>
      <c r="CT4964" s="1">
        <v>4</v>
      </c>
      <c r="CU4964" s="1">
        <v>650</v>
      </c>
      <c r="CV4964" s="1">
        <v>112</v>
      </c>
      <c r="CW4964" s="1">
        <v>0</v>
      </c>
      <c r="CX4964" s="1">
        <v>150112</v>
      </c>
      <c r="CY4964" s="1" t="s">
        <v>3813</v>
      </c>
    </row>
    <row r="4965" spans="97:103" x14ac:dyDescent="0.2">
      <c r="CS4965" s="1" t="s">
        <v>3813</v>
      </c>
      <c r="CT4965" s="1">
        <v>4</v>
      </c>
      <c r="CU4965" s="1">
        <v>650</v>
      </c>
      <c r="CV4965" s="1">
        <v>112</v>
      </c>
      <c r="CW4965" s="1">
        <v>0</v>
      </c>
      <c r="CX4965" s="1">
        <v>150112</v>
      </c>
      <c r="CY4965" s="1" t="s">
        <v>3813</v>
      </c>
    </row>
    <row r="4966" spans="97:103" x14ac:dyDescent="0.2">
      <c r="CS4966" s="1" t="s">
        <v>3813</v>
      </c>
      <c r="CT4966" s="1">
        <v>4</v>
      </c>
      <c r="CU4966" s="1">
        <v>650</v>
      </c>
      <c r="CV4966" s="1">
        <v>112</v>
      </c>
      <c r="CW4966" s="1">
        <v>0</v>
      </c>
      <c r="CX4966" s="1">
        <v>150112</v>
      </c>
      <c r="CY4966" s="1" t="s">
        <v>3813</v>
      </c>
    </row>
    <row r="4967" spans="97:103" x14ac:dyDescent="0.2">
      <c r="CS4967" s="1" t="s">
        <v>3813</v>
      </c>
      <c r="CT4967" s="1">
        <v>4</v>
      </c>
      <c r="CU4967" s="1">
        <v>650</v>
      </c>
      <c r="CV4967" s="1">
        <v>112</v>
      </c>
      <c r="CW4967" s="1">
        <v>0</v>
      </c>
      <c r="CX4967" s="1">
        <v>150112</v>
      </c>
      <c r="CY4967" s="1" t="s">
        <v>3813</v>
      </c>
    </row>
    <row r="4968" spans="97:103" x14ac:dyDescent="0.2">
      <c r="CS4968" s="1" t="s">
        <v>3813</v>
      </c>
      <c r="CT4968" s="1">
        <v>4</v>
      </c>
      <c r="CU4968" s="1">
        <v>650</v>
      </c>
      <c r="CV4968" s="1">
        <v>112</v>
      </c>
      <c r="CW4968" s="1">
        <v>0</v>
      </c>
      <c r="CX4968" s="1">
        <v>150112</v>
      </c>
      <c r="CY4968" s="1" t="s">
        <v>3813</v>
      </c>
    </row>
    <row r="4969" spans="97:103" x14ac:dyDescent="0.2">
      <c r="CS4969" s="1" t="s">
        <v>3813</v>
      </c>
      <c r="CT4969" s="1">
        <v>4</v>
      </c>
      <c r="CU4969" s="1">
        <v>650</v>
      </c>
      <c r="CV4969" s="1">
        <v>112</v>
      </c>
      <c r="CW4969" s="1">
        <v>0</v>
      </c>
      <c r="CX4969" s="1">
        <v>150112</v>
      </c>
      <c r="CY4969" s="1" t="s">
        <v>3813</v>
      </c>
    </row>
    <row r="4970" spans="97:103" x14ac:dyDescent="0.2">
      <c r="CS4970" s="1" t="s">
        <v>3813</v>
      </c>
      <c r="CT4970" s="1">
        <v>4</v>
      </c>
      <c r="CU4970" s="1">
        <v>650</v>
      </c>
      <c r="CV4970" s="1">
        <v>112</v>
      </c>
      <c r="CW4970" s="1">
        <v>0</v>
      </c>
      <c r="CX4970" s="1">
        <v>150112</v>
      </c>
      <c r="CY4970" s="1" t="s">
        <v>3813</v>
      </c>
    </row>
    <row r="4971" spans="97:103" x14ac:dyDescent="0.2">
      <c r="CS4971" s="1" t="s">
        <v>3813</v>
      </c>
      <c r="CT4971" s="1">
        <v>4</v>
      </c>
      <c r="CU4971" s="1">
        <v>650</v>
      </c>
      <c r="CV4971" s="1">
        <v>112</v>
      </c>
      <c r="CW4971" s="1">
        <v>0</v>
      </c>
      <c r="CX4971" s="1">
        <v>150112</v>
      </c>
      <c r="CY4971" s="1" t="s">
        <v>3813</v>
      </c>
    </row>
    <row r="4972" spans="97:103" x14ac:dyDescent="0.2">
      <c r="CS4972" s="1" t="s">
        <v>3813</v>
      </c>
      <c r="CT4972" s="1">
        <v>4</v>
      </c>
      <c r="CU4972" s="1">
        <v>650</v>
      </c>
      <c r="CV4972" s="1">
        <v>112</v>
      </c>
      <c r="CW4972" s="1">
        <v>0</v>
      </c>
      <c r="CX4972" s="1">
        <v>150112</v>
      </c>
      <c r="CY4972" s="1" t="s">
        <v>3813</v>
      </c>
    </row>
    <row r="4973" spans="97:103" x14ac:dyDescent="0.2">
      <c r="CS4973" s="1" t="s">
        <v>3813</v>
      </c>
      <c r="CT4973" s="1">
        <v>4</v>
      </c>
      <c r="CU4973" s="1">
        <v>650</v>
      </c>
      <c r="CV4973" s="1">
        <v>112</v>
      </c>
      <c r="CW4973" s="1">
        <v>0</v>
      </c>
      <c r="CX4973" s="1">
        <v>150112</v>
      </c>
      <c r="CY4973" s="1" t="s">
        <v>3813</v>
      </c>
    </row>
    <row r="4974" spans="97:103" x14ac:dyDescent="0.2">
      <c r="CS4974" s="1" t="s">
        <v>3809</v>
      </c>
      <c r="CT4974" s="1">
        <v>2</v>
      </c>
      <c r="CU4974" s="1">
        <v>650</v>
      </c>
      <c r="CV4974" s="1">
        <v>102</v>
      </c>
      <c r="CW4974" s="1">
        <v>0</v>
      </c>
      <c r="CX4974" s="1">
        <v>150102</v>
      </c>
      <c r="CY4974" s="1" t="s">
        <v>3809</v>
      </c>
    </row>
    <row r="4975" spans="97:103" x14ac:dyDescent="0.2">
      <c r="CS4975" s="1" t="s">
        <v>151</v>
      </c>
      <c r="CT4975" s="1">
        <v>1</v>
      </c>
      <c r="CU4975" s="1">
        <v>650</v>
      </c>
      <c r="CV4975" s="1">
        <v>64</v>
      </c>
      <c r="CW4975" s="1">
        <v>0</v>
      </c>
      <c r="CX4975" s="1">
        <v>150064</v>
      </c>
      <c r="CY4975" s="1" t="s">
        <v>151</v>
      </c>
    </row>
    <row r="4976" spans="97:103" x14ac:dyDescent="0.2">
      <c r="CS4976" s="1" t="s">
        <v>153</v>
      </c>
      <c r="CT4976" s="1">
        <v>2</v>
      </c>
      <c r="CU4976" s="1">
        <v>650</v>
      </c>
      <c r="CV4976" s="1">
        <v>103</v>
      </c>
      <c r="CW4976" s="1">
        <v>0</v>
      </c>
      <c r="CX4976" s="1">
        <v>150103</v>
      </c>
      <c r="CY4976" s="1" t="s">
        <v>153</v>
      </c>
    </row>
    <row r="4977" spans="97:103" x14ac:dyDescent="0.2">
      <c r="CS4977" s="1" t="s">
        <v>149</v>
      </c>
      <c r="CT4977" s="1">
        <v>1</v>
      </c>
      <c r="CU4977" s="1">
        <v>650</v>
      </c>
      <c r="CV4977" s="1">
        <v>104</v>
      </c>
      <c r="CW4977" s="1">
        <v>0</v>
      </c>
      <c r="CX4977" s="1">
        <v>150104</v>
      </c>
      <c r="CY4977" s="1" t="s">
        <v>149</v>
      </c>
    </row>
    <row r="4978" spans="97:103" x14ac:dyDescent="0.2">
      <c r="CS4978" s="1" t="s">
        <v>143</v>
      </c>
      <c r="CT4978" s="1">
        <v>1</v>
      </c>
      <c r="CU4978" s="1">
        <v>650</v>
      </c>
      <c r="CV4978" s="1">
        <v>93</v>
      </c>
      <c r="CW4978" s="1">
        <v>0</v>
      </c>
      <c r="CX4978" s="1">
        <v>150093</v>
      </c>
      <c r="CY4978" s="1" t="s">
        <v>143</v>
      </c>
    </row>
    <row r="4979" spans="97:103" x14ac:dyDescent="0.2">
      <c r="CS4979" s="1" t="s">
        <v>140</v>
      </c>
      <c r="CT4979" s="1">
        <v>2</v>
      </c>
      <c r="CU4979" s="1">
        <v>650</v>
      </c>
      <c r="CV4979" s="1">
        <v>105</v>
      </c>
      <c r="CW4979" s="1">
        <v>0</v>
      </c>
      <c r="CX4979" s="1">
        <v>150105</v>
      </c>
      <c r="CY4979" s="1" t="s">
        <v>140</v>
      </c>
    </row>
    <row r="4980" spans="97:103" x14ac:dyDescent="0.2">
      <c r="CS4980" s="1" t="s">
        <v>136</v>
      </c>
      <c r="CT4980" s="1">
        <v>4</v>
      </c>
      <c r="CU4980" s="1">
        <v>650</v>
      </c>
      <c r="CV4980" s="1">
        <v>94</v>
      </c>
      <c r="CW4980" s="1">
        <v>0</v>
      </c>
      <c r="CX4980" s="1">
        <v>150094</v>
      </c>
      <c r="CY4980" s="1" t="s">
        <v>136</v>
      </c>
    </row>
    <row r="4981" spans="97:103" x14ac:dyDescent="0.2">
      <c r="CS4981" s="1" t="s">
        <v>132</v>
      </c>
      <c r="CT4981" s="1">
        <v>4</v>
      </c>
      <c r="CU4981" s="1">
        <v>650</v>
      </c>
      <c r="CV4981" s="1">
        <v>95</v>
      </c>
      <c r="CW4981" s="1">
        <v>0</v>
      </c>
      <c r="CX4981" s="1">
        <v>150095</v>
      </c>
      <c r="CY4981" s="1" t="s">
        <v>132</v>
      </c>
    </row>
    <row r="4982" spans="97:103" x14ac:dyDescent="0.2">
      <c r="CS4982" s="1" t="s">
        <v>2856</v>
      </c>
      <c r="CT4982" s="1">
        <v>2</v>
      </c>
      <c r="CU4982" s="1">
        <v>650</v>
      </c>
      <c r="CV4982" s="1">
        <v>106</v>
      </c>
      <c r="CW4982" s="1">
        <v>0</v>
      </c>
      <c r="CX4982" s="1">
        <v>150106</v>
      </c>
      <c r="CY4982" s="1" t="s">
        <v>2856</v>
      </c>
    </row>
    <row r="4983" spans="97:103" x14ac:dyDescent="0.2">
      <c r="CS4983" s="1" t="s">
        <v>2857</v>
      </c>
      <c r="CT4983" s="1">
        <v>2</v>
      </c>
      <c r="CU4983" s="1">
        <v>650</v>
      </c>
      <c r="CV4983" s="1">
        <v>107</v>
      </c>
      <c r="CW4983" s="1">
        <v>0</v>
      </c>
      <c r="CX4983" s="1">
        <v>150107</v>
      </c>
      <c r="CY4983" s="1" t="s">
        <v>2857</v>
      </c>
    </row>
    <row r="4984" spans="97:103" x14ac:dyDescent="0.2">
      <c r="CS4984" s="1" t="s">
        <v>292</v>
      </c>
      <c r="CT4984" s="1">
        <v>1</v>
      </c>
      <c r="CU4984" s="1">
        <v>650</v>
      </c>
      <c r="CV4984" s="1">
        <v>1</v>
      </c>
      <c r="CW4984" s="1">
        <v>0</v>
      </c>
      <c r="CX4984" s="1">
        <v>150001</v>
      </c>
      <c r="CY4984" s="1" t="s">
        <v>292</v>
      </c>
    </row>
    <row r="4985" spans="97:103" x14ac:dyDescent="0.2">
      <c r="CS4985" s="1" t="s">
        <v>282</v>
      </c>
      <c r="CT4985" s="1">
        <v>1</v>
      </c>
      <c r="CU4985" s="1">
        <v>650</v>
      </c>
      <c r="CV4985" s="1">
        <v>2</v>
      </c>
      <c r="CW4985" s="1">
        <v>0</v>
      </c>
      <c r="CX4985" s="1">
        <v>150002</v>
      </c>
      <c r="CY4985" s="1" t="s">
        <v>282</v>
      </c>
    </row>
    <row r="4986" spans="97:103" x14ac:dyDescent="0.2">
      <c r="CS4986" s="1" t="s">
        <v>284</v>
      </c>
      <c r="CT4986" s="1">
        <v>1</v>
      </c>
      <c r="CU4986" s="1">
        <v>650</v>
      </c>
      <c r="CV4986" s="1">
        <v>3</v>
      </c>
      <c r="CW4986" s="1">
        <v>0</v>
      </c>
      <c r="CX4986" s="1">
        <v>150003</v>
      </c>
      <c r="CY4986" s="1" t="s">
        <v>284</v>
      </c>
    </row>
    <row r="4987" spans="97:103" x14ac:dyDescent="0.2">
      <c r="CS4987" s="1" t="s">
        <v>280</v>
      </c>
      <c r="CT4987" s="1">
        <v>2</v>
      </c>
      <c r="CU4987" s="1">
        <v>650</v>
      </c>
      <c r="CV4987" s="1">
        <v>5</v>
      </c>
      <c r="CW4987" s="1">
        <v>0</v>
      </c>
      <c r="CX4987" s="1">
        <v>150005</v>
      </c>
      <c r="CY4987" s="1" t="s">
        <v>280</v>
      </c>
    </row>
    <row r="4988" spans="97:103" x14ac:dyDescent="0.2">
      <c r="CS4988" s="1" t="s">
        <v>292</v>
      </c>
      <c r="CT4988" s="1">
        <v>1</v>
      </c>
      <c r="CU4988" s="1">
        <v>650</v>
      </c>
      <c r="CV4988" s="1">
        <v>1</v>
      </c>
      <c r="CW4988" s="1">
        <v>0</v>
      </c>
      <c r="CX4988" s="1">
        <v>150001</v>
      </c>
      <c r="CY4988" s="1" t="s">
        <v>292</v>
      </c>
    </row>
    <row r="4989" spans="97:103" x14ac:dyDescent="0.2">
      <c r="CS4989" s="1" t="s">
        <v>279</v>
      </c>
      <c r="CT4989" s="1">
        <v>2</v>
      </c>
      <c r="CU4989" s="1">
        <v>650</v>
      </c>
      <c r="CV4989" s="1">
        <v>6</v>
      </c>
      <c r="CW4989" s="1">
        <v>0</v>
      </c>
      <c r="CX4989" s="1">
        <v>150006</v>
      </c>
      <c r="CY4989" s="1" t="s">
        <v>279</v>
      </c>
    </row>
    <row r="4990" spans="97:103" x14ac:dyDescent="0.2">
      <c r="CS4990" s="1" t="s">
        <v>2823</v>
      </c>
      <c r="CT4990" s="1">
        <v>4</v>
      </c>
      <c r="CU4990" s="1">
        <v>650</v>
      </c>
      <c r="CV4990" s="1">
        <v>12</v>
      </c>
      <c r="CW4990" s="1">
        <v>0</v>
      </c>
      <c r="CX4990" s="1">
        <v>150012</v>
      </c>
      <c r="CY4990" s="1" t="s">
        <v>2823</v>
      </c>
    </row>
    <row r="4991" spans="97:103" x14ac:dyDescent="0.2">
      <c r="CS4991" s="1" t="s">
        <v>2822</v>
      </c>
      <c r="CT4991" s="1">
        <v>2</v>
      </c>
      <c r="CU4991" s="1">
        <v>650</v>
      </c>
      <c r="CV4991" s="1">
        <v>7</v>
      </c>
      <c r="CW4991" s="1">
        <v>0</v>
      </c>
      <c r="CX4991" s="1">
        <v>150007</v>
      </c>
      <c r="CY4991" s="1" t="s">
        <v>2822</v>
      </c>
    </row>
    <row r="4992" spans="97:103" x14ac:dyDescent="0.2">
      <c r="CS4992" s="1" t="s">
        <v>280</v>
      </c>
      <c r="CT4992" s="1">
        <v>2</v>
      </c>
      <c r="CU4992" s="1">
        <v>650</v>
      </c>
      <c r="CV4992" s="1">
        <v>5</v>
      </c>
      <c r="CW4992" s="1">
        <v>0</v>
      </c>
      <c r="CX4992" s="1">
        <v>150005</v>
      </c>
      <c r="CY4992" s="1" t="s">
        <v>280</v>
      </c>
    </row>
    <row r="4993" spans="97:103" x14ac:dyDescent="0.2">
      <c r="CS4993" s="1" t="s">
        <v>282</v>
      </c>
      <c r="CT4993" s="1">
        <v>1</v>
      </c>
      <c r="CU4993" s="1">
        <v>650</v>
      </c>
      <c r="CV4993" s="1">
        <v>2</v>
      </c>
      <c r="CW4993" s="1">
        <v>0</v>
      </c>
      <c r="CX4993" s="1">
        <v>150002</v>
      </c>
      <c r="CY4993" s="1" t="s">
        <v>282</v>
      </c>
    </row>
    <row r="4994" spans="97:103" x14ac:dyDescent="0.2">
      <c r="CS4994" s="1" t="s">
        <v>284</v>
      </c>
      <c r="CT4994" s="1">
        <v>1</v>
      </c>
      <c r="CU4994" s="1">
        <v>650</v>
      </c>
      <c r="CV4994" s="1">
        <v>3</v>
      </c>
      <c r="CW4994" s="1">
        <v>0</v>
      </c>
      <c r="CX4994" s="1">
        <v>150003</v>
      </c>
      <c r="CY4994" s="1" t="s">
        <v>284</v>
      </c>
    </row>
    <row r="4995" spans="97:103" x14ac:dyDescent="0.2">
      <c r="CS4995" s="1" t="s">
        <v>292</v>
      </c>
      <c r="CT4995" s="1">
        <v>1</v>
      </c>
      <c r="CU4995" s="1">
        <v>650</v>
      </c>
      <c r="CV4995" s="1">
        <v>1</v>
      </c>
      <c r="CW4995" s="1">
        <v>0</v>
      </c>
      <c r="CX4995" s="1">
        <v>150001</v>
      </c>
      <c r="CY4995" s="1" t="s">
        <v>292</v>
      </c>
    </row>
    <row r="4996" spans="97:103" x14ac:dyDescent="0.2">
      <c r="CS4996" s="1" t="s">
        <v>279</v>
      </c>
      <c r="CT4996" s="1">
        <v>2</v>
      </c>
      <c r="CU4996" s="1">
        <v>650</v>
      </c>
      <c r="CV4996" s="1">
        <v>6</v>
      </c>
      <c r="CW4996" s="1">
        <v>0</v>
      </c>
      <c r="CX4996" s="1">
        <v>150006</v>
      </c>
      <c r="CY4996" s="1" t="s">
        <v>279</v>
      </c>
    </row>
    <row r="4997" spans="97:103" x14ac:dyDescent="0.2">
      <c r="CS4997" s="1" t="s">
        <v>280</v>
      </c>
      <c r="CT4997" s="1">
        <v>2</v>
      </c>
      <c r="CU4997" s="1">
        <v>650</v>
      </c>
      <c r="CV4997" s="1">
        <v>5</v>
      </c>
      <c r="CW4997" s="1">
        <v>0</v>
      </c>
      <c r="CX4997" s="1">
        <v>150005</v>
      </c>
      <c r="CY4997" s="1" t="s">
        <v>280</v>
      </c>
    </row>
    <row r="4998" spans="97:103" x14ac:dyDescent="0.2">
      <c r="CS4998" s="1" t="s">
        <v>246</v>
      </c>
      <c r="CT4998" s="1">
        <v>4</v>
      </c>
      <c r="CU4998" s="1">
        <v>650</v>
      </c>
      <c r="CV4998" s="1">
        <v>21</v>
      </c>
      <c r="CW4998" s="1">
        <v>0</v>
      </c>
      <c r="CX4998" s="1">
        <v>150021</v>
      </c>
      <c r="CY4998" s="1" t="s">
        <v>246</v>
      </c>
    </row>
    <row r="4999" spans="97:103" x14ac:dyDescent="0.2">
      <c r="CS4999" s="1" t="s">
        <v>264</v>
      </c>
      <c r="CT4999" s="1">
        <v>1</v>
      </c>
      <c r="CU4999" s="1">
        <v>650</v>
      </c>
      <c r="CV4999" s="1">
        <v>52</v>
      </c>
      <c r="CW4999" s="1">
        <v>0</v>
      </c>
      <c r="CX4999" s="1">
        <v>150052</v>
      </c>
      <c r="CY4999" s="1" t="s">
        <v>264</v>
      </c>
    </row>
    <row r="5000" spans="97:103" x14ac:dyDescent="0.2">
      <c r="CS5000" s="1" t="s">
        <v>268</v>
      </c>
      <c r="CT5000" s="1">
        <v>1</v>
      </c>
      <c r="CU5000" s="1">
        <v>650</v>
      </c>
      <c r="CV5000" s="1">
        <v>13</v>
      </c>
      <c r="CW5000" s="1">
        <v>0</v>
      </c>
      <c r="CX5000" s="1">
        <v>150013</v>
      </c>
      <c r="CY5000" s="1" t="s">
        <v>268</v>
      </c>
    </row>
    <row r="5001" spans="97:103" x14ac:dyDescent="0.2">
      <c r="CS5001" s="1" t="s">
        <v>284</v>
      </c>
      <c r="CT5001" s="1">
        <v>1</v>
      </c>
      <c r="CU5001" s="1">
        <v>650</v>
      </c>
      <c r="CV5001" s="1">
        <v>3</v>
      </c>
      <c r="CW5001" s="1">
        <v>0</v>
      </c>
      <c r="CX5001" s="1">
        <v>150003</v>
      </c>
      <c r="CY5001" s="1" t="s">
        <v>284</v>
      </c>
    </row>
    <row r="5002" spans="97:103" x14ac:dyDescent="0.2">
      <c r="CS5002" s="1" t="s">
        <v>2823</v>
      </c>
      <c r="CT5002" s="1">
        <v>4</v>
      </c>
      <c r="CU5002" s="1">
        <v>650</v>
      </c>
      <c r="CV5002" s="1">
        <v>12</v>
      </c>
      <c r="CW5002" s="1">
        <v>0</v>
      </c>
      <c r="CX5002" s="1">
        <v>150012</v>
      </c>
      <c r="CY5002" s="1" t="s">
        <v>2823</v>
      </c>
    </row>
    <row r="5003" spans="97:103" x14ac:dyDescent="0.2">
      <c r="CS5003" s="1" t="s">
        <v>292</v>
      </c>
      <c r="CT5003" s="1">
        <v>1</v>
      </c>
      <c r="CU5003" s="1">
        <v>650</v>
      </c>
      <c r="CV5003" s="1">
        <v>1</v>
      </c>
      <c r="CW5003" s="1">
        <v>0</v>
      </c>
      <c r="CX5003" s="1">
        <v>150001</v>
      </c>
      <c r="CY5003" s="1" t="s">
        <v>292</v>
      </c>
    </row>
    <row r="5004" spans="97:103" x14ac:dyDescent="0.2">
      <c r="CS5004" s="1" t="s">
        <v>279</v>
      </c>
      <c r="CT5004" s="1">
        <v>2</v>
      </c>
      <c r="CU5004" s="1">
        <v>650</v>
      </c>
      <c r="CV5004" s="1">
        <v>6</v>
      </c>
      <c r="CW5004" s="1">
        <v>0</v>
      </c>
      <c r="CX5004" s="1">
        <v>150006</v>
      </c>
      <c r="CY5004" s="1" t="s">
        <v>279</v>
      </c>
    </row>
    <row r="5005" spans="97:103" x14ac:dyDescent="0.2">
      <c r="CS5005" s="1" t="s">
        <v>264</v>
      </c>
      <c r="CT5005" s="1">
        <v>1</v>
      </c>
      <c r="CU5005" s="1">
        <v>650</v>
      </c>
      <c r="CV5005" s="1">
        <v>52</v>
      </c>
      <c r="CW5005" s="1">
        <v>0</v>
      </c>
      <c r="CX5005" s="1">
        <v>150052</v>
      </c>
      <c r="CY5005" s="1" t="s">
        <v>264</v>
      </c>
    </row>
    <row r="5006" spans="97:103" x14ac:dyDescent="0.2">
      <c r="CS5006" s="1" t="s">
        <v>280</v>
      </c>
      <c r="CT5006" s="1">
        <v>2</v>
      </c>
      <c r="CU5006" s="1">
        <v>650</v>
      </c>
      <c r="CV5006" s="1">
        <v>5</v>
      </c>
      <c r="CW5006" s="1">
        <v>0</v>
      </c>
      <c r="CX5006" s="1">
        <v>150005</v>
      </c>
      <c r="CY5006" s="1" t="s">
        <v>280</v>
      </c>
    </row>
    <row r="5007" spans="97:103" x14ac:dyDescent="0.2">
      <c r="CS5007" s="1" t="s">
        <v>246</v>
      </c>
      <c r="CT5007" s="1">
        <v>4</v>
      </c>
      <c r="CU5007" s="1">
        <v>650</v>
      </c>
      <c r="CV5007" s="1">
        <v>21</v>
      </c>
      <c r="CW5007" s="1">
        <v>0</v>
      </c>
      <c r="CX5007" s="1">
        <v>150021</v>
      </c>
      <c r="CY5007" s="1" t="s">
        <v>246</v>
      </c>
    </row>
    <row r="5008" spans="97:103" x14ac:dyDescent="0.2">
      <c r="CS5008" s="1" t="s">
        <v>2848</v>
      </c>
      <c r="CT5008" s="1">
        <v>4</v>
      </c>
      <c r="CU5008" s="1">
        <v>650</v>
      </c>
      <c r="CV5008" s="1">
        <v>86</v>
      </c>
      <c r="CW5008" s="1">
        <v>0</v>
      </c>
      <c r="CX5008" s="1">
        <v>150086</v>
      </c>
      <c r="CY5008" s="1" t="s">
        <v>2848</v>
      </c>
    </row>
    <row r="5009" spans="97:103" x14ac:dyDescent="0.2">
      <c r="CS5009" s="1" t="s">
        <v>267</v>
      </c>
      <c r="CT5009" s="1">
        <v>1</v>
      </c>
      <c r="CU5009" s="1">
        <v>650</v>
      </c>
      <c r="CV5009" s="1">
        <v>15</v>
      </c>
      <c r="CW5009" s="1">
        <v>0</v>
      </c>
      <c r="CX5009" s="1">
        <v>150015</v>
      </c>
      <c r="CY5009" s="1" t="s">
        <v>267</v>
      </c>
    </row>
    <row r="5010" spans="97:103" x14ac:dyDescent="0.2">
      <c r="CS5010" s="1" t="s">
        <v>271</v>
      </c>
      <c r="CT5010" s="1">
        <v>1</v>
      </c>
      <c r="CU5010" s="1">
        <v>650</v>
      </c>
      <c r="CV5010" s="1">
        <v>35</v>
      </c>
      <c r="CW5010" s="1">
        <v>0</v>
      </c>
      <c r="CX5010" s="1">
        <v>150035</v>
      </c>
      <c r="CY5010" s="1" t="s">
        <v>271</v>
      </c>
    </row>
    <row r="5011" spans="97:103" x14ac:dyDescent="0.2">
      <c r="CS5011" s="1" t="s">
        <v>181</v>
      </c>
      <c r="CT5011" s="1">
        <v>1</v>
      </c>
      <c r="CU5011" s="1">
        <v>650</v>
      </c>
      <c r="CV5011" s="1">
        <v>51</v>
      </c>
      <c r="CW5011" s="1">
        <v>0</v>
      </c>
      <c r="CX5011" s="1">
        <v>150051</v>
      </c>
      <c r="CY5011" s="1" t="s">
        <v>181</v>
      </c>
    </row>
    <row r="5012" spans="97:103" x14ac:dyDescent="0.2">
      <c r="CS5012" s="1" t="s">
        <v>2843</v>
      </c>
      <c r="CT5012" s="1">
        <v>2</v>
      </c>
      <c r="CU5012" s="1">
        <v>650</v>
      </c>
      <c r="CV5012" s="1">
        <v>81</v>
      </c>
      <c r="CW5012" s="1">
        <v>0</v>
      </c>
      <c r="CX5012" s="1">
        <v>150081</v>
      </c>
      <c r="CY5012" s="1" t="s">
        <v>2843</v>
      </c>
    </row>
    <row r="5013" spans="97:103" x14ac:dyDescent="0.2">
      <c r="CS5013" s="1" t="s">
        <v>281</v>
      </c>
      <c r="CT5013" s="1">
        <v>1</v>
      </c>
      <c r="CU5013" s="1">
        <v>650</v>
      </c>
      <c r="CV5013" s="1">
        <v>4</v>
      </c>
      <c r="CW5013" s="1">
        <v>0</v>
      </c>
      <c r="CX5013" s="1">
        <v>150004</v>
      </c>
      <c r="CY5013" s="1" t="s">
        <v>281</v>
      </c>
    </row>
    <row r="5014" spans="97:103" x14ac:dyDescent="0.2">
      <c r="CS5014" s="1" t="s">
        <v>2840</v>
      </c>
      <c r="CT5014" s="1">
        <v>2</v>
      </c>
      <c r="CU5014" s="1">
        <v>650</v>
      </c>
      <c r="CV5014" s="1">
        <v>78</v>
      </c>
      <c r="CW5014" s="1">
        <v>0</v>
      </c>
      <c r="CX5014" s="1">
        <v>150078</v>
      </c>
      <c r="CY5014" s="1" t="s">
        <v>2840</v>
      </c>
    </row>
    <row r="5015" spans="97:103" x14ac:dyDescent="0.2">
      <c r="CS5015" s="1" t="s">
        <v>2847</v>
      </c>
      <c r="CT5015" s="1">
        <v>4</v>
      </c>
      <c r="CU5015" s="1">
        <v>650</v>
      </c>
      <c r="CV5015" s="1">
        <v>85</v>
      </c>
      <c r="CW5015" s="1">
        <v>0</v>
      </c>
      <c r="CX5015" s="1">
        <v>150085</v>
      </c>
      <c r="CY5015" s="1" t="s">
        <v>2847</v>
      </c>
    </row>
    <row r="5016" spans="97:103" x14ac:dyDescent="0.2">
      <c r="CS5016" s="1" t="s">
        <v>178</v>
      </c>
      <c r="CT5016" s="1">
        <v>1</v>
      </c>
      <c r="CU5016" s="1">
        <v>650</v>
      </c>
      <c r="CV5016" s="1">
        <v>56</v>
      </c>
      <c r="CW5016" s="1">
        <v>0</v>
      </c>
      <c r="CX5016" s="1">
        <v>150056</v>
      </c>
      <c r="CY5016" s="1" t="s">
        <v>178</v>
      </c>
    </row>
    <row r="5017" spans="97:103" x14ac:dyDescent="0.2">
      <c r="CS5017" s="1" t="s">
        <v>2843</v>
      </c>
      <c r="CT5017" s="1">
        <v>2</v>
      </c>
      <c r="CU5017" s="1">
        <v>650</v>
      </c>
      <c r="CV5017" s="1">
        <v>81</v>
      </c>
      <c r="CW5017" s="1">
        <v>0</v>
      </c>
      <c r="CX5017" s="1">
        <v>150081</v>
      </c>
      <c r="CY5017" s="1" t="s">
        <v>2843</v>
      </c>
    </row>
    <row r="5018" spans="97:103" x14ac:dyDescent="0.2">
      <c r="CS5018" s="1" t="s">
        <v>271</v>
      </c>
      <c r="CT5018" s="1">
        <v>1</v>
      </c>
      <c r="CU5018" s="1">
        <v>650</v>
      </c>
      <c r="CV5018" s="1">
        <v>35</v>
      </c>
      <c r="CW5018" s="1">
        <v>0</v>
      </c>
      <c r="CX5018" s="1">
        <v>150035</v>
      </c>
      <c r="CY5018" s="1" t="s">
        <v>271</v>
      </c>
    </row>
    <row r="5019" spans="97:103" x14ac:dyDescent="0.2">
      <c r="CS5019" s="1" t="s">
        <v>181</v>
      </c>
      <c r="CT5019" s="1">
        <v>1</v>
      </c>
      <c r="CU5019" s="1">
        <v>650</v>
      </c>
      <c r="CV5019" s="1">
        <v>51</v>
      </c>
      <c r="CW5019" s="1">
        <v>0</v>
      </c>
      <c r="CX5019" s="1">
        <v>150051</v>
      </c>
      <c r="CY5019" s="1" t="s">
        <v>181</v>
      </c>
    </row>
    <row r="5020" spans="97:103" x14ac:dyDescent="0.2">
      <c r="CS5020" s="1" t="s">
        <v>267</v>
      </c>
      <c r="CT5020" s="1">
        <v>1</v>
      </c>
      <c r="CU5020" s="1">
        <v>650</v>
      </c>
      <c r="CV5020" s="1">
        <v>15</v>
      </c>
      <c r="CW5020" s="1">
        <v>0</v>
      </c>
      <c r="CX5020" s="1">
        <v>150015</v>
      </c>
      <c r="CY5020" s="1" t="s">
        <v>267</v>
      </c>
    </row>
    <row r="5021" spans="97:103" x14ac:dyDescent="0.2">
      <c r="CS5021" s="1" t="s">
        <v>2840</v>
      </c>
      <c r="CT5021" s="1">
        <v>2</v>
      </c>
      <c r="CU5021" s="1">
        <v>650</v>
      </c>
      <c r="CV5021" s="1">
        <v>78</v>
      </c>
      <c r="CW5021" s="1">
        <v>0</v>
      </c>
      <c r="CX5021" s="1">
        <v>150078</v>
      </c>
      <c r="CY5021" s="1" t="s">
        <v>2840</v>
      </c>
    </row>
    <row r="5022" spans="97:103" x14ac:dyDescent="0.2">
      <c r="CS5022" s="1" t="s">
        <v>2843</v>
      </c>
      <c r="CT5022" s="1">
        <v>2</v>
      </c>
      <c r="CU5022" s="1">
        <v>650</v>
      </c>
      <c r="CV5022" s="1">
        <v>81</v>
      </c>
      <c r="CW5022" s="1">
        <v>0</v>
      </c>
      <c r="CX5022" s="1">
        <v>150081</v>
      </c>
      <c r="CY5022" s="1" t="s">
        <v>2843</v>
      </c>
    </row>
    <row r="5023" spans="97:103" x14ac:dyDescent="0.2">
      <c r="CS5023" s="1" t="s">
        <v>2847</v>
      </c>
      <c r="CT5023" s="1">
        <v>4</v>
      </c>
      <c r="CU5023" s="1">
        <v>650</v>
      </c>
      <c r="CV5023" s="1">
        <v>85</v>
      </c>
      <c r="CW5023" s="1">
        <v>0</v>
      </c>
      <c r="CX5023" s="1">
        <v>150085</v>
      </c>
      <c r="CY5023" s="1" t="s">
        <v>2847</v>
      </c>
    </row>
    <row r="5024" spans="97:103" x14ac:dyDescent="0.2">
      <c r="CS5024" s="1" t="s">
        <v>271</v>
      </c>
      <c r="CT5024" s="1">
        <v>1</v>
      </c>
      <c r="CU5024" s="1">
        <v>650</v>
      </c>
      <c r="CV5024" s="1">
        <v>35</v>
      </c>
      <c r="CW5024" s="1">
        <v>0</v>
      </c>
      <c r="CX5024" s="1">
        <v>150035</v>
      </c>
      <c r="CY5024" s="1" t="s">
        <v>271</v>
      </c>
    </row>
    <row r="5025" spans="97:103" x14ac:dyDescent="0.2">
      <c r="CS5025" s="1" t="s">
        <v>179</v>
      </c>
      <c r="CT5025" s="1">
        <v>1</v>
      </c>
      <c r="CU5025" s="1">
        <v>650</v>
      </c>
      <c r="CV5025" s="1">
        <v>57</v>
      </c>
      <c r="CW5025" s="1">
        <v>0</v>
      </c>
      <c r="CX5025" s="1">
        <v>150057</v>
      </c>
      <c r="CY5025" s="1" t="s">
        <v>179</v>
      </c>
    </row>
    <row r="5026" spans="97:103" x14ac:dyDescent="0.2">
      <c r="CS5026" s="1" t="s">
        <v>181</v>
      </c>
      <c r="CT5026" s="1">
        <v>1</v>
      </c>
      <c r="CU5026" s="1">
        <v>650</v>
      </c>
      <c r="CV5026" s="1">
        <v>51</v>
      </c>
      <c r="CW5026" s="1">
        <v>0</v>
      </c>
      <c r="CX5026" s="1">
        <v>150051</v>
      </c>
      <c r="CY5026" s="1" t="s">
        <v>181</v>
      </c>
    </row>
    <row r="5027" spans="97:103" x14ac:dyDescent="0.2">
      <c r="CS5027" s="1" t="s">
        <v>2847</v>
      </c>
      <c r="CT5027" s="1">
        <v>4</v>
      </c>
      <c r="CU5027" s="1">
        <v>650</v>
      </c>
      <c r="CV5027" s="1">
        <v>85</v>
      </c>
      <c r="CW5027" s="1">
        <v>0</v>
      </c>
      <c r="CX5027" s="1">
        <v>150085</v>
      </c>
      <c r="CY5027" s="1" t="s">
        <v>2847</v>
      </c>
    </row>
    <row r="5028" spans="97:103" x14ac:dyDescent="0.2">
      <c r="CS5028" s="1" t="s">
        <v>267</v>
      </c>
      <c r="CT5028" s="1">
        <v>1</v>
      </c>
      <c r="CU5028" s="1">
        <v>650</v>
      </c>
      <c r="CV5028" s="1">
        <v>15</v>
      </c>
      <c r="CW5028" s="1">
        <v>0</v>
      </c>
      <c r="CX5028" s="1">
        <v>150015</v>
      </c>
      <c r="CY5028" s="1" t="s">
        <v>267</v>
      </c>
    </row>
    <row r="5029" spans="97:103" x14ac:dyDescent="0.2">
      <c r="CS5029" s="1" t="s">
        <v>2840</v>
      </c>
      <c r="CT5029" s="1">
        <v>2</v>
      </c>
      <c r="CU5029" s="1">
        <v>650</v>
      </c>
      <c r="CV5029" s="1">
        <v>78</v>
      </c>
      <c r="CW5029" s="1">
        <v>0</v>
      </c>
      <c r="CX5029" s="1">
        <v>150078</v>
      </c>
      <c r="CY5029" s="1" t="s">
        <v>2840</v>
      </c>
    </row>
    <row r="5030" spans="97:103" x14ac:dyDescent="0.2">
      <c r="CS5030" s="1" t="s">
        <v>271</v>
      </c>
      <c r="CT5030" s="1">
        <v>1</v>
      </c>
      <c r="CU5030" s="1">
        <v>650</v>
      </c>
      <c r="CV5030" s="1">
        <v>35</v>
      </c>
      <c r="CW5030" s="1">
        <v>0</v>
      </c>
      <c r="CX5030" s="1">
        <v>150035</v>
      </c>
      <c r="CY5030" s="1" t="s">
        <v>271</v>
      </c>
    </row>
    <row r="5031" spans="97:103" x14ac:dyDescent="0.2">
      <c r="CS5031" s="1" t="s">
        <v>2843</v>
      </c>
      <c r="CT5031" s="1">
        <v>2</v>
      </c>
      <c r="CU5031" s="1">
        <v>650</v>
      </c>
      <c r="CV5031" s="1">
        <v>81</v>
      </c>
      <c r="CW5031" s="1">
        <v>0</v>
      </c>
      <c r="CX5031" s="1">
        <v>150081</v>
      </c>
      <c r="CY5031" s="1" t="s">
        <v>2843</v>
      </c>
    </row>
    <row r="5032" spans="97:103" x14ac:dyDescent="0.2">
      <c r="CS5032" s="1" t="s">
        <v>2847</v>
      </c>
      <c r="CT5032" s="1">
        <v>4</v>
      </c>
      <c r="CU5032" s="1">
        <v>650</v>
      </c>
      <c r="CV5032" s="1">
        <v>85</v>
      </c>
      <c r="CW5032" s="1">
        <v>0</v>
      </c>
      <c r="CX5032" s="1">
        <v>150085</v>
      </c>
      <c r="CY5032" s="1" t="s">
        <v>2847</v>
      </c>
    </row>
    <row r="5033" spans="97:103" x14ac:dyDescent="0.2">
      <c r="CS5033" s="1" t="s">
        <v>2837</v>
      </c>
      <c r="CT5033" s="1">
        <v>4</v>
      </c>
      <c r="CU5033" s="1">
        <v>650</v>
      </c>
      <c r="CV5033" s="1">
        <v>71</v>
      </c>
      <c r="CW5033" s="1">
        <v>0</v>
      </c>
      <c r="CX5033" s="1">
        <v>150071</v>
      </c>
      <c r="CY5033" s="1" t="s">
        <v>2837</v>
      </c>
    </row>
    <row r="5034" spans="97:103" x14ac:dyDescent="0.2">
      <c r="CS5034" s="1" t="s">
        <v>276</v>
      </c>
      <c r="CT5034" s="1">
        <v>1</v>
      </c>
      <c r="CU5034" s="1">
        <v>650</v>
      </c>
      <c r="CV5034" s="1">
        <v>8</v>
      </c>
      <c r="CW5034" s="1">
        <v>0</v>
      </c>
      <c r="CX5034" s="1">
        <v>150008</v>
      </c>
      <c r="CY5034" s="1" t="s">
        <v>276</v>
      </c>
    </row>
    <row r="5035" spans="97:103" x14ac:dyDescent="0.2">
      <c r="CS5035" s="1" t="s">
        <v>2824</v>
      </c>
      <c r="CT5035" s="1">
        <v>1</v>
      </c>
      <c r="CU5035" s="1">
        <v>650</v>
      </c>
      <c r="CV5035" s="1">
        <v>24</v>
      </c>
      <c r="CW5035" s="1">
        <v>0</v>
      </c>
      <c r="CX5035" s="1">
        <v>150024</v>
      </c>
      <c r="CY5035" s="1" t="s">
        <v>2824</v>
      </c>
    </row>
    <row r="5036" spans="97:103" x14ac:dyDescent="0.2">
      <c r="CS5036" s="1" t="s">
        <v>274</v>
      </c>
      <c r="CT5036" s="1">
        <v>1</v>
      </c>
      <c r="CU5036" s="1">
        <v>650</v>
      </c>
      <c r="CV5036" s="1">
        <v>18</v>
      </c>
      <c r="CW5036" s="1">
        <v>0</v>
      </c>
      <c r="CX5036" s="1">
        <v>150018</v>
      </c>
      <c r="CY5036" s="1" t="s">
        <v>274</v>
      </c>
    </row>
    <row r="5037" spans="97:103" x14ac:dyDescent="0.2">
      <c r="CS5037" s="1" t="s">
        <v>272</v>
      </c>
      <c r="CT5037" s="1">
        <v>2</v>
      </c>
      <c r="CU5037" s="1">
        <v>650</v>
      </c>
      <c r="CV5037" s="1">
        <v>11</v>
      </c>
      <c r="CW5037" s="1">
        <v>0</v>
      </c>
      <c r="CX5037" s="1">
        <v>150011</v>
      </c>
      <c r="CY5037" s="1" t="s">
        <v>272</v>
      </c>
    </row>
    <row r="5038" spans="97:103" x14ac:dyDescent="0.2">
      <c r="CS5038" s="1" t="s">
        <v>276</v>
      </c>
      <c r="CT5038" s="1">
        <v>1</v>
      </c>
      <c r="CU5038" s="1">
        <v>650</v>
      </c>
      <c r="CV5038" s="1">
        <v>8</v>
      </c>
      <c r="CW5038" s="1">
        <v>0</v>
      </c>
      <c r="CX5038" s="1">
        <v>150008</v>
      </c>
      <c r="CY5038" s="1" t="s">
        <v>276</v>
      </c>
    </row>
    <row r="5039" spans="97:103" x14ac:dyDescent="0.2">
      <c r="CS5039" s="1" t="s">
        <v>273</v>
      </c>
      <c r="CT5039" s="1">
        <v>2</v>
      </c>
      <c r="CU5039" s="1">
        <v>650</v>
      </c>
      <c r="CV5039" s="1">
        <v>10</v>
      </c>
      <c r="CW5039" s="1">
        <v>0</v>
      </c>
      <c r="CX5039" s="1">
        <v>150010</v>
      </c>
      <c r="CY5039" s="1" t="s">
        <v>273</v>
      </c>
    </row>
    <row r="5040" spans="97:103" x14ac:dyDescent="0.2">
      <c r="CS5040" s="1" t="s">
        <v>2823</v>
      </c>
      <c r="CT5040" s="1">
        <v>4</v>
      </c>
      <c r="CU5040" s="1">
        <v>650</v>
      </c>
      <c r="CV5040" s="1">
        <v>12</v>
      </c>
      <c r="CW5040" s="1">
        <v>0</v>
      </c>
      <c r="CX5040" s="1">
        <v>150012</v>
      </c>
      <c r="CY5040" s="1" t="s">
        <v>2823</v>
      </c>
    </row>
    <row r="5041" spans="97:103" x14ac:dyDescent="0.2">
      <c r="CS5041" s="1" t="s">
        <v>2827</v>
      </c>
      <c r="CT5041" s="1">
        <v>2</v>
      </c>
      <c r="CU5041" s="1">
        <v>650</v>
      </c>
      <c r="CV5041" s="1">
        <v>36</v>
      </c>
      <c r="CW5041" s="1">
        <v>0</v>
      </c>
      <c r="CX5041" s="1">
        <v>150036</v>
      </c>
      <c r="CY5041" s="1" t="s">
        <v>2827</v>
      </c>
    </row>
    <row r="5042" spans="97:103" x14ac:dyDescent="0.2">
      <c r="CS5042" s="1" t="s">
        <v>272</v>
      </c>
      <c r="CT5042" s="1">
        <v>2</v>
      </c>
      <c r="CU5042" s="1">
        <v>650</v>
      </c>
      <c r="CV5042" s="1">
        <v>11</v>
      </c>
      <c r="CW5042" s="1">
        <v>0</v>
      </c>
      <c r="CX5042" s="1">
        <v>150011</v>
      </c>
      <c r="CY5042" s="1" t="s">
        <v>272</v>
      </c>
    </row>
    <row r="5043" spans="97:103" x14ac:dyDescent="0.2">
      <c r="CS5043" s="1" t="s">
        <v>2824</v>
      </c>
      <c r="CT5043" s="1">
        <v>1</v>
      </c>
      <c r="CU5043" s="1">
        <v>650</v>
      </c>
      <c r="CV5043" s="1">
        <v>24</v>
      </c>
      <c r="CW5043" s="1">
        <v>0</v>
      </c>
      <c r="CX5043" s="1">
        <v>150024</v>
      </c>
      <c r="CY5043" s="1" t="s">
        <v>2824</v>
      </c>
    </row>
    <row r="5044" spans="97:103" x14ac:dyDescent="0.2">
      <c r="CS5044" s="1" t="s">
        <v>274</v>
      </c>
      <c r="CT5044" s="1">
        <v>1</v>
      </c>
      <c r="CU5044" s="1">
        <v>650</v>
      </c>
      <c r="CV5044" s="1">
        <v>18</v>
      </c>
      <c r="CW5044" s="1">
        <v>0</v>
      </c>
      <c r="CX5044" s="1">
        <v>150018</v>
      </c>
      <c r="CY5044" s="1" t="s">
        <v>274</v>
      </c>
    </row>
    <row r="5045" spans="97:103" x14ac:dyDescent="0.2">
      <c r="CS5045" s="1" t="s">
        <v>276</v>
      </c>
      <c r="CT5045" s="1">
        <v>1</v>
      </c>
      <c r="CU5045" s="1">
        <v>650</v>
      </c>
      <c r="CV5045" s="1">
        <v>8</v>
      </c>
      <c r="CW5045" s="1">
        <v>0</v>
      </c>
      <c r="CX5045" s="1">
        <v>150008</v>
      </c>
      <c r="CY5045" s="1" t="s">
        <v>276</v>
      </c>
    </row>
    <row r="5046" spans="97:103" x14ac:dyDescent="0.2">
      <c r="CS5046" s="1" t="s">
        <v>273</v>
      </c>
      <c r="CT5046" s="1">
        <v>2</v>
      </c>
      <c r="CU5046" s="1">
        <v>650</v>
      </c>
      <c r="CV5046" s="1">
        <v>10</v>
      </c>
      <c r="CW5046" s="1">
        <v>0</v>
      </c>
      <c r="CX5046" s="1">
        <v>150010</v>
      </c>
      <c r="CY5046" s="1" t="s">
        <v>273</v>
      </c>
    </row>
    <row r="5047" spans="97:103" x14ac:dyDescent="0.2">
      <c r="CS5047" s="1" t="s">
        <v>272</v>
      </c>
      <c r="CT5047" s="1">
        <v>2</v>
      </c>
      <c r="CU5047" s="1">
        <v>650</v>
      </c>
      <c r="CV5047" s="1">
        <v>11</v>
      </c>
      <c r="CW5047" s="1">
        <v>0</v>
      </c>
      <c r="CX5047" s="1">
        <v>150011</v>
      </c>
      <c r="CY5047" s="1" t="s">
        <v>272</v>
      </c>
    </row>
    <row r="5048" spans="97:103" x14ac:dyDescent="0.2">
      <c r="CS5048" s="1" t="s">
        <v>2823</v>
      </c>
      <c r="CT5048" s="1">
        <v>4</v>
      </c>
      <c r="CU5048" s="1">
        <v>650</v>
      </c>
      <c r="CV5048" s="1">
        <v>12</v>
      </c>
      <c r="CW5048" s="1">
        <v>0</v>
      </c>
      <c r="CX5048" s="1">
        <v>150012</v>
      </c>
      <c r="CY5048" s="1" t="s">
        <v>2823</v>
      </c>
    </row>
    <row r="5049" spans="97:103" x14ac:dyDescent="0.2">
      <c r="CS5049" s="1" t="s">
        <v>2824</v>
      </c>
      <c r="CT5049" s="1">
        <v>1</v>
      </c>
      <c r="CU5049" s="1">
        <v>650</v>
      </c>
      <c r="CV5049" s="1">
        <v>24</v>
      </c>
      <c r="CW5049" s="1">
        <v>0</v>
      </c>
      <c r="CX5049" s="1">
        <v>150024</v>
      </c>
      <c r="CY5049" s="1" t="s">
        <v>2824</v>
      </c>
    </row>
    <row r="5050" spans="97:103" x14ac:dyDescent="0.2">
      <c r="CS5050" s="1" t="s">
        <v>270</v>
      </c>
      <c r="CT5050" s="1">
        <v>1</v>
      </c>
      <c r="CU5050" s="1">
        <v>650</v>
      </c>
      <c r="CV5050" s="1">
        <v>41</v>
      </c>
      <c r="CW5050" s="1">
        <v>0</v>
      </c>
      <c r="CX5050" s="1">
        <v>150041</v>
      </c>
      <c r="CY5050" s="1" t="s">
        <v>270</v>
      </c>
    </row>
    <row r="5051" spans="97:103" x14ac:dyDescent="0.2">
      <c r="CS5051" s="1" t="s">
        <v>274</v>
      </c>
      <c r="CT5051" s="1">
        <v>1</v>
      </c>
      <c r="CU5051" s="1">
        <v>650</v>
      </c>
      <c r="CV5051" s="1">
        <v>18</v>
      </c>
      <c r="CW5051" s="1">
        <v>0</v>
      </c>
      <c r="CX5051" s="1">
        <v>150018</v>
      </c>
      <c r="CY5051" s="1" t="s">
        <v>274</v>
      </c>
    </row>
    <row r="5052" spans="97:103" x14ac:dyDescent="0.2">
      <c r="CS5052" s="1" t="s">
        <v>2823</v>
      </c>
      <c r="CT5052" s="1">
        <v>4</v>
      </c>
      <c r="CU5052" s="1">
        <v>650</v>
      </c>
      <c r="CV5052" s="1">
        <v>12</v>
      </c>
      <c r="CW5052" s="1">
        <v>0</v>
      </c>
      <c r="CX5052" s="1">
        <v>150012</v>
      </c>
      <c r="CY5052" s="1" t="s">
        <v>2823</v>
      </c>
    </row>
    <row r="5053" spans="97:103" x14ac:dyDescent="0.2">
      <c r="CS5053" s="1" t="s">
        <v>276</v>
      </c>
      <c r="CT5053" s="1">
        <v>1</v>
      </c>
      <c r="CU5053" s="1">
        <v>650</v>
      </c>
      <c r="CV5053" s="1">
        <v>8</v>
      </c>
      <c r="CW5053" s="1">
        <v>0</v>
      </c>
      <c r="CX5053" s="1">
        <v>150008</v>
      </c>
      <c r="CY5053" s="1" t="s">
        <v>276</v>
      </c>
    </row>
    <row r="5054" spans="97:103" x14ac:dyDescent="0.2">
      <c r="CS5054" s="1" t="s">
        <v>273</v>
      </c>
      <c r="CT5054" s="1">
        <v>2</v>
      </c>
      <c r="CU5054" s="1">
        <v>650</v>
      </c>
      <c r="CV5054" s="1">
        <v>10</v>
      </c>
      <c r="CW5054" s="1">
        <v>0</v>
      </c>
      <c r="CX5054" s="1">
        <v>150010</v>
      </c>
      <c r="CY5054" s="1" t="s">
        <v>273</v>
      </c>
    </row>
    <row r="5055" spans="97:103" x14ac:dyDescent="0.2">
      <c r="CS5055" s="1" t="s">
        <v>2824</v>
      </c>
      <c r="CT5055" s="1">
        <v>1</v>
      </c>
      <c r="CU5055" s="1">
        <v>650</v>
      </c>
      <c r="CV5055" s="1">
        <v>24</v>
      </c>
      <c r="CW5055" s="1">
        <v>0</v>
      </c>
      <c r="CX5055" s="1">
        <v>150024</v>
      </c>
      <c r="CY5055" s="1" t="s">
        <v>2824</v>
      </c>
    </row>
    <row r="5056" spans="97:103" x14ac:dyDescent="0.2">
      <c r="CS5056" s="1" t="s">
        <v>272</v>
      </c>
      <c r="CT5056" s="1">
        <v>2</v>
      </c>
      <c r="CU5056" s="1">
        <v>650</v>
      </c>
      <c r="CV5056" s="1">
        <v>11</v>
      </c>
      <c r="CW5056" s="1">
        <v>0</v>
      </c>
      <c r="CX5056" s="1">
        <v>150011</v>
      </c>
      <c r="CY5056" s="1" t="s">
        <v>272</v>
      </c>
    </row>
    <row r="5057" spans="97:103" x14ac:dyDescent="0.2">
      <c r="CS5057" s="1" t="s">
        <v>2823</v>
      </c>
      <c r="CT5057" s="1">
        <v>4</v>
      </c>
      <c r="CU5057" s="1">
        <v>650</v>
      </c>
      <c r="CV5057" s="1">
        <v>12</v>
      </c>
      <c r="CW5057" s="1">
        <v>0</v>
      </c>
      <c r="CX5057" s="1">
        <v>150012</v>
      </c>
      <c r="CY5057" s="1" t="s">
        <v>2823</v>
      </c>
    </row>
    <row r="5058" spans="97:103" x14ac:dyDescent="0.2">
      <c r="CS5058" s="1" t="s">
        <v>2849</v>
      </c>
      <c r="CT5058" s="1">
        <v>4</v>
      </c>
      <c r="CU5058" s="1">
        <v>650</v>
      </c>
      <c r="CV5058" s="1">
        <v>87</v>
      </c>
      <c r="CW5058" s="1">
        <v>0</v>
      </c>
      <c r="CX5058" s="1">
        <v>150087</v>
      </c>
      <c r="CY5058" s="1" t="s">
        <v>2849</v>
      </c>
    </row>
    <row r="5059" spans="97:103" x14ac:dyDescent="0.2">
      <c r="CS5059" s="1" t="s">
        <v>2839</v>
      </c>
      <c r="CT5059" s="1">
        <v>1</v>
      </c>
      <c r="CU5059" s="1">
        <v>650</v>
      </c>
      <c r="CV5059" s="1">
        <v>77</v>
      </c>
      <c r="CW5059" s="1">
        <v>0</v>
      </c>
      <c r="CX5059" s="1">
        <v>150077</v>
      </c>
      <c r="CY5059" s="1" t="s">
        <v>2839</v>
      </c>
    </row>
    <row r="5060" spans="97:103" x14ac:dyDescent="0.2">
      <c r="CS5060" s="1" t="s">
        <v>223</v>
      </c>
      <c r="CT5060" s="1">
        <v>1</v>
      </c>
      <c r="CU5060" s="1">
        <v>650</v>
      </c>
      <c r="CV5060" s="1">
        <v>9</v>
      </c>
      <c r="CW5060" s="1">
        <v>0</v>
      </c>
      <c r="CX5060" s="1">
        <v>150009</v>
      </c>
      <c r="CY5060" s="1" t="s">
        <v>223</v>
      </c>
    </row>
    <row r="5061" spans="97:103" x14ac:dyDescent="0.2">
      <c r="CS5061" s="1" t="s">
        <v>2834</v>
      </c>
      <c r="CT5061" s="1">
        <v>1</v>
      </c>
      <c r="CU5061" s="1">
        <v>650</v>
      </c>
      <c r="CV5061" s="1">
        <v>68</v>
      </c>
      <c r="CW5061" s="1">
        <v>0</v>
      </c>
      <c r="CX5061" s="1">
        <v>150068</v>
      </c>
      <c r="CY5061" s="1" t="s">
        <v>2834</v>
      </c>
    </row>
    <row r="5062" spans="97:103" x14ac:dyDescent="0.2">
      <c r="CS5062" s="1" t="s">
        <v>215</v>
      </c>
      <c r="CT5062" s="1">
        <v>2</v>
      </c>
      <c r="CU5062" s="1">
        <v>650</v>
      </c>
      <c r="CV5062" s="1">
        <v>30</v>
      </c>
      <c r="CW5062" s="1">
        <v>0</v>
      </c>
      <c r="CX5062" s="1">
        <v>150030</v>
      </c>
      <c r="CY5062" s="1" t="s">
        <v>215</v>
      </c>
    </row>
    <row r="5063" spans="97:103" x14ac:dyDescent="0.2">
      <c r="CS5063" s="1" t="s">
        <v>2839</v>
      </c>
      <c r="CT5063" s="1">
        <v>1</v>
      </c>
      <c r="CU5063" s="1">
        <v>650</v>
      </c>
      <c r="CV5063" s="1">
        <v>77</v>
      </c>
      <c r="CW5063" s="1">
        <v>0</v>
      </c>
      <c r="CX5063" s="1">
        <v>150077</v>
      </c>
      <c r="CY5063" s="1" t="s">
        <v>2839</v>
      </c>
    </row>
    <row r="5064" spans="97:103" x14ac:dyDescent="0.2">
      <c r="CS5064" s="1" t="s">
        <v>213</v>
      </c>
      <c r="CT5064" s="1">
        <v>2</v>
      </c>
      <c r="CU5064" s="1">
        <v>650</v>
      </c>
      <c r="CV5064" s="1">
        <v>31</v>
      </c>
      <c r="CW5064" s="1">
        <v>0</v>
      </c>
      <c r="CX5064" s="1">
        <v>150031</v>
      </c>
      <c r="CY5064" s="1" t="s">
        <v>213</v>
      </c>
    </row>
    <row r="5065" spans="97:103" x14ac:dyDescent="0.2">
      <c r="CS5065" s="1" t="s">
        <v>2836</v>
      </c>
      <c r="CT5065" s="1">
        <v>4</v>
      </c>
      <c r="CU5065" s="1">
        <v>650</v>
      </c>
      <c r="CV5065" s="1">
        <v>70</v>
      </c>
      <c r="CW5065" s="1">
        <v>0</v>
      </c>
      <c r="CX5065" s="1">
        <v>150070</v>
      </c>
      <c r="CY5065" s="1" t="s">
        <v>2836</v>
      </c>
    </row>
    <row r="5066" spans="97:103" x14ac:dyDescent="0.2">
      <c r="CS5066" s="1" t="s">
        <v>205</v>
      </c>
      <c r="CT5066" s="1">
        <v>2</v>
      </c>
      <c r="CU5066" s="1">
        <v>650</v>
      </c>
      <c r="CV5066" s="1">
        <v>33</v>
      </c>
      <c r="CW5066" s="1">
        <v>0</v>
      </c>
      <c r="CX5066" s="1">
        <v>150033</v>
      </c>
      <c r="CY5066" s="1" t="s">
        <v>205</v>
      </c>
    </row>
    <row r="5067" spans="97:103" x14ac:dyDescent="0.2">
      <c r="CS5067" s="1" t="s">
        <v>215</v>
      </c>
      <c r="CT5067" s="1">
        <v>2</v>
      </c>
      <c r="CU5067" s="1">
        <v>650</v>
      </c>
      <c r="CV5067" s="1">
        <v>30</v>
      </c>
      <c r="CW5067" s="1">
        <v>0</v>
      </c>
      <c r="CX5067" s="1">
        <v>150030</v>
      </c>
      <c r="CY5067" s="1" t="s">
        <v>215</v>
      </c>
    </row>
    <row r="5068" spans="97:103" x14ac:dyDescent="0.2">
      <c r="CS5068" s="1" t="s">
        <v>223</v>
      </c>
      <c r="CT5068" s="1">
        <v>1</v>
      </c>
      <c r="CU5068" s="1">
        <v>650</v>
      </c>
      <c r="CV5068" s="1">
        <v>9</v>
      </c>
      <c r="CW5068" s="1">
        <v>0</v>
      </c>
      <c r="CX5068" s="1">
        <v>150009</v>
      </c>
      <c r="CY5068" s="1" t="s">
        <v>223</v>
      </c>
    </row>
    <row r="5069" spans="97:103" x14ac:dyDescent="0.2">
      <c r="CS5069" s="1" t="s">
        <v>2834</v>
      </c>
      <c r="CT5069" s="1">
        <v>1</v>
      </c>
      <c r="CU5069" s="1">
        <v>650</v>
      </c>
      <c r="CV5069" s="1">
        <v>68</v>
      </c>
      <c r="CW5069" s="1">
        <v>0</v>
      </c>
      <c r="CX5069" s="1">
        <v>150068</v>
      </c>
      <c r="CY5069" s="1" t="s">
        <v>2834</v>
      </c>
    </row>
    <row r="5070" spans="97:103" x14ac:dyDescent="0.2">
      <c r="CS5070" s="1" t="s">
        <v>2839</v>
      </c>
      <c r="CT5070" s="1">
        <v>1</v>
      </c>
      <c r="CU5070" s="1">
        <v>650</v>
      </c>
      <c r="CV5070" s="1">
        <v>77</v>
      </c>
      <c r="CW5070" s="1">
        <v>0</v>
      </c>
      <c r="CX5070" s="1">
        <v>150077</v>
      </c>
      <c r="CY5070" s="1" t="s">
        <v>2839</v>
      </c>
    </row>
    <row r="5071" spans="97:103" x14ac:dyDescent="0.2">
      <c r="CS5071" s="1" t="s">
        <v>213</v>
      </c>
      <c r="CT5071" s="1">
        <v>2</v>
      </c>
      <c r="CU5071" s="1">
        <v>650</v>
      </c>
      <c r="CV5071" s="1">
        <v>31</v>
      </c>
      <c r="CW5071" s="1">
        <v>0</v>
      </c>
      <c r="CX5071" s="1">
        <v>150031</v>
      </c>
      <c r="CY5071" s="1" t="s">
        <v>213</v>
      </c>
    </row>
    <row r="5072" spans="97:103" x14ac:dyDescent="0.2">
      <c r="CS5072" s="1" t="s">
        <v>215</v>
      </c>
      <c r="CT5072" s="1">
        <v>2</v>
      </c>
      <c r="CU5072" s="1">
        <v>650</v>
      </c>
      <c r="CV5072" s="1">
        <v>30</v>
      </c>
      <c r="CW5072" s="1">
        <v>0</v>
      </c>
      <c r="CX5072" s="1">
        <v>150030</v>
      </c>
      <c r="CY5072" s="1" t="s">
        <v>215</v>
      </c>
    </row>
    <row r="5073" spans="97:103" x14ac:dyDescent="0.2">
      <c r="CS5073" s="1" t="s">
        <v>2836</v>
      </c>
      <c r="CT5073" s="1">
        <v>4</v>
      </c>
      <c r="CU5073" s="1">
        <v>650</v>
      </c>
      <c r="CV5073" s="1">
        <v>70</v>
      </c>
      <c r="CW5073" s="1">
        <v>0</v>
      </c>
      <c r="CX5073" s="1">
        <v>150070</v>
      </c>
      <c r="CY5073" s="1" t="s">
        <v>2836</v>
      </c>
    </row>
    <row r="5074" spans="97:103" x14ac:dyDescent="0.2">
      <c r="CS5074" s="1" t="s">
        <v>223</v>
      </c>
      <c r="CT5074" s="1">
        <v>1</v>
      </c>
      <c r="CU5074" s="1">
        <v>650</v>
      </c>
      <c r="CV5074" s="1">
        <v>9</v>
      </c>
      <c r="CW5074" s="1">
        <v>0</v>
      </c>
      <c r="CX5074" s="1">
        <v>150009</v>
      </c>
      <c r="CY5074" s="1" t="s">
        <v>223</v>
      </c>
    </row>
    <row r="5075" spans="97:103" x14ac:dyDescent="0.2">
      <c r="CS5075" s="1" t="s">
        <v>2835</v>
      </c>
      <c r="CT5075" s="1">
        <v>1</v>
      </c>
      <c r="CU5075" s="1">
        <v>650</v>
      </c>
      <c r="CV5075" s="1">
        <v>69</v>
      </c>
      <c r="CW5075" s="1">
        <v>0</v>
      </c>
      <c r="CX5075" s="1">
        <v>150069</v>
      </c>
      <c r="CY5075" s="1" t="s">
        <v>2835</v>
      </c>
    </row>
    <row r="5076" spans="97:103" x14ac:dyDescent="0.2">
      <c r="CS5076" s="1" t="s">
        <v>2834</v>
      </c>
      <c r="CT5076" s="1">
        <v>1</v>
      </c>
      <c r="CU5076" s="1">
        <v>650</v>
      </c>
      <c r="CV5076" s="1">
        <v>68</v>
      </c>
      <c r="CW5076" s="1">
        <v>0</v>
      </c>
      <c r="CX5076" s="1">
        <v>150068</v>
      </c>
      <c r="CY5076" s="1" t="s">
        <v>2834</v>
      </c>
    </row>
    <row r="5077" spans="97:103" x14ac:dyDescent="0.2">
      <c r="CS5077" s="1" t="s">
        <v>2836</v>
      </c>
      <c r="CT5077" s="1">
        <v>4</v>
      </c>
      <c r="CU5077" s="1">
        <v>650</v>
      </c>
      <c r="CV5077" s="1">
        <v>70</v>
      </c>
      <c r="CW5077" s="1">
        <v>0</v>
      </c>
      <c r="CX5077" s="1">
        <v>150070</v>
      </c>
      <c r="CY5077" s="1" t="s">
        <v>2836</v>
      </c>
    </row>
    <row r="5078" spans="97:103" x14ac:dyDescent="0.2">
      <c r="CS5078" s="1" t="s">
        <v>2839</v>
      </c>
      <c r="CT5078" s="1">
        <v>1</v>
      </c>
      <c r="CU5078" s="1">
        <v>650</v>
      </c>
      <c r="CV5078" s="1">
        <v>77</v>
      </c>
      <c r="CW5078" s="1">
        <v>0</v>
      </c>
      <c r="CX5078" s="1">
        <v>150077</v>
      </c>
      <c r="CY5078" s="1" t="s">
        <v>2839</v>
      </c>
    </row>
    <row r="5079" spans="97:103" x14ac:dyDescent="0.2">
      <c r="CS5079" s="1" t="s">
        <v>213</v>
      </c>
      <c r="CT5079" s="1">
        <v>2</v>
      </c>
      <c r="CU5079" s="1">
        <v>650</v>
      </c>
      <c r="CV5079" s="1">
        <v>31</v>
      </c>
      <c r="CW5079" s="1">
        <v>0</v>
      </c>
      <c r="CX5079" s="1">
        <v>150031</v>
      </c>
      <c r="CY5079" s="1" t="s">
        <v>213</v>
      </c>
    </row>
    <row r="5080" spans="97:103" x14ac:dyDescent="0.2">
      <c r="CS5080" s="1" t="s">
        <v>223</v>
      </c>
      <c r="CT5080" s="1">
        <v>1</v>
      </c>
      <c r="CU5080" s="1">
        <v>650</v>
      </c>
      <c r="CV5080" s="1">
        <v>9</v>
      </c>
      <c r="CW5080" s="1">
        <v>0</v>
      </c>
      <c r="CX5080" s="1">
        <v>150009</v>
      </c>
      <c r="CY5080" s="1" t="s">
        <v>223</v>
      </c>
    </row>
    <row r="5081" spans="97:103" x14ac:dyDescent="0.2">
      <c r="CS5081" s="1" t="s">
        <v>215</v>
      </c>
      <c r="CT5081" s="1">
        <v>2</v>
      </c>
      <c r="CU5081" s="1">
        <v>650</v>
      </c>
      <c r="CV5081" s="1">
        <v>30</v>
      </c>
      <c r="CW5081" s="1">
        <v>0</v>
      </c>
      <c r="CX5081" s="1">
        <v>150030</v>
      </c>
      <c r="CY5081" s="1" t="s">
        <v>215</v>
      </c>
    </row>
    <row r="5082" spans="97:103" x14ac:dyDescent="0.2">
      <c r="CS5082" s="1" t="s">
        <v>2836</v>
      </c>
      <c r="CT5082" s="1">
        <v>4</v>
      </c>
      <c r="CU5082" s="1">
        <v>650</v>
      </c>
      <c r="CV5082" s="1">
        <v>70</v>
      </c>
      <c r="CW5082" s="1">
        <v>0</v>
      </c>
      <c r="CX5082" s="1">
        <v>150070</v>
      </c>
      <c r="CY5082" s="1" t="s">
        <v>2836</v>
      </c>
    </row>
    <row r="5083" spans="97:103" x14ac:dyDescent="0.2">
      <c r="CS5083" s="1" t="s">
        <v>2839</v>
      </c>
      <c r="CT5083" s="1">
        <v>1</v>
      </c>
      <c r="CU5083" s="1">
        <v>650</v>
      </c>
      <c r="CV5083" s="1">
        <v>77</v>
      </c>
      <c r="CW5083" s="1">
        <v>0</v>
      </c>
      <c r="CX5083" s="1">
        <v>150077</v>
      </c>
      <c r="CY5083" s="1" t="s">
        <v>2839</v>
      </c>
    </row>
    <row r="5084" spans="97:103" x14ac:dyDescent="0.2">
      <c r="CS5084" s="1" t="s">
        <v>234</v>
      </c>
      <c r="CT5084" s="1">
        <v>1</v>
      </c>
      <c r="CU5084" s="1">
        <v>650</v>
      </c>
      <c r="CV5084" s="1">
        <v>22</v>
      </c>
      <c r="CW5084" s="1">
        <v>0</v>
      </c>
      <c r="CX5084" s="1">
        <v>150022</v>
      </c>
      <c r="CY5084" s="1" t="s">
        <v>234</v>
      </c>
    </row>
    <row r="5085" spans="97:103" x14ac:dyDescent="0.2">
      <c r="CS5085" s="1" t="s">
        <v>232</v>
      </c>
      <c r="CT5085" s="1">
        <v>1</v>
      </c>
      <c r="CU5085" s="1">
        <v>650</v>
      </c>
      <c r="CV5085" s="1">
        <v>28</v>
      </c>
      <c r="CW5085" s="1">
        <v>0</v>
      </c>
      <c r="CX5085" s="1">
        <v>150028</v>
      </c>
      <c r="CY5085" s="1" t="s">
        <v>232</v>
      </c>
    </row>
    <row r="5086" spans="97:103" x14ac:dyDescent="0.2">
      <c r="CS5086" s="1" t="s">
        <v>233</v>
      </c>
      <c r="CT5086" s="1">
        <v>1</v>
      </c>
      <c r="CU5086" s="1">
        <v>650</v>
      </c>
      <c r="CV5086" s="1">
        <v>23</v>
      </c>
      <c r="CW5086" s="1">
        <v>0</v>
      </c>
      <c r="CX5086" s="1">
        <v>150023</v>
      </c>
      <c r="CY5086" s="1" t="s">
        <v>233</v>
      </c>
    </row>
    <row r="5087" spans="97:103" x14ac:dyDescent="0.2">
      <c r="CS5087" s="1" t="s">
        <v>243</v>
      </c>
      <c r="CT5087" s="1">
        <v>2</v>
      </c>
      <c r="CU5087" s="1">
        <v>650</v>
      </c>
      <c r="CV5087" s="1">
        <v>16</v>
      </c>
      <c r="CW5087" s="1">
        <v>0</v>
      </c>
      <c r="CX5087" s="1">
        <v>150016</v>
      </c>
      <c r="CY5087" s="1" t="s">
        <v>243</v>
      </c>
    </row>
    <row r="5088" spans="97:103" x14ac:dyDescent="0.2">
      <c r="CS5088" s="1" t="s">
        <v>234</v>
      </c>
      <c r="CT5088" s="1">
        <v>1</v>
      </c>
      <c r="CU5088" s="1">
        <v>650</v>
      </c>
      <c r="CV5088" s="1">
        <v>22</v>
      </c>
      <c r="CW5088" s="1">
        <v>0</v>
      </c>
      <c r="CX5088" s="1">
        <v>150022</v>
      </c>
      <c r="CY5088" s="1" t="s">
        <v>234</v>
      </c>
    </row>
    <row r="5089" spans="97:103" x14ac:dyDescent="0.2">
      <c r="CS5089" s="1" t="s">
        <v>2833</v>
      </c>
      <c r="CT5089" s="1">
        <v>2</v>
      </c>
      <c r="CU5089" s="1">
        <v>650</v>
      </c>
      <c r="CV5089" s="1">
        <v>60</v>
      </c>
      <c r="CW5089" s="1">
        <v>0</v>
      </c>
      <c r="CX5089" s="1">
        <v>150060</v>
      </c>
      <c r="CY5089" s="1" t="s">
        <v>2833</v>
      </c>
    </row>
    <row r="5090" spans="97:103" x14ac:dyDescent="0.2">
      <c r="CS5090" s="1" t="s">
        <v>229</v>
      </c>
      <c r="CT5090" s="1">
        <v>4</v>
      </c>
      <c r="CU5090" s="1">
        <v>650</v>
      </c>
      <c r="CV5090" s="1">
        <v>27</v>
      </c>
      <c r="CW5090" s="1">
        <v>0</v>
      </c>
      <c r="CX5090" s="1">
        <v>150027</v>
      </c>
      <c r="CY5090" s="1" t="s">
        <v>229</v>
      </c>
    </row>
    <row r="5091" spans="97:103" x14ac:dyDescent="0.2">
      <c r="CS5091" s="1" t="s">
        <v>167</v>
      </c>
      <c r="CT5091" s="1">
        <v>1</v>
      </c>
      <c r="CU5091" s="1">
        <v>650</v>
      </c>
      <c r="CV5091" s="1">
        <v>63</v>
      </c>
      <c r="CW5091" s="1">
        <v>0</v>
      </c>
      <c r="CX5091" s="1">
        <v>150063</v>
      </c>
      <c r="CY5091" s="1" t="s">
        <v>167</v>
      </c>
    </row>
    <row r="5092" spans="97:103" x14ac:dyDescent="0.2">
      <c r="CS5092" s="1" t="s">
        <v>243</v>
      </c>
      <c r="CT5092" s="1">
        <v>2</v>
      </c>
      <c r="CU5092" s="1">
        <v>650</v>
      </c>
      <c r="CV5092" s="1">
        <v>16</v>
      </c>
      <c r="CW5092" s="1">
        <v>0</v>
      </c>
      <c r="CX5092" s="1">
        <v>150016</v>
      </c>
      <c r="CY5092" s="1" t="s">
        <v>243</v>
      </c>
    </row>
    <row r="5093" spans="97:103" x14ac:dyDescent="0.2">
      <c r="CS5093" s="1" t="s">
        <v>232</v>
      </c>
      <c r="CT5093" s="1">
        <v>1</v>
      </c>
      <c r="CU5093" s="1">
        <v>650</v>
      </c>
      <c r="CV5093" s="1">
        <v>28</v>
      </c>
      <c r="CW5093" s="1">
        <v>0</v>
      </c>
      <c r="CX5093" s="1">
        <v>150028</v>
      </c>
      <c r="CY5093" s="1" t="s">
        <v>232</v>
      </c>
    </row>
    <row r="5094" spans="97:103" x14ac:dyDescent="0.2">
      <c r="CS5094" s="1" t="s">
        <v>233</v>
      </c>
      <c r="CT5094" s="1">
        <v>1</v>
      </c>
      <c r="CU5094" s="1">
        <v>650</v>
      </c>
      <c r="CV5094" s="1">
        <v>23</v>
      </c>
      <c r="CW5094" s="1">
        <v>0</v>
      </c>
      <c r="CX5094" s="1">
        <v>150023</v>
      </c>
      <c r="CY5094" s="1" t="s">
        <v>233</v>
      </c>
    </row>
    <row r="5095" spans="97:103" x14ac:dyDescent="0.2">
      <c r="CS5095" s="1" t="s">
        <v>234</v>
      </c>
      <c r="CT5095" s="1">
        <v>1</v>
      </c>
      <c r="CU5095" s="1">
        <v>650</v>
      </c>
      <c r="CV5095" s="1">
        <v>22</v>
      </c>
      <c r="CW5095" s="1">
        <v>0</v>
      </c>
      <c r="CX5095" s="1">
        <v>150022</v>
      </c>
      <c r="CY5095" s="1" t="s">
        <v>234</v>
      </c>
    </row>
    <row r="5096" spans="97:103" x14ac:dyDescent="0.2">
      <c r="CS5096" s="1" t="s">
        <v>2833</v>
      </c>
      <c r="CT5096" s="1">
        <v>2</v>
      </c>
      <c r="CU5096" s="1">
        <v>650</v>
      </c>
      <c r="CV5096" s="1">
        <v>60</v>
      </c>
      <c r="CW5096" s="1">
        <v>0</v>
      </c>
      <c r="CX5096" s="1">
        <v>150060</v>
      </c>
      <c r="CY5096" s="1" t="s">
        <v>2833</v>
      </c>
    </row>
    <row r="5097" spans="97:103" x14ac:dyDescent="0.2">
      <c r="CS5097" s="1" t="s">
        <v>243</v>
      </c>
      <c r="CT5097" s="1">
        <v>2</v>
      </c>
      <c r="CU5097" s="1">
        <v>650</v>
      </c>
      <c r="CV5097" s="1">
        <v>16</v>
      </c>
      <c r="CW5097" s="1">
        <v>0</v>
      </c>
      <c r="CX5097" s="1">
        <v>150016</v>
      </c>
      <c r="CY5097" s="1" t="s">
        <v>243</v>
      </c>
    </row>
    <row r="5098" spans="97:103" x14ac:dyDescent="0.2">
      <c r="CS5098" s="1" t="s">
        <v>229</v>
      </c>
      <c r="CT5098" s="1">
        <v>4</v>
      </c>
      <c r="CU5098" s="1">
        <v>650</v>
      </c>
      <c r="CV5098" s="1">
        <v>27</v>
      </c>
      <c r="CW5098" s="1">
        <v>0</v>
      </c>
      <c r="CX5098" s="1">
        <v>150027</v>
      </c>
      <c r="CY5098" s="1" t="s">
        <v>229</v>
      </c>
    </row>
    <row r="5099" spans="97:103" x14ac:dyDescent="0.2">
      <c r="CS5099" s="1" t="s">
        <v>232</v>
      </c>
      <c r="CT5099" s="1">
        <v>1</v>
      </c>
      <c r="CU5099" s="1">
        <v>650</v>
      </c>
      <c r="CV5099" s="1">
        <v>28</v>
      </c>
      <c r="CW5099" s="1">
        <v>0</v>
      </c>
      <c r="CX5099" s="1">
        <v>150028</v>
      </c>
      <c r="CY5099" s="1" t="s">
        <v>232</v>
      </c>
    </row>
    <row r="5100" spans="97:103" x14ac:dyDescent="0.2">
      <c r="CS5100" s="1" t="s">
        <v>160</v>
      </c>
      <c r="CT5100" s="1">
        <v>2</v>
      </c>
      <c r="CU5100" s="1">
        <v>650</v>
      </c>
      <c r="CV5100" s="1">
        <v>67</v>
      </c>
      <c r="CW5100" s="1">
        <v>0</v>
      </c>
      <c r="CX5100" s="1">
        <v>150067</v>
      </c>
      <c r="CY5100" s="1" t="s">
        <v>160</v>
      </c>
    </row>
    <row r="5101" spans="97:103" x14ac:dyDescent="0.2">
      <c r="CS5101" s="1" t="s">
        <v>233</v>
      </c>
      <c r="CT5101" s="1">
        <v>1</v>
      </c>
      <c r="CU5101" s="1">
        <v>650</v>
      </c>
      <c r="CV5101" s="1">
        <v>23</v>
      </c>
      <c r="CW5101" s="1">
        <v>0</v>
      </c>
      <c r="CX5101" s="1">
        <v>150023</v>
      </c>
      <c r="CY5101" s="1" t="s">
        <v>233</v>
      </c>
    </row>
    <row r="5102" spans="97:103" x14ac:dyDescent="0.2">
      <c r="CS5102" s="1" t="s">
        <v>229</v>
      </c>
      <c r="CT5102" s="1">
        <v>4</v>
      </c>
      <c r="CU5102" s="1">
        <v>650</v>
      </c>
      <c r="CV5102" s="1">
        <v>27</v>
      </c>
      <c r="CW5102" s="1">
        <v>0</v>
      </c>
      <c r="CX5102" s="1">
        <v>150027</v>
      </c>
      <c r="CY5102" s="1" t="s">
        <v>229</v>
      </c>
    </row>
    <row r="5103" spans="97:103" x14ac:dyDescent="0.2">
      <c r="CS5103" s="1" t="s">
        <v>234</v>
      </c>
      <c r="CT5103" s="1">
        <v>1</v>
      </c>
      <c r="CU5103" s="1">
        <v>650</v>
      </c>
      <c r="CV5103" s="1">
        <v>22</v>
      </c>
      <c r="CW5103" s="1">
        <v>0</v>
      </c>
      <c r="CX5103" s="1">
        <v>150022</v>
      </c>
      <c r="CY5103" s="1" t="s">
        <v>234</v>
      </c>
    </row>
    <row r="5104" spans="97:103" x14ac:dyDescent="0.2">
      <c r="CS5104" s="1" t="s">
        <v>2833</v>
      </c>
      <c r="CT5104" s="1">
        <v>2</v>
      </c>
      <c r="CU5104" s="1">
        <v>650</v>
      </c>
      <c r="CV5104" s="1">
        <v>60</v>
      </c>
      <c r="CW5104" s="1">
        <v>0</v>
      </c>
      <c r="CX5104" s="1">
        <v>150060</v>
      </c>
      <c r="CY5104" s="1" t="s">
        <v>2833</v>
      </c>
    </row>
    <row r="5105" spans="97:103" x14ac:dyDescent="0.2">
      <c r="CS5105" s="1" t="s">
        <v>232</v>
      </c>
      <c r="CT5105" s="1">
        <v>1</v>
      </c>
      <c r="CU5105" s="1">
        <v>650</v>
      </c>
      <c r="CV5105" s="1">
        <v>28</v>
      </c>
      <c r="CW5105" s="1">
        <v>0</v>
      </c>
      <c r="CX5105" s="1">
        <v>150028</v>
      </c>
      <c r="CY5105" s="1" t="s">
        <v>232</v>
      </c>
    </row>
    <row r="5106" spans="97:103" x14ac:dyDescent="0.2">
      <c r="CS5106" s="1" t="s">
        <v>243</v>
      </c>
      <c r="CT5106" s="1">
        <v>2</v>
      </c>
      <c r="CU5106" s="1">
        <v>650</v>
      </c>
      <c r="CV5106" s="1">
        <v>16</v>
      </c>
      <c r="CW5106" s="1">
        <v>0</v>
      </c>
      <c r="CX5106" s="1">
        <v>150016</v>
      </c>
      <c r="CY5106" s="1" t="s">
        <v>243</v>
      </c>
    </row>
    <row r="5107" spans="97:103" x14ac:dyDescent="0.2">
      <c r="CS5107" s="1" t="s">
        <v>229</v>
      </c>
      <c r="CT5107" s="1">
        <v>4</v>
      </c>
      <c r="CU5107" s="1">
        <v>650</v>
      </c>
      <c r="CV5107" s="1">
        <v>27</v>
      </c>
      <c r="CW5107" s="1">
        <v>0</v>
      </c>
      <c r="CX5107" s="1">
        <v>150027</v>
      </c>
      <c r="CY5107" s="1" t="s">
        <v>229</v>
      </c>
    </row>
    <row r="5108" spans="97:103" x14ac:dyDescent="0.2">
      <c r="CS5108" s="1" t="s">
        <v>2851</v>
      </c>
      <c r="CT5108" s="1">
        <v>4</v>
      </c>
      <c r="CU5108" s="1">
        <v>650</v>
      </c>
      <c r="CV5108" s="1">
        <v>90</v>
      </c>
      <c r="CW5108" s="1">
        <v>0</v>
      </c>
      <c r="CX5108" s="1">
        <v>150090</v>
      </c>
      <c r="CY5108" s="1" t="s">
        <v>2851</v>
      </c>
    </row>
    <row r="5109" spans="97:103" x14ac:dyDescent="0.2">
      <c r="CS5109" s="1" t="s">
        <v>292</v>
      </c>
      <c r="CT5109" s="1">
        <v>4</v>
      </c>
      <c r="CU5109" s="1">
        <v>650</v>
      </c>
      <c r="CV5109" s="1">
        <v>1</v>
      </c>
      <c r="CW5109" s="1">
        <v>0</v>
      </c>
      <c r="CX5109" s="1">
        <v>150001</v>
      </c>
      <c r="CY5109" s="1" t="s">
        <v>292</v>
      </c>
    </row>
    <row r="5110" spans="97:103" x14ac:dyDescent="0.2">
      <c r="CS5110" s="1" t="s">
        <v>282</v>
      </c>
      <c r="CT5110" s="1">
        <v>4</v>
      </c>
      <c r="CU5110" s="1">
        <v>650</v>
      </c>
      <c r="CV5110" s="1">
        <v>2</v>
      </c>
      <c r="CW5110" s="1">
        <v>0</v>
      </c>
      <c r="CX5110" s="1">
        <v>150002</v>
      </c>
      <c r="CY5110" s="1" t="s">
        <v>282</v>
      </c>
    </row>
    <row r="5111" spans="97:103" x14ac:dyDescent="0.2">
      <c r="CS5111" s="1" t="s">
        <v>284</v>
      </c>
      <c r="CT5111" s="1">
        <v>4</v>
      </c>
      <c r="CU5111" s="1">
        <v>650</v>
      </c>
      <c r="CV5111" s="1">
        <v>3</v>
      </c>
      <c r="CW5111" s="1">
        <v>0</v>
      </c>
      <c r="CX5111" s="1">
        <v>150003</v>
      </c>
      <c r="CY5111" s="1" t="s">
        <v>284</v>
      </c>
    </row>
    <row r="5112" spans="97:103" x14ac:dyDescent="0.2">
      <c r="CS5112" s="1" t="s">
        <v>280</v>
      </c>
      <c r="CT5112" s="1">
        <v>4</v>
      </c>
      <c r="CU5112" s="1">
        <v>650</v>
      </c>
      <c r="CV5112" s="1">
        <v>5</v>
      </c>
      <c r="CW5112" s="1">
        <v>0</v>
      </c>
      <c r="CX5112" s="1">
        <v>150005</v>
      </c>
      <c r="CY5112" s="1" t="s">
        <v>280</v>
      </c>
    </row>
    <row r="5113" spans="97:103" x14ac:dyDescent="0.2">
      <c r="CS5113" s="1" t="s">
        <v>292</v>
      </c>
      <c r="CT5113" s="1">
        <v>4</v>
      </c>
      <c r="CU5113" s="1">
        <v>650</v>
      </c>
      <c r="CV5113" s="1">
        <v>1</v>
      </c>
      <c r="CW5113" s="1">
        <v>0</v>
      </c>
      <c r="CX5113" s="1">
        <v>150001</v>
      </c>
      <c r="CY5113" s="1" t="s">
        <v>292</v>
      </c>
    </row>
    <row r="5114" spans="97:103" x14ac:dyDescent="0.2">
      <c r="CS5114" s="1" t="s">
        <v>279</v>
      </c>
      <c r="CT5114" s="1">
        <v>4</v>
      </c>
      <c r="CU5114" s="1">
        <v>650</v>
      </c>
      <c r="CV5114" s="1">
        <v>6</v>
      </c>
      <c r="CW5114" s="1">
        <v>0</v>
      </c>
      <c r="CX5114" s="1">
        <v>150006</v>
      </c>
      <c r="CY5114" s="1" t="s">
        <v>279</v>
      </c>
    </row>
    <row r="5115" spans="97:103" x14ac:dyDescent="0.2">
      <c r="CS5115" s="1" t="s">
        <v>2823</v>
      </c>
      <c r="CT5115" s="1">
        <v>4</v>
      </c>
      <c r="CU5115" s="1">
        <v>650</v>
      </c>
      <c r="CV5115" s="1">
        <v>12</v>
      </c>
      <c r="CW5115" s="1">
        <v>0</v>
      </c>
      <c r="CX5115" s="1">
        <v>150012</v>
      </c>
      <c r="CY5115" s="1" t="s">
        <v>2823</v>
      </c>
    </row>
    <row r="5116" spans="97:103" x14ac:dyDescent="0.2">
      <c r="CS5116" s="1" t="s">
        <v>2822</v>
      </c>
      <c r="CT5116" s="1">
        <v>4</v>
      </c>
      <c r="CU5116" s="1">
        <v>650</v>
      </c>
      <c r="CV5116" s="1">
        <v>7</v>
      </c>
      <c r="CW5116" s="1">
        <v>0</v>
      </c>
      <c r="CX5116" s="1">
        <v>150007</v>
      </c>
      <c r="CY5116" s="1" t="s">
        <v>2822</v>
      </c>
    </row>
    <row r="5117" spans="97:103" x14ac:dyDescent="0.2">
      <c r="CS5117" s="1" t="s">
        <v>280</v>
      </c>
      <c r="CT5117" s="1">
        <v>4</v>
      </c>
      <c r="CU5117" s="1">
        <v>650</v>
      </c>
      <c r="CV5117" s="1">
        <v>5</v>
      </c>
      <c r="CW5117" s="1">
        <v>0</v>
      </c>
      <c r="CX5117" s="1">
        <v>150005</v>
      </c>
      <c r="CY5117" s="1" t="s">
        <v>280</v>
      </c>
    </row>
    <row r="5118" spans="97:103" x14ac:dyDescent="0.2">
      <c r="CS5118" s="1" t="s">
        <v>282</v>
      </c>
      <c r="CT5118" s="1">
        <v>4</v>
      </c>
      <c r="CU5118" s="1">
        <v>650</v>
      </c>
      <c r="CV5118" s="1">
        <v>2</v>
      </c>
      <c r="CW5118" s="1">
        <v>0</v>
      </c>
      <c r="CX5118" s="1">
        <v>150002</v>
      </c>
      <c r="CY5118" s="1" t="s">
        <v>282</v>
      </c>
    </row>
    <row r="5119" spans="97:103" x14ac:dyDescent="0.2">
      <c r="CS5119" s="1" t="s">
        <v>284</v>
      </c>
      <c r="CT5119" s="1">
        <v>4</v>
      </c>
      <c r="CU5119" s="1">
        <v>650</v>
      </c>
      <c r="CV5119" s="1">
        <v>3</v>
      </c>
      <c r="CW5119" s="1">
        <v>0</v>
      </c>
      <c r="CX5119" s="1">
        <v>150003</v>
      </c>
      <c r="CY5119" s="1" t="s">
        <v>284</v>
      </c>
    </row>
    <row r="5120" spans="97:103" x14ac:dyDescent="0.2">
      <c r="CS5120" s="1" t="s">
        <v>292</v>
      </c>
      <c r="CT5120" s="1">
        <v>4</v>
      </c>
      <c r="CU5120" s="1">
        <v>650</v>
      </c>
      <c r="CV5120" s="1">
        <v>1</v>
      </c>
      <c r="CW5120" s="1">
        <v>0</v>
      </c>
      <c r="CX5120" s="1">
        <v>150001</v>
      </c>
      <c r="CY5120" s="1" t="s">
        <v>292</v>
      </c>
    </row>
    <row r="5121" spans="97:103" x14ac:dyDescent="0.2">
      <c r="CS5121" s="1" t="s">
        <v>279</v>
      </c>
      <c r="CT5121" s="1">
        <v>4</v>
      </c>
      <c r="CU5121" s="1">
        <v>650</v>
      </c>
      <c r="CV5121" s="1">
        <v>6</v>
      </c>
      <c r="CW5121" s="1">
        <v>0</v>
      </c>
      <c r="CX5121" s="1">
        <v>150006</v>
      </c>
      <c r="CY5121" s="1" t="s">
        <v>279</v>
      </c>
    </row>
    <row r="5122" spans="97:103" x14ac:dyDescent="0.2">
      <c r="CS5122" s="1" t="s">
        <v>280</v>
      </c>
      <c r="CT5122" s="1">
        <v>4</v>
      </c>
      <c r="CU5122" s="1">
        <v>650</v>
      </c>
      <c r="CV5122" s="1">
        <v>5</v>
      </c>
      <c r="CW5122" s="1">
        <v>0</v>
      </c>
      <c r="CX5122" s="1">
        <v>150005</v>
      </c>
      <c r="CY5122" s="1" t="s">
        <v>280</v>
      </c>
    </row>
    <row r="5123" spans="97:103" x14ac:dyDescent="0.2">
      <c r="CS5123" s="1" t="s">
        <v>246</v>
      </c>
      <c r="CT5123" s="1">
        <v>4</v>
      </c>
      <c r="CU5123" s="1">
        <v>650</v>
      </c>
      <c r="CV5123" s="1">
        <v>21</v>
      </c>
      <c r="CW5123" s="1">
        <v>0</v>
      </c>
      <c r="CX5123" s="1">
        <v>150021</v>
      </c>
      <c r="CY5123" s="1" t="s">
        <v>246</v>
      </c>
    </row>
    <row r="5124" spans="97:103" x14ac:dyDescent="0.2">
      <c r="CS5124" s="1" t="s">
        <v>264</v>
      </c>
      <c r="CT5124" s="1">
        <v>4</v>
      </c>
      <c r="CU5124" s="1">
        <v>650</v>
      </c>
      <c r="CV5124" s="1">
        <v>52</v>
      </c>
      <c r="CW5124" s="1">
        <v>0</v>
      </c>
      <c r="CX5124" s="1">
        <v>150052</v>
      </c>
      <c r="CY5124" s="1" t="s">
        <v>264</v>
      </c>
    </row>
    <row r="5125" spans="97:103" x14ac:dyDescent="0.2">
      <c r="CS5125" s="1" t="s">
        <v>268</v>
      </c>
      <c r="CT5125" s="1">
        <v>4</v>
      </c>
      <c r="CU5125" s="1">
        <v>650</v>
      </c>
      <c r="CV5125" s="1">
        <v>13</v>
      </c>
      <c r="CW5125" s="1">
        <v>0</v>
      </c>
      <c r="CX5125" s="1">
        <v>150013</v>
      </c>
      <c r="CY5125" s="1" t="s">
        <v>268</v>
      </c>
    </row>
    <row r="5126" spans="97:103" x14ac:dyDescent="0.2">
      <c r="CS5126" s="1" t="s">
        <v>284</v>
      </c>
      <c r="CT5126" s="1">
        <v>4</v>
      </c>
      <c r="CU5126" s="1">
        <v>650</v>
      </c>
      <c r="CV5126" s="1">
        <v>3</v>
      </c>
      <c r="CW5126" s="1">
        <v>0</v>
      </c>
      <c r="CX5126" s="1">
        <v>150003</v>
      </c>
      <c r="CY5126" s="1" t="s">
        <v>284</v>
      </c>
    </row>
    <row r="5127" spans="97:103" x14ac:dyDescent="0.2">
      <c r="CS5127" s="1" t="s">
        <v>2823</v>
      </c>
      <c r="CT5127" s="1">
        <v>4</v>
      </c>
      <c r="CU5127" s="1">
        <v>650</v>
      </c>
      <c r="CV5127" s="1">
        <v>12</v>
      </c>
      <c r="CW5127" s="1">
        <v>0</v>
      </c>
      <c r="CX5127" s="1">
        <v>150012</v>
      </c>
      <c r="CY5127" s="1" t="s">
        <v>2823</v>
      </c>
    </row>
    <row r="5128" spans="97:103" x14ac:dyDescent="0.2">
      <c r="CS5128" s="1" t="s">
        <v>292</v>
      </c>
      <c r="CT5128" s="1">
        <v>4</v>
      </c>
      <c r="CU5128" s="1">
        <v>650</v>
      </c>
      <c r="CV5128" s="1">
        <v>1</v>
      </c>
      <c r="CW5128" s="1">
        <v>0</v>
      </c>
      <c r="CX5128" s="1">
        <v>150001</v>
      </c>
      <c r="CY5128" s="1" t="s">
        <v>292</v>
      </c>
    </row>
    <row r="5129" spans="97:103" x14ac:dyDescent="0.2">
      <c r="CS5129" s="1" t="s">
        <v>279</v>
      </c>
      <c r="CT5129" s="1">
        <v>4</v>
      </c>
      <c r="CU5129" s="1">
        <v>650</v>
      </c>
      <c r="CV5129" s="1">
        <v>6</v>
      </c>
      <c r="CW5129" s="1">
        <v>0</v>
      </c>
      <c r="CX5129" s="1">
        <v>150006</v>
      </c>
      <c r="CY5129" s="1" t="s">
        <v>279</v>
      </c>
    </row>
    <row r="5130" spans="97:103" x14ac:dyDescent="0.2">
      <c r="CS5130" s="1" t="s">
        <v>264</v>
      </c>
      <c r="CT5130" s="1">
        <v>4</v>
      </c>
      <c r="CU5130" s="1">
        <v>650</v>
      </c>
      <c r="CV5130" s="1">
        <v>52</v>
      </c>
      <c r="CW5130" s="1">
        <v>0</v>
      </c>
      <c r="CX5130" s="1">
        <v>150052</v>
      </c>
      <c r="CY5130" s="1" t="s">
        <v>264</v>
      </c>
    </row>
    <row r="5131" spans="97:103" x14ac:dyDescent="0.2">
      <c r="CS5131" s="1" t="s">
        <v>280</v>
      </c>
      <c r="CT5131" s="1">
        <v>4</v>
      </c>
      <c r="CU5131" s="1">
        <v>650</v>
      </c>
      <c r="CV5131" s="1">
        <v>5</v>
      </c>
      <c r="CW5131" s="1">
        <v>0</v>
      </c>
      <c r="CX5131" s="1">
        <v>150005</v>
      </c>
      <c r="CY5131" s="1" t="s">
        <v>280</v>
      </c>
    </row>
    <row r="5132" spans="97:103" x14ac:dyDescent="0.2">
      <c r="CS5132" s="1" t="s">
        <v>246</v>
      </c>
      <c r="CT5132" s="1">
        <v>4</v>
      </c>
      <c r="CU5132" s="1">
        <v>650</v>
      </c>
      <c r="CV5132" s="1">
        <v>21</v>
      </c>
      <c r="CW5132" s="1">
        <v>0</v>
      </c>
      <c r="CX5132" s="1">
        <v>150021</v>
      </c>
      <c r="CY5132" s="1" t="s">
        <v>246</v>
      </c>
    </row>
    <row r="5133" spans="97:103" x14ac:dyDescent="0.2">
      <c r="CS5133" s="1" t="s">
        <v>2848</v>
      </c>
      <c r="CT5133" s="1">
        <v>4</v>
      </c>
      <c r="CU5133" s="1">
        <v>650</v>
      </c>
      <c r="CV5133" s="1">
        <v>86</v>
      </c>
      <c r="CW5133" s="1">
        <v>0</v>
      </c>
      <c r="CX5133" s="1">
        <v>150086</v>
      </c>
      <c r="CY5133" s="1" t="s">
        <v>2848</v>
      </c>
    </row>
    <row r="5134" spans="97:103" x14ac:dyDescent="0.2">
      <c r="CS5134" s="1" t="s">
        <v>267</v>
      </c>
      <c r="CT5134" s="1">
        <v>4</v>
      </c>
      <c r="CU5134" s="1">
        <v>650</v>
      </c>
      <c r="CV5134" s="1">
        <v>15</v>
      </c>
      <c r="CW5134" s="1">
        <v>0</v>
      </c>
      <c r="CX5134" s="1">
        <v>150015</v>
      </c>
      <c r="CY5134" s="1" t="s">
        <v>267</v>
      </c>
    </row>
    <row r="5135" spans="97:103" x14ac:dyDescent="0.2">
      <c r="CS5135" s="1" t="s">
        <v>271</v>
      </c>
      <c r="CT5135" s="1">
        <v>4</v>
      </c>
      <c r="CU5135" s="1">
        <v>650</v>
      </c>
      <c r="CV5135" s="1">
        <v>35</v>
      </c>
      <c r="CW5135" s="1">
        <v>0</v>
      </c>
      <c r="CX5135" s="1">
        <v>150035</v>
      </c>
      <c r="CY5135" s="1" t="s">
        <v>271</v>
      </c>
    </row>
    <row r="5136" spans="97:103" x14ac:dyDescent="0.2">
      <c r="CS5136" s="1" t="s">
        <v>181</v>
      </c>
      <c r="CT5136" s="1">
        <v>4</v>
      </c>
      <c r="CU5136" s="1">
        <v>650</v>
      </c>
      <c r="CV5136" s="1">
        <v>51</v>
      </c>
      <c r="CW5136" s="1">
        <v>0</v>
      </c>
      <c r="CX5136" s="1">
        <v>150051</v>
      </c>
      <c r="CY5136" s="1" t="s">
        <v>181</v>
      </c>
    </row>
    <row r="5137" spans="97:103" x14ac:dyDescent="0.2">
      <c r="CS5137" s="1" t="s">
        <v>2843</v>
      </c>
      <c r="CT5137" s="1">
        <v>4</v>
      </c>
      <c r="CU5137" s="1">
        <v>650</v>
      </c>
      <c r="CV5137" s="1">
        <v>81</v>
      </c>
      <c r="CW5137" s="1">
        <v>0</v>
      </c>
      <c r="CX5137" s="1">
        <v>150081</v>
      </c>
      <c r="CY5137" s="1" t="s">
        <v>2843</v>
      </c>
    </row>
    <row r="5138" spans="97:103" x14ac:dyDescent="0.2">
      <c r="CS5138" s="1" t="s">
        <v>281</v>
      </c>
      <c r="CT5138" s="1">
        <v>4</v>
      </c>
      <c r="CU5138" s="1">
        <v>650</v>
      </c>
      <c r="CV5138" s="1">
        <v>4</v>
      </c>
      <c r="CW5138" s="1">
        <v>0</v>
      </c>
      <c r="CX5138" s="1">
        <v>150004</v>
      </c>
      <c r="CY5138" s="1" t="s">
        <v>281</v>
      </c>
    </row>
    <row r="5139" spans="97:103" x14ac:dyDescent="0.2">
      <c r="CS5139" s="1" t="s">
        <v>2840</v>
      </c>
      <c r="CT5139" s="1">
        <v>4</v>
      </c>
      <c r="CU5139" s="1">
        <v>650</v>
      </c>
      <c r="CV5139" s="1">
        <v>78</v>
      </c>
      <c r="CW5139" s="1">
        <v>0</v>
      </c>
      <c r="CX5139" s="1">
        <v>150078</v>
      </c>
      <c r="CY5139" s="1" t="s">
        <v>2840</v>
      </c>
    </row>
    <row r="5140" spans="97:103" x14ac:dyDescent="0.2">
      <c r="CS5140" s="1" t="s">
        <v>2847</v>
      </c>
      <c r="CT5140" s="1">
        <v>4</v>
      </c>
      <c r="CU5140" s="1">
        <v>650</v>
      </c>
      <c r="CV5140" s="1">
        <v>85</v>
      </c>
      <c r="CW5140" s="1">
        <v>0</v>
      </c>
      <c r="CX5140" s="1">
        <v>150085</v>
      </c>
      <c r="CY5140" s="1" t="s">
        <v>2847</v>
      </c>
    </row>
    <row r="5141" spans="97:103" x14ac:dyDescent="0.2">
      <c r="CS5141" s="1" t="s">
        <v>178</v>
      </c>
      <c r="CT5141" s="1">
        <v>4</v>
      </c>
      <c r="CU5141" s="1">
        <v>650</v>
      </c>
      <c r="CV5141" s="1">
        <v>56</v>
      </c>
      <c r="CW5141" s="1">
        <v>0</v>
      </c>
      <c r="CX5141" s="1">
        <v>150056</v>
      </c>
      <c r="CY5141" s="1" t="s">
        <v>178</v>
      </c>
    </row>
    <row r="5142" spans="97:103" x14ac:dyDescent="0.2">
      <c r="CS5142" s="1" t="s">
        <v>2843</v>
      </c>
      <c r="CT5142" s="1">
        <v>4</v>
      </c>
      <c r="CU5142" s="1">
        <v>650</v>
      </c>
      <c r="CV5142" s="1">
        <v>81</v>
      </c>
      <c r="CW5142" s="1">
        <v>0</v>
      </c>
      <c r="CX5142" s="1">
        <v>150081</v>
      </c>
      <c r="CY5142" s="1" t="s">
        <v>2843</v>
      </c>
    </row>
    <row r="5143" spans="97:103" x14ac:dyDescent="0.2">
      <c r="CS5143" s="1" t="s">
        <v>271</v>
      </c>
      <c r="CT5143" s="1">
        <v>4</v>
      </c>
      <c r="CU5143" s="1">
        <v>650</v>
      </c>
      <c r="CV5143" s="1">
        <v>35</v>
      </c>
      <c r="CW5143" s="1">
        <v>0</v>
      </c>
      <c r="CX5143" s="1">
        <v>150035</v>
      </c>
      <c r="CY5143" s="1" t="s">
        <v>271</v>
      </c>
    </row>
    <row r="5144" spans="97:103" x14ac:dyDescent="0.2">
      <c r="CS5144" s="1" t="s">
        <v>181</v>
      </c>
      <c r="CT5144" s="1">
        <v>4</v>
      </c>
      <c r="CU5144" s="1">
        <v>650</v>
      </c>
      <c r="CV5144" s="1">
        <v>51</v>
      </c>
      <c r="CW5144" s="1">
        <v>0</v>
      </c>
      <c r="CX5144" s="1">
        <v>150051</v>
      </c>
      <c r="CY5144" s="1" t="s">
        <v>181</v>
      </c>
    </row>
    <row r="5145" spans="97:103" x14ac:dyDescent="0.2">
      <c r="CS5145" s="1" t="s">
        <v>267</v>
      </c>
      <c r="CT5145" s="1">
        <v>4</v>
      </c>
      <c r="CU5145" s="1">
        <v>650</v>
      </c>
      <c r="CV5145" s="1">
        <v>15</v>
      </c>
      <c r="CW5145" s="1">
        <v>0</v>
      </c>
      <c r="CX5145" s="1">
        <v>150015</v>
      </c>
      <c r="CY5145" s="1" t="s">
        <v>267</v>
      </c>
    </row>
    <row r="5146" spans="97:103" x14ac:dyDescent="0.2">
      <c r="CS5146" s="1" t="s">
        <v>2840</v>
      </c>
      <c r="CT5146" s="1">
        <v>4</v>
      </c>
      <c r="CU5146" s="1">
        <v>650</v>
      </c>
      <c r="CV5146" s="1">
        <v>78</v>
      </c>
      <c r="CW5146" s="1">
        <v>0</v>
      </c>
      <c r="CX5146" s="1">
        <v>150078</v>
      </c>
      <c r="CY5146" s="1" t="s">
        <v>2840</v>
      </c>
    </row>
    <row r="5147" spans="97:103" x14ac:dyDescent="0.2">
      <c r="CS5147" s="1" t="s">
        <v>2843</v>
      </c>
      <c r="CT5147" s="1">
        <v>4</v>
      </c>
      <c r="CU5147" s="1">
        <v>650</v>
      </c>
      <c r="CV5147" s="1">
        <v>81</v>
      </c>
      <c r="CW5147" s="1">
        <v>0</v>
      </c>
      <c r="CX5147" s="1">
        <v>150081</v>
      </c>
      <c r="CY5147" s="1" t="s">
        <v>2843</v>
      </c>
    </row>
    <row r="5148" spans="97:103" x14ac:dyDescent="0.2">
      <c r="CS5148" s="1" t="s">
        <v>2847</v>
      </c>
      <c r="CT5148" s="1">
        <v>4</v>
      </c>
      <c r="CU5148" s="1">
        <v>650</v>
      </c>
      <c r="CV5148" s="1">
        <v>85</v>
      </c>
      <c r="CW5148" s="1">
        <v>0</v>
      </c>
      <c r="CX5148" s="1">
        <v>150085</v>
      </c>
      <c r="CY5148" s="1" t="s">
        <v>2847</v>
      </c>
    </row>
    <row r="5149" spans="97:103" x14ac:dyDescent="0.2">
      <c r="CS5149" s="1" t="s">
        <v>271</v>
      </c>
      <c r="CT5149" s="1">
        <v>4</v>
      </c>
      <c r="CU5149" s="1">
        <v>650</v>
      </c>
      <c r="CV5149" s="1">
        <v>35</v>
      </c>
      <c r="CW5149" s="1">
        <v>0</v>
      </c>
      <c r="CX5149" s="1">
        <v>150035</v>
      </c>
      <c r="CY5149" s="1" t="s">
        <v>271</v>
      </c>
    </row>
    <row r="5150" spans="97:103" x14ac:dyDescent="0.2">
      <c r="CS5150" s="1" t="s">
        <v>179</v>
      </c>
      <c r="CT5150" s="1">
        <v>4</v>
      </c>
      <c r="CU5150" s="1">
        <v>650</v>
      </c>
      <c r="CV5150" s="1">
        <v>57</v>
      </c>
      <c r="CW5150" s="1">
        <v>0</v>
      </c>
      <c r="CX5150" s="1">
        <v>150057</v>
      </c>
      <c r="CY5150" s="1" t="s">
        <v>179</v>
      </c>
    </row>
    <row r="5151" spans="97:103" x14ac:dyDescent="0.2">
      <c r="CS5151" s="1" t="s">
        <v>181</v>
      </c>
      <c r="CT5151" s="1">
        <v>4</v>
      </c>
      <c r="CU5151" s="1">
        <v>650</v>
      </c>
      <c r="CV5151" s="1">
        <v>51</v>
      </c>
      <c r="CW5151" s="1">
        <v>0</v>
      </c>
      <c r="CX5151" s="1">
        <v>150051</v>
      </c>
      <c r="CY5151" s="1" t="s">
        <v>181</v>
      </c>
    </row>
    <row r="5152" spans="97:103" x14ac:dyDescent="0.2">
      <c r="CS5152" s="1" t="s">
        <v>2847</v>
      </c>
      <c r="CT5152" s="1">
        <v>4</v>
      </c>
      <c r="CU5152" s="1">
        <v>650</v>
      </c>
      <c r="CV5152" s="1">
        <v>85</v>
      </c>
      <c r="CW5152" s="1">
        <v>0</v>
      </c>
      <c r="CX5152" s="1">
        <v>150085</v>
      </c>
      <c r="CY5152" s="1" t="s">
        <v>2847</v>
      </c>
    </row>
    <row r="5153" spans="97:103" x14ac:dyDescent="0.2">
      <c r="CS5153" s="1" t="s">
        <v>267</v>
      </c>
      <c r="CT5153" s="1">
        <v>4</v>
      </c>
      <c r="CU5153" s="1">
        <v>650</v>
      </c>
      <c r="CV5153" s="1">
        <v>15</v>
      </c>
      <c r="CW5153" s="1">
        <v>0</v>
      </c>
      <c r="CX5153" s="1">
        <v>150015</v>
      </c>
      <c r="CY5153" s="1" t="s">
        <v>267</v>
      </c>
    </row>
    <row r="5154" spans="97:103" x14ac:dyDescent="0.2">
      <c r="CS5154" s="1" t="s">
        <v>2840</v>
      </c>
      <c r="CT5154" s="1">
        <v>4</v>
      </c>
      <c r="CU5154" s="1">
        <v>650</v>
      </c>
      <c r="CV5154" s="1">
        <v>78</v>
      </c>
      <c r="CW5154" s="1">
        <v>0</v>
      </c>
      <c r="CX5154" s="1">
        <v>150078</v>
      </c>
      <c r="CY5154" s="1" t="s">
        <v>2840</v>
      </c>
    </row>
    <row r="5155" spans="97:103" x14ac:dyDescent="0.2">
      <c r="CS5155" s="1" t="s">
        <v>271</v>
      </c>
      <c r="CT5155" s="1">
        <v>4</v>
      </c>
      <c r="CU5155" s="1">
        <v>650</v>
      </c>
      <c r="CV5155" s="1">
        <v>35</v>
      </c>
      <c r="CW5155" s="1">
        <v>0</v>
      </c>
      <c r="CX5155" s="1">
        <v>150035</v>
      </c>
      <c r="CY5155" s="1" t="s">
        <v>271</v>
      </c>
    </row>
    <row r="5156" spans="97:103" x14ac:dyDescent="0.2">
      <c r="CS5156" s="1" t="s">
        <v>2843</v>
      </c>
      <c r="CT5156" s="1">
        <v>4</v>
      </c>
      <c r="CU5156" s="1">
        <v>650</v>
      </c>
      <c r="CV5156" s="1">
        <v>81</v>
      </c>
      <c r="CW5156" s="1">
        <v>0</v>
      </c>
      <c r="CX5156" s="1">
        <v>150081</v>
      </c>
      <c r="CY5156" s="1" t="s">
        <v>2843</v>
      </c>
    </row>
    <row r="5157" spans="97:103" x14ac:dyDescent="0.2">
      <c r="CS5157" s="1" t="s">
        <v>2847</v>
      </c>
      <c r="CT5157" s="1">
        <v>4</v>
      </c>
      <c r="CU5157" s="1">
        <v>650</v>
      </c>
      <c r="CV5157" s="1">
        <v>85</v>
      </c>
      <c r="CW5157" s="1">
        <v>0</v>
      </c>
      <c r="CX5157" s="1">
        <v>150085</v>
      </c>
      <c r="CY5157" s="1" t="s">
        <v>2847</v>
      </c>
    </row>
    <row r="5158" spans="97:103" x14ac:dyDescent="0.2">
      <c r="CS5158" s="1" t="s">
        <v>2837</v>
      </c>
      <c r="CT5158" s="1">
        <v>4</v>
      </c>
      <c r="CU5158" s="1">
        <v>650</v>
      </c>
      <c r="CV5158" s="1">
        <v>71</v>
      </c>
      <c r="CW5158" s="1">
        <v>0</v>
      </c>
      <c r="CX5158" s="1">
        <v>150071</v>
      </c>
      <c r="CY5158" s="1" t="s">
        <v>2837</v>
      </c>
    </row>
    <row r="5159" spans="97:103" x14ac:dyDescent="0.2">
      <c r="CS5159" s="1" t="s">
        <v>276</v>
      </c>
      <c r="CT5159" s="1">
        <v>4</v>
      </c>
      <c r="CU5159" s="1">
        <v>650</v>
      </c>
      <c r="CV5159" s="1">
        <v>8</v>
      </c>
      <c r="CW5159" s="1">
        <v>0</v>
      </c>
      <c r="CX5159" s="1">
        <v>150008</v>
      </c>
      <c r="CY5159" s="1" t="s">
        <v>276</v>
      </c>
    </row>
    <row r="5160" spans="97:103" x14ac:dyDescent="0.2">
      <c r="CS5160" s="1" t="s">
        <v>2824</v>
      </c>
      <c r="CT5160" s="1">
        <v>4</v>
      </c>
      <c r="CU5160" s="1">
        <v>650</v>
      </c>
      <c r="CV5160" s="1">
        <v>24</v>
      </c>
      <c r="CW5160" s="1">
        <v>0</v>
      </c>
      <c r="CX5160" s="1">
        <v>150024</v>
      </c>
      <c r="CY5160" s="1" t="s">
        <v>2824</v>
      </c>
    </row>
    <row r="5161" spans="97:103" x14ac:dyDescent="0.2">
      <c r="CS5161" s="1" t="s">
        <v>274</v>
      </c>
      <c r="CT5161" s="1">
        <v>4</v>
      </c>
      <c r="CU5161" s="1">
        <v>650</v>
      </c>
      <c r="CV5161" s="1">
        <v>18</v>
      </c>
      <c r="CW5161" s="1">
        <v>0</v>
      </c>
      <c r="CX5161" s="1">
        <v>150018</v>
      </c>
      <c r="CY5161" s="1" t="s">
        <v>274</v>
      </c>
    </row>
    <row r="5162" spans="97:103" x14ac:dyDescent="0.2">
      <c r="CS5162" s="1" t="s">
        <v>272</v>
      </c>
      <c r="CT5162" s="1">
        <v>4</v>
      </c>
      <c r="CU5162" s="1">
        <v>650</v>
      </c>
      <c r="CV5162" s="1">
        <v>11</v>
      </c>
      <c r="CW5162" s="1">
        <v>0</v>
      </c>
      <c r="CX5162" s="1">
        <v>150011</v>
      </c>
      <c r="CY5162" s="1" t="s">
        <v>272</v>
      </c>
    </row>
    <row r="5163" spans="97:103" x14ac:dyDescent="0.2">
      <c r="CS5163" s="1" t="s">
        <v>276</v>
      </c>
      <c r="CT5163" s="1">
        <v>4</v>
      </c>
      <c r="CU5163" s="1">
        <v>650</v>
      </c>
      <c r="CV5163" s="1">
        <v>8</v>
      </c>
      <c r="CW5163" s="1">
        <v>0</v>
      </c>
      <c r="CX5163" s="1">
        <v>150008</v>
      </c>
      <c r="CY5163" s="1" t="s">
        <v>276</v>
      </c>
    </row>
    <row r="5164" spans="97:103" x14ac:dyDescent="0.2">
      <c r="CS5164" s="1" t="s">
        <v>273</v>
      </c>
      <c r="CT5164" s="1">
        <v>4</v>
      </c>
      <c r="CU5164" s="1">
        <v>650</v>
      </c>
      <c r="CV5164" s="1">
        <v>10</v>
      </c>
      <c r="CW5164" s="1">
        <v>0</v>
      </c>
      <c r="CX5164" s="1">
        <v>150010</v>
      </c>
      <c r="CY5164" s="1" t="s">
        <v>273</v>
      </c>
    </row>
    <row r="5165" spans="97:103" x14ac:dyDescent="0.2">
      <c r="CS5165" s="1" t="s">
        <v>2823</v>
      </c>
      <c r="CT5165" s="1">
        <v>4</v>
      </c>
      <c r="CU5165" s="1">
        <v>650</v>
      </c>
      <c r="CV5165" s="1">
        <v>12</v>
      </c>
      <c r="CW5165" s="1">
        <v>0</v>
      </c>
      <c r="CX5165" s="1">
        <v>150012</v>
      </c>
      <c r="CY5165" s="1" t="s">
        <v>2823</v>
      </c>
    </row>
    <row r="5166" spans="97:103" x14ac:dyDescent="0.2">
      <c r="CS5166" s="1" t="s">
        <v>2827</v>
      </c>
      <c r="CT5166" s="1">
        <v>4</v>
      </c>
      <c r="CU5166" s="1">
        <v>650</v>
      </c>
      <c r="CV5166" s="1">
        <v>36</v>
      </c>
      <c r="CW5166" s="1">
        <v>0</v>
      </c>
      <c r="CX5166" s="1">
        <v>150036</v>
      </c>
      <c r="CY5166" s="1" t="s">
        <v>2827</v>
      </c>
    </row>
    <row r="5167" spans="97:103" x14ac:dyDescent="0.2">
      <c r="CS5167" s="1" t="s">
        <v>272</v>
      </c>
      <c r="CT5167" s="1">
        <v>4</v>
      </c>
      <c r="CU5167" s="1">
        <v>650</v>
      </c>
      <c r="CV5167" s="1">
        <v>11</v>
      </c>
      <c r="CW5167" s="1">
        <v>0</v>
      </c>
      <c r="CX5167" s="1">
        <v>150011</v>
      </c>
      <c r="CY5167" s="1" t="s">
        <v>272</v>
      </c>
    </row>
    <row r="5168" spans="97:103" x14ac:dyDescent="0.2">
      <c r="CS5168" s="1" t="s">
        <v>2824</v>
      </c>
      <c r="CT5168" s="1">
        <v>4</v>
      </c>
      <c r="CU5168" s="1">
        <v>650</v>
      </c>
      <c r="CV5168" s="1">
        <v>24</v>
      </c>
      <c r="CW5168" s="1">
        <v>0</v>
      </c>
      <c r="CX5168" s="1">
        <v>150024</v>
      </c>
      <c r="CY5168" s="1" t="s">
        <v>2824</v>
      </c>
    </row>
    <row r="5169" spans="97:103" x14ac:dyDescent="0.2">
      <c r="CS5169" s="1" t="s">
        <v>274</v>
      </c>
      <c r="CT5169" s="1">
        <v>4</v>
      </c>
      <c r="CU5169" s="1">
        <v>650</v>
      </c>
      <c r="CV5169" s="1">
        <v>18</v>
      </c>
      <c r="CW5169" s="1">
        <v>0</v>
      </c>
      <c r="CX5169" s="1">
        <v>150018</v>
      </c>
      <c r="CY5169" s="1" t="s">
        <v>274</v>
      </c>
    </row>
    <row r="5170" spans="97:103" x14ac:dyDescent="0.2">
      <c r="CS5170" s="1" t="s">
        <v>276</v>
      </c>
      <c r="CT5170" s="1">
        <v>4</v>
      </c>
      <c r="CU5170" s="1">
        <v>650</v>
      </c>
      <c r="CV5170" s="1">
        <v>8</v>
      </c>
      <c r="CW5170" s="1">
        <v>0</v>
      </c>
      <c r="CX5170" s="1">
        <v>150008</v>
      </c>
      <c r="CY5170" s="1" t="s">
        <v>276</v>
      </c>
    </row>
    <row r="5171" spans="97:103" x14ac:dyDescent="0.2">
      <c r="CS5171" s="1" t="s">
        <v>273</v>
      </c>
      <c r="CT5171" s="1">
        <v>4</v>
      </c>
      <c r="CU5171" s="1">
        <v>650</v>
      </c>
      <c r="CV5171" s="1">
        <v>10</v>
      </c>
      <c r="CW5171" s="1">
        <v>0</v>
      </c>
      <c r="CX5171" s="1">
        <v>150010</v>
      </c>
      <c r="CY5171" s="1" t="s">
        <v>273</v>
      </c>
    </row>
    <row r="5172" spans="97:103" x14ac:dyDescent="0.2">
      <c r="CS5172" s="1" t="s">
        <v>272</v>
      </c>
      <c r="CT5172" s="1">
        <v>4</v>
      </c>
      <c r="CU5172" s="1">
        <v>650</v>
      </c>
      <c r="CV5172" s="1">
        <v>11</v>
      </c>
      <c r="CW5172" s="1">
        <v>0</v>
      </c>
      <c r="CX5172" s="1">
        <v>150011</v>
      </c>
      <c r="CY5172" s="1" t="s">
        <v>272</v>
      </c>
    </row>
    <row r="5173" spans="97:103" x14ac:dyDescent="0.2">
      <c r="CS5173" s="1" t="s">
        <v>2823</v>
      </c>
      <c r="CT5173" s="1">
        <v>4</v>
      </c>
      <c r="CU5173" s="1">
        <v>650</v>
      </c>
      <c r="CV5173" s="1">
        <v>12</v>
      </c>
      <c r="CW5173" s="1">
        <v>0</v>
      </c>
      <c r="CX5173" s="1">
        <v>150012</v>
      </c>
      <c r="CY5173" s="1" t="s">
        <v>2823</v>
      </c>
    </row>
    <row r="5174" spans="97:103" x14ac:dyDescent="0.2">
      <c r="CS5174" s="1" t="s">
        <v>2824</v>
      </c>
      <c r="CT5174" s="1">
        <v>4</v>
      </c>
      <c r="CU5174" s="1">
        <v>650</v>
      </c>
      <c r="CV5174" s="1">
        <v>24</v>
      </c>
      <c r="CW5174" s="1">
        <v>0</v>
      </c>
      <c r="CX5174" s="1">
        <v>150024</v>
      </c>
      <c r="CY5174" s="1" t="s">
        <v>2824</v>
      </c>
    </row>
    <row r="5175" spans="97:103" x14ac:dyDescent="0.2">
      <c r="CS5175" s="1" t="s">
        <v>270</v>
      </c>
      <c r="CT5175" s="1">
        <v>4</v>
      </c>
      <c r="CU5175" s="1">
        <v>650</v>
      </c>
      <c r="CV5175" s="1">
        <v>41</v>
      </c>
      <c r="CW5175" s="1">
        <v>0</v>
      </c>
      <c r="CX5175" s="1">
        <v>150041</v>
      </c>
      <c r="CY5175" s="1" t="s">
        <v>270</v>
      </c>
    </row>
    <row r="5176" spans="97:103" x14ac:dyDescent="0.2">
      <c r="CS5176" s="1" t="s">
        <v>274</v>
      </c>
      <c r="CT5176" s="1">
        <v>4</v>
      </c>
      <c r="CU5176" s="1">
        <v>650</v>
      </c>
      <c r="CV5176" s="1">
        <v>18</v>
      </c>
      <c r="CW5176" s="1">
        <v>0</v>
      </c>
      <c r="CX5176" s="1">
        <v>150018</v>
      </c>
      <c r="CY5176" s="1" t="s">
        <v>274</v>
      </c>
    </row>
    <row r="5177" spans="97:103" x14ac:dyDescent="0.2">
      <c r="CS5177" s="1" t="s">
        <v>2823</v>
      </c>
      <c r="CT5177" s="1">
        <v>4</v>
      </c>
      <c r="CU5177" s="1">
        <v>650</v>
      </c>
      <c r="CV5177" s="1">
        <v>12</v>
      </c>
      <c r="CW5177" s="1">
        <v>0</v>
      </c>
      <c r="CX5177" s="1">
        <v>150012</v>
      </c>
      <c r="CY5177" s="1" t="s">
        <v>2823</v>
      </c>
    </row>
    <row r="5178" spans="97:103" x14ac:dyDescent="0.2">
      <c r="CS5178" s="1" t="s">
        <v>276</v>
      </c>
      <c r="CT5178" s="1">
        <v>4</v>
      </c>
      <c r="CU5178" s="1">
        <v>650</v>
      </c>
      <c r="CV5178" s="1">
        <v>8</v>
      </c>
      <c r="CW5178" s="1">
        <v>0</v>
      </c>
      <c r="CX5178" s="1">
        <v>150008</v>
      </c>
      <c r="CY5178" s="1" t="s">
        <v>276</v>
      </c>
    </row>
    <row r="5179" spans="97:103" x14ac:dyDescent="0.2">
      <c r="CS5179" s="1" t="s">
        <v>273</v>
      </c>
      <c r="CT5179" s="1">
        <v>4</v>
      </c>
      <c r="CU5179" s="1">
        <v>650</v>
      </c>
      <c r="CV5179" s="1">
        <v>10</v>
      </c>
      <c r="CW5179" s="1">
        <v>0</v>
      </c>
      <c r="CX5179" s="1">
        <v>150010</v>
      </c>
      <c r="CY5179" s="1" t="s">
        <v>273</v>
      </c>
    </row>
    <row r="5180" spans="97:103" x14ac:dyDescent="0.2">
      <c r="CS5180" s="1" t="s">
        <v>2824</v>
      </c>
      <c r="CT5180" s="1">
        <v>4</v>
      </c>
      <c r="CU5180" s="1">
        <v>650</v>
      </c>
      <c r="CV5180" s="1">
        <v>24</v>
      </c>
      <c r="CW5180" s="1">
        <v>0</v>
      </c>
      <c r="CX5180" s="1">
        <v>150024</v>
      </c>
      <c r="CY5180" s="1" t="s">
        <v>2824</v>
      </c>
    </row>
    <row r="5181" spans="97:103" x14ac:dyDescent="0.2">
      <c r="CS5181" s="1" t="s">
        <v>272</v>
      </c>
      <c r="CT5181" s="1">
        <v>4</v>
      </c>
      <c r="CU5181" s="1">
        <v>650</v>
      </c>
      <c r="CV5181" s="1">
        <v>11</v>
      </c>
      <c r="CW5181" s="1">
        <v>0</v>
      </c>
      <c r="CX5181" s="1">
        <v>150011</v>
      </c>
      <c r="CY5181" s="1" t="s">
        <v>272</v>
      </c>
    </row>
    <row r="5182" spans="97:103" x14ac:dyDescent="0.2">
      <c r="CS5182" s="1" t="s">
        <v>2823</v>
      </c>
      <c r="CT5182" s="1">
        <v>4</v>
      </c>
      <c r="CU5182" s="1">
        <v>650</v>
      </c>
      <c r="CV5182" s="1">
        <v>12</v>
      </c>
      <c r="CW5182" s="1">
        <v>0</v>
      </c>
      <c r="CX5182" s="1">
        <v>150012</v>
      </c>
      <c r="CY5182" s="1" t="s">
        <v>2823</v>
      </c>
    </row>
    <row r="5183" spans="97:103" x14ac:dyDescent="0.2">
      <c r="CS5183" s="1" t="s">
        <v>2849</v>
      </c>
      <c r="CT5183" s="1">
        <v>4</v>
      </c>
      <c r="CU5183" s="1">
        <v>650</v>
      </c>
      <c r="CV5183" s="1">
        <v>87</v>
      </c>
      <c r="CW5183" s="1">
        <v>0</v>
      </c>
      <c r="CX5183" s="1">
        <v>150087</v>
      </c>
      <c r="CY5183" s="1" t="s">
        <v>2849</v>
      </c>
    </row>
    <row r="5184" spans="97:103" x14ac:dyDescent="0.2">
      <c r="CS5184" s="1" t="s">
        <v>2839</v>
      </c>
      <c r="CT5184" s="1">
        <v>4</v>
      </c>
      <c r="CU5184" s="1">
        <v>650</v>
      </c>
      <c r="CV5184" s="1">
        <v>77</v>
      </c>
      <c r="CW5184" s="1">
        <v>0</v>
      </c>
      <c r="CX5184" s="1">
        <v>150077</v>
      </c>
      <c r="CY5184" s="1" t="s">
        <v>2839</v>
      </c>
    </row>
    <row r="5185" spans="97:103" x14ac:dyDescent="0.2">
      <c r="CS5185" s="1" t="s">
        <v>223</v>
      </c>
      <c r="CT5185" s="1">
        <v>4</v>
      </c>
      <c r="CU5185" s="1">
        <v>650</v>
      </c>
      <c r="CV5185" s="1">
        <v>9</v>
      </c>
      <c r="CW5185" s="1">
        <v>0</v>
      </c>
      <c r="CX5185" s="1">
        <v>150009</v>
      </c>
      <c r="CY5185" s="1" t="s">
        <v>223</v>
      </c>
    </row>
    <row r="5186" spans="97:103" x14ac:dyDescent="0.2">
      <c r="CS5186" s="1" t="s">
        <v>2834</v>
      </c>
      <c r="CT5186" s="1">
        <v>4</v>
      </c>
      <c r="CU5186" s="1">
        <v>650</v>
      </c>
      <c r="CV5186" s="1">
        <v>68</v>
      </c>
      <c r="CW5186" s="1">
        <v>0</v>
      </c>
      <c r="CX5186" s="1">
        <v>150068</v>
      </c>
      <c r="CY5186" s="1" t="s">
        <v>2834</v>
      </c>
    </row>
    <row r="5187" spans="97:103" x14ac:dyDescent="0.2">
      <c r="CS5187" s="1" t="s">
        <v>215</v>
      </c>
      <c r="CT5187" s="1">
        <v>4</v>
      </c>
      <c r="CU5187" s="1">
        <v>650</v>
      </c>
      <c r="CV5187" s="1">
        <v>30</v>
      </c>
      <c r="CW5187" s="1">
        <v>0</v>
      </c>
      <c r="CX5187" s="1">
        <v>150030</v>
      </c>
      <c r="CY5187" s="1" t="s">
        <v>215</v>
      </c>
    </row>
    <row r="5188" spans="97:103" x14ac:dyDescent="0.2">
      <c r="CS5188" s="1" t="s">
        <v>2839</v>
      </c>
      <c r="CT5188" s="1">
        <v>4</v>
      </c>
      <c r="CU5188" s="1">
        <v>650</v>
      </c>
      <c r="CV5188" s="1">
        <v>77</v>
      </c>
      <c r="CW5188" s="1">
        <v>0</v>
      </c>
      <c r="CX5188" s="1">
        <v>150077</v>
      </c>
      <c r="CY5188" s="1" t="s">
        <v>2839</v>
      </c>
    </row>
    <row r="5189" spans="97:103" x14ac:dyDescent="0.2">
      <c r="CS5189" s="1" t="s">
        <v>213</v>
      </c>
      <c r="CT5189" s="1">
        <v>4</v>
      </c>
      <c r="CU5189" s="1">
        <v>650</v>
      </c>
      <c r="CV5189" s="1">
        <v>31</v>
      </c>
      <c r="CW5189" s="1">
        <v>0</v>
      </c>
      <c r="CX5189" s="1">
        <v>150031</v>
      </c>
      <c r="CY5189" s="1" t="s">
        <v>213</v>
      </c>
    </row>
    <row r="5190" spans="97:103" x14ac:dyDescent="0.2">
      <c r="CS5190" s="1" t="s">
        <v>2836</v>
      </c>
      <c r="CT5190" s="1">
        <v>4</v>
      </c>
      <c r="CU5190" s="1">
        <v>650</v>
      </c>
      <c r="CV5190" s="1">
        <v>70</v>
      </c>
      <c r="CW5190" s="1">
        <v>0</v>
      </c>
      <c r="CX5190" s="1">
        <v>150070</v>
      </c>
      <c r="CY5190" s="1" t="s">
        <v>2836</v>
      </c>
    </row>
    <row r="5191" spans="97:103" x14ac:dyDescent="0.2">
      <c r="CS5191" s="1" t="s">
        <v>205</v>
      </c>
      <c r="CT5191" s="1">
        <v>4</v>
      </c>
      <c r="CU5191" s="1">
        <v>650</v>
      </c>
      <c r="CV5191" s="1">
        <v>33</v>
      </c>
      <c r="CW5191" s="1">
        <v>0</v>
      </c>
      <c r="CX5191" s="1">
        <v>150033</v>
      </c>
      <c r="CY5191" s="1" t="s">
        <v>205</v>
      </c>
    </row>
    <row r="5192" spans="97:103" x14ac:dyDescent="0.2">
      <c r="CS5192" s="1" t="s">
        <v>215</v>
      </c>
      <c r="CT5192" s="1">
        <v>4</v>
      </c>
      <c r="CU5192" s="1">
        <v>650</v>
      </c>
      <c r="CV5192" s="1">
        <v>30</v>
      </c>
      <c r="CW5192" s="1">
        <v>0</v>
      </c>
      <c r="CX5192" s="1">
        <v>150030</v>
      </c>
      <c r="CY5192" s="1" t="s">
        <v>215</v>
      </c>
    </row>
    <row r="5193" spans="97:103" x14ac:dyDescent="0.2">
      <c r="CS5193" s="1" t="s">
        <v>223</v>
      </c>
      <c r="CT5193" s="1">
        <v>4</v>
      </c>
      <c r="CU5193" s="1">
        <v>650</v>
      </c>
      <c r="CV5193" s="1">
        <v>9</v>
      </c>
      <c r="CW5193" s="1">
        <v>0</v>
      </c>
      <c r="CX5193" s="1">
        <v>150009</v>
      </c>
      <c r="CY5193" s="1" t="s">
        <v>223</v>
      </c>
    </row>
    <row r="5194" spans="97:103" x14ac:dyDescent="0.2">
      <c r="CS5194" s="1" t="s">
        <v>2834</v>
      </c>
      <c r="CT5194" s="1">
        <v>4</v>
      </c>
      <c r="CU5194" s="1">
        <v>650</v>
      </c>
      <c r="CV5194" s="1">
        <v>68</v>
      </c>
      <c r="CW5194" s="1">
        <v>0</v>
      </c>
      <c r="CX5194" s="1">
        <v>150068</v>
      </c>
      <c r="CY5194" s="1" t="s">
        <v>2834</v>
      </c>
    </row>
    <row r="5195" spans="97:103" x14ac:dyDescent="0.2">
      <c r="CS5195" s="1" t="s">
        <v>2839</v>
      </c>
      <c r="CT5195" s="1">
        <v>4</v>
      </c>
      <c r="CU5195" s="1">
        <v>650</v>
      </c>
      <c r="CV5195" s="1">
        <v>77</v>
      </c>
      <c r="CW5195" s="1">
        <v>0</v>
      </c>
      <c r="CX5195" s="1">
        <v>150077</v>
      </c>
      <c r="CY5195" s="1" t="s">
        <v>2839</v>
      </c>
    </row>
    <row r="5196" spans="97:103" x14ac:dyDescent="0.2">
      <c r="CS5196" s="1" t="s">
        <v>213</v>
      </c>
      <c r="CT5196" s="1">
        <v>4</v>
      </c>
      <c r="CU5196" s="1">
        <v>650</v>
      </c>
      <c r="CV5196" s="1">
        <v>31</v>
      </c>
      <c r="CW5196" s="1">
        <v>0</v>
      </c>
      <c r="CX5196" s="1">
        <v>150031</v>
      </c>
      <c r="CY5196" s="1" t="s">
        <v>213</v>
      </c>
    </row>
    <row r="5197" spans="97:103" x14ac:dyDescent="0.2">
      <c r="CS5197" s="1" t="s">
        <v>215</v>
      </c>
      <c r="CT5197" s="1">
        <v>4</v>
      </c>
      <c r="CU5197" s="1">
        <v>650</v>
      </c>
      <c r="CV5197" s="1">
        <v>30</v>
      </c>
      <c r="CW5197" s="1">
        <v>0</v>
      </c>
      <c r="CX5197" s="1">
        <v>150030</v>
      </c>
      <c r="CY5197" s="1" t="s">
        <v>215</v>
      </c>
    </row>
    <row r="5198" spans="97:103" x14ac:dyDescent="0.2">
      <c r="CS5198" s="1" t="s">
        <v>2836</v>
      </c>
      <c r="CT5198" s="1">
        <v>4</v>
      </c>
      <c r="CU5198" s="1">
        <v>650</v>
      </c>
      <c r="CV5198" s="1">
        <v>70</v>
      </c>
      <c r="CW5198" s="1">
        <v>0</v>
      </c>
      <c r="CX5198" s="1">
        <v>150070</v>
      </c>
      <c r="CY5198" s="1" t="s">
        <v>2836</v>
      </c>
    </row>
    <row r="5199" spans="97:103" x14ac:dyDescent="0.2">
      <c r="CS5199" s="1" t="s">
        <v>223</v>
      </c>
      <c r="CT5199" s="1">
        <v>4</v>
      </c>
      <c r="CU5199" s="1">
        <v>650</v>
      </c>
      <c r="CV5199" s="1">
        <v>9</v>
      </c>
      <c r="CW5199" s="1">
        <v>0</v>
      </c>
      <c r="CX5199" s="1">
        <v>150009</v>
      </c>
      <c r="CY5199" s="1" t="s">
        <v>223</v>
      </c>
    </row>
    <row r="5200" spans="97:103" x14ac:dyDescent="0.2">
      <c r="CS5200" s="1" t="s">
        <v>2835</v>
      </c>
      <c r="CT5200" s="1">
        <v>4</v>
      </c>
      <c r="CU5200" s="1">
        <v>650</v>
      </c>
      <c r="CV5200" s="1">
        <v>69</v>
      </c>
      <c r="CW5200" s="1">
        <v>0</v>
      </c>
      <c r="CX5200" s="1">
        <v>150069</v>
      </c>
      <c r="CY5200" s="1" t="s">
        <v>2835</v>
      </c>
    </row>
    <row r="5201" spans="97:103" x14ac:dyDescent="0.2">
      <c r="CS5201" s="1" t="s">
        <v>2834</v>
      </c>
      <c r="CT5201" s="1">
        <v>4</v>
      </c>
      <c r="CU5201" s="1">
        <v>650</v>
      </c>
      <c r="CV5201" s="1">
        <v>68</v>
      </c>
      <c r="CW5201" s="1">
        <v>0</v>
      </c>
      <c r="CX5201" s="1">
        <v>150068</v>
      </c>
      <c r="CY5201" s="1" t="s">
        <v>2834</v>
      </c>
    </row>
    <row r="5202" spans="97:103" x14ac:dyDescent="0.2">
      <c r="CS5202" s="1" t="s">
        <v>2836</v>
      </c>
      <c r="CT5202" s="1">
        <v>4</v>
      </c>
      <c r="CU5202" s="1">
        <v>650</v>
      </c>
      <c r="CV5202" s="1">
        <v>70</v>
      </c>
      <c r="CW5202" s="1">
        <v>0</v>
      </c>
      <c r="CX5202" s="1">
        <v>150070</v>
      </c>
      <c r="CY5202" s="1" t="s">
        <v>2836</v>
      </c>
    </row>
    <row r="5203" spans="97:103" x14ac:dyDescent="0.2">
      <c r="CS5203" s="1" t="s">
        <v>2839</v>
      </c>
      <c r="CT5203" s="1">
        <v>4</v>
      </c>
      <c r="CU5203" s="1">
        <v>650</v>
      </c>
      <c r="CV5203" s="1">
        <v>77</v>
      </c>
      <c r="CW5203" s="1">
        <v>0</v>
      </c>
      <c r="CX5203" s="1">
        <v>150077</v>
      </c>
      <c r="CY5203" s="1" t="s">
        <v>2839</v>
      </c>
    </row>
    <row r="5204" spans="97:103" x14ac:dyDescent="0.2">
      <c r="CS5204" s="1" t="s">
        <v>213</v>
      </c>
      <c r="CT5204" s="1">
        <v>4</v>
      </c>
      <c r="CU5204" s="1">
        <v>650</v>
      </c>
      <c r="CV5204" s="1">
        <v>31</v>
      </c>
      <c r="CW5204" s="1">
        <v>0</v>
      </c>
      <c r="CX5204" s="1">
        <v>150031</v>
      </c>
      <c r="CY5204" s="1" t="s">
        <v>213</v>
      </c>
    </row>
    <row r="5205" spans="97:103" x14ac:dyDescent="0.2">
      <c r="CS5205" s="1" t="s">
        <v>223</v>
      </c>
      <c r="CT5205" s="1">
        <v>4</v>
      </c>
      <c r="CU5205" s="1">
        <v>650</v>
      </c>
      <c r="CV5205" s="1">
        <v>9</v>
      </c>
      <c r="CW5205" s="1">
        <v>0</v>
      </c>
      <c r="CX5205" s="1">
        <v>150009</v>
      </c>
      <c r="CY5205" s="1" t="s">
        <v>223</v>
      </c>
    </row>
    <row r="5206" spans="97:103" x14ac:dyDescent="0.2">
      <c r="CS5206" s="1" t="s">
        <v>215</v>
      </c>
      <c r="CT5206" s="1">
        <v>4</v>
      </c>
      <c r="CU5206" s="1">
        <v>650</v>
      </c>
      <c r="CV5206" s="1">
        <v>30</v>
      </c>
      <c r="CW5206" s="1">
        <v>0</v>
      </c>
      <c r="CX5206" s="1">
        <v>150030</v>
      </c>
      <c r="CY5206" s="1" t="s">
        <v>215</v>
      </c>
    </row>
    <row r="5207" spans="97:103" x14ac:dyDescent="0.2">
      <c r="CS5207" s="1" t="s">
        <v>2836</v>
      </c>
      <c r="CT5207" s="1">
        <v>4</v>
      </c>
      <c r="CU5207" s="1">
        <v>650</v>
      </c>
      <c r="CV5207" s="1">
        <v>70</v>
      </c>
      <c r="CW5207" s="1">
        <v>0</v>
      </c>
      <c r="CX5207" s="1">
        <v>150070</v>
      </c>
      <c r="CY5207" s="1" t="s">
        <v>2836</v>
      </c>
    </row>
    <row r="5208" spans="97:103" x14ac:dyDescent="0.2">
      <c r="CS5208" s="1" t="s">
        <v>2839</v>
      </c>
      <c r="CT5208" s="1">
        <v>4</v>
      </c>
      <c r="CU5208" s="1">
        <v>650</v>
      </c>
      <c r="CV5208" s="1">
        <v>77</v>
      </c>
      <c r="CW5208" s="1">
        <v>0</v>
      </c>
      <c r="CX5208" s="1">
        <v>150077</v>
      </c>
      <c r="CY5208" s="1" t="s">
        <v>2839</v>
      </c>
    </row>
    <row r="5209" spans="97:103" x14ac:dyDescent="0.2">
      <c r="CS5209" s="1" t="s">
        <v>234</v>
      </c>
      <c r="CT5209" s="1">
        <v>4</v>
      </c>
      <c r="CU5209" s="1">
        <v>650</v>
      </c>
      <c r="CV5209" s="1">
        <v>22</v>
      </c>
      <c r="CW5209" s="1">
        <v>0</v>
      </c>
      <c r="CX5209" s="1">
        <v>150022</v>
      </c>
      <c r="CY5209" s="1" t="s">
        <v>234</v>
      </c>
    </row>
    <row r="5210" spans="97:103" x14ac:dyDescent="0.2">
      <c r="CS5210" s="1" t="s">
        <v>232</v>
      </c>
      <c r="CT5210" s="1">
        <v>4</v>
      </c>
      <c r="CU5210" s="1">
        <v>650</v>
      </c>
      <c r="CV5210" s="1">
        <v>28</v>
      </c>
      <c r="CW5210" s="1">
        <v>0</v>
      </c>
      <c r="CX5210" s="1">
        <v>150028</v>
      </c>
      <c r="CY5210" s="1" t="s">
        <v>232</v>
      </c>
    </row>
    <row r="5211" spans="97:103" x14ac:dyDescent="0.2">
      <c r="CS5211" s="1" t="s">
        <v>233</v>
      </c>
      <c r="CT5211" s="1">
        <v>4</v>
      </c>
      <c r="CU5211" s="1">
        <v>650</v>
      </c>
      <c r="CV5211" s="1">
        <v>23</v>
      </c>
      <c r="CW5211" s="1">
        <v>0</v>
      </c>
      <c r="CX5211" s="1">
        <v>150023</v>
      </c>
      <c r="CY5211" s="1" t="s">
        <v>233</v>
      </c>
    </row>
    <row r="5212" spans="97:103" x14ac:dyDescent="0.2">
      <c r="CS5212" s="1" t="s">
        <v>243</v>
      </c>
      <c r="CT5212" s="1">
        <v>4</v>
      </c>
      <c r="CU5212" s="1">
        <v>650</v>
      </c>
      <c r="CV5212" s="1">
        <v>16</v>
      </c>
      <c r="CW5212" s="1">
        <v>0</v>
      </c>
      <c r="CX5212" s="1">
        <v>150016</v>
      </c>
      <c r="CY5212" s="1" t="s">
        <v>243</v>
      </c>
    </row>
    <row r="5213" spans="97:103" x14ac:dyDescent="0.2">
      <c r="CS5213" s="1" t="s">
        <v>234</v>
      </c>
      <c r="CT5213" s="1">
        <v>4</v>
      </c>
      <c r="CU5213" s="1">
        <v>650</v>
      </c>
      <c r="CV5213" s="1">
        <v>22</v>
      </c>
      <c r="CW5213" s="1">
        <v>0</v>
      </c>
      <c r="CX5213" s="1">
        <v>150022</v>
      </c>
      <c r="CY5213" s="1" t="s">
        <v>234</v>
      </c>
    </row>
    <row r="5214" spans="97:103" x14ac:dyDescent="0.2">
      <c r="CS5214" s="1" t="s">
        <v>2833</v>
      </c>
      <c r="CT5214" s="1">
        <v>4</v>
      </c>
      <c r="CU5214" s="1">
        <v>650</v>
      </c>
      <c r="CV5214" s="1">
        <v>60</v>
      </c>
      <c r="CW5214" s="1">
        <v>0</v>
      </c>
      <c r="CX5214" s="1">
        <v>150060</v>
      </c>
      <c r="CY5214" s="1" t="s">
        <v>2833</v>
      </c>
    </row>
    <row r="5215" spans="97:103" x14ac:dyDescent="0.2">
      <c r="CS5215" s="1" t="s">
        <v>229</v>
      </c>
      <c r="CT5215" s="1">
        <v>4</v>
      </c>
      <c r="CU5215" s="1">
        <v>650</v>
      </c>
      <c r="CV5215" s="1">
        <v>27</v>
      </c>
      <c r="CW5215" s="1">
        <v>0</v>
      </c>
      <c r="CX5215" s="1">
        <v>150027</v>
      </c>
      <c r="CY5215" s="1" t="s">
        <v>229</v>
      </c>
    </row>
    <row r="5216" spans="97:103" x14ac:dyDescent="0.2">
      <c r="CS5216" s="1" t="s">
        <v>167</v>
      </c>
      <c r="CT5216" s="1">
        <v>4</v>
      </c>
      <c r="CU5216" s="1">
        <v>650</v>
      </c>
      <c r="CV5216" s="1">
        <v>63</v>
      </c>
      <c r="CW5216" s="1">
        <v>0</v>
      </c>
      <c r="CX5216" s="1">
        <v>150063</v>
      </c>
      <c r="CY5216" s="1" t="s">
        <v>167</v>
      </c>
    </row>
    <row r="5217" spans="97:103" x14ac:dyDescent="0.2">
      <c r="CS5217" s="1" t="s">
        <v>243</v>
      </c>
      <c r="CT5217" s="1">
        <v>4</v>
      </c>
      <c r="CU5217" s="1">
        <v>650</v>
      </c>
      <c r="CV5217" s="1">
        <v>16</v>
      </c>
      <c r="CW5217" s="1">
        <v>0</v>
      </c>
      <c r="CX5217" s="1">
        <v>150016</v>
      </c>
      <c r="CY5217" s="1" t="s">
        <v>243</v>
      </c>
    </row>
    <row r="5218" spans="97:103" x14ac:dyDescent="0.2">
      <c r="CS5218" s="1" t="s">
        <v>232</v>
      </c>
      <c r="CT5218" s="1">
        <v>4</v>
      </c>
      <c r="CU5218" s="1">
        <v>650</v>
      </c>
      <c r="CV5218" s="1">
        <v>28</v>
      </c>
      <c r="CW5218" s="1">
        <v>0</v>
      </c>
      <c r="CX5218" s="1">
        <v>150028</v>
      </c>
      <c r="CY5218" s="1" t="s">
        <v>232</v>
      </c>
    </row>
    <row r="5219" spans="97:103" x14ac:dyDescent="0.2">
      <c r="CS5219" s="1" t="s">
        <v>233</v>
      </c>
      <c r="CT5219" s="1">
        <v>4</v>
      </c>
      <c r="CU5219" s="1">
        <v>650</v>
      </c>
      <c r="CV5219" s="1">
        <v>23</v>
      </c>
      <c r="CW5219" s="1">
        <v>0</v>
      </c>
      <c r="CX5219" s="1">
        <v>150023</v>
      </c>
      <c r="CY5219" s="1" t="s">
        <v>233</v>
      </c>
    </row>
    <row r="5220" spans="97:103" x14ac:dyDescent="0.2">
      <c r="CS5220" s="1" t="s">
        <v>234</v>
      </c>
      <c r="CT5220" s="1">
        <v>4</v>
      </c>
      <c r="CU5220" s="1">
        <v>650</v>
      </c>
      <c r="CV5220" s="1">
        <v>22</v>
      </c>
      <c r="CW5220" s="1">
        <v>0</v>
      </c>
      <c r="CX5220" s="1">
        <v>150022</v>
      </c>
      <c r="CY5220" s="1" t="s">
        <v>234</v>
      </c>
    </row>
    <row r="5221" spans="97:103" x14ac:dyDescent="0.2">
      <c r="CS5221" s="1" t="s">
        <v>2833</v>
      </c>
      <c r="CT5221" s="1">
        <v>4</v>
      </c>
      <c r="CU5221" s="1">
        <v>650</v>
      </c>
      <c r="CV5221" s="1">
        <v>60</v>
      </c>
      <c r="CW5221" s="1">
        <v>0</v>
      </c>
      <c r="CX5221" s="1">
        <v>150060</v>
      </c>
      <c r="CY5221" s="1" t="s">
        <v>2833</v>
      </c>
    </row>
    <row r="5222" spans="97:103" x14ac:dyDescent="0.2">
      <c r="CS5222" s="1" t="s">
        <v>243</v>
      </c>
      <c r="CT5222" s="1">
        <v>4</v>
      </c>
      <c r="CU5222" s="1">
        <v>650</v>
      </c>
      <c r="CV5222" s="1">
        <v>16</v>
      </c>
      <c r="CW5222" s="1">
        <v>0</v>
      </c>
      <c r="CX5222" s="1">
        <v>150016</v>
      </c>
      <c r="CY5222" s="1" t="s">
        <v>243</v>
      </c>
    </row>
    <row r="5223" spans="97:103" x14ac:dyDescent="0.2">
      <c r="CS5223" s="1" t="s">
        <v>229</v>
      </c>
      <c r="CT5223" s="1">
        <v>4</v>
      </c>
      <c r="CU5223" s="1">
        <v>650</v>
      </c>
      <c r="CV5223" s="1">
        <v>27</v>
      </c>
      <c r="CW5223" s="1">
        <v>0</v>
      </c>
      <c r="CX5223" s="1">
        <v>150027</v>
      </c>
      <c r="CY5223" s="1" t="s">
        <v>229</v>
      </c>
    </row>
    <row r="5224" spans="97:103" x14ac:dyDescent="0.2">
      <c r="CS5224" s="1" t="s">
        <v>232</v>
      </c>
      <c r="CT5224" s="1">
        <v>4</v>
      </c>
      <c r="CU5224" s="1">
        <v>650</v>
      </c>
      <c r="CV5224" s="1">
        <v>28</v>
      </c>
      <c r="CW5224" s="1">
        <v>0</v>
      </c>
      <c r="CX5224" s="1">
        <v>150028</v>
      </c>
      <c r="CY5224" s="1" t="s">
        <v>232</v>
      </c>
    </row>
    <row r="5225" spans="97:103" x14ac:dyDescent="0.2">
      <c r="CS5225" s="1" t="s">
        <v>160</v>
      </c>
      <c r="CT5225" s="1">
        <v>4</v>
      </c>
      <c r="CU5225" s="1">
        <v>650</v>
      </c>
      <c r="CV5225" s="1">
        <v>67</v>
      </c>
      <c r="CW5225" s="1">
        <v>0</v>
      </c>
      <c r="CX5225" s="1">
        <v>150067</v>
      </c>
      <c r="CY5225" s="1" t="s">
        <v>160</v>
      </c>
    </row>
    <row r="5226" spans="97:103" x14ac:dyDescent="0.2">
      <c r="CS5226" s="1" t="s">
        <v>233</v>
      </c>
      <c r="CT5226" s="1">
        <v>4</v>
      </c>
      <c r="CU5226" s="1">
        <v>650</v>
      </c>
      <c r="CV5226" s="1">
        <v>23</v>
      </c>
      <c r="CW5226" s="1">
        <v>0</v>
      </c>
      <c r="CX5226" s="1">
        <v>150023</v>
      </c>
      <c r="CY5226" s="1" t="s">
        <v>233</v>
      </c>
    </row>
    <row r="5227" spans="97:103" x14ac:dyDescent="0.2">
      <c r="CS5227" s="1" t="s">
        <v>229</v>
      </c>
      <c r="CT5227" s="1">
        <v>4</v>
      </c>
      <c r="CU5227" s="1">
        <v>650</v>
      </c>
      <c r="CV5227" s="1">
        <v>27</v>
      </c>
      <c r="CW5227" s="1">
        <v>0</v>
      </c>
      <c r="CX5227" s="1">
        <v>150027</v>
      </c>
      <c r="CY5227" s="1" t="s">
        <v>229</v>
      </c>
    </row>
    <row r="5228" spans="97:103" x14ac:dyDescent="0.2">
      <c r="CS5228" s="1" t="s">
        <v>234</v>
      </c>
      <c r="CT5228" s="1">
        <v>4</v>
      </c>
      <c r="CU5228" s="1">
        <v>650</v>
      </c>
      <c r="CV5228" s="1">
        <v>22</v>
      </c>
      <c r="CW5228" s="1">
        <v>0</v>
      </c>
      <c r="CX5228" s="1">
        <v>150022</v>
      </c>
      <c r="CY5228" s="1" t="s">
        <v>234</v>
      </c>
    </row>
    <row r="5229" spans="97:103" x14ac:dyDescent="0.2">
      <c r="CS5229" s="1" t="s">
        <v>2833</v>
      </c>
      <c r="CT5229" s="1">
        <v>4</v>
      </c>
      <c r="CU5229" s="1">
        <v>650</v>
      </c>
      <c r="CV5229" s="1">
        <v>60</v>
      </c>
      <c r="CW5229" s="1">
        <v>0</v>
      </c>
      <c r="CX5229" s="1">
        <v>150060</v>
      </c>
      <c r="CY5229" s="1" t="s">
        <v>2833</v>
      </c>
    </row>
    <row r="5230" spans="97:103" x14ac:dyDescent="0.2">
      <c r="CS5230" s="1" t="s">
        <v>232</v>
      </c>
      <c r="CT5230" s="1">
        <v>4</v>
      </c>
      <c r="CU5230" s="1">
        <v>650</v>
      </c>
      <c r="CV5230" s="1">
        <v>28</v>
      </c>
      <c r="CW5230" s="1">
        <v>0</v>
      </c>
      <c r="CX5230" s="1">
        <v>150028</v>
      </c>
      <c r="CY5230" s="1" t="s">
        <v>232</v>
      </c>
    </row>
    <row r="5231" spans="97:103" x14ac:dyDescent="0.2">
      <c r="CS5231" s="1" t="s">
        <v>243</v>
      </c>
      <c r="CT5231" s="1">
        <v>4</v>
      </c>
      <c r="CU5231" s="1">
        <v>650</v>
      </c>
      <c r="CV5231" s="1">
        <v>16</v>
      </c>
      <c r="CW5231" s="1">
        <v>0</v>
      </c>
      <c r="CX5231" s="1">
        <v>150016</v>
      </c>
      <c r="CY5231" s="1" t="s">
        <v>243</v>
      </c>
    </row>
    <row r="5232" spans="97:103" x14ac:dyDescent="0.2">
      <c r="CS5232" s="1" t="s">
        <v>229</v>
      </c>
      <c r="CT5232" s="1">
        <v>4</v>
      </c>
      <c r="CU5232" s="1">
        <v>650</v>
      </c>
      <c r="CV5232" s="1">
        <v>27</v>
      </c>
      <c r="CW5232" s="1">
        <v>0</v>
      </c>
      <c r="CX5232" s="1">
        <v>150027</v>
      </c>
      <c r="CY5232" s="1" t="s">
        <v>229</v>
      </c>
    </row>
    <row r="5233" spans="97:103" x14ac:dyDescent="0.2">
      <c r="CS5233" s="1" t="s">
        <v>2851</v>
      </c>
      <c r="CT5233" s="1">
        <v>4</v>
      </c>
      <c r="CU5233" s="1">
        <v>650</v>
      </c>
      <c r="CV5233" s="1">
        <v>90</v>
      </c>
      <c r="CW5233" s="1">
        <v>0</v>
      </c>
      <c r="CX5233" s="1">
        <v>150090</v>
      </c>
      <c r="CY5233" s="1" t="s">
        <v>2851</v>
      </c>
    </row>
    <row r="5234" spans="97:103" x14ac:dyDescent="0.2">
      <c r="CS5234" s="1" t="s">
        <v>2829</v>
      </c>
      <c r="CT5234" s="1">
        <v>1</v>
      </c>
      <c r="CU5234" s="1">
        <v>650</v>
      </c>
      <c r="CV5234" s="1">
        <v>47</v>
      </c>
      <c r="CW5234" s="1">
        <v>0</v>
      </c>
      <c r="CX5234" s="1">
        <v>150047</v>
      </c>
      <c r="CY5234" s="1" t="s">
        <v>2829</v>
      </c>
    </row>
    <row r="5235" spans="97:103" x14ac:dyDescent="0.2">
      <c r="CS5235" s="1" t="s">
        <v>2832</v>
      </c>
      <c r="CT5235" s="1">
        <v>4</v>
      </c>
      <c r="CU5235" s="1">
        <v>650</v>
      </c>
      <c r="CV5235" s="1">
        <v>58</v>
      </c>
      <c r="CW5235" s="1">
        <v>0</v>
      </c>
      <c r="CX5235" s="1">
        <v>150058</v>
      </c>
      <c r="CY5235" s="1" t="s">
        <v>2832</v>
      </c>
    </row>
    <row r="5236" spans="97:103" x14ac:dyDescent="0.2">
      <c r="CS5236" s="1" t="s">
        <v>2824</v>
      </c>
      <c r="CT5236" s="1">
        <v>1</v>
      </c>
      <c r="CU5236" s="1">
        <v>650</v>
      </c>
      <c r="CV5236" s="1">
        <v>24</v>
      </c>
      <c r="CW5236" s="1">
        <v>0</v>
      </c>
      <c r="CX5236" s="1">
        <v>150024</v>
      </c>
      <c r="CY5236" s="1" t="s">
        <v>2824</v>
      </c>
    </row>
    <row r="5237" spans="97:103" x14ac:dyDescent="0.2">
      <c r="CS5237" s="1" t="s">
        <v>2826</v>
      </c>
      <c r="CT5237" s="1">
        <v>1</v>
      </c>
      <c r="CU5237" s="1">
        <v>650</v>
      </c>
      <c r="CV5237" s="1">
        <v>34</v>
      </c>
      <c r="CW5237" s="1">
        <v>0</v>
      </c>
      <c r="CX5237" s="1">
        <v>150034</v>
      </c>
      <c r="CY5237" s="1" t="s">
        <v>2826</v>
      </c>
    </row>
    <row r="5238" spans="97:103" x14ac:dyDescent="0.2">
      <c r="CS5238" s="1" t="s">
        <v>2825</v>
      </c>
      <c r="CT5238" s="1">
        <v>1</v>
      </c>
      <c r="CU5238" s="1">
        <v>650</v>
      </c>
      <c r="CV5238" s="1">
        <v>25</v>
      </c>
      <c r="CW5238" s="1">
        <v>0</v>
      </c>
      <c r="CX5238" s="1">
        <v>150025</v>
      </c>
      <c r="CY5238" s="1" t="s">
        <v>2825</v>
      </c>
    </row>
    <row r="5239" spans="97:103" x14ac:dyDescent="0.2">
      <c r="CS5239" s="1" t="s">
        <v>2839</v>
      </c>
      <c r="CT5239" s="1">
        <v>1</v>
      </c>
      <c r="CU5239" s="1">
        <v>650</v>
      </c>
      <c r="CV5239" s="1">
        <v>77</v>
      </c>
      <c r="CW5239" s="1">
        <v>0</v>
      </c>
      <c r="CX5239" s="1">
        <v>150077</v>
      </c>
      <c r="CY5239" s="1" t="s">
        <v>2839</v>
      </c>
    </row>
    <row r="5240" spans="97:103" x14ac:dyDescent="0.2">
      <c r="CS5240" s="1" t="s">
        <v>2834</v>
      </c>
      <c r="CT5240" s="1">
        <v>1</v>
      </c>
      <c r="CU5240" s="1">
        <v>650</v>
      </c>
      <c r="CV5240" s="1">
        <v>68</v>
      </c>
      <c r="CW5240" s="1">
        <v>0</v>
      </c>
      <c r="CX5240" s="1">
        <v>150068</v>
      </c>
      <c r="CY5240" s="1" t="s">
        <v>2834</v>
      </c>
    </row>
    <row r="5241" spans="97:103" x14ac:dyDescent="0.2">
      <c r="CS5241" s="1" t="s">
        <v>2835</v>
      </c>
      <c r="CT5241" s="1">
        <v>1</v>
      </c>
      <c r="CU5241" s="1">
        <v>650</v>
      </c>
      <c r="CV5241" s="1">
        <v>69</v>
      </c>
      <c r="CW5241" s="1">
        <v>0</v>
      </c>
      <c r="CX5241" s="1">
        <v>150069</v>
      </c>
      <c r="CY5241" s="1" t="s">
        <v>2835</v>
      </c>
    </row>
    <row r="5242" spans="97:103" x14ac:dyDescent="0.2">
      <c r="CS5242" s="1" t="s">
        <v>2836</v>
      </c>
      <c r="CT5242" s="1">
        <v>4</v>
      </c>
      <c r="CU5242" s="1">
        <v>650</v>
      </c>
      <c r="CV5242" s="1">
        <v>70</v>
      </c>
      <c r="CW5242" s="1">
        <v>0</v>
      </c>
      <c r="CX5242" s="1">
        <v>150070</v>
      </c>
      <c r="CY5242" s="1" t="s">
        <v>2836</v>
      </c>
    </row>
    <row r="5243" spans="97:103" x14ac:dyDescent="0.2">
      <c r="CS5243" s="1" t="s">
        <v>2843</v>
      </c>
      <c r="CT5243" s="1">
        <v>2</v>
      </c>
      <c r="CU5243" s="1">
        <v>650</v>
      </c>
      <c r="CV5243" s="1">
        <v>81</v>
      </c>
      <c r="CW5243" s="1">
        <v>0</v>
      </c>
      <c r="CX5243" s="1">
        <v>150081</v>
      </c>
      <c r="CY5243" s="1" t="s">
        <v>2843</v>
      </c>
    </row>
    <row r="5244" spans="97:103" x14ac:dyDescent="0.2">
      <c r="CS5244" s="1" t="s">
        <v>2845</v>
      </c>
      <c r="CT5244" s="1">
        <v>2</v>
      </c>
      <c r="CU5244" s="1">
        <v>650</v>
      </c>
      <c r="CV5244" s="1">
        <v>83</v>
      </c>
      <c r="CW5244" s="1">
        <v>0</v>
      </c>
      <c r="CX5244" s="1">
        <v>150083</v>
      </c>
      <c r="CY5244" s="1" t="s">
        <v>2845</v>
      </c>
    </row>
    <row r="5245" spans="97:103" x14ac:dyDescent="0.2">
      <c r="CS5245" s="1" t="s">
        <v>2833</v>
      </c>
      <c r="CT5245" s="1">
        <v>2</v>
      </c>
      <c r="CU5245" s="1">
        <v>650</v>
      </c>
      <c r="CV5245" s="1">
        <v>60</v>
      </c>
      <c r="CW5245" s="1">
        <v>0</v>
      </c>
      <c r="CX5245" s="1">
        <v>150060</v>
      </c>
      <c r="CY5245" s="1" t="s">
        <v>2833</v>
      </c>
    </row>
    <row r="5246" spans="97:103" x14ac:dyDescent="0.2">
      <c r="CS5246" s="1" t="s">
        <v>2827</v>
      </c>
      <c r="CT5246" s="1">
        <v>2</v>
      </c>
      <c r="CU5246" s="1">
        <v>650</v>
      </c>
      <c r="CV5246" s="1">
        <v>36</v>
      </c>
      <c r="CW5246" s="1">
        <v>0</v>
      </c>
      <c r="CX5246" s="1">
        <v>150036</v>
      </c>
      <c r="CY5246" s="1" t="s">
        <v>2827</v>
      </c>
    </row>
    <row r="5247" spans="97:103" x14ac:dyDescent="0.2">
      <c r="CS5247" s="1" t="s">
        <v>2822</v>
      </c>
      <c r="CT5247" s="1">
        <v>2</v>
      </c>
      <c r="CU5247" s="1">
        <v>650</v>
      </c>
      <c r="CV5247" s="1">
        <v>7</v>
      </c>
      <c r="CW5247" s="1">
        <v>0</v>
      </c>
      <c r="CX5247" s="1">
        <v>150007</v>
      </c>
      <c r="CY5247" s="1" t="s">
        <v>2822</v>
      </c>
    </row>
    <row r="5248" spans="97:103" x14ac:dyDescent="0.2">
      <c r="CS5248" s="1" t="s">
        <v>2823</v>
      </c>
      <c r="CT5248" s="1">
        <v>4</v>
      </c>
      <c r="CU5248" s="1">
        <v>650</v>
      </c>
      <c r="CV5248" s="1">
        <v>12</v>
      </c>
      <c r="CW5248" s="1">
        <v>0</v>
      </c>
      <c r="CX5248" s="1">
        <v>150012</v>
      </c>
      <c r="CY5248" s="1" t="s">
        <v>2823</v>
      </c>
    </row>
    <row r="5249" spans="97:103" x14ac:dyDescent="0.2">
      <c r="CS5249" s="1" t="s">
        <v>2847</v>
      </c>
      <c r="CT5249" s="1">
        <v>4</v>
      </c>
      <c r="CU5249" s="1">
        <v>650</v>
      </c>
      <c r="CV5249" s="1">
        <v>85</v>
      </c>
      <c r="CW5249" s="1">
        <v>0</v>
      </c>
      <c r="CX5249" s="1">
        <v>150085</v>
      </c>
      <c r="CY5249" s="1" t="s">
        <v>2847</v>
      </c>
    </row>
    <row r="5250" spans="97:103" x14ac:dyDescent="0.2">
      <c r="CS5250" s="1" t="s">
        <v>2848</v>
      </c>
      <c r="CT5250" s="1">
        <v>4</v>
      </c>
      <c r="CU5250" s="1">
        <v>650</v>
      </c>
      <c r="CV5250" s="1">
        <v>86</v>
      </c>
      <c r="CW5250" s="1">
        <v>0</v>
      </c>
      <c r="CX5250" s="1">
        <v>150086</v>
      </c>
      <c r="CY5250" s="1" t="s">
        <v>2848</v>
      </c>
    </row>
    <row r="5251" spans="97:103" x14ac:dyDescent="0.2">
      <c r="CS5251" s="1" t="s">
        <v>2849</v>
      </c>
      <c r="CT5251" s="1">
        <v>4</v>
      </c>
      <c r="CU5251" s="1">
        <v>650</v>
      </c>
      <c r="CV5251" s="1">
        <v>87</v>
      </c>
      <c r="CW5251" s="1">
        <v>0</v>
      </c>
      <c r="CX5251" s="1">
        <v>150087</v>
      </c>
      <c r="CY5251" s="1" t="s">
        <v>2849</v>
      </c>
    </row>
    <row r="5252" spans="97:103" x14ac:dyDescent="0.2">
      <c r="CS5252" s="1" t="s">
        <v>2850</v>
      </c>
      <c r="CT5252" s="1">
        <v>2</v>
      </c>
      <c r="CU5252" s="1">
        <v>650</v>
      </c>
      <c r="CV5252" s="1">
        <v>88</v>
      </c>
      <c r="CW5252" s="1">
        <v>0</v>
      </c>
      <c r="CX5252" s="1">
        <v>150088</v>
      </c>
      <c r="CY5252" s="1" t="s">
        <v>2850</v>
      </c>
    </row>
    <row r="5253" spans="97:103" x14ac:dyDescent="0.2">
      <c r="CS5253" s="1" t="s">
        <v>2830</v>
      </c>
      <c r="CT5253" s="1">
        <v>2</v>
      </c>
      <c r="CU5253" s="1">
        <v>650</v>
      </c>
      <c r="CV5253" s="1">
        <v>50</v>
      </c>
      <c r="CW5253" s="1">
        <v>0</v>
      </c>
      <c r="CX5253" s="1">
        <v>150050</v>
      </c>
      <c r="CY5253" s="1" t="s">
        <v>2830</v>
      </c>
    </row>
    <row r="5254" spans="97:103" x14ac:dyDescent="0.2">
      <c r="CS5254" s="1" t="s">
        <v>2838</v>
      </c>
      <c r="CT5254" s="1">
        <v>4</v>
      </c>
      <c r="CU5254" s="1">
        <v>650</v>
      </c>
      <c r="CV5254" s="1">
        <v>76</v>
      </c>
      <c r="CW5254" s="1">
        <v>0</v>
      </c>
      <c r="CX5254" s="1">
        <v>150076</v>
      </c>
      <c r="CY5254" s="1" t="s">
        <v>2838</v>
      </c>
    </row>
    <row r="5255" spans="97:103" x14ac:dyDescent="0.2">
      <c r="CS5255" s="1" t="s">
        <v>2851</v>
      </c>
      <c r="CT5255" s="1">
        <v>4</v>
      </c>
      <c r="CU5255" s="1">
        <v>650</v>
      </c>
      <c r="CV5255" s="1">
        <v>90</v>
      </c>
      <c r="CW5255" s="1">
        <v>0</v>
      </c>
      <c r="CX5255" s="1">
        <v>150090</v>
      </c>
      <c r="CY5255" s="1" t="s">
        <v>2851</v>
      </c>
    </row>
    <row r="5256" spans="97:103" x14ac:dyDescent="0.2">
      <c r="CS5256" s="1" t="s">
        <v>2852</v>
      </c>
      <c r="CT5256" s="1">
        <v>4</v>
      </c>
      <c r="CU5256" s="1">
        <v>650</v>
      </c>
      <c r="CV5256" s="1">
        <v>91</v>
      </c>
      <c r="CW5256" s="1">
        <v>0</v>
      </c>
      <c r="CX5256" s="1">
        <v>150091</v>
      </c>
      <c r="CY5256" s="1" t="s">
        <v>2852</v>
      </c>
    </row>
    <row r="5257" spans="97:103" x14ac:dyDescent="0.2">
      <c r="CS5257" s="1" t="s">
        <v>2853</v>
      </c>
      <c r="CT5257" s="1">
        <v>4</v>
      </c>
      <c r="CU5257" s="1">
        <v>650</v>
      </c>
      <c r="CV5257" s="1">
        <v>92</v>
      </c>
      <c r="CW5257" s="1">
        <v>0</v>
      </c>
      <c r="CX5257" s="1">
        <v>150092</v>
      </c>
      <c r="CY5257" s="1" t="s">
        <v>2853</v>
      </c>
    </row>
    <row r="5258" spans="97:103" x14ac:dyDescent="0.2">
      <c r="CS5258" s="1" t="s">
        <v>2854</v>
      </c>
      <c r="CT5258" s="1">
        <v>4</v>
      </c>
      <c r="CU5258" s="1">
        <v>650</v>
      </c>
      <c r="CV5258" s="1">
        <v>96</v>
      </c>
      <c r="CW5258" s="1">
        <v>0</v>
      </c>
      <c r="CX5258" s="1">
        <v>150096</v>
      </c>
      <c r="CY5258" s="1" t="s">
        <v>2854</v>
      </c>
    </row>
    <row r="5259" spans="97:103" x14ac:dyDescent="0.2">
      <c r="CS5259" s="1" t="s">
        <v>2828</v>
      </c>
      <c r="CT5259" s="1">
        <v>2</v>
      </c>
      <c r="CU5259" s="1">
        <v>650</v>
      </c>
      <c r="CV5259" s="1">
        <v>42</v>
      </c>
      <c r="CW5259" s="1">
        <v>0</v>
      </c>
      <c r="CX5259" s="1">
        <v>150042</v>
      </c>
      <c r="CY5259" s="1" t="s">
        <v>2828</v>
      </c>
    </row>
    <row r="5260" spans="97:103" x14ac:dyDescent="0.2">
      <c r="CS5260" s="1" t="s">
        <v>2840</v>
      </c>
      <c r="CT5260" s="1">
        <v>2</v>
      </c>
      <c r="CU5260" s="1">
        <v>650</v>
      </c>
      <c r="CV5260" s="1">
        <v>78</v>
      </c>
      <c r="CW5260" s="1">
        <v>0</v>
      </c>
      <c r="CX5260" s="1">
        <v>150078</v>
      </c>
      <c r="CY5260" s="1" t="s">
        <v>2840</v>
      </c>
    </row>
    <row r="5261" spans="97:103" x14ac:dyDescent="0.2">
      <c r="CS5261" s="1" t="s">
        <v>2841</v>
      </c>
      <c r="CT5261" s="1">
        <v>2</v>
      </c>
      <c r="CU5261" s="1">
        <v>650</v>
      </c>
      <c r="CV5261" s="1">
        <v>79</v>
      </c>
      <c r="CW5261" s="1">
        <v>0</v>
      </c>
      <c r="CX5261" s="1">
        <v>150079</v>
      </c>
      <c r="CY5261" s="1" t="s">
        <v>2841</v>
      </c>
    </row>
    <row r="5262" spans="97:103" x14ac:dyDescent="0.2">
      <c r="CS5262" s="1" t="s">
        <v>2837</v>
      </c>
      <c r="CT5262" s="1">
        <v>4</v>
      </c>
      <c r="CU5262" s="1">
        <v>650</v>
      </c>
      <c r="CV5262" s="1">
        <v>71</v>
      </c>
      <c r="CW5262" s="1">
        <v>0</v>
      </c>
      <c r="CX5262" s="1">
        <v>150071</v>
      </c>
      <c r="CY5262" s="1" t="s">
        <v>2837</v>
      </c>
    </row>
    <row r="5263" spans="97:103" x14ac:dyDescent="0.2">
      <c r="CS5263" s="1" t="s">
        <v>2844</v>
      </c>
      <c r="CT5263" s="1">
        <v>4</v>
      </c>
      <c r="CU5263" s="1">
        <v>650</v>
      </c>
      <c r="CV5263" s="1">
        <v>82</v>
      </c>
      <c r="CW5263" s="1">
        <v>0</v>
      </c>
      <c r="CX5263" s="1">
        <v>150082</v>
      </c>
      <c r="CY5263" s="1" t="s">
        <v>2844</v>
      </c>
    </row>
    <row r="5264" spans="97:103" x14ac:dyDescent="0.2">
      <c r="CS5264" s="1" t="s">
        <v>2846</v>
      </c>
      <c r="CT5264" s="1">
        <v>4</v>
      </c>
      <c r="CU5264" s="1">
        <v>650</v>
      </c>
      <c r="CV5264" s="1">
        <v>84</v>
      </c>
      <c r="CW5264" s="1">
        <v>0</v>
      </c>
      <c r="CX5264" s="1">
        <v>150084</v>
      </c>
      <c r="CY5264" s="1" t="s">
        <v>2846</v>
      </c>
    </row>
    <row r="5265" spans="97:103" x14ac:dyDescent="0.2">
      <c r="CS5265" s="1" t="s">
        <v>292</v>
      </c>
      <c r="CT5265" s="1">
        <v>1</v>
      </c>
      <c r="CU5265" s="1">
        <v>650</v>
      </c>
      <c r="CV5265" s="1">
        <v>1</v>
      </c>
      <c r="CW5265" s="1">
        <v>0</v>
      </c>
      <c r="CX5265" s="1">
        <v>150001</v>
      </c>
      <c r="CY5265" s="1" t="s">
        <v>292</v>
      </c>
    </row>
    <row r="5266" spans="97:103" x14ac:dyDescent="0.2">
      <c r="CS5266" s="1" t="s">
        <v>292</v>
      </c>
      <c r="CT5266" s="1">
        <v>1</v>
      </c>
      <c r="CU5266" s="1">
        <v>650</v>
      </c>
      <c r="CV5266" s="1">
        <v>1</v>
      </c>
      <c r="CW5266" s="1">
        <v>0</v>
      </c>
      <c r="CX5266" s="1">
        <v>150001</v>
      </c>
      <c r="CY5266" s="1" t="s">
        <v>292</v>
      </c>
    </row>
    <row r="5267" spans="97:103" x14ac:dyDescent="0.2">
      <c r="CS5267" s="1" t="s">
        <v>2831</v>
      </c>
      <c r="CT5267" s="1">
        <v>2</v>
      </c>
      <c r="CU5267" s="1">
        <v>650</v>
      </c>
      <c r="CV5267" s="1">
        <v>54</v>
      </c>
      <c r="CW5267" s="1">
        <v>0</v>
      </c>
      <c r="CX5267" s="1">
        <v>150054</v>
      </c>
      <c r="CY5267" s="1" t="s">
        <v>2831</v>
      </c>
    </row>
    <row r="5268" spans="97:103" x14ac:dyDescent="0.2">
      <c r="CS5268" s="1" t="s">
        <v>2822</v>
      </c>
      <c r="CT5268" s="1">
        <v>2</v>
      </c>
      <c r="CU5268" s="1">
        <v>650</v>
      </c>
      <c r="CV5268" s="1">
        <v>7</v>
      </c>
      <c r="CW5268" s="1">
        <v>0</v>
      </c>
      <c r="CX5268" s="1">
        <v>150007</v>
      </c>
      <c r="CY5268" s="1" t="s">
        <v>2822</v>
      </c>
    </row>
    <row r="5269" spans="97:103" x14ac:dyDescent="0.2">
      <c r="CS5269" s="1" t="s">
        <v>2823</v>
      </c>
      <c r="CT5269" s="1">
        <v>4</v>
      </c>
      <c r="CU5269" s="1">
        <v>650</v>
      </c>
      <c r="CV5269" s="1">
        <v>12</v>
      </c>
      <c r="CW5269" s="1">
        <v>0</v>
      </c>
      <c r="CX5269" s="1">
        <v>150012</v>
      </c>
      <c r="CY5269" s="1" t="s">
        <v>2823</v>
      </c>
    </row>
    <row r="5270" spans="97:103" x14ac:dyDescent="0.2">
      <c r="CS5270" s="1" t="s">
        <v>2824</v>
      </c>
      <c r="CT5270" s="1">
        <v>1</v>
      </c>
      <c r="CU5270" s="1">
        <v>650</v>
      </c>
      <c r="CV5270" s="1">
        <v>24</v>
      </c>
      <c r="CW5270" s="1">
        <v>0</v>
      </c>
      <c r="CX5270" s="1">
        <v>150024</v>
      </c>
      <c r="CY5270" s="1" t="s">
        <v>2824</v>
      </c>
    </row>
    <row r="5271" spans="97:103" x14ac:dyDescent="0.2">
      <c r="CS5271" s="1" t="s">
        <v>2825</v>
      </c>
      <c r="CT5271" s="1">
        <v>1</v>
      </c>
      <c r="CU5271" s="1">
        <v>650</v>
      </c>
      <c r="CV5271" s="1">
        <v>25</v>
      </c>
      <c r="CW5271" s="1">
        <v>0</v>
      </c>
      <c r="CX5271" s="1">
        <v>150025</v>
      </c>
      <c r="CY5271" s="1" t="s">
        <v>2825</v>
      </c>
    </row>
    <row r="5272" spans="97:103" x14ac:dyDescent="0.2">
      <c r="CS5272" s="1" t="s">
        <v>2827</v>
      </c>
      <c r="CT5272" s="1">
        <v>2</v>
      </c>
      <c r="CU5272" s="1">
        <v>650</v>
      </c>
      <c r="CV5272" s="1">
        <v>36</v>
      </c>
      <c r="CW5272" s="1">
        <v>0</v>
      </c>
      <c r="CX5272" s="1">
        <v>150036</v>
      </c>
      <c r="CY5272" s="1" t="s">
        <v>2827</v>
      </c>
    </row>
    <row r="5273" spans="97:103" x14ac:dyDescent="0.2">
      <c r="CS5273" s="1" t="s">
        <v>2826</v>
      </c>
      <c r="CT5273" s="1">
        <v>1</v>
      </c>
      <c r="CU5273" s="1">
        <v>650</v>
      </c>
      <c r="CV5273" s="1">
        <v>34</v>
      </c>
      <c r="CW5273" s="1">
        <v>0</v>
      </c>
      <c r="CX5273" s="1">
        <v>150034</v>
      </c>
      <c r="CY5273" s="1" t="s">
        <v>2826</v>
      </c>
    </row>
    <row r="5274" spans="97:103" x14ac:dyDescent="0.2">
      <c r="CS5274" s="1" t="s">
        <v>2828</v>
      </c>
      <c r="CT5274" s="1">
        <v>2</v>
      </c>
      <c r="CU5274" s="1">
        <v>650</v>
      </c>
      <c r="CV5274" s="1">
        <v>42</v>
      </c>
      <c r="CW5274" s="1">
        <v>0</v>
      </c>
      <c r="CX5274" s="1">
        <v>150042</v>
      </c>
      <c r="CY5274" s="1" t="s">
        <v>2828</v>
      </c>
    </row>
    <row r="5275" spans="97:103" x14ac:dyDescent="0.2">
      <c r="CS5275" s="1" t="s">
        <v>2829</v>
      </c>
      <c r="CT5275" s="1">
        <v>1</v>
      </c>
      <c r="CU5275" s="1">
        <v>650</v>
      </c>
      <c r="CV5275" s="1">
        <v>47</v>
      </c>
      <c r="CW5275" s="1">
        <v>0</v>
      </c>
      <c r="CX5275" s="1">
        <v>150047</v>
      </c>
      <c r="CY5275" s="1" t="s">
        <v>2829</v>
      </c>
    </row>
    <row r="5276" spans="97:103" x14ac:dyDescent="0.2">
      <c r="CS5276" s="1" t="s">
        <v>2830</v>
      </c>
      <c r="CT5276" s="1">
        <v>2</v>
      </c>
      <c r="CU5276" s="1">
        <v>650</v>
      </c>
      <c r="CV5276" s="1">
        <v>50</v>
      </c>
      <c r="CW5276" s="1">
        <v>0</v>
      </c>
      <c r="CX5276" s="1">
        <v>150050</v>
      </c>
      <c r="CY5276" s="1" t="s">
        <v>2830</v>
      </c>
    </row>
    <row r="5277" spans="97:103" x14ac:dyDescent="0.2">
      <c r="CS5277" s="1" t="s">
        <v>2831</v>
      </c>
      <c r="CT5277" s="1">
        <v>2</v>
      </c>
      <c r="CU5277" s="1">
        <v>650</v>
      </c>
      <c r="CV5277" s="1">
        <v>54</v>
      </c>
      <c r="CW5277" s="1">
        <v>0</v>
      </c>
      <c r="CX5277" s="1">
        <v>150054</v>
      </c>
      <c r="CY5277" s="1" t="s">
        <v>2831</v>
      </c>
    </row>
    <row r="5278" spans="97:103" x14ac:dyDescent="0.2">
      <c r="CS5278" s="1" t="s">
        <v>2832</v>
      </c>
      <c r="CT5278" s="1">
        <v>4</v>
      </c>
      <c r="CU5278" s="1">
        <v>650</v>
      </c>
      <c r="CV5278" s="1">
        <v>58</v>
      </c>
      <c r="CW5278" s="1">
        <v>0</v>
      </c>
      <c r="CX5278" s="1">
        <v>150058</v>
      </c>
      <c r="CY5278" s="1" t="s">
        <v>2832</v>
      </c>
    </row>
    <row r="5279" spans="97:103" x14ac:dyDescent="0.2">
      <c r="CS5279" s="1" t="s">
        <v>2833</v>
      </c>
      <c r="CT5279" s="1">
        <v>2</v>
      </c>
      <c r="CU5279" s="1">
        <v>650</v>
      </c>
      <c r="CV5279" s="1">
        <v>60</v>
      </c>
      <c r="CW5279" s="1">
        <v>0</v>
      </c>
      <c r="CX5279" s="1">
        <v>150060</v>
      </c>
      <c r="CY5279" s="1" t="s">
        <v>2833</v>
      </c>
    </row>
    <row r="5280" spans="97:103" x14ac:dyDescent="0.2">
      <c r="CS5280" s="1" t="s">
        <v>2834</v>
      </c>
      <c r="CT5280" s="1">
        <v>1</v>
      </c>
      <c r="CU5280" s="1">
        <v>650</v>
      </c>
      <c r="CV5280" s="1">
        <v>68</v>
      </c>
      <c r="CW5280" s="1">
        <v>0</v>
      </c>
      <c r="CX5280" s="1">
        <v>150068</v>
      </c>
      <c r="CY5280" s="1" t="s">
        <v>2834</v>
      </c>
    </row>
    <row r="5281" spans="97:103" x14ac:dyDescent="0.2">
      <c r="CS5281" s="1" t="s">
        <v>2835</v>
      </c>
      <c r="CT5281" s="1">
        <v>1</v>
      </c>
      <c r="CU5281" s="1">
        <v>650</v>
      </c>
      <c r="CV5281" s="1">
        <v>69</v>
      </c>
      <c r="CW5281" s="1">
        <v>0</v>
      </c>
      <c r="CX5281" s="1">
        <v>150069</v>
      </c>
      <c r="CY5281" s="1" t="s">
        <v>2835</v>
      </c>
    </row>
    <row r="5282" spans="97:103" x14ac:dyDescent="0.2">
      <c r="CS5282" s="1" t="s">
        <v>2836</v>
      </c>
      <c r="CT5282" s="1">
        <v>4</v>
      </c>
      <c r="CU5282" s="1">
        <v>650</v>
      </c>
      <c r="CV5282" s="1">
        <v>70</v>
      </c>
      <c r="CW5282" s="1">
        <v>0</v>
      </c>
      <c r="CX5282" s="1">
        <v>150070</v>
      </c>
      <c r="CY5282" s="1" t="s">
        <v>2836</v>
      </c>
    </row>
    <row r="5283" spans="97:103" x14ac:dyDescent="0.2">
      <c r="CS5283" s="1" t="s">
        <v>2837</v>
      </c>
      <c r="CT5283" s="1">
        <v>4</v>
      </c>
      <c r="CU5283" s="1">
        <v>650</v>
      </c>
      <c r="CV5283" s="1">
        <v>71</v>
      </c>
      <c r="CW5283" s="1">
        <v>0</v>
      </c>
      <c r="CX5283" s="1">
        <v>150071</v>
      </c>
      <c r="CY5283" s="1" t="s">
        <v>2837</v>
      </c>
    </row>
    <row r="5284" spans="97:103" x14ac:dyDescent="0.2">
      <c r="CS5284" s="1" t="s">
        <v>2838</v>
      </c>
      <c r="CT5284" s="1">
        <v>4</v>
      </c>
      <c r="CU5284" s="1">
        <v>650</v>
      </c>
      <c r="CV5284" s="1">
        <v>76</v>
      </c>
      <c r="CW5284" s="1">
        <v>0</v>
      </c>
      <c r="CX5284" s="1">
        <v>150076</v>
      </c>
      <c r="CY5284" s="1" t="s">
        <v>2838</v>
      </c>
    </row>
    <row r="5285" spans="97:103" x14ac:dyDescent="0.2">
      <c r="CS5285" s="1" t="s">
        <v>2839</v>
      </c>
      <c r="CT5285" s="1">
        <v>1</v>
      </c>
      <c r="CU5285" s="1">
        <v>650</v>
      </c>
      <c r="CV5285" s="1">
        <v>77</v>
      </c>
      <c r="CW5285" s="1">
        <v>0</v>
      </c>
      <c r="CX5285" s="1">
        <v>150077</v>
      </c>
      <c r="CY5285" s="1" t="s">
        <v>2839</v>
      </c>
    </row>
    <row r="5286" spans="97:103" x14ac:dyDescent="0.2">
      <c r="CS5286" s="1" t="s">
        <v>2840</v>
      </c>
      <c r="CT5286" s="1">
        <v>2</v>
      </c>
      <c r="CU5286" s="1">
        <v>650</v>
      </c>
      <c r="CV5286" s="1">
        <v>78</v>
      </c>
      <c r="CW5286" s="1">
        <v>0</v>
      </c>
      <c r="CX5286" s="1">
        <v>150078</v>
      </c>
      <c r="CY5286" s="1" t="s">
        <v>2840</v>
      </c>
    </row>
    <row r="5287" spans="97:103" x14ac:dyDescent="0.2">
      <c r="CS5287" s="1" t="s">
        <v>2841</v>
      </c>
      <c r="CT5287" s="1">
        <v>2</v>
      </c>
      <c r="CU5287" s="1">
        <v>650</v>
      </c>
      <c r="CV5287" s="1">
        <v>79</v>
      </c>
      <c r="CW5287" s="1">
        <v>0</v>
      </c>
      <c r="CX5287" s="1">
        <v>150079</v>
      </c>
      <c r="CY5287" s="1" t="s">
        <v>2841</v>
      </c>
    </row>
    <row r="5288" spans="97:103" x14ac:dyDescent="0.2">
      <c r="CS5288" s="1" t="s">
        <v>2842</v>
      </c>
      <c r="CT5288" s="1">
        <v>2</v>
      </c>
      <c r="CU5288" s="1">
        <v>650</v>
      </c>
      <c r="CV5288" s="1">
        <v>80</v>
      </c>
      <c r="CW5288" s="1">
        <v>0</v>
      </c>
      <c r="CX5288" s="1">
        <v>150080</v>
      </c>
      <c r="CY5288" s="1" t="s">
        <v>2842</v>
      </c>
    </row>
    <row r="5289" spans="97:103" x14ac:dyDescent="0.2">
      <c r="CS5289" s="1" t="s">
        <v>2843</v>
      </c>
      <c r="CT5289" s="1">
        <v>2</v>
      </c>
      <c r="CU5289" s="1">
        <v>650</v>
      </c>
      <c r="CV5289" s="1">
        <v>81</v>
      </c>
      <c r="CW5289" s="1">
        <v>0</v>
      </c>
      <c r="CX5289" s="1">
        <v>150081</v>
      </c>
      <c r="CY5289" s="1" t="s">
        <v>2843</v>
      </c>
    </row>
    <row r="5290" spans="97:103" x14ac:dyDescent="0.2">
      <c r="CS5290" s="1" t="s">
        <v>2844</v>
      </c>
      <c r="CT5290" s="1">
        <v>4</v>
      </c>
      <c r="CU5290" s="1">
        <v>650</v>
      </c>
      <c r="CV5290" s="1">
        <v>82</v>
      </c>
      <c r="CW5290" s="1">
        <v>0</v>
      </c>
      <c r="CX5290" s="1">
        <v>150082</v>
      </c>
      <c r="CY5290" s="1" t="s">
        <v>2844</v>
      </c>
    </row>
    <row r="5291" spans="97:103" x14ac:dyDescent="0.2">
      <c r="CS5291" s="1" t="s">
        <v>2845</v>
      </c>
      <c r="CT5291" s="1">
        <v>2</v>
      </c>
      <c r="CU5291" s="1">
        <v>650</v>
      </c>
      <c r="CV5291" s="1">
        <v>83</v>
      </c>
      <c r="CW5291" s="1">
        <v>0</v>
      </c>
      <c r="CX5291" s="1">
        <v>150083</v>
      </c>
      <c r="CY5291" s="1" t="s">
        <v>2845</v>
      </c>
    </row>
    <row r="5292" spans="97:103" x14ac:dyDescent="0.2">
      <c r="CS5292" s="1" t="s">
        <v>2846</v>
      </c>
      <c r="CT5292" s="1">
        <v>4</v>
      </c>
      <c r="CU5292" s="1">
        <v>650</v>
      </c>
      <c r="CV5292" s="1">
        <v>84</v>
      </c>
      <c r="CW5292" s="1">
        <v>0</v>
      </c>
      <c r="CX5292" s="1">
        <v>150084</v>
      </c>
      <c r="CY5292" s="1" t="s">
        <v>2846</v>
      </c>
    </row>
    <row r="5293" spans="97:103" x14ac:dyDescent="0.2">
      <c r="CS5293" s="1" t="s">
        <v>2847</v>
      </c>
      <c r="CT5293" s="1">
        <v>4</v>
      </c>
      <c r="CU5293" s="1">
        <v>650</v>
      </c>
      <c r="CV5293" s="1">
        <v>85</v>
      </c>
      <c r="CW5293" s="1">
        <v>0</v>
      </c>
      <c r="CX5293" s="1">
        <v>150085</v>
      </c>
      <c r="CY5293" s="1" t="s">
        <v>2847</v>
      </c>
    </row>
    <row r="5294" spans="97:103" x14ac:dyDescent="0.2">
      <c r="CS5294" s="1" t="s">
        <v>2848</v>
      </c>
      <c r="CT5294" s="1">
        <v>4</v>
      </c>
      <c r="CU5294" s="1">
        <v>650</v>
      </c>
      <c r="CV5294" s="1">
        <v>86</v>
      </c>
      <c r="CW5294" s="1">
        <v>0</v>
      </c>
      <c r="CX5294" s="1">
        <v>150086</v>
      </c>
      <c r="CY5294" s="1" t="s">
        <v>2848</v>
      </c>
    </row>
    <row r="5295" spans="97:103" x14ac:dyDescent="0.2">
      <c r="CS5295" s="1" t="s">
        <v>2849</v>
      </c>
      <c r="CT5295" s="1">
        <v>4</v>
      </c>
      <c r="CU5295" s="1">
        <v>650</v>
      </c>
      <c r="CV5295" s="1">
        <v>87</v>
      </c>
      <c r="CW5295" s="1">
        <v>0</v>
      </c>
      <c r="CX5295" s="1">
        <v>150087</v>
      </c>
      <c r="CY5295" s="1" t="s">
        <v>2849</v>
      </c>
    </row>
    <row r="5296" spans="97:103" x14ac:dyDescent="0.2">
      <c r="CS5296" s="1" t="s">
        <v>2850</v>
      </c>
      <c r="CT5296" s="1">
        <v>2</v>
      </c>
      <c r="CU5296" s="1">
        <v>650</v>
      </c>
      <c r="CV5296" s="1">
        <v>88</v>
      </c>
      <c r="CW5296" s="1">
        <v>0</v>
      </c>
      <c r="CX5296" s="1">
        <v>150088</v>
      </c>
      <c r="CY5296" s="1" t="s">
        <v>2850</v>
      </c>
    </row>
    <row r="5297" spans="97:103" x14ac:dyDescent="0.2">
      <c r="CS5297" s="1" t="s">
        <v>2851</v>
      </c>
      <c r="CT5297" s="1">
        <v>4</v>
      </c>
      <c r="CU5297" s="1">
        <v>650</v>
      </c>
      <c r="CV5297" s="1">
        <v>90</v>
      </c>
      <c r="CW5297" s="1">
        <v>0</v>
      </c>
      <c r="CX5297" s="1">
        <v>150090</v>
      </c>
      <c r="CY5297" s="1" t="s">
        <v>2851</v>
      </c>
    </row>
    <row r="5298" spans="97:103" x14ac:dyDescent="0.2">
      <c r="CS5298" s="1" t="s">
        <v>2852</v>
      </c>
      <c r="CT5298" s="1">
        <v>4</v>
      </c>
      <c r="CU5298" s="1">
        <v>650</v>
      </c>
      <c r="CV5298" s="1">
        <v>91</v>
      </c>
      <c r="CW5298" s="1">
        <v>0</v>
      </c>
      <c r="CX5298" s="1">
        <v>150091</v>
      </c>
      <c r="CY5298" s="1" t="s">
        <v>2852</v>
      </c>
    </row>
    <row r="5299" spans="97:103" x14ac:dyDescent="0.2">
      <c r="CS5299" s="1" t="s">
        <v>2853</v>
      </c>
      <c r="CT5299" s="1">
        <v>4</v>
      </c>
      <c r="CU5299" s="1">
        <v>650</v>
      </c>
      <c r="CV5299" s="1">
        <v>92</v>
      </c>
      <c r="CW5299" s="1">
        <v>0</v>
      </c>
      <c r="CX5299" s="1">
        <v>150092</v>
      </c>
      <c r="CY5299" s="1" t="s">
        <v>2853</v>
      </c>
    </row>
    <row r="5300" spans="97:103" x14ac:dyDescent="0.2">
      <c r="CS5300" s="1" t="s">
        <v>2854</v>
      </c>
      <c r="CT5300" s="1">
        <v>4</v>
      </c>
      <c r="CU5300" s="1">
        <v>650</v>
      </c>
      <c r="CV5300" s="1">
        <v>96</v>
      </c>
      <c r="CW5300" s="1">
        <v>0</v>
      </c>
      <c r="CX5300" s="1">
        <v>150096</v>
      </c>
      <c r="CY5300" s="1" t="s">
        <v>2854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메인퀘직경수정</vt:lpstr>
      <vt:lpstr>쉐어바이스</vt:lpstr>
      <vt:lpstr>레벨별상품</vt:lpstr>
      <vt:lpstr>자사제니</vt:lpstr>
      <vt:lpstr>보상 매칭</vt:lpstr>
      <vt:lpstr>자사,보스,파견</vt:lpstr>
      <vt:lpstr>속성석</vt:lpstr>
      <vt:lpstr>대전&amp;듀얼</vt:lpstr>
      <vt:lpstr>나무&amp;비상</vt:lpstr>
      <vt:lpstr>제니나무</vt:lpstr>
      <vt:lpstr>출석보상</vt:lpstr>
      <vt:lpstr>룰렛보상</vt:lpstr>
      <vt:lpstr>룰렛보상(굴러들어온 돌)</vt:lpstr>
      <vt:lpstr>Sheet1</vt:lpstr>
      <vt:lpstr>장비강화비용</vt:lpstr>
      <vt:lpstr>장비초월비용</vt:lpstr>
      <vt:lpstr>상점</vt:lpstr>
      <vt:lpstr>동료가치</vt:lpstr>
      <vt:lpstr>Sheet2</vt:lpstr>
      <vt:lpstr>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tjddm</cp:lastModifiedBy>
  <cp:lastPrinted>2020-10-11T06:16:36Z</cp:lastPrinted>
  <dcterms:created xsi:type="dcterms:W3CDTF">2015-06-05T18:19:34Z</dcterms:created>
  <dcterms:modified xsi:type="dcterms:W3CDTF">2021-06-30T03:31:26Z</dcterms:modified>
</cp:coreProperties>
</file>