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E:\JinYeong_GitHub\0. 기타 폴더\"/>
    </mc:Choice>
  </mc:AlternateContent>
  <xr:revisionPtr revIDLastSave="0" documentId="13_ncr:1_{90E12907-8C20-4EB8-8265-950FE3EE8C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(신)지출 목록" sheetId="4" r:id="rId1"/>
    <sheet name="저축 기록" sheetId="5" r:id="rId2"/>
    <sheet name="지출 기록" sheetId="2" r:id="rId3"/>
    <sheet name="(구)지출 목록" sheetId="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U14" i="4" l="1"/>
  <c r="AP14" i="4"/>
  <c r="AK14" i="4"/>
  <c r="AF14" i="4"/>
  <c r="AA14" i="4"/>
  <c r="AA18" i="4"/>
  <c r="AU10" i="4"/>
  <c r="AW8" i="4"/>
  <c r="AW10" i="4" s="1"/>
  <c r="AP10" i="4"/>
  <c r="AR8" i="4"/>
  <c r="AR10" i="4" s="1"/>
  <c r="AK10" i="4"/>
  <c r="AM8" i="4"/>
  <c r="AM10" i="4" s="1"/>
  <c r="AL11" i="4" s="1"/>
  <c r="AL12" i="4" s="1"/>
  <c r="AF10" i="4"/>
  <c r="AH8" i="4"/>
  <c r="AH10" i="4" s="1"/>
  <c r="AG11" i="4" s="1"/>
  <c r="AG12" i="4" s="1"/>
  <c r="AC10" i="4"/>
  <c r="AC8" i="4"/>
  <c r="X10" i="4"/>
  <c r="X8" i="4"/>
  <c r="P16" i="4"/>
  <c r="G10" i="4"/>
  <c r="N14" i="4"/>
  <c r="I14" i="4"/>
  <c r="Q10" i="4"/>
  <c r="D8" i="4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A25" i="5"/>
  <c r="A24" i="5"/>
  <c r="A14" i="5"/>
  <c r="A15" i="5"/>
  <c r="A16" i="5"/>
  <c r="A17" i="5"/>
  <c r="A18" i="5"/>
  <c r="A19" i="5"/>
  <c r="A20" i="5"/>
  <c r="A21" i="5"/>
  <c r="A22" i="5"/>
  <c r="A23" i="5"/>
  <c r="A13" i="5"/>
  <c r="C5" i="5"/>
  <c r="C6" i="5"/>
  <c r="C7" i="5"/>
  <c r="C8" i="5"/>
  <c r="C9" i="5"/>
  <c r="C10" i="5"/>
  <c r="C11" i="5"/>
  <c r="C12" i="5"/>
  <c r="E4" i="5"/>
  <c r="E5" i="5" s="1"/>
  <c r="E6" i="5" s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C4" i="5"/>
  <c r="E3" i="5"/>
  <c r="F3" i="5"/>
  <c r="F4" i="5" s="1"/>
  <c r="F5" i="5" s="1"/>
  <c r="F6" i="5" s="1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C3" i="5"/>
  <c r="D3" i="5" s="1"/>
  <c r="AA10" i="4"/>
  <c r="V10" i="4"/>
  <c r="A4" i="5"/>
  <c r="A5" i="5"/>
  <c r="A6" i="5"/>
  <c r="A7" i="5"/>
  <c r="A8" i="5"/>
  <c r="A9" i="5"/>
  <c r="A10" i="5"/>
  <c r="A11" i="5"/>
  <c r="A12" i="5"/>
  <c r="A3" i="5"/>
  <c r="G1" i="5"/>
  <c r="S10" i="4"/>
  <c r="S9" i="4"/>
  <c r="L10" i="4"/>
  <c r="N9" i="4"/>
  <c r="N10" i="4" s="1"/>
  <c r="I9" i="4"/>
  <c r="I10" i="4"/>
  <c r="B10" i="4"/>
  <c r="D9" i="4"/>
  <c r="AF17" i="1"/>
  <c r="AF16" i="1"/>
  <c r="AF15" i="1"/>
  <c r="AC17" i="1"/>
  <c r="AC16" i="1"/>
  <c r="AC15" i="1"/>
  <c r="Z16" i="1"/>
  <c r="Z17" i="1"/>
  <c r="Z15" i="1"/>
  <c r="AF13" i="1"/>
  <c r="AF14" i="1" s="1"/>
  <c r="AC13" i="1"/>
  <c r="AC14" i="1" s="1"/>
  <c r="W13" i="1"/>
  <c r="W14" i="1" s="1"/>
  <c r="AI30" i="1"/>
  <c r="AJ30" i="1"/>
  <c r="AI32" i="1" s="1"/>
  <c r="W15" i="1"/>
  <c r="W17" i="1"/>
  <c r="W16" i="1"/>
  <c r="Z13" i="1"/>
  <c r="Z14" i="1" s="1"/>
  <c r="T18" i="1"/>
  <c r="T13" i="1"/>
  <c r="T14" i="1" s="1"/>
  <c r="AJ15" i="1"/>
  <c r="AJ4" i="1"/>
  <c r="AJ17" i="1" s="1"/>
  <c r="Q13" i="1"/>
  <c r="Q14" i="1"/>
  <c r="N13" i="1"/>
  <c r="N14" i="1" s="1"/>
  <c r="H13" i="1"/>
  <c r="H14" i="1" s="1"/>
  <c r="E12" i="2"/>
  <c r="E11" i="2"/>
  <c r="E10" i="2"/>
  <c r="E9" i="2"/>
  <c r="E8" i="2"/>
  <c r="E5" i="2"/>
  <c r="E6" i="2"/>
  <c r="E7" i="2"/>
  <c r="E4" i="2"/>
  <c r="E3" i="2"/>
  <c r="A12" i="2"/>
  <c r="A11" i="2"/>
  <c r="A10" i="2"/>
  <c r="A9" i="2"/>
  <c r="A8" i="2"/>
  <c r="A7" i="2"/>
  <c r="A6" i="2"/>
  <c r="A5" i="2"/>
  <c r="A4" i="2"/>
  <c r="A3" i="2"/>
  <c r="C12" i="2"/>
  <c r="C11" i="2"/>
  <c r="C10" i="2"/>
  <c r="C9" i="2"/>
  <c r="C8" i="2"/>
  <c r="C7" i="2"/>
  <c r="C6" i="2"/>
  <c r="C5" i="2"/>
  <c r="C4" i="2"/>
  <c r="F1" i="2"/>
  <c r="B3" i="2"/>
  <c r="C3" i="2" s="1"/>
  <c r="K13" i="1"/>
  <c r="K14" i="1" s="1"/>
  <c r="E13" i="1"/>
  <c r="E14" i="1" s="1"/>
  <c r="B13" i="1"/>
  <c r="B14" i="1" s="1"/>
  <c r="AQ11" i="4" l="1"/>
  <c r="AQ12" i="4" s="1"/>
  <c r="AV11" i="4"/>
  <c r="AV12" i="4" s="1"/>
  <c r="W11" i="4"/>
  <c r="W12" i="4" s="1"/>
  <c r="AB11" i="4"/>
  <c r="AB12" i="4" s="1"/>
  <c r="D4" i="5"/>
  <c r="D5" i="5" s="1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R11" i="4"/>
  <c r="R12" i="4" s="1"/>
  <c r="M11" i="4"/>
  <c r="M12" i="4" s="1"/>
  <c r="H11" i="4"/>
  <c r="H12" i="4" s="1"/>
  <c r="D10" i="4"/>
  <c r="C11" i="4" s="1"/>
  <c r="C12" i="4" s="1"/>
</calcChain>
</file>

<file path=xl/sharedStrings.xml><?xml version="1.0" encoding="utf-8"?>
<sst xmlns="http://schemas.openxmlformats.org/spreadsheetml/2006/main" count="437" uniqueCount="113">
  <si>
    <t>보증금</t>
  </si>
  <si>
    <t>나고</t>
  </si>
  <si>
    <t>지나</t>
  </si>
  <si>
    <t>작은누나</t>
  </si>
  <si>
    <t>핸드폰</t>
  </si>
  <si>
    <t>신용</t>
  </si>
  <si>
    <t>교통비</t>
  </si>
  <si>
    <t>공과금</t>
  </si>
  <si>
    <t>월세</t>
  </si>
  <si>
    <t>총합</t>
  </si>
  <si>
    <t>카테고리</t>
  </si>
  <si>
    <t>지출 금액</t>
  </si>
  <si>
    <t>남은 금액</t>
  </si>
  <si>
    <t>5월 지출</t>
  </si>
  <si>
    <t>6월 지출</t>
  </si>
  <si>
    <t>7월 지출</t>
  </si>
  <si>
    <t>8월 지출</t>
  </si>
  <si>
    <t>지급액</t>
  </si>
  <si>
    <t>받은 사람</t>
  </si>
  <si>
    <t>0406 9:51</t>
  </si>
  <si>
    <t>입금일</t>
  </si>
  <si>
    <t>0306 16:07</t>
  </si>
  <si>
    <t>0206 13:58</t>
  </si>
  <si>
    <t>1204 22:31</t>
  </si>
  <si>
    <t>0106 13:45</t>
  </si>
  <si>
    <t>Index</t>
  </si>
  <si>
    <t>신용(핸드폰)</t>
    <phoneticPr fontId="2" type="noConversion"/>
  </si>
  <si>
    <t>9월 지출</t>
  </si>
  <si>
    <t>10월 지출</t>
    <phoneticPr fontId="2" type="noConversion"/>
  </si>
  <si>
    <t>화곡 월세</t>
  </si>
  <si>
    <t>연희 월세</t>
  </si>
  <si>
    <t>보증금</t>
    <phoneticPr fontId="2" type="noConversion"/>
  </si>
  <si>
    <t>가계약</t>
    <phoneticPr fontId="2" type="noConversion"/>
  </si>
  <si>
    <t>이사 비용</t>
    <phoneticPr fontId="2" type="noConversion"/>
  </si>
  <si>
    <t>총합</t>
    <phoneticPr fontId="2" type="noConversion"/>
  </si>
  <si>
    <t>화곡 월세</t>
    <phoneticPr fontId="2" type="noConversion"/>
  </si>
  <si>
    <t>지나 돈</t>
    <phoneticPr fontId="2" type="noConversion"/>
  </si>
  <si>
    <t>필요한 돈</t>
    <phoneticPr fontId="2" type="noConversion"/>
  </si>
  <si>
    <t>중계사</t>
    <phoneticPr fontId="2" type="noConversion"/>
  </si>
  <si>
    <t>11월 지출</t>
    <phoneticPr fontId="2" type="noConversion"/>
  </si>
  <si>
    <t>신용_할부</t>
    <phoneticPr fontId="2" type="noConversion"/>
  </si>
  <si>
    <t>신용_핸드폰</t>
    <phoneticPr fontId="2" type="noConversion"/>
  </si>
  <si>
    <t>신용_교통비</t>
    <phoneticPr fontId="2" type="noConversion"/>
  </si>
  <si>
    <t>신용_인터넷</t>
    <phoneticPr fontId="2" type="noConversion"/>
  </si>
  <si>
    <t>저축</t>
    <phoneticPr fontId="2" type="noConversion"/>
  </si>
  <si>
    <t>신용_기본료</t>
    <phoneticPr fontId="2" type="noConversion"/>
  </si>
  <si>
    <t>신한카드 요금</t>
  </si>
  <si>
    <t>12월 지출</t>
    <phoneticPr fontId="2" type="noConversion"/>
  </si>
  <si>
    <t>누나_축의금</t>
    <phoneticPr fontId="2" type="noConversion"/>
  </si>
  <si>
    <t>2022_1월 지출</t>
    <phoneticPr fontId="2" type="noConversion"/>
  </si>
  <si>
    <t>신용_리볼빙</t>
    <phoneticPr fontId="2" type="noConversion"/>
  </si>
  <si>
    <t>신한 일시불</t>
    <phoneticPr fontId="2" type="noConversion"/>
  </si>
  <si>
    <t>신한 기본</t>
    <phoneticPr fontId="2" type="noConversion"/>
  </si>
  <si>
    <t>신한 총 요금</t>
    <phoneticPr fontId="2" type="noConversion"/>
  </si>
  <si>
    <t>진하</t>
    <phoneticPr fontId="2" type="noConversion"/>
  </si>
  <si>
    <t>진영</t>
    <phoneticPr fontId="2" type="noConversion"/>
  </si>
  <si>
    <t>매트리스</t>
    <phoneticPr fontId="2" type="noConversion"/>
  </si>
  <si>
    <t>수육 장보기</t>
    <phoneticPr fontId="2" type="noConversion"/>
  </si>
  <si>
    <t>나고 간식 및 유산균</t>
    <phoneticPr fontId="2" type="noConversion"/>
  </si>
  <si>
    <t>인터넷 비용</t>
    <phoneticPr fontId="2" type="noConversion"/>
  </si>
  <si>
    <t>핸드폰 값</t>
    <phoneticPr fontId="2" type="noConversion"/>
  </si>
  <si>
    <t>다이소 값</t>
    <phoneticPr fontId="2" type="noConversion"/>
  </si>
  <si>
    <t>치킨값</t>
    <phoneticPr fontId="2" type="noConversion"/>
  </si>
  <si>
    <t>된장찌개 재료</t>
    <phoneticPr fontId="2" type="noConversion"/>
  </si>
  <si>
    <t>허니브래드</t>
    <phoneticPr fontId="2" type="noConversion"/>
  </si>
  <si>
    <t>나고 비용</t>
    <phoneticPr fontId="2" type="noConversion"/>
  </si>
  <si>
    <t>진하 입금</t>
    <phoneticPr fontId="2" type="noConversion"/>
  </si>
  <si>
    <t>2022_2월 지출</t>
    <phoneticPr fontId="2" type="noConversion"/>
  </si>
  <si>
    <t>2022_3월 지출</t>
    <phoneticPr fontId="2" type="noConversion"/>
  </si>
  <si>
    <t>아빠 보험</t>
    <phoneticPr fontId="2" type="noConversion"/>
  </si>
  <si>
    <t>일반 지출 목록</t>
    <phoneticPr fontId="2" type="noConversion"/>
  </si>
  <si>
    <t>가격</t>
    <phoneticPr fontId="2" type="noConversion"/>
  </si>
  <si>
    <t>신용 카드 지출</t>
    <phoneticPr fontId="2" type="noConversion"/>
  </si>
  <si>
    <t>공과금</t>
    <phoneticPr fontId="2" type="noConversion"/>
  </si>
  <si>
    <t>월세</t>
    <phoneticPr fontId="2" type="noConversion"/>
  </si>
  <si>
    <t>할부</t>
    <phoneticPr fontId="2" type="noConversion"/>
  </si>
  <si>
    <t>핸드폰</t>
    <phoneticPr fontId="2" type="noConversion"/>
  </si>
  <si>
    <t>교통비</t>
    <phoneticPr fontId="2" type="noConversion"/>
  </si>
  <si>
    <t>인터넷</t>
    <phoneticPr fontId="2" type="noConversion"/>
  </si>
  <si>
    <t>일시불</t>
    <phoneticPr fontId="2" type="noConversion"/>
  </si>
  <si>
    <t>리볼빙</t>
    <phoneticPr fontId="2" type="noConversion"/>
  </si>
  <si>
    <t>남은 금액</t>
    <phoneticPr fontId="2" type="noConversion"/>
  </si>
  <si>
    <t>전체합</t>
    <phoneticPr fontId="2" type="noConversion"/>
  </si>
  <si>
    <t>신용 총합</t>
    <phoneticPr fontId="2" type="noConversion"/>
  </si>
  <si>
    <t>일반 총합</t>
    <phoneticPr fontId="2" type="noConversion"/>
  </si>
  <si>
    <t>2022_4월 지출</t>
    <phoneticPr fontId="2" type="noConversion"/>
  </si>
  <si>
    <t>점심 값</t>
    <phoneticPr fontId="2" type="noConversion"/>
  </si>
  <si>
    <t>일시불 기본계산</t>
    <phoneticPr fontId="2" type="noConversion"/>
  </si>
  <si>
    <t>저축 일자</t>
    <phoneticPr fontId="2" type="noConversion"/>
  </si>
  <si>
    <t>2022_5월 지출</t>
    <phoneticPr fontId="2" type="noConversion"/>
  </si>
  <si>
    <t>2022_6월 지출</t>
    <phoneticPr fontId="2" type="noConversion"/>
  </si>
  <si>
    <t>저축액</t>
    <phoneticPr fontId="2" type="noConversion"/>
  </si>
  <si>
    <t>부족한 금액</t>
    <phoneticPr fontId="2" type="noConversion"/>
  </si>
  <si>
    <t>목표 남은 금액</t>
    <phoneticPr fontId="2" type="noConversion"/>
  </si>
  <si>
    <t>저축 금액</t>
    <phoneticPr fontId="2" type="noConversion"/>
  </si>
  <si>
    <t>채워야할 금액</t>
    <phoneticPr fontId="2" type="noConversion"/>
  </si>
  <si>
    <t>이펙트 과외비</t>
    <phoneticPr fontId="2" type="noConversion"/>
  </si>
  <si>
    <t>진하누나 핸드폰</t>
    <phoneticPr fontId="2" type="noConversion"/>
  </si>
  <si>
    <t>할부 값</t>
    <phoneticPr fontId="2" type="noConversion"/>
  </si>
  <si>
    <t>진하, 핸드폰</t>
    <phoneticPr fontId="2" type="noConversion"/>
  </si>
  <si>
    <t>현성이형이 줌</t>
    <phoneticPr fontId="2" type="noConversion"/>
  </si>
  <si>
    <t>연말정산</t>
    <phoneticPr fontId="2" type="noConversion"/>
  </si>
  <si>
    <t xml:space="preserve"> </t>
    <phoneticPr fontId="2" type="noConversion"/>
  </si>
  <si>
    <t>총 일시불 값</t>
    <phoneticPr fontId="2" type="noConversion"/>
  </si>
  <si>
    <t>나머지 값</t>
    <phoneticPr fontId="2" type="noConversion"/>
  </si>
  <si>
    <t>2022_7월 지출</t>
    <phoneticPr fontId="2" type="noConversion"/>
  </si>
  <si>
    <t>2022_8월 지출</t>
    <phoneticPr fontId="2" type="noConversion"/>
  </si>
  <si>
    <t>2022_9월 지출</t>
    <phoneticPr fontId="2" type="noConversion"/>
  </si>
  <si>
    <t>2022_10월 지출</t>
    <phoneticPr fontId="2" type="noConversion"/>
  </si>
  <si>
    <t>비상금 대출</t>
    <phoneticPr fontId="2" type="noConversion"/>
  </si>
  <si>
    <t>학자금 대출</t>
    <phoneticPr fontId="2" type="noConversion"/>
  </si>
  <si>
    <t>현재 저축 금액</t>
    <phoneticPr fontId="2" type="noConversion"/>
  </si>
  <si>
    <t>이번 달 저축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</si>
</sst>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18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quotePrefix="1" applyFont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9" borderId="2" xfId="0" applyFont="1" applyFill="1" applyBorder="1">
      <alignment vertical="center"/>
    </xf>
    <xf numFmtId="0" fontId="4" fillId="10" borderId="2" xfId="0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0F60-D728-4CF9-B455-79B5F9FFCF9C}">
  <sheetPr codeName="Sheet1"/>
  <dimension ref="A1:AX18"/>
  <sheetViews>
    <sheetView tabSelected="1" topLeftCell="X1" zoomScaleNormal="150" zoomScaleSheetLayoutView="100" workbookViewId="0">
      <selection activeCell="AM23" sqref="AM23"/>
    </sheetView>
  </sheetViews>
  <sheetFormatPr defaultColWidth="8.875" defaultRowHeight="16.5" x14ac:dyDescent="0.3"/>
  <cols>
    <col min="1" max="1" width="14.625" customWidth="1"/>
    <col min="2" max="2" width="5.5" style="5" bestFit="1" customWidth="1"/>
    <col min="3" max="3" width="14.625" customWidth="1"/>
    <col min="4" max="4" width="5.5" style="5" bestFit="1" customWidth="1"/>
    <col min="5" max="5" width="2" style="2" customWidth="1"/>
    <col min="6" max="6" width="14.625" customWidth="1"/>
    <col min="7" max="7" width="5.5" bestFit="1" customWidth="1"/>
    <col min="8" max="8" width="14.625" customWidth="1"/>
    <col min="9" max="9" width="5.5" style="5" bestFit="1" customWidth="1"/>
    <col min="10" max="10" width="2" style="2" customWidth="1"/>
    <col min="11" max="11" width="14.625" customWidth="1"/>
    <col min="12" max="12" width="5.5" bestFit="1" customWidth="1"/>
    <col min="13" max="13" width="14.625" customWidth="1"/>
    <col min="14" max="14" width="5.5" style="5" bestFit="1" customWidth="1"/>
    <col min="15" max="15" width="2" style="2" customWidth="1"/>
    <col min="16" max="16" width="14.625" customWidth="1"/>
    <col min="17" max="17" width="5.5" bestFit="1" customWidth="1"/>
    <col min="18" max="18" width="14.625" customWidth="1"/>
    <col min="19" max="19" width="5.5" style="5" bestFit="1" customWidth="1"/>
    <col min="20" max="20" width="2" style="2" customWidth="1"/>
    <col min="21" max="21" width="14.625" customWidth="1"/>
    <col min="22" max="22" width="5.5" bestFit="1" customWidth="1"/>
    <col min="23" max="23" width="14.625" customWidth="1"/>
    <col min="24" max="24" width="7.5" style="5" bestFit="1" customWidth="1"/>
    <col min="25" max="25" width="2" style="2" customWidth="1"/>
    <col min="26" max="26" width="14.625" customWidth="1"/>
    <col min="27" max="27" width="5.5" bestFit="1" customWidth="1"/>
    <col min="28" max="28" width="14.625" customWidth="1"/>
    <col min="29" max="29" width="5.5" style="5" bestFit="1" customWidth="1"/>
    <col min="30" max="30" width="2" style="2" customWidth="1"/>
    <col min="31" max="31" width="14.625" customWidth="1"/>
    <col min="32" max="32" width="5.5" bestFit="1" customWidth="1"/>
    <col min="33" max="33" width="14.625" customWidth="1"/>
    <col min="34" max="34" width="5.5" style="5" bestFit="1" customWidth="1"/>
    <col min="35" max="35" width="2" style="2" customWidth="1"/>
    <col min="36" max="36" width="14.625" customWidth="1"/>
    <col min="37" max="37" width="5.5" bestFit="1" customWidth="1"/>
    <col min="38" max="38" width="14.625" customWidth="1"/>
    <col min="39" max="39" width="5.5" style="5" bestFit="1" customWidth="1"/>
    <col min="40" max="40" width="2" style="2" customWidth="1"/>
    <col min="41" max="41" width="14.625" customWidth="1"/>
    <col min="42" max="42" width="5.5" bestFit="1" customWidth="1"/>
    <col min="43" max="43" width="14.625" customWidth="1"/>
    <col min="44" max="44" width="5.5" style="5" bestFit="1" customWidth="1"/>
    <col min="45" max="45" width="2" style="2" customWidth="1"/>
    <col min="46" max="46" width="14.625" customWidth="1"/>
    <col min="47" max="47" width="5.5" bestFit="1" customWidth="1"/>
    <col min="48" max="48" width="14.625" customWidth="1"/>
    <col min="49" max="49" width="5.5" style="5" bestFit="1" customWidth="1"/>
    <col min="50" max="50" width="2" style="2" customWidth="1"/>
  </cols>
  <sheetData>
    <row r="1" spans="1:49" x14ac:dyDescent="0.3">
      <c r="A1" s="38" t="s">
        <v>49</v>
      </c>
      <c r="B1" s="38"/>
      <c r="C1" s="38"/>
      <c r="D1" s="38"/>
      <c r="F1" s="38" t="s">
        <v>67</v>
      </c>
      <c r="G1" s="38"/>
      <c r="H1" s="38"/>
      <c r="I1" s="38"/>
      <c r="K1" s="38" t="s">
        <v>68</v>
      </c>
      <c r="L1" s="38"/>
      <c r="M1" s="38"/>
      <c r="N1" s="38"/>
      <c r="P1" s="38" t="s">
        <v>85</v>
      </c>
      <c r="Q1" s="38"/>
      <c r="R1" s="38"/>
      <c r="S1" s="38"/>
      <c r="U1" s="38" t="s">
        <v>89</v>
      </c>
      <c r="V1" s="38"/>
      <c r="W1" s="38"/>
      <c r="X1" s="38"/>
      <c r="Z1" s="38" t="s">
        <v>90</v>
      </c>
      <c r="AA1" s="38"/>
      <c r="AB1" s="38"/>
      <c r="AC1" s="38"/>
      <c r="AE1" s="38" t="s">
        <v>105</v>
      </c>
      <c r="AF1" s="38"/>
      <c r="AG1" s="38"/>
      <c r="AH1" s="38"/>
      <c r="AJ1" s="38" t="s">
        <v>106</v>
      </c>
      <c r="AK1" s="38"/>
      <c r="AL1" s="38"/>
      <c r="AM1" s="38"/>
      <c r="AO1" s="38" t="s">
        <v>107</v>
      </c>
      <c r="AP1" s="38"/>
      <c r="AQ1" s="38"/>
      <c r="AR1" s="38"/>
      <c r="AT1" s="38" t="s">
        <v>108</v>
      </c>
      <c r="AU1" s="38"/>
      <c r="AV1" s="38"/>
      <c r="AW1" s="38"/>
    </row>
    <row r="2" spans="1:49" x14ac:dyDescent="0.3">
      <c r="A2" s="26" t="s">
        <v>70</v>
      </c>
      <c r="B2" s="26" t="s">
        <v>71</v>
      </c>
      <c r="C2" s="26" t="s">
        <v>72</v>
      </c>
      <c r="D2" s="26" t="s">
        <v>71</v>
      </c>
      <c r="F2" s="26" t="s">
        <v>70</v>
      </c>
      <c r="G2" s="26" t="s">
        <v>71</v>
      </c>
      <c r="H2" s="26" t="s">
        <v>72</v>
      </c>
      <c r="I2" s="26" t="s">
        <v>71</v>
      </c>
      <c r="K2" s="26" t="s">
        <v>70</v>
      </c>
      <c r="L2" s="26" t="s">
        <v>71</v>
      </c>
      <c r="M2" s="26" t="s">
        <v>72</v>
      </c>
      <c r="N2" s="26" t="s">
        <v>71</v>
      </c>
      <c r="P2" s="26" t="s">
        <v>70</v>
      </c>
      <c r="Q2" s="26" t="s">
        <v>71</v>
      </c>
      <c r="R2" s="26" t="s">
        <v>72</v>
      </c>
      <c r="S2" s="26" t="s">
        <v>71</v>
      </c>
      <c r="U2" s="26" t="s">
        <v>70</v>
      </c>
      <c r="V2" s="26" t="s">
        <v>71</v>
      </c>
      <c r="W2" s="26" t="s">
        <v>72</v>
      </c>
      <c r="X2" s="26" t="s">
        <v>71</v>
      </c>
      <c r="Z2" s="26" t="s">
        <v>70</v>
      </c>
      <c r="AA2" s="26" t="s">
        <v>71</v>
      </c>
      <c r="AB2" s="26" t="s">
        <v>72</v>
      </c>
      <c r="AC2" s="26" t="s">
        <v>71</v>
      </c>
      <c r="AE2" s="36" t="s">
        <v>70</v>
      </c>
      <c r="AF2" s="36" t="s">
        <v>71</v>
      </c>
      <c r="AG2" s="36" t="s">
        <v>72</v>
      </c>
      <c r="AH2" s="36" t="s">
        <v>71</v>
      </c>
      <c r="AJ2" s="36" t="s">
        <v>70</v>
      </c>
      <c r="AK2" s="36" t="s">
        <v>71</v>
      </c>
      <c r="AL2" s="36" t="s">
        <v>72</v>
      </c>
      <c r="AM2" s="36" t="s">
        <v>71</v>
      </c>
      <c r="AO2" s="36" t="s">
        <v>70</v>
      </c>
      <c r="AP2" s="36" t="s">
        <v>71</v>
      </c>
      <c r="AQ2" s="36" t="s">
        <v>72</v>
      </c>
      <c r="AR2" s="36" t="s">
        <v>71</v>
      </c>
      <c r="AT2" s="36" t="s">
        <v>70</v>
      </c>
      <c r="AU2" s="36" t="s">
        <v>71</v>
      </c>
      <c r="AV2" s="36" t="s">
        <v>72</v>
      </c>
      <c r="AW2" s="36" t="s">
        <v>71</v>
      </c>
    </row>
    <row r="3" spans="1:49" x14ac:dyDescent="0.3">
      <c r="A3" s="21" t="s">
        <v>74</v>
      </c>
      <c r="B3" s="7">
        <v>40</v>
      </c>
      <c r="C3" s="21" t="s">
        <v>75</v>
      </c>
      <c r="D3" s="7">
        <v>25</v>
      </c>
      <c r="F3" s="21" t="s">
        <v>74</v>
      </c>
      <c r="G3" s="7">
        <v>40</v>
      </c>
      <c r="H3" s="21" t="s">
        <v>75</v>
      </c>
      <c r="I3" s="7">
        <v>39</v>
      </c>
      <c r="K3" s="21" t="s">
        <v>74</v>
      </c>
      <c r="L3" s="7">
        <v>40</v>
      </c>
      <c r="M3" s="21" t="s">
        <v>75</v>
      </c>
      <c r="N3" s="7">
        <v>31</v>
      </c>
      <c r="P3" s="21" t="s">
        <v>74</v>
      </c>
      <c r="Q3" s="7">
        <v>40</v>
      </c>
      <c r="R3" s="21" t="s">
        <v>75</v>
      </c>
      <c r="S3" s="7">
        <v>25</v>
      </c>
      <c r="U3" s="21" t="s">
        <v>74</v>
      </c>
      <c r="V3" s="7">
        <v>40</v>
      </c>
      <c r="W3" s="24" t="s">
        <v>103</v>
      </c>
      <c r="X3" s="7">
        <v>51</v>
      </c>
      <c r="Z3" s="21" t="s">
        <v>74</v>
      </c>
      <c r="AA3" s="7">
        <v>40</v>
      </c>
      <c r="AB3" s="24" t="s">
        <v>103</v>
      </c>
      <c r="AC3" s="33">
        <v>0</v>
      </c>
      <c r="AE3" s="37" t="s">
        <v>74</v>
      </c>
      <c r="AF3" s="35">
        <v>40</v>
      </c>
      <c r="AG3" s="24" t="s">
        <v>103</v>
      </c>
      <c r="AH3" s="35">
        <v>41</v>
      </c>
      <c r="AJ3" s="37" t="s">
        <v>74</v>
      </c>
      <c r="AK3" s="35">
        <v>40</v>
      </c>
      <c r="AL3" s="24" t="s">
        <v>103</v>
      </c>
      <c r="AM3" s="35">
        <v>0</v>
      </c>
      <c r="AO3" s="37" t="s">
        <v>74</v>
      </c>
      <c r="AP3" s="35">
        <v>40</v>
      </c>
      <c r="AQ3" s="24" t="s">
        <v>103</v>
      </c>
      <c r="AR3" s="35">
        <v>0</v>
      </c>
      <c r="AT3" s="37" t="s">
        <v>74</v>
      </c>
      <c r="AU3" s="35">
        <v>40</v>
      </c>
      <c r="AV3" s="24" t="s">
        <v>103</v>
      </c>
      <c r="AW3" s="35">
        <v>0</v>
      </c>
    </row>
    <row r="4" spans="1:49" x14ac:dyDescent="0.3">
      <c r="A4" s="21" t="s">
        <v>73</v>
      </c>
      <c r="B4" s="7">
        <v>7.7</v>
      </c>
      <c r="C4" s="21" t="s">
        <v>76</v>
      </c>
      <c r="D4" s="7">
        <v>10</v>
      </c>
      <c r="F4" s="21" t="s">
        <v>73</v>
      </c>
      <c r="G4" s="7">
        <v>7.7</v>
      </c>
      <c r="H4" s="21" t="s">
        <v>76</v>
      </c>
      <c r="I4" s="7">
        <v>6.8</v>
      </c>
      <c r="K4" s="21" t="s">
        <v>73</v>
      </c>
      <c r="L4" s="7">
        <v>7.7</v>
      </c>
      <c r="M4" s="21" t="s">
        <v>76</v>
      </c>
      <c r="N4" s="30">
        <v>10</v>
      </c>
      <c r="P4" s="21" t="s">
        <v>73</v>
      </c>
      <c r="Q4" s="7">
        <v>7.7</v>
      </c>
      <c r="R4" s="21" t="s">
        <v>76</v>
      </c>
      <c r="S4" s="30">
        <v>6.3</v>
      </c>
      <c r="U4" s="21" t="s">
        <v>73</v>
      </c>
      <c r="V4" s="7">
        <v>7.7</v>
      </c>
      <c r="W4" s="34" t="s">
        <v>75</v>
      </c>
      <c r="X4" s="33">
        <v>23</v>
      </c>
      <c r="Z4" s="21" t="s">
        <v>73</v>
      </c>
      <c r="AA4" s="7">
        <v>7.7</v>
      </c>
      <c r="AB4" s="34" t="s">
        <v>75</v>
      </c>
      <c r="AC4" s="33">
        <v>23</v>
      </c>
      <c r="AE4" s="37" t="s">
        <v>73</v>
      </c>
      <c r="AF4" s="35">
        <v>7.7</v>
      </c>
      <c r="AG4" s="37" t="s">
        <v>75</v>
      </c>
      <c r="AH4" s="35">
        <v>20</v>
      </c>
      <c r="AJ4" s="37" t="s">
        <v>73</v>
      </c>
      <c r="AK4" s="35">
        <v>7.7</v>
      </c>
      <c r="AL4" s="37" t="s">
        <v>75</v>
      </c>
      <c r="AM4" s="35">
        <v>19.5</v>
      </c>
      <c r="AO4" s="37" t="s">
        <v>73</v>
      </c>
      <c r="AP4" s="35">
        <v>7.7</v>
      </c>
      <c r="AQ4" s="37" t="s">
        <v>75</v>
      </c>
      <c r="AR4" s="35">
        <v>14</v>
      </c>
      <c r="AT4" s="37" t="s">
        <v>73</v>
      </c>
      <c r="AU4" s="35">
        <v>7.7</v>
      </c>
      <c r="AV4" s="37" t="s">
        <v>75</v>
      </c>
      <c r="AW4" s="35">
        <v>14</v>
      </c>
    </row>
    <row r="5" spans="1:49" x14ac:dyDescent="0.3">
      <c r="A5" s="21" t="s">
        <v>44</v>
      </c>
      <c r="B5" s="7">
        <v>20</v>
      </c>
      <c r="C5" s="21" t="s">
        <v>77</v>
      </c>
      <c r="D5" s="7">
        <v>6</v>
      </c>
      <c r="F5" s="21" t="s">
        <v>69</v>
      </c>
      <c r="G5" s="8">
        <v>15</v>
      </c>
      <c r="H5" s="21" t="s">
        <v>77</v>
      </c>
      <c r="I5" s="7">
        <v>6</v>
      </c>
      <c r="K5" s="21" t="s">
        <v>69</v>
      </c>
      <c r="L5" s="7">
        <v>15</v>
      </c>
      <c r="M5" s="21" t="s">
        <v>77</v>
      </c>
      <c r="N5" s="7">
        <v>6</v>
      </c>
      <c r="P5" s="21" t="s">
        <v>69</v>
      </c>
      <c r="Q5" s="7">
        <v>15</v>
      </c>
      <c r="R5" s="21" t="s">
        <v>77</v>
      </c>
      <c r="S5" s="7">
        <v>6</v>
      </c>
      <c r="U5" s="34" t="s">
        <v>69</v>
      </c>
      <c r="V5" s="33">
        <v>15</v>
      </c>
      <c r="W5" s="34" t="s">
        <v>76</v>
      </c>
      <c r="X5" s="33">
        <v>6.8</v>
      </c>
      <c r="Z5" s="21" t="s">
        <v>44</v>
      </c>
      <c r="AA5" s="7">
        <v>20</v>
      </c>
      <c r="AB5" s="34" t="s">
        <v>76</v>
      </c>
      <c r="AC5" s="33">
        <v>6.8</v>
      </c>
      <c r="AE5" s="37" t="s">
        <v>44</v>
      </c>
      <c r="AF5" s="35">
        <v>20</v>
      </c>
      <c r="AG5" s="37" t="s">
        <v>76</v>
      </c>
      <c r="AH5" s="35">
        <v>6.8</v>
      </c>
      <c r="AJ5" s="37" t="s">
        <v>44</v>
      </c>
      <c r="AK5" s="35">
        <v>20</v>
      </c>
      <c r="AL5" s="37" t="s">
        <v>76</v>
      </c>
      <c r="AM5" s="35">
        <v>6.8</v>
      </c>
      <c r="AO5" s="37" t="s">
        <v>44</v>
      </c>
      <c r="AP5" s="35">
        <v>20</v>
      </c>
      <c r="AQ5" s="37" t="s">
        <v>76</v>
      </c>
      <c r="AR5" s="35">
        <v>6.8</v>
      </c>
      <c r="AT5" s="37" t="s">
        <v>69</v>
      </c>
      <c r="AU5" s="35">
        <v>15</v>
      </c>
      <c r="AV5" s="37" t="s">
        <v>76</v>
      </c>
      <c r="AW5" s="35">
        <v>6.8</v>
      </c>
    </row>
    <row r="6" spans="1:49" x14ac:dyDescent="0.3">
      <c r="A6" s="21" t="s">
        <v>69</v>
      </c>
      <c r="B6" s="7">
        <v>15</v>
      </c>
      <c r="C6" s="21" t="s">
        <v>78</v>
      </c>
      <c r="D6" s="7">
        <v>2</v>
      </c>
      <c r="F6" s="21" t="s">
        <v>65</v>
      </c>
      <c r="G6" s="8">
        <v>2.5</v>
      </c>
      <c r="H6" s="21" t="s">
        <v>78</v>
      </c>
      <c r="I6" s="7">
        <v>2</v>
      </c>
      <c r="K6" s="21" t="s">
        <v>65</v>
      </c>
      <c r="L6" s="7">
        <v>3</v>
      </c>
      <c r="M6" s="21" t="s">
        <v>78</v>
      </c>
      <c r="N6" s="7">
        <v>2</v>
      </c>
      <c r="P6" s="21" t="s">
        <v>65</v>
      </c>
      <c r="Q6" s="7">
        <v>3</v>
      </c>
      <c r="R6" s="21" t="s">
        <v>78</v>
      </c>
      <c r="S6" s="7">
        <v>2</v>
      </c>
      <c r="U6" s="34" t="s">
        <v>65</v>
      </c>
      <c r="V6" s="33">
        <v>3</v>
      </c>
      <c r="W6" s="34" t="s">
        <v>77</v>
      </c>
      <c r="X6" s="33">
        <v>6</v>
      </c>
      <c r="Z6" s="21" t="s">
        <v>69</v>
      </c>
      <c r="AA6" s="7">
        <v>15</v>
      </c>
      <c r="AB6" s="34" t="s">
        <v>77</v>
      </c>
      <c r="AC6" s="33">
        <v>6</v>
      </c>
      <c r="AE6" s="37" t="s">
        <v>69</v>
      </c>
      <c r="AF6" s="35">
        <v>15</v>
      </c>
      <c r="AG6" s="37" t="s">
        <v>77</v>
      </c>
      <c r="AH6" s="35">
        <v>6</v>
      </c>
      <c r="AJ6" s="37" t="s">
        <v>69</v>
      </c>
      <c r="AK6" s="35">
        <v>15</v>
      </c>
      <c r="AL6" s="37" t="s">
        <v>77</v>
      </c>
      <c r="AM6" s="35">
        <v>6</v>
      </c>
      <c r="AO6" s="37" t="s">
        <v>69</v>
      </c>
      <c r="AP6" s="35">
        <v>15</v>
      </c>
      <c r="AQ6" s="37" t="s">
        <v>77</v>
      </c>
      <c r="AR6" s="35">
        <v>6</v>
      </c>
      <c r="AT6" s="37" t="s">
        <v>65</v>
      </c>
      <c r="AU6" s="35">
        <v>3</v>
      </c>
      <c r="AV6" s="37" t="s">
        <v>77</v>
      </c>
      <c r="AW6" s="35">
        <v>6</v>
      </c>
    </row>
    <row r="7" spans="1:49" x14ac:dyDescent="0.3">
      <c r="A7" s="21" t="s">
        <v>65</v>
      </c>
      <c r="B7" s="7">
        <v>5</v>
      </c>
      <c r="C7" s="21" t="s">
        <v>80</v>
      </c>
      <c r="D7" s="7">
        <v>5</v>
      </c>
      <c r="F7" s="21" t="s">
        <v>86</v>
      </c>
      <c r="G7" s="7">
        <v>9.4</v>
      </c>
      <c r="H7" s="21" t="s">
        <v>80</v>
      </c>
      <c r="I7" s="7">
        <v>5</v>
      </c>
      <c r="K7" s="21" t="s">
        <v>86</v>
      </c>
      <c r="L7" s="7">
        <v>9.4</v>
      </c>
      <c r="M7" s="21" t="s">
        <v>80</v>
      </c>
      <c r="N7" s="7">
        <v>7</v>
      </c>
      <c r="P7" s="21" t="s">
        <v>86</v>
      </c>
      <c r="Q7" s="7">
        <v>9.4</v>
      </c>
      <c r="R7" s="32" t="s">
        <v>79</v>
      </c>
      <c r="S7" s="31">
        <v>16.5</v>
      </c>
      <c r="U7" s="34" t="s">
        <v>86</v>
      </c>
      <c r="V7" s="33">
        <v>9.4</v>
      </c>
      <c r="W7" s="34" t="s">
        <v>78</v>
      </c>
      <c r="X7" s="33">
        <v>2</v>
      </c>
      <c r="Z7" s="21" t="s">
        <v>65</v>
      </c>
      <c r="AA7" s="7">
        <v>3</v>
      </c>
      <c r="AB7" s="34" t="s">
        <v>78</v>
      </c>
      <c r="AC7" s="33">
        <v>2</v>
      </c>
      <c r="AE7" s="37" t="s">
        <v>65</v>
      </c>
      <c r="AF7" s="35">
        <v>3</v>
      </c>
      <c r="AG7" s="37" t="s">
        <v>78</v>
      </c>
      <c r="AH7" s="35">
        <v>2</v>
      </c>
      <c r="AJ7" s="37" t="s">
        <v>65</v>
      </c>
      <c r="AK7" s="35">
        <v>3</v>
      </c>
      <c r="AL7" s="37" t="s">
        <v>78</v>
      </c>
      <c r="AM7" s="35">
        <v>2</v>
      </c>
      <c r="AO7" s="37" t="s">
        <v>65</v>
      </c>
      <c r="AP7" s="35">
        <v>3</v>
      </c>
      <c r="AQ7" s="37" t="s">
        <v>78</v>
      </c>
      <c r="AR7" s="35">
        <v>2</v>
      </c>
      <c r="AT7" s="37" t="s">
        <v>86</v>
      </c>
      <c r="AU7" s="35">
        <v>9.4</v>
      </c>
      <c r="AV7" s="37" t="s">
        <v>78</v>
      </c>
      <c r="AW7" s="35">
        <v>2</v>
      </c>
    </row>
    <row r="8" spans="1:49" x14ac:dyDescent="0.3">
      <c r="A8" s="21" t="s">
        <v>86</v>
      </c>
      <c r="B8" s="7">
        <v>9.4</v>
      </c>
      <c r="C8" s="21" t="s">
        <v>79</v>
      </c>
      <c r="D8" s="7">
        <f>51-D9</f>
        <v>33</v>
      </c>
      <c r="F8" s="22" t="s">
        <v>44</v>
      </c>
      <c r="G8" s="23">
        <v>10</v>
      </c>
      <c r="H8" s="21" t="s">
        <v>79</v>
      </c>
      <c r="I8" s="7">
        <v>18</v>
      </c>
      <c r="K8" s="22" t="s">
        <v>96</v>
      </c>
      <c r="L8" s="23">
        <v>10</v>
      </c>
      <c r="M8" s="21" t="s">
        <v>79</v>
      </c>
      <c r="N8" s="7">
        <v>4</v>
      </c>
      <c r="P8" s="22" t="s">
        <v>96</v>
      </c>
      <c r="Q8" s="23">
        <v>45</v>
      </c>
      <c r="R8" s="21"/>
      <c r="S8" s="7"/>
      <c r="U8" s="34" t="s">
        <v>96</v>
      </c>
      <c r="V8" s="33">
        <v>45</v>
      </c>
      <c r="W8" s="21" t="s">
        <v>104</v>
      </c>
      <c r="X8" s="7">
        <f>X3-(SUM(X4:X7))</f>
        <v>13.200000000000003</v>
      </c>
      <c r="Z8" s="21" t="s">
        <v>86</v>
      </c>
      <c r="AA8" s="7">
        <v>9.4</v>
      </c>
      <c r="AB8" s="34" t="s">
        <v>104</v>
      </c>
      <c r="AC8" s="33" t="str">
        <f>IF(AC3-(SUM(AC4:AC7))&lt;=0,"0",AC3-(SUM(AC4:AC7)))</f>
        <v>0</v>
      </c>
      <c r="AE8" s="37" t="s">
        <v>86</v>
      </c>
      <c r="AF8" s="35">
        <v>9.4</v>
      </c>
      <c r="AG8" s="37" t="s">
        <v>104</v>
      </c>
      <c r="AH8" s="35">
        <f>IF(AH3-(SUM(AH4:AH7))&lt;=0,"0",AH3-(SUM(AH4:AH7)))</f>
        <v>6.2000000000000028</v>
      </c>
      <c r="AJ8" s="37" t="s">
        <v>86</v>
      </c>
      <c r="AK8" s="35">
        <v>9.4</v>
      </c>
      <c r="AL8" s="37" t="s">
        <v>104</v>
      </c>
      <c r="AM8" s="35" t="str">
        <f>IF(AM3-(SUM(AM4:AM7))&lt;=0,"0",AM3-(SUM(AM4:AM7)))</f>
        <v>0</v>
      </c>
      <c r="AO8" s="37" t="s">
        <v>86</v>
      </c>
      <c r="AP8" s="35">
        <v>9.4</v>
      </c>
      <c r="AQ8" s="37" t="s">
        <v>104</v>
      </c>
      <c r="AR8" s="35" t="str">
        <f>IF(AR3-(SUM(AR4:AR7))&lt;=0,"0",AR3-(SUM(AR4:AR7)))</f>
        <v>0</v>
      </c>
      <c r="AT8" s="37" t="s">
        <v>44</v>
      </c>
      <c r="AU8" s="35">
        <v>70</v>
      </c>
      <c r="AV8" s="37" t="s">
        <v>104</v>
      </c>
      <c r="AW8" s="35" t="str">
        <f>IF(AW3-(SUM(AW4:AW7))&lt;=0,"0",AW3-(SUM(AW4:AW7)))</f>
        <v>0</v>
      </c>
    </row>
    <row r="9" spans="1:49" x14ac:dyDescent="0.3">
      <c r="A9" s="25"/>
      <c r="B9" s="7"/>
      <c r="C9" s="24" t="s">
        <v>87</v>
      </c>
      <c r="D9" s="7">
        <f>SUM(D4:D6)</f>
        <v>18</v>
      </c>
      <c r="F9" s="22" t="s">
        <v>99</v>
      </c>
      <c r="G9" s="23">
        <v>12.6</v>
      </c>
      <c r="H9" s="24" t="s">
        <v>87</v>
      </c>
      <c r="I9" s="7">
        <f>SUM(I4:I6)</f>
        <v>14.8</v>
      </c>
      <c r="K9" s="22" t="s">
        <v>44</v>
      </c>
      <c r="L9" s="23">
        <v>28</v>
      </c>
      <c r="M9" s="24" t="s">
        <v>87</v>
      </c>
      <c r="N9" s="7">
        <f>SUM(N4:N6)</f>
        <v>18</v>
      </c>
      <c r="P9" s="29"/>
      <c r="Q9" s="28"/>
      <c r="R9" s="24" t="s">
        <v>87</v>
      </c>
      <c r="S9" s="7">
        <f>SUM(S4:S6)</f>
        <v>14.3</v>
      </c>
      <c r="U9" s="22"/>
      <c r="V9" s="23"/>
      <c r="W9" s="34"/>
      <c r="X9" s="7"/>
      <c r="Z9" s="22" t="s">
        <v>96</v>
      </c>
      <c r="AA9" s="23">
        <v>45</v>
      </c>
      <c r="AB9" s="34"/>
      <c r="AC9" s="33"/>
      <c r="AE9" s="37" t="s">
        <v>96</v>
      </c>
      <c r="AF9" s="35">
        <v>45</v>
      </c>
      <c r="AG9" s="37"/>
      <c r="AH9" s="35"/>
      <c r="AJ9" s="37" t="s">
        <v>96</v>
      </c>
      <c r="AK9" s="35">
        <v>45</v>
      </c>
      <c r="AL9" s="37"/>
      <c r="AM9" s="35"/>
      <c r="AO9" s="37" t="s">
        <v>96</v>
      </c>
      <c r="AP9" s="35">
        <v>45</v>
      </c>
      <c r="AQ9" s="37"/>
      <c r="AR9" s="35"/>
      <c r="AT9" s="37"/>
      <c r="AU9" s="35"/>
      <c r="AV9" s="37"/>
      <c r="AW9" s="35"/>
    </row>
    <row r="10" spans="1:49" x14ac:dyDescent="0.3">
      <c r="A10" s="24" t="s">
        <v>84</v>
      </c>
      <c r="B10" s="7">
        <f>SUM(B3:B9)</f>
        <v>97.100000000000009</v>
      </c>
      <c r="C10" s="24" t="s">
        <v>34</v>
      </c>
      <c r="D10" s="7">
        <f>SUM(D3:D8)</f>
        <v>81</v>
      </c>
      <c r="F10" s="24" t="s">
        <v>84</v>
      </c>
      <c r="G10" s="7">
        <f>SUM(G3:G9)</f>
        <v>97.2</v>
      </c>
      <c r="H10" s="24" t="s">
        <v>34</v>
      </c>
      <c r="I10" s="7">
        <f>SUM(I3:I8)</f>
        <v>76.8</v>
      </c>
      <c r="K10" s="24" t="s">
        <v>84</v>
      </c>
      <c r="L10" s="7">
        <f>SUM(L3:L9)</f>
        <v>113.10000000000001</v>
      </c>
      <c r="M10" s="24" t="s">
        <v>83</v>
      </c>
      <c r="N10" s="7">
        <f>SUM(N3:N8)</f>
        <v>60</v>
      </c>
      <c r="P10" s="24" t="s">
        <v>84</v>
      </c>
      <c r="Q10" s="7">
        <f>SUM(Q3:Q9)</f>
        <v>120.10000000000001</v>
      </c>
      <c r="R10" s="24" t="s">
        <v>83</v>
      </c>
      <c r="S10" s="7">
        <f>SUM(S3:S8)</f>
        <v>55.8</v>
      </c>
      <c r="U10" s="24" t="s">
        <v>84</v>
      </c>
      <c r="V10" s="7">
        <f>SUM(V3:V9)</f>
        <v>120.10000000000001</v>
      </c>
      <c r="W10" s="24" t="s">
        <v>83</v>
      </c>
      <c r="X10" s="7">
        <f>X3</f>
        <v>51</v>
      </c>
      <c r="Z10" s="24" t="s">
        <v>84</v>
      </c>
      <c r="AA10" s="7">
        <f>SUM(AA3:AA9)</f>
        <v>140.10000000000002</v>
      </c>
      <c r="AB10" s="24" t="s">
        <v>83</v>
      </c>
      <c r="AC10" s="33">
        <f>SUM(AC4:AC8)</f>
        <v>37.799999999999997</v>
      </c>
      <c r="AE10" s="24" t="s">
        <v>84</v>
      </c>
      <c r="AF10" s="35">
        <f>SUM(AF3:AF9)</f>
        <v>140.10000000000002</v>
      </c>
      <c r="AG10" s="24" t="s">
        <v>83</v>
      </c>
      <c r="AH10" s="35">
        <f>SUM(AH4:AH8)</f>
        <v>41</v>
      </c>
      <c r="AJ10" s="24" t="s">
        <v>84</v>
      </c>
      <c r="AK10" s="35">
        <f>SUM(AK3:AK9)</f>
        <v>140.10000000000002</v>
      </c>
      <c r="AL10" s="24" t="s">
        <v>83</v>
      </c>
      <c r="AM10" s="35">
        <f>SUM(AM4:AM8)</f>
        <v>34.299999999999997</v>
      </c>
      <c r="AO10" s="24" t="s">
        <v>84</v>
      </c>
      <c r="AP10" s="35">
        <f>SUM(AP3:AP9)</f>
        <v>140.10000000000002</v>
      </c>
      <c r="AQ10" s="24" t="s">
        <v>83</v>
      </c>
      <c r="AR10" s="35">
        <f>SUM(AR4:AR8)</f>
        <v>28.8</v>
      </c>
      <c r="AT10" s="24" t="s">
        <v>84</v>
      </c>
      <c r="AU10" s="35">
        <f>SUM(AU3:AU9)</f>
        <v>145.10000000000002</v>
      </c>
      <c r="AV10" s="24" t="s">
        <v>83</v>
      </c>
      <c r="AW10" s="35">
        <f>SUM(AW4:AW8)</f>
        <v>28.8</v>
      </c>
    </row>
    <row r="11" spans="1:49" x14ac:dyDescent="0.3">
      <c r="A11" s="39" t="s">
        <v>82</v>
      </c>
      <c r="B11" s="39"/>
      <c r="C11" s="40">
        <f>SUM(D10,B10)</f>
        <v>178.10000000000002</v>
      </c>
      <c r="D11" s="40"/>
      <c r="F11" s="39" t="s">
        <v>82</v>
      </c>
      <c r="G11" s="39"/>
      <c r="H11" s="40">
        <f>SUM(I10,G10)</f>
        <v>174</v>
      </c>
      <c r="I11" s="40"/>
      <c r="K11" s="39" t="s">
        <v>82</v>
      </c>
      <c r="L11" s="39"/>
      <c r="M11" s="40">
        <f>SUM(N10,L10)</f>
        <v>173.10000000000002</v>
      </c>
      <c r="N11" s="40"/>
      <c r="P11" s="39" t="s">
        <v>82</v>
      </c>
      <c r="Q11" s="39"/>
      <c r="R11" s="40">
        <f>SUM(S10,Q10)</f>
        <v>175.9</v>
      </c>
      <c r="S11" s="40"/>
      <c r="U11" s="39" t="s">
        <v>82</v>
      </c>
      <c r="V11" s="39"/>
      <c r="W11" s="40">
        <f>SUM(X10,V10)</f>
        <v>171.10000000000002</v>
      </c>
      <c r="X11" s="40"/>
      <c r="Z11" s="39" t="s">
        <v>82</v>
      </c>
      <c r="AA11" s="39"/>
      <c r="AB11" s="40">
        <f>SUM(AC10,AA10)</f>
        <v>177.90000000000003</v>
      </c>
      <c r="AC11" s="40"/>
      <c r="AE11" s="39" t="s">
        <v>82</v>
      </c>
      <c r="AF11" s="39"/>
      <c r="AG11" s="40">
        <f>SUM(AH10,AF10)</f>
        <v>181.10000000000002</v>
      </c>
      <c r="AH11" s="40"/>
      <c r="AJ11" s="39" t="s">
        <v>82</v>
      </c>
      <c r="AK11" s="39"/>
      <c r="AL11" s="40">
        <f>SUM(AM10,AK10)</f>
        <v>174.40000000000003</v>
      </c>
      <c r="AM11" s="40"/>
      <c r="AO11" s="39" t="s">
        <v>82</v>
      </c>
      <c r="AP11" s="39"/>
      <c r="AQ11" s="40">
        <f>SUM(AR10,AP10)</f>
        <v>168.90000000000003</v>
      </c>
      <c r="AR11" s="40"/>
      <c r="AT11" s="39" t="s">
        <v>82</v>
      </c>
      <c r="AU11" s="39"/>
      <c r="AV11" s="40">
        <f>SUM(AW10,AU10)</f>
        <v>173.90000000000003</v>
      </c>
      <c r="AW11" s="40"/>
    </row>
    <row r="12" spans="1:49" x14ac:dyDescent="0.3">
      <c r="A12" s="41" t="s">
        <v>81</v>
      </c>
      <c r="B12" s="41"/>
      <c r="C12" s="40">
        <f>196-C11</f>
        <v>17.899999999999977</v>
      </c>
      <c r="D12" s="40"/>
      <c r="F12" s="41" t="s">
        <v>81</v>
      </c>
      <c r="G12" s="41"/>
      <c r="H12" s="40">
        <f>204-H11</f>
        <v>30</v>
      </c>
      <c r="I12" s="40"/>
      <c r="K12" s="41" t="s">
        <v>81</v>
      </c>
      <c r="L12" s="41"/>
      <c r="M12" s="40">
        <f>204-M11</f>
        <v>30.899999999999977</v>
      </c>
      <c r="N12" s="40"/>
      <c r="P12" s="41" t="s">
        <v>81</v>
      </c>
      <c r="Q12" s="41"/>
      <c r="R12" s="40">
        <f>204-R11</f>
        <v>28.099999999999994</v>
      </c>
      <c r="S12" s="40"/>
      <c r="U12" s="41" t="s">
        <v>81</v>
      </c>
      <c r="V12" s="41"/>
      <c r="W12" s="40">
        <f>204-W11</f>
        <v>32.899999999999977</v>
      </c>
      <c r="X12" s="40"/>
      <c r="Z12" s="41" t="s">
        <v>81</v>
      </c>
      <c r="AA12" s="41"/>
      <c r="AB12" s="40">
        <f>204-AB11</f>
        <v>26.099999999999966</v>
      </c>
      <c r="AC12" s="40"/>
      <c r="AE12" s="41" t="s">
        <v>81</v>
      </c>
      <c r="AF12" s="41"/>
      <c r="AG12" s="40">
        <f>204-AG11</f>
        <v>22.899999999999977</v>
      </c>
      <c r="AH12" s="40"/>
      <c r="AJ12" s="41" t="s">
        <v>81</v>
      </c>
      <c r="AK12" s="41"/>
      <c r="AL12" s="40">
        <f>204-AL11</f>
        <v>29.599999999999966</v>
      </c>
      <c r="AM12" s="40"/>
      <c r="AO12" s="41" t="s">
        <v>81</v>
      </c>
      <c r="AP12" s="41"/>
      <c r="AQ12" s="40">
        <f>204-AQ11</f>
        <v>35.099999999999966</v>
      </c>
      <c r="AR12" s="40"/>
      <c r="AT12" s="41" t="s">
        <v>81</v>
      </c>
      <c r="AU12" s="41"/>
      <c r="AV12" s="40">
        <f>204-AV11</f>
        <v>30.099999999999966</v>
      </c>
      <c r="AW12" s="40"/>
    </row>
    <row r="13" spans="1:49" x14ac:dyDescent="0.3">
      <c r="H13" t="s">
        <v>97</v>
      </c>
      <c r="I13" s="5">
        <v>-4</v>
      </c>
      <c r="M13" t="s">
        <v>97</v>
      </c>
      <c r="N13" s="5">
        <v>-4</v>
      </c>
      <c r="Z13" t="s">
        <v>112</v>
      </c>
      <c r="AE13" t="s">
        <v>112</v>
      </c>
      <c r="AF13">
        <v>20</v>
      </c>
      <c r="AJ13" t="s">
        <v>112</v>
      </c>
      <c r="AK13">
        <v>20</v>
      </c>
      <c r="AO13" t="s">
        <v>112</v>
      </c>
      <c r="AP13">
        <v>20</v>
      </c>
      <c r="AT13" t="s">
        <v>112</v>
      </c>
      <c r="AU13">
        <v>70</v>
      </c>
    </row>
    <row r="14" spans="1:49" x14ac:dyDescent="0.3">
      <c r="H14" t="s">
        <v>98</v>
      </c>
      <c r="I14" s="5">
        <f>I3-4</f>
        <v>35</v>
      </c>
      <c r="M14" t="s">
        <v>98</v>
      </c>
      <c r="N14" s="5">
        <f>N3-4</f>
        <v>27</v>
      </c>
      <c r="Z14" t="s">
        <v>111</v>
      </c>
      <c r="AA14">
        <f>AA5+AA13</f>
        <v>20</v>
      </c>
      <c r="AE14" t="s">
        <v>111</v>
      </c>
      <c r="AF14">
        <f>AF5+AF13</f>
        <v>40</v>
      </c>
      <c r="AJ14" t="s">
        <v>111</v>
      </c>
      <c r="AK14">
        <f>AF14+AK13</f>
        <v>60</v>
      </c>
      <c r="AO14" t="s">
        <v>111</v>
      </c>
      <c r="AP14">
        <f>AK14+AP13</f>
        <v>80</v>
      </c>
      <c r="AT14" t="s">
        <v>111</v>
      </c>
      <c r="AU14">
        <f>AP14+AU13</f>
        <v>150</v>
      </c>
    </row>
    <row r="15" spans="1:49" x14ac:dyDescent="0.3">
      <c r="M15" t="s">
        <v>101</v>
      </c>
      <c r="N15" s="5">
        <v>12</v>
      </c>
      <c r="R15" t="s">
        <v>100</v>
      </c>
      <c r="S15" s="5">
        <v>12</v>
      </c>
    </row>
    <row r="16" spans="1:49" x14ac:dyDescent="0.3">
      <c r="P16">
        <f>85+55</f>
        <v>140</v>
      </c>
      <c r="Z16" t="s">
        <v>109</v>
      </c>
      <c r="AA16">
        <v>300</v>
      </c>
    </row>
    <row r="17" spans="14:27" x14ac:dyDescent="0.3">
      <c r="N17" s="5" t="s">
        <v>102</v>
      </c>
      <c r="Z17" t="s">
        <v>110</v>
      </c>
      <c r="AA17">
        <v>145</v>
      </c>
    </row>
    <row r="18" spans="14:27" x14ac:dyDescent="0.3">
      <c r="AA18">
        <f>AA16-AA17</f>
        <v>155</v>
      </c>
    </row>
  </sheetData>
  <mergeCells count="50">
    <mergeCell ref="P1:S1"/>
    <mergeCell ref="Z11:AA11"/>
    <mergeCell ref="AB11:AC11"/>
    <mergeCell ref="Z12:AA12"/>
    <mergeCell ref="AB12:AC12"/>
    <mergeCell ref="P11:Q11"/>
    <mergeCell ref="R11:S11"/>
    <mergeCell ref="P12:Q12"/>
    <mergeCell ref="R12:S12"/>
    <mergeCell ref="U1:X1"/>
    <mergeCell ref="U11:V11"/>
    <mergeCell ref="W11:X11"/>
    <mergeCell ref="U12:V12"/>
    <mergeCell ref="W12:X12"/>
    <mergeCell ref="Z1:AC1"/>
    <mergeCell ref="A11:B11"/>
    <mergeCell ref="C11:D11"/>
    <mergeCell ref="A12:B12"/>
    <mergeCell ref="C12:D12"/>
    <mergeCell ref="A1:D1"/>
    <mergeCell ref="F11:G11"/>
    <mergeCell ref="H11:I11"/>
    <mergeCell ref="F12:G12"/>
    <mergeCell ref="H12:I12"/>
    <mergeCell ref="K1:N1"/>
    <mergeCell ref="K11:L11"/>
    <mergeCell ref="M11:N11"/>
    <mergeCell ref="K12:L12"/>
    <mergeCell ref="M12:N12"/>
    <mergeCell ref="F1:I1"/>
    <mergeCell ref="AE1:AH1"/>
    <mergeCell ref="AE11:AF11"/>
    <mergeCell ref="AG11:AH11"/>
    <mergeCell ref="AE12:AF12"/>
    <mergeCell ref="AG12:AH12"/>
    <mergeCell ref="AJ1:AM1"/>
    <mergeCell ref="AJ11:AK11"/>
    <mergeCell ref="AL11:AM11"/>
    <mergeCell ref="AJ12:AK12"/>
    <mergeCell ref="AL12:AM12"/>
    <mergeCell ref="AO1:AR1"/>
    <mergeCell ref="AO11:AP11"/>
    <mergeCell ref="AQ11:AR11"/>
    <mergeCell ref="AO12:AP12"/>
    <mergeCell ref="AQ12:AR12"/>
    <mergeCell ref="AT1:AW1"/>
    <mergeCell ref="AT11:AU11"/>
    <mergeCell ref="AV11:AW11"/>
    <mergeCell ref="AT12:AU12"/>
    <mergeCell ref="AV12:AW12"/>
  </mergeCells>
  <phoneticPr fontId="2" type="noConversion"/>
  <pageMargins left="0.7" right="0.7" top="0.75" bottom="0.75" header="0.3" footer="0.3"/>
  <pageSetup paperSize="9" orientation="portrait" r:id="rId1"/>
  <ignoredErrors>
    <ignoredError sqref="D9:E9 I9:J9 N9:O9 S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6D38-3719-480A-B836-26E5467B0775}">
  <sheetPr codeName="Sheet2"/>
  <dimension ref="A1:G25"/>
  <sheetViews>
    <sheetView workbookViewId="0">
      <selection activeCell="L3" sqref="L3"/>
    </sheetView>
  </sheetViews>
  <sheetFormatPr defaultRowHeight="16.5" x14ac:dyDescent="0.3"/>
  <cols>
    <col min="1" max="1" width="6.625" style="5" bestFit="1" customWidth="1"/>
    <col min="2" max="2" width="9" style="5"/>
    <col min="3" max="3" width="11.875" style="5" bestFit="1" customWidth="1"/>
    <col min="4" max="4" width="14" style="5" bestFit="1" customWidth="1"/>
    <col min="5" max="5" width="11.875" style="5" bestFit="1" customWidth="1"/>
    <col min="6" max="6" width="14.625" style="5" bestFit="1" customWidth="1"/>
    <col min="7" max="7" width="10.5" bestFit="1" customWidth="1"/>
  </cols>
  <sheetData>
    <row r="1" spans="1:7" x14ac:dyDescent="0.3">
      <c r="B1" s="27"/>
      <c r="G1" t="str">
        <f ca="1">TEXT(NOW(),"MMDD H:MM")</f>
        <v>0526 18:41</v>
      </c>
    </row>
    <row r="2" spans="1:7" x14ac:dyDescent="0.3">
      <c r="A2" s="6" t="s">
        <v>25</v>
      </c>
      <c r="B2" s="6" t="s">
        <v>91</v>
      </c>
      <c r="C2" s="6" t="s">
        <v>92</v>
      </c>
      <c r="D2" s="6" t="s">
        <v>95</v>
      </c>
      <c r="E2" s="6" t="s">
        <v>94</v>
      </c>
      <c r="F2" s="6" t="s">
        <v>93</v>
      </c>
      <c r="G2" s="6" t="s">
        <v>88</v>
      </c>
    </row>
    <row r="3" spans="1:7" x14ac:dyDescent="0.3">
      <c r="A3" s="5">
        <f>ROW()-2</f>
        <v>1</v>
      </c>
      <c r="B3" s="5">
        <v>20</v>
      </c>
      <c r="C3" s="5">
        <f>B3-50</f>
        <v>-30</v>
      </c>
      <c r="D3" s="5">
        <f>C3</f>
        <v>-30</v>
      </c>
      <c r="E3" s="5">
        <f>B3</f>
        <v>20</v>
      </c>
      <c r="F3" s="5">
        <f>1200-B3</f>
        <v>1180</v>
      </c>
    </row>
    <row r="4" spans="1:7" x14ac:dyDescent="0.3">
      <c r="A4" s="5">
        <f t="shared" ref="A4:A25" si="0">ROW()-2</f>
        <v>2</v>
      </c>
      <c r="C4" s="5" t="str">
        <f>IF(0&lt; B4,B4-50,"-")</f>
        <v>-</v>
      </c>
      <c r="D4" s="5" t="str">
        <f>IF(0&lt;B4,D3+C4,"-")</f>
        <v>-</v>
      </c>
      <c r="E4" s="5" t="str">
        <f>IF(0&lt;B4,SUM(E3,B4),"-")</f>
        <v>-</v>
      </c>
      <c r="F4" s="5" t="str">
        <f>IF(0&lt;B4,F3-B4,"-")</f>
        <v>-</v>
      </c>
    </row>
    <row r="5" spans="1:7" x14ac:dyDescent="0.3">
      <c r="A5" s="5">
        <f t="shared" si="0"/>
        <v>3</v>
      </c>
      <c r="C5" s="5" t="str">
        <f t="shared" ref="C5:C25" si="1">IF(0&lt; B5,B5-50,"-")</f>
        <v>-</v>
      </c>
      <c r="D5" s="5" t="str">
        <f t="shared" ref="D5:D12" si="2">IF(0&lt;B5,D4+C5,"-")</f>
        <v>-</v>
      </c>
      <c r="E5" s="5" t="str">
        <f t="shared" ref="E5:E12" si="3">IF(0&lt;B5,SUM(E4,B5),"-")</f>
        <v>-</v>
      </c>
      <c r="F5" s="5" t="str">
        <f t="shared" ref="F5:F12" si="4">IF(0&lt;B5,F4-B5,"-")</f>
        <v>-</v>
      </c>
    </row>
    <row r="6" spans="1:7" x14ac:dyDescent="0.3">
      <c r="A6" s="5">
        <f t="shared" si="0"/>
        <v>4</v>
      </c>
      <c r="C6" s="5" t="str">
        <f t="shared" si="1"/>
        <v>-</v>
      </c>
      <c r="D6" s="5" t="str">
        <f t="shared" si="2"/>
        <v>-</v>
      </c>
      <c r="E6" s="5" t="str">
        <f t="shared" si="3"/>
        <v>-</v>
      </c>
      <c r="F6" s="5" t="str">
        <f t="shared" si="4"/>
        <v>-</v>
      </c>
    </row>
    <row r="7" spans="1:7" x14ac:dyDescent="0.3">
      <c r="A7" s="5">
        <f t="shared" si="0"/>
        <v>5</v>
      </c>
      <c r="C7" s="5" t="str">
        <f t="shared" si="1"/>
        <v>-</v>
      </c>
      <c r="D7" s="5" t="str">
        <f t="shared" si="2"/>
        <v>-</v>
      </c>
      <c r="E7" s="5" t="str">
        <f t="shared" si="3"/>
        <v>-</v>
      </c>
      <c r="F7" s="5" t="str">
        <f t="shared" si="4"/>
        <v>-</v>
      </c>
    </row>
    <row r="8" spans="1:7" x14ac:dyDescent="0.3">
      <c r="A8" s="5">
        <f t="shared" si="0"/>
        <v>6</v>
      </c>
      <c r="C8" s="5" t="str">
        <f t="shared" si="1"/>
        <v>-</v>
      </c>
      <c r="D8" s="5" t="str">
        <f t="shared" si="2"/>
        <v>-</v>
      </c>
      <c r="E8" s="5" t="str">
        <f t="shared" si="3"/>
        <v>-</v>
      </c>
      <c r="F8" s="5" t="str">
        <f t="shared" si="4"/>
        <v>-</v>
      </c>
    </row>
    <row r="9" spans="1:7" x14ac:dyDescent="0.3">
      <c r="A9" s="5">
        <f t="shared" si="0"/>
        <v>7</v>
      </c>
      <c r="C9" s="5" t="str">
        <f t="shared" si="1"/>
        <v>-</v>
      </c>
      <c r="D9" s="5" t="str">
        <f t="shared" si="2"/>
        <v>-</v>
      </c>
      <c r="E9" s="5" t="str">
        <f t="shared" si="3"/>
        <v>-</v>
      </c>
      <c r="F9" s="5" t="str">
        <f t="shared" si="4"/>
        <v>-</v>
      </c>
    </row>
    <row r="10" spans="1:7" x14ac:dyDescent="0.3">
      <c r="A10" s="5">
        <f t="shared" si="0"/>
        <v>8</v>
      </c>
      <c r="C10" s="5" t="str">
        <f t="shared" si="1"/>
        <v>-</v>
      </c>
      <c r="D10" s="5" t="str">
        <f t="shared" si="2"/>
        <v>-</v>
      </c>
      <c r="E10" s="5" t="str">
        <f t="shared" si="3"/>
        <v>-</v>
      </c>
      <c r="F10" s="5" t="str">
        <f t="shared" si="4"/>
        <v>-</v>
      </c>
    </row>
    <row r="11" spans="1:7" x14ac:dyDescent="0.3">
      <c r="A11" s="5">
        <f t="shared" si="0"/>
        <v>9</v>
      </c>
      <c r="C11" s="5" t="str">
        <f t="shared" si="1"/>
        <v>-</v>
      </c>
      <c r="D11" s="5" t="str">
        <f t="shared" si="2"/>
        <v>-</v>
      </c>
      <c r="E11" s="5" t="str">
        <f t="shared" si="3"/>
        <v>-</v>
      </c>
      <c r="F11" s="5" t="str">
        <f t="shared" si="4"/>
        <v>-</v>
      </c>
    </row>
    <row r="12" spans="1:7" x14ac:dyDescent="0.3">
      <c r="A12" s="5">
        <f t="shared" si="0"/>
        <v>10</v>
      </c>
      <c r="C12" s="5" t="str">
        <f t="shared" si="1"/>
        <v>-</v>
      </c>
      <c r="D12" s="5" t="str">
        <f t="shared" si="2"/>
        <v>-</v>
      </c>
      <c r="E12" s="5" t="str">
        <f t="shared" si="3"/>
        <v>-</v>
      </c>
      <c r="F12" s="5" t="str">
        <f t="shared" si="4"/>
        <v>-</v>
      </c>
    </row>
    <row r="13" spans="1:7" x14ac:dyDescent="0.3">
      <c r="A13" s="5">
        <f t="shared" si="0"/>
        <v>11</v>
      </c>
      <c r="C13" s="5" t="str">
        <f t="shared" si="1"/>
        <v>-</v>
      </c>
      <c r="D13" s="5" t="str">
        <f t="shared" ref="D13:D25" si="5">IF(0&lt;B13,D12+C13,"-")</f>
        <v>-</v>
      </c>
      <c r="E13" s="5" t="str">
        <f t="shared" ref="E13:E25" si="6">IF(0&lt;B13,SUM(E12,B13),"-")</f>
        <v>-</v>
      </c>
      <c r="F13" s="5" t="str">
        <f t="shared" ref="F13:F25" si="7">IF(0&lt;B13,F12-B13,"-")</f>
        <v>-</v>
      </c>
    </row>
    <row r="14" spans="1:7" x14ac:dyDescent="0.3">
      <c r="A14" s="5">
        <f t="shared" si="0"/>
        <v>12</v>
      </c>
      <c r="C14" s="5" t="str">
        <f t="shared" si="1"/>
        <v>-</v>
      </c>
      <c r="D14" s="5" t="str">
        <f t="shared" si="5"/>
        <v>-</v>
      </c>
      <c r="E14" s="5" t="str">
        <f t="shared" si="6"/>
        <v>-</v>
      </c>
      <c r="F14" s="5" t="str">
        <f t="shared" si="7"/>
        <v>-</v>
      </c>
    </row>
    <row r="15" spans="1:7" x14ac:dyDescent="0.3">
      <c r="A15" s="5">
        <f t="shared" si="0"/>
        <v>13</v>
      </c>
      <c r="C15" s="5" t="str">
        <f t="shared" si="1"/>
        <v>-</v>
      </c>
      <c r="D15" s="5" t="str">
        <f t="shared" si="5"/>
        <v>-</v>
      </c>
      <c r="E15" s="5" t="str">
        <f t="shared" si="6"/>
        <v>-</v>
      </c>
      <c r="F15" s="5" t="str">
        <f t="shared" si="7"/>
        <v>-</v>
      </c>
    </row>
    <row r="16" spans="1:7" x14ac:dyDescent="0.3">
      <c r="A16" s="5">
        <f t="shared" si="0"/>
        <v>14</v>
      </c>
      <c r="C16" s="5" t="str">
        <f t="shared" si="1"/>
        <v>-</v>
      </c>
      <c r="D16" s="5" t="str">
        <f t="shared" si="5"/>
        <v>-</v>
      </c>
      <c r="E16" s="5" t="str">
        <f t="shared" si="6"/>
        <v>-</v>
      </c>
      <c r="F16" s="5" t="str">
        <f t="shared" si="7"/>
        <v>-</v>
      </c>
    </row>
    <row r="17" spans="1:6" x14ac:dyDescent="0.3">
      <c r="A17" s="5">
        <f t="shared" si="0"/>
        <v>15</v>
      </c>
      <c r="C17" s="5" t="str">
        <f t="shared" si="1"/>
        <v>-</v>
      </c>
      <c r="D17" s="5" t="str">
        <f t="shared" si="5"/>
        <v>-</v>
      </c>
      <c r="E17" s="5" t="str">
        <f t="shared" si="6"/>
        <v>-</v>
      </c>
      <c r="F17" s="5" t="str">
        <f t="shared" si="7"/>
        <v>-</v>
      </c>
    </row>
    <row r="18" spans="1:6" x14ac:dyDescent="0.3">
      <c r="A18" s="5">
        <f t="shared" si="0"/>
        <v>16</v>
      </c>
      <c r="C18" s="5" t="str">
        <f t="shared" si="1"/>
        <v>-</v>
      </c>
      <c r="D18" s="5" t="str">
        <f t="shared" si="5"/>
        <v>-</v>
      </c>
      <c r="E18" s="5" t="str">
        <f t="shared" si="6"/>
        <v>-</v>
      </c>
      <c r="F18" s="5" t="str">
        <f t="shared" si="7"/>
        <v>-</v>
      </c>
    </row>
    <row r="19" spans="1:6" x14ac:dyDescent="0.3">
      <c r="A19" s="5">
        <f t="shared" si="0"/>
        <v>17</v>
      </c>
      <c r="C19" s="5" t="str">
        <f t="shared" si="1"/>
        <v>-</v>
      </c>
      <c r="D19" s="5" t="str">
        <f t="shared" si="5"/>
        <v>-</v>
      </c>
      <c r="E19" s="5" t="str">
        <f t="shared" si="6"/>
        <v>-</v>
      </c>
      <c r="F19" s="5" t="str">
        <f t="shared" si="7"/>
        <v>-</v>
      </c>
    </row>
    <row r="20" spans="1:6" x14ac:dyDescent="0.3">
      <c r="A20" s="5">
        <f t="shared" si="0"/>
        <v>18</v>
      </c>
      <c r="C20" s="5" t="str">
        <f t="shared" si="1"/>
        <v>-</v>
      </c>
      <c r="D20" s="5" t="str">
        <f t="shared" si="5"/>
        <v>-</v>
      </c>
      <c r="E20" s="5" t="str">
        <f t="shared" si="6"/>
        <v>-</v>
      </c>
      <c r="F20" s="5" t="str">
        <f t="shared" si="7"/>
        <v>-</v>
      </c>
    </row>
    <row r="21" spans="1:6" x14ac:dyDescent="0.3">
      <c r="A21" s="5">
        <f t="shared" si="0"/>
        <v>19</v>
      </c>
      <c r="C21" s="5" t="str">
        <f t="shared" si="1"/>
        <v>-</v>
      </c>
      <c r="D21" s="5" t="str">
        <f t="shared" si="5"/>
        <v>-</v>
      </c>
      <c r="E21" s="5" t="str">
        <f t="shared" si="6"/>
        <v>-</v>
      </c>
      <c r="F21" s="5" t="str">
        <f t="shared" si="7"/>
        <v>-</v>
      </c>
    </row>
    <row r="22" spans="1:6" x14ac:dyDescent="0.3">
      <c r="A22" s="5">
        <f t="shared" si="0"/>
        <v>20</v>
      </c>
      <c r="C22" s="5" t="str">
        <f t="shared" si="1"/>
        <v>-</v>
      </c>
      <c r="D22" s="5" t="str">
        <f t="shared" si="5"/>
        <v>-</v>
      </c>
      <c r="E22" s="5" t="str">
        <f t="shared" si="6"/>
        <v>-</v>
      </c>
      <c r="F22" s="5" t="str">
        <f t="shared" si="7"/>
        <v>-</v>
      </c>
    </row>
    <row r="23" spans="1:6" x14ac:dyDescent="0.3">
      <c r="A23" s="5">
        <f t="shared" si="0"/>
        <v>21</v>
      </c>
      <c r="C23" s="5" t="str">
        <f t="shared" si="1"/>
        <v>-</v>
      </c>
      <c r="D23" s="5" t="str">
        <f t="shared" si="5"/>
        <v>-</v>
      </c>
      <c r="E23" s="5" t="str">
        <f t="shared" si="6"/>
        <v>-</v>
      </c>
      <c r="F23" s="5" t="str">
        <f t="shared" si="7"/>
        <v>-</v>
      </c>
    </row>
    <row r="24" spans="1:6" x14ac:dyDescent="0.3">
      <c r="A24" s="5">
        <f t="shared" si="0"/>
        <v>22</v>
      </c>
      <c r="C24" s="5" t="str">
        <f t="shared" si="1"/>
        <v>-</v>
      </c>
      <c r="D24" s="5" t="str">
        <f t="shared" si="5"/>
        <v>-</v>
      </c>
      <c r="E24" s="5" t="str">
        <f t="shared" si="6"/>
        <v>-</v>
      </c>
      <c r="F24" s="5" t="str">
        <f t="shared" si="7"/>
        <v>-</v>
      </c>
    </row>
    <row r="25" spans="1:6" x14ac:dyDescent="0.3">
      <c r="A25" s="5">
        <f t="shared" si="0"/>
        <v>23</v>
      </c>
      <c r="C25" s="5" t="str">
        <f t="shared" si="1"/>
        <v>-</v>
      </c>
      <c r="D25" s="5" t="str">
        <f t="shared" si="5"/>
        <v>-</v>
      </c>
      <c r="E25" s="5" t="str">
        <f t="shared" si="6"/>
        <v>-</v>
      </c>
      <c r="F25" s="5" t="str">
        <f t="shared" si="7"/>
        <v>-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7C84-A2BC-FF44-B6AF-8580113D870D}">
  <sheetPr codeName="Sheet3"/>
  <dimension ref="A1:F12"/>
  <sheetViews>
    <sheetView zoomScaleNormal="150" zoomScaleSheetLayoutView="100" workbookViewId="0">
      <selection activeCell="E4" sqref="E4"/>
    </sheetView>
  </sheetViews>
  <sheetFormatPr defaultColWidth="8.875" defaultRowHeight="16.5" x14ac:dyDescent="0.3"/>
  <cols>
    <col min="1" max="1" width="6" bestFit="1" customWidth="1"/>
    <col min="2" max="2" width="10.5" bestFit="1" customWidth="1"/>
    <col min="3" max="3" width="9.625" style="5" bestFit="1" customWidth="1"/>
    <col min="4" max="4" width="7.5" bestFit="1" customWidth="1"/>
    <col min="5" max="5" width="9.625" bestFit="1" customWidth="1"/>
    <col min="6" max="6" width="10.5" bestFit="1" customWidth="1"/>
  </cols>
  <sheetData>
    <row r="1" spans="1:6" x14ac:dyDescent="0.3">
      <c r="D1" s="3"/>
      <c r="F1" t="str">
        <f ca="1">TEXT(NOW(),"MMDD H:MM")</f>
        <v>0526 18:41</v>
      </c>
    </row>
    <row r="2" spans="1:6" s="1" customFormat="1" x14ac:dyDescent="0.3">
      <c r="A2" s="6" t="s">
        <v>25</v>
      </c>
      <c r="B2" s="6" t="s">
        <v>10</v>
      </c>
      <c r="C2" s="6" t="s">
        <v>18</v>
      </c>
      <c r="D2" s="6" t="s">
        <v>17</v>
      </c>
      <c r="E2" s="6" t="s">
        <v>12</v>
      </c>
      <c r="F2" s="6" t="s">
        <v>20</v>
      </c>
    </row>
    <row r="3" spans="1:6" x14ac:dyDescent="0.3">
      <c r="A3">
        <f>ROW()-2</f>
        <v>1</v>
      </c>
      <c r="B3" t="str">
        <f>VLOOKUP('(구)지출 목록'!A3,'(구)지출 목록'!A3:BL92,1,0)</f>
        <v>보증금</v>
      </c>
      <c r="C3" s="5" t="str">
        <f>IF(B3="보증금","정재진","-")</f>
        <v>정재진</v>
      </c>
      <c r="D3">
        <v>30</v>
      </c>
      <c r="E3" s="4">
        <f>IF(0&lt;D3,500-D3,"-")</f>
        <v>470</v>
      </c>
      <c r="F3" t="s">
        <v>23</v>
      </c>
    </row>
    <row r="4" spans="1:6" x14ac:dyDescent="0.3">
      <c r="A4">
        <f t="shared" ref="A4:A11" si="0">ROW()-2</f>
        <v>2</v>
      </c>
      <c r="B4" t="s">
        <v>0</v>
      </c>
      <c r="C4" s="5" t="str">
        <f t="shared" ref="C4:C12" si="1">IF(B4="보증금","정재진","-")</f>
        <v>정재진</v>
      </c>
      <c r="D4">
        <v>60</v>
      </c>
      <c r="E4" s="4">
        <f>IF(0&lt;D4,E3-D4,"-")</f>
        <v>410</v>
      </c>
      <c r="F4" t="s">
        <v>24</v>
      </c>
    </row>
    <row r="5" spans="1:6" x14ac:dyDescent="0.3">
      <c r="A5">
        <f t="shared" si="0"/>
        <v>3</v>
      </c>
      <c r="B5" t="s">
        <v>0</v>
      </c>
      <c r="C5" s="5" t="str">
        <f t="shared" si="1"/>
        <v>정재진</v>
      </c>
      <c r="D5">
        <v>60</v>
      </c>
      <c r="E5" s="4">
        <f t="shared" ref="E5:E12" si="2">IF(0&lt;D5,E4-D5,"-")</f>
        <v>350</v>
      </c>
      <c r="F5" t="s">
        <v>22</v>
      </c>
    </row>
    <row r="6" spans="1:6" x14ac:dyDescent="0.3">
      <c r="A6">
        <f t="shared" si="0"/>
        <v>4</v>
      </c>
      <c r="B6" t="s">
        <v>0</v>
      </c>
      <c r="C6" s="5" t="str">
        <f t="shared" si="1"/>
        <v>정재진</v>
      </c>
      <c r="D6">
        <v>50</v>
      </c>
      <c r="E6" s="4">
        <f t="shared" si="2"/>
        <v>300</v>
      </c>
      <c r="F6" t="s">
        <v>21</v>
      </c>
    </row>
    <row r="7" spans="1:6" x14ac:dyDescent="0.3">
      <c r="A7">
        <f t="shared" si="0"/>
        <v>5</v>
      </c>
      <c r="B7" t="s">
        <v>0</v>
      </c>
      <c r="C7" s="5" t="str">
        <f t="shared" si="1"/>
        <v>정재진</v>
      </c>
      <c r="D7">
        <v>50</v>
      </c>
      <c r="E7" s="4">
        <f t="shared" si="2"/>
        <v>250</v>
      </c>
      <c r="F7" t="s">
        <v>19</v>
      </c>
    </row>
    <row r="8" spans="1:6" x14ac:dyDescent="0.3">
      <c r="A8">
        <f t="shared" si="0"/>
        <v>6</v>
      </c>
      <c r="C8" s="5" t="str">
        <f t="shared" si="1"/>
        <v>-</v>
      </c>
      <c r="E8" s="4" t="str">
        <f t="shared" si="2"/>
        <v>-</v>
      </c>
    </row>
    <row r="9" spans="1:6" x14ac:dyDescent="0.3">
      <c r="A9">
        <f t="shared" si="0"/>
        <v>7</v>
      </c>
      <c r="C9" s="5" t="str">
        <f t="shared" si="1"/>
        <v>-</v>
      </c>
      <c r="E9" s="4" t="str">
        <f t="shared" si="2"/>
        <v>-</v>
      </c>
    </row>
    <row r="10" spans="1:6" x14ac:dyDescent="0.3">
      <c r="A10">
        <f t="shared" si="0"/>
        <v>8</v>
      </c>
      <c r="C10" s="5" t="str">
        <f t="shared" si="1"/>
        <v>-</v>
      </c>
      <c r="E10" s="4" t="str">
        <f t="shared" si="2"/>
        <v>-</v>
      </c>
    </row>
    <row r="11" spans="1:6" x14ac:dyDescent="0.3">
      <c r="A11">
        <f t="shared" si="0"/>
        <v>9</v>
      </c>
      <c r="C11" s="5" t="str">
        <f t="shared" si="1"/>
        <v>-</v>
      </c>
      <c r="E11" s="4" t="str">
        <f t="shared" si="2"/>
        <v>-</v>
      </c>
    </row>
    <row r="12" spans="1:6" x14ac:dyDescent="0.3">
      <c r="A12">
        <f>ROW()-2</f>
        <v>10</v>
      </c>
      <c r="C12" s="5" t="str">
        <f t="shared" si="1"/>
        <v>-</v>
      </c>
      <c r="E12" s="4" t="str">
        <f t="shared" si="2"/>
        <v>-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A3CC-0FF4-8D48-B65F-45754DAD7FB5}">
  <sheetPr codeName="Sheet4"/>
  <dimension ref="A1:AM32"/>
  <sheetViews>
    <sheetView zoomScaleNormal="150" zoomScaleSheetLayoutView="100" workbookViewId="0">
      <selection activeCell="AA20" sqref="AA20"/>
    </sheetView>
  </sheetViews>
  <sheetFormatPr defaultColWidth="8.875" defaultRowHeight="16.5" x14ac:dyDescent="0.3"/>
  <cols>
    <col min="1" max="2" width="9.5" style="1"/>
    <col min="3" max="3" width="2" style="2" customWidth="1"/>
    <col min="4" max="5" width="9.5" style="1"/>
    <col min="6" max="6" width="2" style="2" customWidth="1"/>
    <col min="7" max="7" width="12.375" style="1" bestFit="1" customWidth="1"/>
    <col min="8" max="8" width="9.5" style="1"/>
    <col min="9" max="9" width="2.125" style="2" customWidth="1"/>
    <col min="10" max="10" width="12.375" style="1" bestFit="1" customWidth="1"/>
    <col min="11" max="11" width="9.5" style="1"/>
    <col min="12" max="12" width="2" style="2" customWidth="1"/>
    <col min="13" max="13" width="11" style="1" bestFit="1" customWidth="1"/>
    <col min="14" max="14" width="9.5" style="1"/>
    <col min="15" max="15" width="2" style="2" customWidth="1"/>
    <col min="16" max="16" width="11" style="5" bestFit="1" customWidth="1"/>
    <col min="17" max="17" width="8.875" style="5"/>
    <col min="18" max="18" width="2" style="2" customWidth="1"/>
    <col min="19" max="19" width="12.375" bestFit="1" customWidth="1"/>
    <col min="20" max="20" width="9.875" style="5" bestFit="1" customWidth="1"/>
    <col min="21" max="21" width="2" style="2" customWidth="1"/>
    <col min="22" max="22" width="12.375" bestFit="1" customWidth="1"/>
    <col min="23" max="23" width="9.875" style="5" bestFit="1" customWidth="1"/>
    <col min="24" max="24" width="2" style="2" customWidth="1"/>
    <col min="25" max="25" width="12.375" bestFit="1" customWidth="1"/>
    <col min="26" max="26" width="9.875" style="5" bestFit="1" customWidth="1"/>
    <col min="27" max="27" width="2" style="2" customWidth="1"/>
    <col min="28" max="28" width="12.375" bestFit="1" customWidth="1"/>
    <col min="29" max="29" width="9.875" style="5" bestFit="1" customWidth="1"/>
    <col min="30" max="30" width="2" style="2" customWidth="1"/>
    <col min="31" max="31" width="12.375" bestFit="1" customWidth="1"/>
    <col min="32" max="32" width="9.875" style="5" bestFit="1" customWidth="1"/>
  </cols>
  <sheetData>
    <row r="1" spans="1:39" x14ac:dyDescent="0.3">
      <c r="A1" s="42" t="s">
        <v>13</v>
      </c>
      <c r="B1" s="42"/>
      <c r="D1" s="42" t="s">
        <v>14</v>
      </c>
      <c r="E1" s="42"/>
      <c r="G1" s="42" t="s">
        <v>15</v>
      </c>
      <c r="H1" s="42"/>
      <c r="J1" s="42" t="s">
        <v>16</v>
      </c>
      <c r="K1" s="42"/>
      <c r="M1" s="42" t="s">
        <v>27</v>
      </c>
      <c r="N1" s="42"/>
      <c r="P1" s="42" t="s">
        <v>28</v>
      </c>
      <c r="Q1" s="42"/>
      <c r="S1" s="42" t="s">
        <v>39</v>
      </c>
      <c r="T1" s="42"/>
      <c r="V1" s="42" t="s">
        <v>47</v>
      </c>
      <c r="W1" s="42"/>
      <c r="Y1" s="42" t="s">
        <v>49</v>
      </c>
      <c r="Z1" s="42"/>
      <c r="AB1" s="42" t="s">
        <v>67</v>
      </c>
      <c r="AC1" s="42"/>
      <c r="AE1" s="42" t="s">
        <v>68</v>
      </c>
      <c r="AF1" s="42"/>
    </row>
    <row r="2" spans="1:39" x14ac:dyDescent="0.3">
      <c r="A2" s="19" t="s">
        <v>10</v>
      </c>
      <c r="B2" s="19" t="s">
        <v>11</v>
      </c>
      <c r="D2" s="19" t="s">
        <v>10</v>
      </c>
      <c r="E2" s="19" t="s">
        <v>11</v>
      </c>
      <c r="G2" s="19" t="s">
        <v>10</v>
      </c>
      <c r="H2" s="19" t="s">
        <v>11</v>
      </c>
      <c r="J2" s="19" t="s">
        <v>10</v>
      </c>
      <c r="K2" s="19" t="s">
        <v>11</v>
      </c>
      <c r="M2" s="19" t="s">
        <v>10</v>
      </c>
      <c r="N2" s="19" t="s">
        <v>11</v>
      </c>
      <c r="P2" s="19" t="s">
        <v>10</v>
      </c>
      <c r="Q2" s="19" t="s">
        <v>11</v>
      </c>
      <c r="S2" s="19" t="s">
        <v>10</v>
      </c>
      <c r="T2" s="19" t="s">
        <v>11</v>
      </c>
      <c r="V2" s="19" t="s">
        <v>10</v>
      </c>
      <c r="W2" s="19" t="s">
        <v>11</v>
      </c>
      <c r="Y2" s="19" t="s">
        <v>10</v>
      </c>
      <c r="Z2" s="19" t="s">
        <v>11</v>
      </c>
      <c r="AB2" s="20" t="s">
        <v>10</v>
      </c>
      <c r="AC2" s="20" t="s">
        <v>11</v>
      </c>
      <c r="AE2" s="20" t="s">
        <v>10</v>
      </c>
      <c r="AF2" s="20" t="s">
        <v>11</v>
      </c>
    </row>
    <row r="3" spans="1:39" x14ac:dyDescent="0.3">
      <c r="A3" s="7" t="s">
        <v>0</v>
      </c>
      <c r="B3" s="7">
        <v>50</v>
      </c>
      <c r="D3" s="9" t="s">
        <v>0</v>
      </c>
      <c r="E3" s="9">
        <v>50</v>
      </c>
      <c r="G3" s="7" t="s">
        <v>0</v>
      </c>
      <c r="H3" s="7">
        <v>50</v>
      </c>
      <c r="J3" s="8" t="s">
        <v>0</v>
      </c>
      <c r="K3" s="8">
        <v>50</v>
      </c>
      <c r="M3" s="9" t="s">
        <v>0</v>
      </c>
      <c r="N3" s="9">
        <v>75</v>
      </c>
      <c r="P3" s="9" t="s">
        <v>26</v>
      </c>
      <c r="Q3" s="9">
        <v>60</v>
      </c>
      <c r="S3" s="14" t="s">
        <v>40</v>
      </c>
      <c r="T3" s="14">
        <v>21</v>
      </c>
      <c r="V3" s="14" t="s">
        <v>40</v>
      </c>
      <c r="W3" s="14">
        <v>24</v>
      </c>
      <c r="Y3" s="14" t="s">
        <v>40</v>
      </c>
      <c r="Z3" s="14">
        <v>25</v>
      </c>
      <c r="AB3" s="14" t="s">
        <v>40</v>
      </c>
      <c r="AC3" s="14">
        <v>25</v>
      </c>
      <c r="AE3" s="14" t="s">
        <v>40</v>
      </c>
      <c r="AF3" s="14">
        <v>17.7</v>
      </c>
      <c r="AI3" s="5" t="s">
        <v>31</v>
      </c>
      <c r="AJ3">
        <v>1000</v>
      </c>
    </row>
    <row r="4" spans="1:39" x14ac:dyDescent="0.3">
      <c r="A4" s="7" t="s">
        <v>1</v>
      </c>
      <c r="B4" s="7">
        <v>5</v>
      </c>
      <c r="D4" s="8" t="s">
        <v>1</v>
      </c>
      <c r="E4" s="8">
        <v>5</v>
      </c>
      <c r="G4" s="7" t="s">
        <v>1</v>
      </c>
      <c r="H4" s="7">
        <v>5</v>
      </c>
      <c r="J4" s="7" t="s">
        <v>3</v>
      </c>
      <c r="K4" s="7">
        <v>10</v>
      </c>
      <c r="M4" s="9" t="s">
        <v>26</v>
      </c>
      <c r="N4" s="9">
        <v>75</v>
      </c>
      <c r="P4" s="9" t="s">
        <v>7</v>
      </c>
      <c r="Q4" s="9">
        <v>5</v>
      </c>
      <c r="S4" s="15" t="s">
        <v>41</v>
      </c>
      <c r="T4" s="15">
        <v>10</v>
      </c>
      <c r="V4" s="15" t="s">
        <v>41</v>
      </c>
      <c r="W4" s="15">
        <v>10</v>
      </c>
      <c r="Y4" s="15" t="s">
        <v>41</v>
      </c>
      <c r="Z4" s="15">
        <v>10</v>
      </c>
      <c r="AB4" s="15" t="s">
        <v>41</v>
      </c>
      <c r="AC4" s="15">
        <v>10</v>
      </c>
      <c r="AE4" s="15" t="s">
        <v>41</v>
      </c>
      <c r="AF4" s="15">
        <v>10</v>
      </c>
      <c r="AI4" s="13" t="s">
        <v>32</v>
      </c>
      <c r="AJ4" s="12">
        <f>AJ3-100</f>
        <v>900</v>
      </c>
    </row>
    <row r="5" spans="1:39" x14ac:dyDescent="0.3">
      <c r="A5" s="7" t="s">
        <v>2</v>
      </c>
      <c r="B5" s="7">
        <v>10</v>
      </c>
      <c r="D5" s="8" t="s">
        <v>2</v>
      </c>
      <c r="E5" s="8">
        <v>15</v>
      </c>
      <c r="G5" s="7" t="s">
        <v>3</v>
      </c>
      <c r="H5" s="7">
        <v>10</v>
      </c>
      <c r="J5" s="8" t="s">
        <v>26</v>
      </c>
      <c r="K5" s="8">
        <v>70</v>
      </c>
      <c r="M5" s="9" t="s">
        <v>6</v>
      </c>
      <c r="N5" s="9">
        <v>10</v>
      </c>
      <c r="P5" s="9" t="s">
        <v>30</v>
      </c>
      <c r="Q5" s="9">
        <v>25</v>
      </c>
      <c r="S5" s="16" t="s">
        <v>42</v>
      </c>
      <c r="T5" s="16">
        <v>10</v>
      </c>
      <c r="V5" s="16" t="s">
        <v>42</v>
      </c>
      <c r="W5" s="16">
        <v>6</v>
      </c>
      <c r="Y5" s="16" t="s">
        <v>42</v>
      </c>
      <c r="Z5" s="16">
        <v>6</v>
      </c>
      <c r="AB5" s="16" t="s">
        <v>42</v>
      </c>
      <c r="AC5" s="16">
        <v>6</v>
      </c>
      <c r="AE5" s="16" t="s">
        <v>42</v>
      </c>
      <c r="AF5" s="16">
        <v>6</v>
      </c>
      <c r="AI5" s="5"/>
    </row>
    <row r="6" spans="1:39" x14ac:dyDescent="0.3">
      <c r="A6" s="7" t="s">
        <v>3</v>
      </c>
      <c r="B6" s="7">
        <v>10</v>
      </c>
      <c r="D6" s="8" t="s">
        <v>3</v>
      </c>
      <c r="E6" s="8">
        <v>10</v>
      </c>
      <c r="G6" s="7" t="s">
        <v>26</v>
      </c>
      <c r="H6" s="7">
        <v>74</v>
      </c>
      <c r="J6" s="7" t="s">
        <v>6</v>
      </c>
      <c r="K6" s="7">
        <v>10</v>
      </c>
      <c r="M6" s="9" t="s">
        <v>7</v>
      </c>
      <c r="N6" s="9">
        <v>5</v>
      </c>
      <c r="P6" s="9" t="s">
        <v>29</v>
      </c>
      <c r="Q6" s="9">
        <v>80</v>
      </c>
      <c r="S6" s="17" t="s">
        <v>43</v>
      </c>
      <c r="T6" s="17">
        <v>4</v>
      </c>
      <c r="V6" s="17" t="s">
        <v>43</v>
      </c>
      <c r="W6" s="17">
        <v>3</v>
      </c>
      <c r="Y6" s="17" t="s">
        <v>43</v>
      </c>
      <c r="Z6" s="17">
        <v>3</v>
      </c>
      <c r="AB6" s="17" t="s">
        <v>43</v>
      </c>
      <c r="AC6" s="17">
        <v>3</v>
      </c>
      <c r="AE6" s="17" t="s">
        <v>43</v>
      </c>
      <c r="AF6" s="17">
        <v>3</v>
      </c>
      <c r="AI6" s="5"/>
    </row>
    <row r="7" spans="1:39" x14ac:dyDescent="0.3">
      <c r="A7" s="7" t="s">
        <v>4</v>
      </c>
      <c r="B7" s="7">
        <v>12</v>
      </c>
      <c r="D7" s="7" t="s">
        <v>4</v>
      </c>
      <c r="E7" s="7">
        <v>0</v>
      </c>
      <c r="G7" s="7" t="s">
        <v>6</v>
      </c>
      <c r="H7" s="7">
        <v>10</v>
      </c>
      <c r="J7" s="7" t="s">
        <v>7</v>
      </c>
      <c r="K7" s="7">
        <v>5</v>
      </c>
      <c r="M7" s="9" t="s">
        <v>8</v>
      </c>
      <c r="N7" s="9">
        <v>28</v>
      </c>
      <c r="P7" s="9"/>
      <c r="Q7" s="9"/>
      <c r="S7" s="18" t="s">
        <v>45</v>
      </c>
      <c r="T7" s="18">
        <v>40</v>
      </c>
      <c r="V7" s="18" t="s">
        <v>45</v>
      </c>
      <c r="W7" s="18">
        <v>34</v>
      </c>
      <c r="Y7" s="18" t="s">
        <v>45</v>
      </c>
      <c r="Z7" s="18">
        <v>32</v>
      </c>
      <c r="AB7" s="18" t="s">
        <v>45</v>
      </c>
      <c r="AC7" s="18">
        <v>0</v>
      </c>
      <c r="AE7" s="18" t="s">
        <v>45</v>
      </c>
      <c r="AF7" s="18">
        <v>7.7</v>
      </c>
      <c r="AI7" s="5" t="s">
        <v>33</v>
      </c>
      <c r="AJ7">
        <v>20</v>
      </c>
      <c r="AL7" s="5" t="s">
        <v>33</v>
      </c>
    </row>
    <row r="8" spans="1:39" x14ac:dyDescent="0.3">
      <c r="A8" s="7" t="s">
        <v>5</v>
      </c>
      <c r="B8" s="7">
        <v>40</v>
      </c>
      <c r="D8" s="7" t="s">
        <v>5</v>
      </c>
      <c r="E8" s="7">
        <v>56</v>
      </c>
      <c r="G8" s="7" t="s">
        <v>7</v>
      </c>
      <c r="H8" s="7">
        <v>5</v>
      </c>
      <c r="J8" s="8" t="s">
        <v>8</v>
      </c>
      <c r="K8" s="8">
        <v>25</v>
      </c>
      <c r="M8" s="9"/>
      <c r="N8" s="9"/>
      <c r="P8" s="9"/>
      <c r="Q8" s="9"/>
      <c r="S8" s="9" t="s">
        <v>7</v>
      </c>
      <c r="T8" s="9">
        <v>5</v>
      </c>
      <c r="V8" s="7" t="s">
        <v>50</v>
      </c>
      <c r="W8" s="7">
        <v>7.3</v>
      </c>
      <c r="Y8" s="7" t="s">
        <v>50</v>
      </c>
      <c r="Z8" s="7">
        <v>5.3</v>
      </c>
      <c r="AB8" s="7" t="s">
        <v>50</v>
      </c>
      <c r="AC8" s="7">
        <v>5.3</v>
      </c>
      <c r="AE8" s="7" t="s">
        <v>7</v>
      </c>
      <c r="AF8" s="7">
        <v>5</v>
      </c>
      <c r="AI8" s="5" t="s">
        <v>38</v>
      </c>
      <c r="AJ8">
        <v>39</v>
      </c>
      <c r="AL8" s="5" t="s">
        <v>35</v>
      </c>
      <c r="AM8">
        <v>87</v>
      </c>
    </row>
    <row r="9" spans="1:39" x14ac:dyDescent="0.3">
      <c r="A9" s="7" t="s">
        <v>6</v>
      </c>
      <c r="B9" s="7">
        <v>8</v>
      </c>
      <c r="D9" s="7" t="s">
        <v>6</v>
      </c>
      <c r="E9" s="7">
        <v>10</v>
      </c>
      <c r="G9" s="10" t="s">
        <v>8</v>
      </c>
      <c r="H9" s="10">
        <v>25</v>
      </c>
      <c r="J9" s="7"/>
      <c r="K9" s="7"/>
      <c r="M9" s="7"/>
      <c r="N9" s="7"/>
      <c r="P9" s="7"/>
      <c r="Q9" s="7"/>
      <c r="S9" s="9" t="s">
        <v>29</v>
      </c>
      <c r="T9" s="9">
        <v>48</v>
      </c>
      <c r="V9" s="7" t="s">
        <v>7</v>
      </c>
      <c r="W9" s="7">
        <v>5</v>
      </c>
      <c r="Y9" s="7" t="s">
        <v>7</v>
      </c>
      <c r="Z9" s="7">
        <v>7.7</v>
      </c>
      <c r="AB9" s="7" t="s">
        <v>7</v>
      </c>
      <c r="AC9" s="7">
        <v>7.7</v>
      </c>
      <c r="AE9" s="7" t="s">
        <v>29</v>
      </c>
      <c r="AF9" s="7">
        <v>40</v>
      </c>
      <c r="AI9" s="5"/>
    </row>
    <row r="10" spans="1:39" x14ac:dyDescent="0.3">
      <c r="A10" s="7" t="s">
        <v>7</v>
      </c>
      <c r="B10" s="7">
        <v>5</v>
      </c>
      <c r="D10" s="8" t="s">
        <v>7</v>
      </c>
      <c r="E10" s="8">
        <v>5</v>
      </c>
      <c r="G10" s="7"/>
      <c r="H10" s="7"/>
      <c r="J10" s="7"/>
      <c r="K10" s="7"/>
      <c r="M10" s="7"/>
      <c r="N10" s="7"/>
      <c r="P10" s="7"/>
      <c r="Q10" s="7"/>
      <c r="S10" s="9" t="s">
        <v>48</v>
      </c>
      <c r="T10" s="9">
        <v>20</v>
      </c>
      <c r="V10" s="7" t="s">
        <v>29</v>
      </c>
      <c r="W10" s="7">
        <v>40</v>
      </c>
      <c r="Y10" s="7" t="s">
        <v>29</v>
      </c>
      <c r="Z10" s="7">
        <v>40</v>
      </c>
      <c r="AB10" s="7" t="s">
        <v>29</v>
      </c>
      <c r="AC10" s="7">
        <v>40</v>
      </c>
      <c r="AE10" s="7" t="s">
        <v>44</v>
      </c>
      <c r="AF10" s="7">
        <v>60</v>
      </c>
      <c r="AI10" s="5"/>
    </row>
    <row r="11" spans="1:39" x14ac:dyDescent="0.3">
      <c r="A11" s="7" t="s">
        <v>8</v>
      </c>
      <c r="B11" s="7">
        <v>55</v>
      </c>
      <c r="D11" s="8" t="s">
        <v>8</v>
      </c>
      <c r="E11" s="8">
        <v>35</v>
      </c>
      <c r="G11" s="11"/>
      <c r="H11" s="11"/>
      <c r="J11" s="7"/>
      <c r="K11" s="7"/>
      <c r="M11" s="7"/>
      <c r="N11" s="7"/>
      <c r="P11" s="7"/>
      <c r="Q11" s="7"/>
      <c r="S11" s="9"/>
      <c r="T11" s="9"/>
      <c r="V11" s="7" t="s">
        <v>65</v>
      </c>
      <c r="W11" s="7">
        <v>10</v>
      </c>
      <c r="Y11" s="7" t="s">
        <v>44</v>
      </c>
      <c r="Z11" s="7">
        <v>20</v>
      </c>
      <c r="AB11" s="7" t="s">
        <v>44</v>
      </c>
      <c r="AC11" s="7">
        <v>60</v>
      </c>
      <c r="AE11" s="7" t="s">
        <v>69</v>
      </c>
      <c r="AF11" s="7">
        <v>15</v>
      </c>
      <c r="AI11" s="5"/>
    </row>
    <row r="12" spans="1:39" x14ac:dyDescent="0.3">
      <c r="A12" s="7"/>
      <c r="B12" s="7"/>
      <c r="D12" s="7"/>
      <c r="E12" s="7"/>
      <c r="G12" s="7"/>
      <c r="H12" s="7"/>
      <c r="J12" s="7"/>
      <c r="K12" s="7"/>
      <c r="M12" s="7"/>
      <c r="N12" s="7"/>
      <c r="P12" s="7"/>
      <c r="Q12" s="7"/>
      <c r="S12" s="7"/>
      <c r="T12" s="7"/>
      <c r="V12" s="7" t="s">
        <v>66</v>
      </c>
      <c r="W12" s="7">
        <v>12</v>
      </c>
      <c r="Y12" s="7" t="s">
        <v>69</v>
      </c>
      <c r="Z12" s="7">
        <v>15</v>
      </c>
      <c r="AB12" s="7" t="s">
        <v>69</v>
      </c>
      <c r="AC12" s="7">
        <v>15</v>
      </c>
      <c r="AE12" s="7"/>
      <c r="AF12" s="7"/>
      <c r="AI12" s="5"/>
    </row>
    <row r="13" spans="1:39" x14ac:dyDescent="0.3">
      <c r="A13" s="7" t="s">
        <v>9</v>
      </c>
      <c r="B13" s="7">
        <f>SUM(B3:B12)</f>
        <v>195</v>
      </c>
      <c r="D13" s="7" t="s">
        <v>9</v>
      </c>
      <c r="E13" s="7">
        <f>SUM(E3:E12)</f>
        <v>186</v>
      </c>
      <c r="G13" s="7" t="s">
        <v>9</v>
      </c>
      <c r="H13" s="7">
        <f>SUM(H3:H12)</f>
        <v>179</v>
      </c>
      <c r="J13" s="7" t="s">
        <v>9</v>
      </c>
      <c r="K13" s="7">
        <f>SUM(K3:K12)</f>
        <v>170</v>
      </c>
      <c r="M13" s="7" t="s">
        <v>9</v>
      </c>
      <c r="N13" s="7">
        <f>SUM(N3:N12)</f>
        <v>193</v>
      </c>
      <c r="P13" s="7" t="s">
        <v>9</v>
      </c>
      <c r="Q13" s="7">
        <f>SUM(Q3:Q12)</f>
        <v>170</v>
      </c>
      <c r="S13" s="7" t="s">
        <v>9</v>
      </c>
      <c r="T13" s="7">
        <f>SUM(T3:T12)</f>
        <v>158</v>
      </c>
      <c r="V13" s="7" t="s">
        <v>9</v>
      </c>
      <c r="W13" s="7">
        <f>SUM(W3:W12)</f>
        <v>151.30000000000001</v>
      </c>
      <c r="Y13" s="7" t="s">
        <v>9</v>
      </c>
      <c r="Z13" s="7">
        <f>SUM(Z3:Z12)</f>
        <v>164</v>
      </c>
      <c r="AB13" s="7" t="s">
        <v>9</v>
      </c>
      <c r="AC13" s="7">
        <f>SUM(AC3:AC12)</f>
        <v>172</v>
      </c>
      <c r="AE13" s="7" t="s">
        <v>9</v>
      </c>
      <c r="AF13" s="7">
        <f>SUM(AF3:AF11)</f>
        <v>164.4</v>
      </c>
      <c r="AI13" s="5"/>
    </row>
    <row r="14" spans="1:39" x14ac:dyDescent="0.3">
      <c r="A14" s="7" t="s">
        <v>12</v>
      </c>
      <c r="B14" s="7">
        <f>194-B13</f>
        <v>-1</v>
      </c>
      <c r="D14" s="7" t="s">
        <v>12</v>
      </c>
      <c r="E14" s="7">
        <f>194-E13</f>
        <v>8</v>
      </c>
      <c r="G14" s="7" t="s">
        <v>12</v>
      </c>
      <c r="H14" s="7">
        <f>197-H13</f>
        <v>18</v>
      </c>
      <c r="J14" s="7" t="s">
        <v>12</v>
      </c>
      <c r="K14" s="7">
        <f>194-K13</f>
        <v>24</v>
      </c>
      <c r="M14" s="7" t="s">
        <v>12</v>
      </c>
      <c r="N14" s="7">
        <f>194-N13</f>
        <v>1</v>
      </c>
      <c r="P14" s="7" t="s">
        <v>12</v>
      </c>
      <c r="Q14" s="7">
        <f>194-Q13</f>
        <v>24</v>
      </c>
      <c r="S14" s="7" t="s">
        <v>12</v>
      </c>
      <c r="T14" s="7">
        <f>194-T13</f>
        <v>36</v>
      </c>
      <c r="V14" s="7" t="s">
        <v>12</v>
      </c>
      <c r="W14" s="7">
        <f>194-W13</f>
        <v>42.699999999999989</v>
      </c>
      <c r="Y14" s="7" t="s">
        <v>12</v>
      </c>
      <c r="Z14" s="7">
        <f>194-Z13</f>
        <v>30</v>
      </c>
      <c r="AB14" s="7" t="s">
        <v>12</v>
      </c>
      <c r="AC14" s="7">
        <f>194-AC13</f>
        <v>22</v>
      </c>
      <c r="AE14" s="7" t="s">
        <v>12</v>
      </c>
      <c r="AF14" s="7">
        <f>194-AF13</f>
        <v>29.599999999999994</v>
      </c>
      <c r="AI14" s="5"/>
    </row>
    <row r="15" spans="1:39" x14ac:dyDescent="0.3">
      <c r="V15" t="s">
        <v>52</v>
      </c>
      <c r="W15" s="5">
        <f>SUM(W4:W6)</f>
        <v>19</v>
      </c>
      <c r="Y15" t="s">
        <v>52</v>
      </c>
      <c r="Z15" s="5">
        <f>SUM(Z4:Z6)</f>
        <v>19</v>
      </c>
      <c r="AB15" t="s">
        <v>52</v>
      </c>
      <c r="AC15" s="5">
        <f>SUM(AC4:AC6)</f>
        <v>19</v>
      </c>
      <c r="AE15" t="s">
        <v>52</v>
      </c>
      <c r="AF15" s="5">
        <f>SUM(AF4:AF6)</f>
        <v>19</v>
      </c>
      <c r="AI15" s="13" t="s">
        <v>34</v>
      </c>
      <c r="AJ15" s="12">
        <f>SUM(AJ7:AJ14)</f>
        <v>59</v>
      </c>
    </row>
    <row r="16" spans="1:39" x14ac:dyDescent="0.3">
      <c r="V16" t="s">
        <v>51</v>
      </c>
      <c r="W16" s="5">
        <f>42-19</f>
        <v>23</v>
      </c>
      <c r="Y16" t="s">
        <v>51</v>
      </c>
      <c r="Z16" s="5">
        <f>50-19</f>
        <v>31</v>
      </c>
      <c r="AB16" t="s">
        <v>51</v>
      </c>
      <c r="AC16" s="5">
        <f>50-19</f>
        <v>31</v>
      </c>
      <c r="AE16" t="s">
        <v>51</v>
      </c>
      <c r="AF16" s="5">
        <f>50-19</f>
        <v>31</v>
      </c>
      <c r="AI16" s="13" t="s">
        <v>36</v>
      </c>
      <c r="AJ16" s="12">
        <v>380</v>
      </c>
    </row>
    <row r="17" spans="19:37" x14ac:dyDescent="0.3">
      <c r="V17" t="s">
        <v>53</v>
      </c>
      <c r="W17" s="5">
        <f>SUM(W3:W8)</f>
        <v>84.3</v>
      </c>
      <c r="Y17" t="s">
        <v>53</v>
      </c>
      <c r="Z17" s="5">
        <f>SUM(Z3:Z8)</f>
        <v>81.3</v>
      </c>
      <c r="AB17" t="s">
        <v>53</v>
      </c>
      <c r="AC17" s="5">
        <f>SUM(AC3:AC8)</f>
        <v>49.3</v>
      </c>
      <c r="AE17" t="s">
        <v>53</v>
      </c>
      <c r="AF17" s="5">
        <f>SUM(AF3:AF8)</f>
        <v>49.400000000000006</v>
      </c>
      <c r="AI17" s="5" t="s">
        <v>37</v>
      </c>
      <c r="AJ17">
        <f>(AJ4+AJ15)-AJ16</f>
        <v>579</v>
      </c>
    </row>
    <row r="18" spans="19:37" x14ac:dyDescent="0.3">
      <c r="S18" t="s">
        <v>46</v>
      </c>
      <c r="T18" s="5">
        <f>SUM(T3:T7)</f>
        <v>85</v>
      </c>
    </row>
    <row r="23" spans="19:37" x14ac:dyDescent="0.3">
      <c r="AI23" t="s">
        <v>54</v>
      </c>
      <c r="AJ23" t="s">
        <v>55</v>
      </c>
    </row>
    <row r="24" spans="19:37" x14ac:dyDescent="0.3">
      <c r="AH24" t="s">
        <v>56</v>
      </c>
      <c r="AI24">
        <v>75000</v>
      </c>
      <c r="AJ24">
        <v>12000</v>
      </c>
      <c r="AK24" t="s">
        <v>57</v>
      </c>
    </row>
    <row r="25" spans="19:37" x14ac:dyDescent="0.3">
      <c r="AH25" t="s">
        <v>59</v>
      </c>
      <c r="AJ25">
        <v>20000</v>
      </c>
      <c r="AK25" t="s">
        <v>58</v>
      </c>
    </row>
    <row r="26" spans="19:37" x14ac:dyDescent="0.3">
      <c r="AH26" t="s">
        <v>64</v>
      </c>
      <c r="AI26">
        <v>3000</v>
      </c>
      <c r="AJ26">
        <v>50000</v>
      </c>
      <c r="AK26" t="s">
        <v>60</v>
      </c>
    </row>
    <row r="27" spans="19:37" x14ac:dyDescent="0.3">
      <c r="AH27" t="s">
        <v>63</v>
      </c>
      <c r="AI27">
        <v>13500</v>
      </c>
      <c r="AJ27">
        <v>11500</v>
      </c>
      <c r="AK27" t="s">
        <v>61</v>
      </c>
    </row>
    <row r="28" spans="19:37" x14ac:dyDescent="0.3">
      <c r="AJ28">
        <v>10000</v>
      </c>
    </row>
    <row r="29" spans="19:37" x14ac:dyDescent="0.3">
      <c r="AJ29">
        <v>4000</v>
      </c>
      <c r="AK29" t="s">
        <v>62</v>
      </c>
    </row>
    <row r="30" spans="19:37" x14ac:dyDescent="0.3">
      <c r="AH30" t="s">
        <v>34</v>
      </c>
      <c r="AI30">
        <f>SUM(AI24:AI29)</f>
        <v>91500</v>
      </c>
      <c r="AJ30">
        <f>SUM(AJ24:AJ29)</f>
        <v>107500</v>
      </c>
      <c r="AK30" t="s">
        <v>34</v>
      </c>
    </row>
    <row r="32" spans="19:37" x14ac:dyDescent="0.3">
      <c r="AI32">
        <f>AJ30-AI30</f>
        <v>16000</v>
      </c>
    </row>
  </sheetData>
  <mergeCells count="11">
    <mergeCell ref="P1:Q1"/>
    <mergeCell ref="A1:B1"/>
    <mergeCell ref="D1:E1"/>
    <mergeCell ref="G1:H1"/>
    <mergeCell ref="J1:K1"/>
    <mergeCell ref="M1:N1"/>
    <mergeCell ref="AB1:AC1"/>
    <mergeCell ref="AE1:AF1"/>
    <mergeCell ref="V1:W1"/>
    <mergeCell ref="Y1:Z1"/>
    <mergeCell ref="S1:T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(신)지출 목록</vt:lpstr>
      <vt:lpstr>저축 기록</vt:lpstr>
      <vt:lpstr>지출 기록</vt:lpstr>
      <vt:lpstr>(구)지출 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정진영</dc:creator>
  <cp:lastModifiedBy>Solid8</cp:lastModifiedBy>
  <dcterms:created xsi:type="dcterms:W3CDTF">2021-04-19T01:28:52Z</dcterms:created>
  <dcterms:modified xsi:type="dcterms:W3CDTF">2022-05-26T09:42:11Z</dcterms:modified>
</cp:coreProperties>
</file>