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junha/Documents/Junha/Study/Bigbase/ProjectRegistry/final/final_revision_v2/"/>
    </mc:Choice>
  </mc:AlternateContent>
  <xr:revisionPtr revIDLastSave="0" documentId="13_ncr:1_{2B43A74E-3973-2442-BB04-9A2D02FA706A}" xr6:coauthVersionLast="45" xr6:coauthVersionMax="45" xr10:uidLastSave="{00000000-0000-0000-0000-000000000000}"/>
  <bookViews>
    <workbookView xWindow="0" yWindow="460" windowWidth="28360" windowHeight="19120" activeTab="3" xr2:uid="{00000000-000D-0000-FFFF-FFFF00000000}"/>
  </bookViews>
  <sheets>
    <sheet name="Table2" sheetId="1" r:id="rId1"/>
    <sheet name="Table3" sheetId="2" r:id="rId2"/>
    <sheet name="Table4" sheetId="3" r:id="rId3"/>
    <sheet name="Table5" sheetId="4" r:id="rId4"/>
    <sheet name="Table6" sheetId="5" r:id="rId5"/>
    <sheet name="Table7" sheetId="6" r:id="rId6"/>
    <sheet name="Table8" sheetId="7" r:id="rId7"/>
    <sheet name="Table9" sheetId="8" r:id="rId8"/>
    <sheet name="Table10" sheetId="9" r:id="rId9"/>
    <sheet name="Table1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6" l="1"/>
  <c r="U6" i="6"/>
  <c r="U7" i="6"/>
  <c r="U8" i="6"/>
  <c r="U9" i="6"/>
  <c r="U10" i="6"/>
  <c r="U11" i="6"/>
  <c r="U12" i="6"/>
  <c r="U13" i="6"/>
  <c r="U4" i="6"/>
  <c r="T5" i="6"/>
  <c r="T6" i="6"/>
  <c r="T7" i="6"/>
  <c r="T8" i="6"/>
  <c r="T9" i="6"/>
  <c r="T10" i="6"/>
  <c r="T11" i="6"/>
  <c r="T12" i="6"/>
  <c r="T13" i="6"/>
  <c r="T4" i="6"/>
  <c r="S13" i="6"/>
  <c r="S12" i="6"/>
  <c r="P5" i="6"/>
  <c r="Q5" i="6"/>
  <c r="R5" i="6"/>
  <c r="S5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P13" i="6"/>
  <c r="Q13" i="6"/>
  <c r="R13" i="6"/>
  <c r="S4" i="6"/>
  <c r="R4" i="6"/>
  <c r="Q4" i="6"/>
  <c r="P4" i="6"/>
  <c r="H45" i="6"/>
  <c r="L45" i="6"/>
  <c r="P45" i="6"/>
  <c r="T45" i="6"/>
  <c r="T36" i="6"/>
  <c r="T37" i="6"/>
  <c r="T38" i="6"/>
  <c r="T39" i="6"/>
  <c r="T40" i="6"/>
  <c r="T41" i="6"/>
  <c r="T42" i="6"/>
  <c r="T43" i="6"/>
  <c r="T44" i="6"/>
  <c r="T35" i="6"/>
  <c r="P36" i="6"/>
  <c r="P37" i="6"/>
  <c r="P38" i="6"/>
  <c r="P39" i="6"/>
  <c r="P40" i="6"/>
  <c r="P41" i="6"/>
  <c r="P42" i="6"/>
  <c r="P43" i="6"/>
  <c r="P44" i="6"/>
  <c r="P35" i="6"/>
  <c r="L36" i="6"/>
  <c r="L37" i="6"/>
  <c r="L38" i="6"/>
  <c r="L39" i="6"/>
  <c r="L40" i="6"/>
  <c r="L41" i="6"/>
  <c r="L42" i="6"/>
  <c r="L43" i="6"/>
  <c r="L44" i="6"/>
  <c r="L35" i="6"/>
  <c r="H36" i="6"/>
  <c r="H37" i="6"/>
  <c r="H38" i="6"/>
  <c r="H39" i="6"/>
  <c r="H40" i="6"/>
  <c r="H41" i="6"/>
  <c r="H42" i="6"/>
  <c r="H43" i="6"/>
  <c r="H44" i="6"/>
  <c r="H35" i="6"/>
  <c r="F15" i="9" l="1"/>
  <c r="G6" i="9"/>
  <c r="G7" i="9"/>
  <c r="G8" i="9"/>
  <c r="G9" i="9"/>
  <c r="G10" i="9"/>
  <c r="G11" i="9"/>
  <c r="G12" i="9"/>
  <c r="G13" i="9"/>
  <c r="G14" i="9"/>
  <c r="G15" i="9"/>
  <c r="G16" i="9"/>
  <c r="G5" i="9"/>
  <c r="G21" i="9"/>
  <c r="D15" i="9"/>
  <c r="G5" i="8"/>
  <c r="G6" i="8"/>
  <c r="G7" i="8"/>
  <c r="G8" i="8"/>
  <c r="G9" i="8"/>
  <c r="G10" i="8"/>
  <c r="G11" i="8"/>
  <c r="G12" i="8"/>
  <c r="G13" i="8"/>
  <c r="G15" i="8"/>
  <c r="G4" i="8"/>
  <c r="G19" i="8"/>
  <c r="F5" i="8"/>
  <c r="F6" i="8"/>
  <c r="F7" i="8"/>
  <c r="F8" i="8"/>
  <c r="F9" i="8"/>
  <c r="F10" i="8"/>
  <c r="F11" i="8"/>
  <c r="F12" i="8"/>
  <c r="F13" i="8"/>
  <c r="F15" i="8"/>
  <c r="F4" i="8"/>
  <c r="D14" i="8"/>
  <c r="G14" i="8" s="1"/>
  <c r="F4" i="5"/>
  <c r="H4" i="5"/>
  <c r="N4" i="5"/>
  <c r="P4" i="5"/>
  <c r="F5" i="5"/>
  <c r="H5" i="5"/>
  <c r="N5" i="5"/>
  <c r="P5" i="5"/>
  <c r="F6" i="5"/>
  <c r="H6" i="5"/>
  <c r="N6" i="5"/>
  <c r="P6" i="5"/>
  <c r="F7" i="5"/>
  <c r="H7" i="5"/>
  <c r="N7" i="5"/>
  <c r="P7" i="5"/>
  <c r="F8" i="5"/>
  <c r="H8" i="5"/>
  <c r="N8" i="5"/>
  <c r="P8" i="5"/>
  <c r="F9" i="5"/>
  <c r="H9" i="5"/>
  <c r="N9" i="5"/>
  <c r="P9" i="5"/>
  <c r="F10" i="5"/>
  <c r="H10" i="5"/>
  <c r="N10" i="5"/>
  <c r="P10" i="5"/>
  <c r="F11" i="5"/>
  <c r="H11" i="5"/>
  <c r="N11" i="5"/>
  <c r="P11" i="5"/>
  <c r="F12" i="5"/>
  <c r="H12" i="5"/>
  <c r="N12" i="5"/>
  <c r="P12" i="5"/>
  <c r="F13" i="5"/>
  <c r="H13" i="5"/>
  <c r="N13" i="5"/>
  <c r="P13" i="5"/>
  <c r="E14" i="5"/>
  <c r="F14" i="5" s="1"/>
  <c r="G14" i="5"/>
  <c r="H15" i="5"/>
  <c r="H19" i="5"/>
  <c r="N10" i="6"/>
  <c r="M5" i="6"/>
  <c r="N5" i="6" s="1"/>
  <c r="M6" i="6"/>
  <c r="N6" i="6" s="1"/>
  <c r="M7" i="6"/>
  <c r="N7" i="6" s="1"/>
  <c r="M8" i="6"/>
  <c r="N8" i="6" s="1"/>
  <c r="M9" i="6"/>
  <c r="N9" i="6" s="1"/>
  <c r="M10" i="6"/>
  <c r="M11" i="6"/>
  <c r="N11" i="6" s="1"/>
  <c r="M12" i="6"/>
  <c r="N12" i="6" s="1"/>
  <c r="M13" i="6"/>
  <c r="N13" i="6" s="1"/>
  <c r="M4" i="6"/>
  <c r="N4" i="6" s="1"/>
  <c r="T22" i="6"/>
  <c r="T23" i="6"/>
  <c r="T24" i="6"/>
  <c r="T25" i="6"/>
  <c r="T26" i="6"/>
  <c r="T27" i="6"/>
  <c r="T28" i="6"/>
  <c r="T29" i="6"/>
  <c r="T30" i="6"/>
  <c r="T21" i="6"/>
  <c r="P22" i="6"/>
  <c r="P23" i="6"/>
  <c r="P24" i="6"/>
  <c r="P25" i="6"/>
  <c r="P26" i="6"/>
  <c r="P27" i="6"/>
  <c r="P28" i="6"/>
  <c r="P29" i="6"/>
  <c r="P30" i="6"/>
  <c r="P21" i="6"/>
  <c r="L22" i="6"/>
  <c r="L23" i="6"/>
  <c r="L24" i="6"/>
  <c r="L25" i="6"/>
  <c r="L26" i="6"/>
  <c r="L27" i="6"/>
  <c r="L28" i="6"/>
  <c r="L29" i="6"/>
  <c r="L30" i="6"/>
  <c r="L21" i="6"/>
  <c r="B14" i="6"/>
  <c r="H22" i="6"/>
  <c r="H23" i="6"/>
  <c r="H24" i="6"/>
  <c r="H25" i="6"/>
  <c r="H26" i="6"/>
  <c r="H27" i="6"/>
  <c r="H28" i="6"/>
  <c r="H29" i="6"/>
  <c r="H30" i="6"/>
  <c r="H21" i="6"/>
  <c r="F14" i="8" l="1"/>
  <c r="H14" i="5"/>
  <c r="F14" i="10" l="1"/>
  <c r="G5" i="10"/>
  <c r="G6" i="10"/>
  <c r="G7" i="10"/>
  <c r="G8" i="10"/>
  <c r="G9" i="10"/>
  <c r="G10" i="10"/>
  <c r="G11" i="10"/>
  <c r="G12" i="10"/>
  <c r="G13" i="10"/>
  <c r="G4" i="10"/>
  <c r="E14" i="10"/>
  <c r="D14" i="10"/>
  <c r="G14" i="10" s="1"/>
  <c r="D5" i="7"/>
  <c r="E5" i="7"/>
  <c r="D6" i="7"/>
  <c r="E6" i="7"/>
  <c r="D7" i="7"/>
  <c r="E7" i="7"/>
  <c r="D8" i="7"/>
  <c r="E8" i="7"/>
  <c r="D9" i="7"/>
  <c r="E9" i="7"/>
  <c r="F9" i="7" s="1"/>
  <c r="D10" i="7"/>
  <c r="E10" i="7"/>
  <c r="D11" i="7"/>
  <c r="E11" i="7"/>
  <c r="D12" i="7"/>
  <c r="E12" i="7"/>
  <c r="D13" i="7"/>
  <c r="E13" i="7"/>
  <c r="E4" i="7"/>
  <c r="D4" i="7"/>
  <c r="I5" i="4"/>
  <c r="I6" i="4"/>
  <c r="I7" i="4"/>
  <c r="I8" i="4"/>
  <c r="I9" i="4"/>
  <c r="I10" i="4"/>
  <c r="I11" i="4"/>
  <c r="I12" i="4"/>
  <c r="I13" i="4"/>
  <c r="I4" i="4"/>
  <c r="E5" i="4"/>
  <c r="E6" i="4"/>
  <c r="E7" i="4"/>
  <c r="E8" i="4"/>
  <c r="E9" i="4"/>
  <c r="E10" i="4"/>
  <c r="E11" i="4"/>
  <c r="E12" i="4"/>
  <c r="E13" i="4"/>
  <c r="E4" i="4"/>
  <c r="F16" i="4"/>
  <c r="G16" i="4"/>
  <c r="H16" i="4"/>
  <c r="F14" i="4"/>
  <c r="G14" i="4"/>
  <c r="H14" i="4"/>
  <c r="F13" i="4"/>
  <c r="G13" i="4"/>
  <c r="H13" i="4"/>
  <c r="F12" i="4"/>
  <c r="G12" i="4"/>
  <c r="H12" i="4"/>
  <c r="F11" i="4"/>
  <c r="G11" i="4"/>
  <c r="H11" i="4"/>
  <c r="F10" i="4"/>
  <c r="G10" i="4"/>
  <c r="H10" i="4"/>
  <c r="F9" i="4"/>
  <c r="G9" i="4"/>
  <c r="H9" i="4"/>
  <c r="F8" i="4"/>
  <c r="G8" i="4"/>
  <c r="H8" i="4"/>
  <c r="F7" i="4"/>
  <c r="G7" i="4"/>
  <c r="H7" i="4"/>
  <c r="H6" i="4"/>
  <c r="F6" i="4"/>
  <c r="G6" i="4"/>
  <c r="F5" i="4"/>
  <c r="G5" i="4"/>
  <c r="H5" i="4"/>
  <c r="F4" i="4"/>
  <c r="G4" i="4"/>
  <c r="H4" i="4"/>
  <c r="D16" i="4"/>
  <c r="D14" i="4"/>
  <c r="D13" i="4"/>
  <c r="D12" i="4"/>
  <c r="D11" i="4"/>
  <c r="D10" i="4"/>
  <c r="D9" i="4"/>
  <c r="D8" i="4"/>
  <c r="D7" i="4"/>
  <c r="D6" i="4"/>
  <c r="D5" i="4"/>
  <c r="D4" i="4"/>
  <c r="K71" i="4"/>
  <c r="M70" i="4"/>
  <c r="M71" i="4" s="1"/>
  <c r="N70" i="4"/>
  <c r="N71" i="4" s="1"/>
  <c r="K70" i="4"/>
  <c r="M52" i="4"/>
  <c r="M51" i="4"/>
  <c r="N51" i="4"/>
  <c r="N52" i="4" s="1"/>
  <c r="K52" i="4"/>
  <c r="K51" i="4"/>
  <c r="M31" i="4"/>
  <c r="N31" i="4"/>
  <c r="M30" i="4"/>
  <c r="N30" i="4"/>
  <c r="K30" i="4"/>
  <c r="K31" i="4" s="1"/>
  <c r="F12" i="7" l="1"/>
  <c r="F8" i="7"/>
  <c r="F11" i="7"/>
  <c r="F4" i="7"/>
  <c r="F6" i="7"/>
  <c r="F13" i="7"/>
  <c r="F5" i="7"/>
  <c r="F10" i="7"/>
  <c r="F7" i="7"/>
  <c r="G22" i="9" l="1"/>
  <c r="G23" i="9"/>
  <c r="G24" i="9"/>
  <c r="G25" i="9"/>
  <c r="G26" i="9"/>
  <c r="G27" i="9"/>
  <c r="G28" i="9"/>
  <c r="G29" i="9"/>
  <c r="G30" i="9"/>
  <c r="F31" i="9"/>
  <c r="G31" i="9" s="1"/>
  <c r="E32" i="9"/>
  <c r="F14" i="6"/>
  <c r="E15" i="6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4" i="6"/>
  <c r="G4" i="6" s="1"/>
  <c r="F32" i="9" l="1"/>
  <c r="G32" i="9" s="1"/>
  <c r="F15" i="6"/>
  <c r="G15" i="6" s="1"/>
  <c r="G14" i="6"/>
  <c r="G23" i="10"/>
  <c r="G24" i="10"/>
  <c r="G25" i="10"/>
  <c r="G26" i="10"/>
  <c r="G27" i="10"/>
  <c r="G28" i="10"/>
  <c r="G29" i="10"/>
  <c r="G30" i="10"/>
  <c r="G22" i="10"/>
  <c r="E31" i="10"/>
  <c r="E32" i="10" s="1"/>
  <c r="F31" i="10"/>
  <c r="F32" i="10" s="1"/>
  <c r="D31" i="10"/>
  <c r="D32" i="10" s="1"/>
  <c r="G32" i="10" s="1"/>
  <c r="D32" i="9"/>
  <c r="G20" i="8"/>
  <c r="G21" i="8"/>
  <c r="G22" i="8"/>
  <c r="G23" i="8"/>
  <c r="G24" i="8"/>
  <c r="G25" i="8"/>
  <c r="G26" i="8"/>
  <c r="G27" i="8"/>
  <c r="G28" i="8"/>
  <c r="G29" i="8"/>
  <c r="E30" i="8"/>
  <c r="D30" i="8"/>
  <c r="F20" i="8"/>
  <c r="F21" i="8"/>
  <c r="F22" i="8"/>
  <c r="F23" i="8"/>
  <c r="F24" i="8"/>
  <c r="F25" i="8"/>
  <c r="F26" i="8"/>
  <c r="F27" i="8"/>
  <c r="F28" i="8"/>
  <c r="F29" i="8"/>
  <c r="F19" i="8"/>
  <c r="H20" i="5"/>
  <c r="H21" i="5"/>
  <c r="H22" i="5"/>
  <c r="H23" i="5"/>
  <c r="H24" i="5"/>
  <c r="H25" i="5"/>
  <c r="H26" i="5"/>
  <c r="H27" i="5"/>
  <c r="H28" i="5"/>
  <c r="H29" i="5"/>
  <c r="G30" i="5"/>
  <c r="E30" i="5"/>
  <c r="F19" i="5" s="1"/>
  <c r="G5" i="7"/>
  <c r="G6" i="7"/>
  <c r="G7" i="7"/>
  <c r="G8" i="7"/>
  <c r="G9" i="7"/>
  <c r="G10" i="7"/>
  <c r="G11" i="7"/>
  <c r="G12" i="7"/>
  <c r="G4" i="7"/>
  <c r="E14" i="7"/>
  <c r="H30" i="5" l="1"/>
  <c r="D14" i="7"/>
  <c r="G13" i="7"/>
  <c r="F21" i="5"/>
  <c r="G30" i="8"/>
  <c r="G31" i="10"/>
  <c r="F30" i="8"/>
  <c r="F26" i="5"/>
  <c r="F20" i="5"/>
  <c r="F25" i="5"/>
  <c r="F24" i="5"/>
  <c r="F27" i="5"/>
  <c r="F23" i="5"/>
  <c r="F28" i="5"/>
  <c r="F22" i="5"/>
  <c r="F29" i="5"/>
  <c r="F14" i="7" l="1"/>
  <c r="G14" i="7"/>
  <c r="F77" i="4"/>
  <c r="G77" i="4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39" i="10"/>
  <c r="E56" i="10"/>
  <c r="F56" i="10"/>
  <c r="D56" i="10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22" i="7"/>
  <c r="E39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22" i="7"/>
  <c r="D39" i="7"/>
  <c r="G39" i="7" s="1"/>
  <c r="G58" i="4"/>
  <c r="D77" i="4"/>
  <c r="E68" i="4" s="1"/>
  <c r="F58" i="4"/>
  <c r="D58" i="4"/>
  <c r="E48" i="4" s="1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6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42" i="4"/>
  <c r="F38" i="4"/>
  <c r="G38" i="4"/>
  <c r="H22" i="4"/>
  <c r="I22" i="4" s="1"/>
  <c r="H23" i="4"/>
  <c r="I23" i="4" s="1"/>
  <c r="H24" i="4"/>
  <c r="I24" i="4" s="1"/>
  <c r="H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21" i="4"/>
  <c r="I21" i="4" s="1"/>
  <c r="D38" i="4"/>
  <c r="E23" i="4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D20" i="3"/>
  <c r="D19" i="3"/>
  <c r="E19" i="3" s="1"/>
  <c r="D18" i="3"/>
  <c r="D17" i="3"/>
  <c r="E17" i="3" s="1"/>
  <c r="D16" i="3"/>
  <c r="E16" i="3" s="1"/>
  <c r="D15" i="3"/>
  <c r="D14" i="3"/>
  <c r="D13" i="3"/>
  <c r="D12" i="3"/>
  <c r="D11" i="3"/>
  <c r="E11" i="3" s="1"/>
  <c r="D10" i="3"/>
  <c r="D9" i="3"/>
  <c r="E9" i="3" s="1"/>
  <c r="D8" i="3"/>
  <c r="E8" i="3" s="1"/>
  <c r="D7" i="3"/>
  <c r="D6" i="3"/>
  <c r="D5" i="3"/>
  <c r="D21" i="3" s="1"/>
  <c r="D4" i="3"/>
  <c r="E4" i="3" s="1"/>
  <c r="G71" i="3"/>
  <c r="G74" i="3"/>
  <c r="G79" i="3"/>
  <c r="G82" i="3"/>
  <c r="E72" i="3"/>
  <c r="E74" i="3"/>
  <c r="E75" i="3"/>
  <c r="E77" i="3"/>
  <c r="E78" i="3"/>
  <c r="E80" i="3"/>
  <c r="E82" i="3"/>
  <c r="E83" i="3"/>
  <c r="E70" i="3"/>
  <c r="F85" i="3"/>
  <c r="G75" i="3" s="1"/>
  <c r="D85" i="3"/>
  <c r="E76" i="3" s="1"/>
  <c r="F66" i="3"/>
  <c r="G51" i="3" s="1"/>
  <c r="E52" i="3"/>
  <c r="E53" i="3"/>
  <c r="E55" i="3"/>
  <c r="E56" i="3"/>
  <c r="E58" i="3"/>
  <c r="E60" i="3"/>
  <c r="E61" i="3"/>
  <c r="E63" i="3"/>
  <c r="E64" i="3"/>
  <c r="E50" i="3"/>
  <c r="D66" i="3"/>
  <c r="E54" i="3" s="1"/>
  <c r="F46" i="3"/>
  <c r="G37" i="3" s="1"/>
  <c r="F7" i="1"/>
  <c r="D46" i="3"/>
  <c r="E42" i="3" s="1"/>
  <c r="F29" i="2"/>
  <c r="G25" i="2" s="1"/>
  <c r="D29" i="2"/>
  <c r="E26" i="2" s="1"/>
  <c r="F5" i="2"/>
  <c r="F6" i="2"/>
  <c r="F7" i="2"/>
  <c r="F4" i="2"/>
  <c r="D5" i="2"/>
  <c r="D6" i="2"/>
  <c r="D7" i="2"/>
  <c r="D4" i="2"/>
  <c r="D8" i="2" s="1"/>
  <c r="F22" i="2"/>
  <c r="G19" i="2" s="1"/>
  <c r="E19" i="2"/>
  <c r="E20" i="2"/>
  <c r="E21" i="2"/>
  <c r="E18" i="2"/>
  <c r="D22" i="2"/>
  <c r="E12" i="2"/>
  <c r="E13" i="2"/>
  <c r="E14" i="2"/>
  <c r="E11" i="2"/>
  <c r="F15" i="2"/>
  <c r="G13" i="2" s="1"/>
  <c r="D15" i="2"/>
  <c r="I25" i="4" l="1"/>
  <c r="P30" i="4" s="1"/>
  <c r="O30" i="4"/>
  <c r="O31" i="4" s="1"/>
  <c r="P31" i="4" s="1"/>
  <c r="E66" i="4"/>
  <c r="O51" i="4"/>
  <c r="O52" i="4" s="1"/>
  <c r="P52" i="4" s="1"/>
  <c r="O70" i="4"/>
  <c r="O71" i="4" s="1"/>
  <c r="P71" i="4" s="1"/>
  <c r="E12" i="3"/>
  <c r="E20" i="3"/>
  <c r="E10" i="3"/>
  <c r="E18" i="3"/>
  <c r="E7" i="3"/>
  <c r="E15" i="3"/>
  <c r="E6" i="3"/>
  <c r="E14" i="3"/>
  <c r="E13" i="3"/>
  <c r="G20" i="3"/>
  <c r="G12" i="3"/>
  <c r="G18" i="3"/>
  <c r="G9" i="3"/>
  <c r="G11" i="3"/>
  <c r="F21" i="3"/>
  <c r="G81" i="3"/>
  <c r="G73" i="3"/>
  <c r="F22" i="3"/>
  <c r="E25" i="2"/>
  <c r="E59" i="3"/>
  <c r="E51" i="3"/>
  <c r="E81" i="3"/>
  <c r="E73" i="3"/>
  <c r="G80" i="3"/>
  <c r="G72" i="3"/>
  <c r="E5" i="3"/>
  <c r="E67" i="4"/>
  <c r="E27" i="2"/>
  <c r="E65" i="3"/>
  <c r="E57" i="3"/>
  <c r="E79" i="3"/>
  <c r="E71" i="3"/>
  <c r="G78" i="3"/>
  <c r="E65" i="4"/>
  <c r="E28" i="2"/>
  <c r="G70" i="3"/>
  <c r="G77" i="3"/>
  <c r="G84" i="3"/>
  <c r="G76" i="3"/>
  <c r="D22" i="3"/>
  <c r="F8" i="2"/>
  <c r="E62" i="3"/>
  <c r="E84" i="3"/>
  <c r="G83" i="3"/>
  <c r="G56" i="10"/>
  <c r="E29" i="4"/>
  <c r="E21" i="4"/>
  <c r="E42" i="4"/>
  <c r="E33" i="4"/>
  <c r="E45" i="4"/>
  <c r="E30" i="4"/>
  <c r="E47" i="4"/>
  <c r="E46" i="4"/>
  <c r="E28" i="4"/>
  <c r="E55" i="4"/>
  <c r="E43" i="4"/>
  <c r="E26" i="4"/>
  <c r="E54" i="4"/>
  <c r="E37" i="4"/>
  <c r="E22" i="4"/>
  <c r="E53" i="4"/>
  <c r="E75" i="4"/>
  <c r="E36" i="4"/>
  <c r="E51" i="4"/>
  <c r="E74" i="4"/>
  <c r="E34" i="4"/>
  <c r="E50" i="4"/>
  <c r="E73" i="4"/>
  <c r="F39" i="7"/>
  <c r="E35" i="4"/>
  <c r="E27" i="4"/>
  <c r="H77" i="4"/>
  <c r="E52" i="4"/>
  <c r="E44" i="4"/>
  <c r="E72" i="4"/>
  <c r="E64" i="4"/>
  <c r="E71" i="4"/>
  <c r="E63" i="4"/>
  <c r="E25" i="4"/>
  <c r="E70" i="4"/>
  <c r="E32" i="4"/>
  <c r="E24" i="4"/>
  <c r="E57" i="4"/>
  <c r="E49" i="4"/>
  <c r="E62" i="4"/>
  <c r="E69" i="4"/>
  <c r="E31" i="4"/>
  <c r="E56" i="4"/>
  <c r="E76" i="4"/>
  <c r="H38" i="4"/>
  <c r="I38" i="4" s="1"/>
  <c r="H58" i="4"/>
  <c r="G58" i="3"/>
  <c r="G50" i="3"/>
  <c r="G65" i="3"/>
  <c r="G57" i="3"/>
  <c r="G56" i="3"/>
  <c r="G64" i="3"/>
  <c r="G55" i="3"/>
  <c r="G63" i="3"/>
  <c r="G62" i="3"/>
  <c r="G54" i="3"/>
  <c r="G61" i="3"/>
  <c r="G53" i="3"/>
  <c r="G60" i="3"/>
  <c r="G52" i="3"/>
  <c r="G59" i="3"/>
  <c r="E40" i="3"/>
  <c r="E32" i="3"/>
  <c r="G31" i="3"/>
  <c r="E43" i="3"/>
  <c r="G29" i="3"/>
  <c r="G38" i="3"/>
  <c r="E34" i="3"/>
  <c r="E41" i="3"/>
  <c r="E33" i="3"/>
  <c r="G44" i="3"/>
  <c r="G36" i="3"/>
  <c r="G30" i="3"/>
  <c r="G43" i="3"/>
  <c r="G35" i="3"/>
  <c r="E39" i="3"/>
  <c r="E31" i="3"/>
  <c r="G42" i="3"/>
  <c r="G34" i="3"/>
  <c r="E29" i="3"/>
  <c r="E38" i="3"/>
  <c r="E30" i="3"/>
  <c r="G41" i="3"/>
  <c r="G33" i="3"/>
  <c r="E45" i="3"/>
  <c r="E37" i="3"/>
  <c r="G40" i="3"/>
  <c r="G32" i="3"/>
  <c r="E44" i="3"/>
  <c r="E36" i="3"/>
  <c r="G39" i="3"/>
  <c r="E35" i="3"/>
  <c r="G45" i="3"/>
  <c r="G6" i="2"/>
  <c r="G28" i="2"/>
  <c r="G27" i="2"/>
  <c r="G26" i="2"/>
  <c r="E6" i="2"/>
  <c r="E7" i="2"/>
  <c r="E4" i="2"/>
  <c r="E5" i="2"/>
  <c r="G18" i="2"/>
  <c r="G21" i="2"/>
  <c r="G20" i="2"/>
  <c r="G14" i="2"/>
  <c r="G12" i="2"/>
  <c r="G11" i="2"/>
  <c r="L70" i="4" l="1"/>
  <c r="L30" i="4"/>
  <c r="L51" i="4"/>
  <c r="E8" i="2"/>
  <c r="G5" i="3"/>
  <c r="G13" i="3"/>
  <c r="G4" i="3"/>
  <c r="G8" i="3"/>
  <c r="G7" i="3"/>
  <c r="G15" i="3"/>
  <c r="G16" i="3"/>
  <c r="G14" i="3"/>
  <c r="G19" i="3"/>
  <c r="G17" i="3"/>
  <c r="G6" i="3"/>
  <c r="G10" i="3"/>
  <c r="I73" i="4"/>
  <c r="I77" i="4"/>
  <c r="I76" i="4"/>
  <c r="I69" i="4"/>
  <c r="I63" i="4"/>
  <c r="I66" i="4"/>
  <c r="I64" i="4"/>
  <c r="I74" i="4"/>
  <c r="I71" i="4"/>
  <c r="I67" i="4"/>
  <c r="I75" i="4"/>
  <c r="I68" i="4"/>
  <c r="I72" i="4"/>
  <c r="I44" i="4"/>
  <c r="I58" i="4"/>
  <c r="I62" i="4"/>
  <c r="I65" i="4"/>
  <c r="I70" i="4"/>
  <c r="I49" i="4"/>
  <c r="I47" i="4"/>
  <c r="I57" i="4"/>
  <c r="I56" i="4"/>
  <c r="I42" i="4"/>
  <c r="I43" i="4"/>
  <c r="I48" i="4"/>
  <c r="I50" i="4"/>
  <c r="I46" i="4"/>
  <c r="I51" i="4"/>
  <c r="I53" i="4"/>
  <c r="I45" i="4"/>
  <c r="I52" i="4"/>
  <c r="I54" i="4"/>
  <c r="I55" i="4"/>
  <c r="G5" i="2"/>
  <c r="G4" i="2"/>
  <c r="G7" i="2"/>
  <c r="P51" i="4" l="1"/>
  <c r="P70" i="4"/>
  <c r="G8" i="2"/>
</calcChain>
</file>

<file path=xl/sharedStrings.xml><?xml version="1.0" encoding="utf-8"?>
<sst xmlns="http://schemas.openxmlformats.org/spreadsheetml/2006/main" count="553" uniqueCount="156">
  <si>
    <t>Windows versions</t>
    <phoneticPr fontId="2" type="noConversion"/>
  </si>
  <si>
    <t>Number of events</t>
    <phoneticPr fontId="2" type="noConversion"/>
  </si>
  <si>
    <t>Number of information</t>
    <phoneticPr fontId="2" type="noConversion"/>
  </si>
  <si>
    <t>Dataset size</t>
    <phoneticPr fontId="2" type="noConversion"/>
  </si>
  <si>
    <t>Windows 10</t>
    <phoneticPr fontId="2" type="noConversion"/>
  </si>
  <si>
    <t>Windows 8.1</t>
    <phoneticPr fontId="2" type="noConversion"/>
  </si>
  <si>
    <t>Windows 7</t>
    <phoneticPr fontId="2" type="noConversion"/>
  </si>
  <si>
    <t>Total</t>
    <phoneticPr fontId="2" type="noConversion"/>
  </si>
  <si>
    <t>622.6MB</t>
    <phoneticPr fontId="2" type="noConversion"/>
  </si>
  <si>
    <t>645.9MB</t>
    <phoneticPr fontId="2" type="noConversion"/>
  </si>
  <si>
    <t>666.7MB</t>
    <phoneticPr fontId="2" type="noConversion"/>
  </si>
  <si>
    <t>Operation types</t>
    <phoneticPr fontId="2" type="noConversion"/>
  </si>
  <si>
    <t>Occurrences</t>
    <phoneticPr fontId="2" type="noConversion"/>
  </si>
  <si>
    <t>Duration(seconds)</t>
    <phoneticPr fontId="2" type="noConversion"/>
  </si>
  <si>
    <t>Registry</t>
    <phoneticPr fontId="2" type="noConversion"/>
  </si>
  <si>
    <t>File system</t>
    <phoneticPr fontId="2" type="noConversion"/>
  </si>
  <si>
    <t>Network</t>
    <phoneticPr fontId="2" type="noConversion"/>
  </si>
  <si>
    <t>Process</t>
    <phoneticPr fontId="2" type="noConversion"/>
  </si>
  <si>
    <t>Operations</t>
    <phoneticPr fontId="2" type="noConversion"/>
  </si>
  <si>
    <t>Duration</t>
    <phoneticPr fontId="2" type="noConversion"/>
  </si>
  <si>
    <t>RegQueryKey</t>
  </si>
  <si>
    <t>RegQueryKey</t>
    <phoneticPr fontId="2" type="noConversion"/>
  </si>
  <si>
    <t>RegOpenKey</t>
  </si>
  <si>
    <t>RegOpenKey</t>
    <phoneticPr fontId="2" type="noConversion"/>
  </si>
  <si>
    <t>RegQueryValue</t>
    <phoneticPr fontId="2" type="noConversion"/>
  </si>
  <si>
    <t xml:space="preserve"> RegOpenKey</t>
  </si>
  <si>
    <t xml:space="preserve"> RegQueryValue</t>
  </si>
  <si>
    <t xml:space="preserve"> RegCloseKey</t>
  </si>
  <si>
    <t xml:space="preserve"> RegSetInfoKey</t>
  </si>
  <si>
    <t xml:space="preserve"> RegQueryMultipleValueKey</t>
  </si>
  <si>
    <t xml:space="preserve"> RegCreateKey</t>
  </si>
  <si>
    <t xml:space="preserve"> RegQueryKeySecurity</t>
  </si>
  <si>
    <t xml:space="preserve"> RegEnumValue</t>
  </si>
  <si>
    <t xml:space="preserve"> RegSetValue</t>
  </si>
  <si>
    <t xml:space="preserve"> RegEnumKey</t>
  </si>
  <si>
    <t xml:space="preserve"> RegDeleteValue</t>
  </si>
  <si>
    <t xml:space="preserve"> RegFlushKey</t>
  </si>
  <si>
    <t xml:space="preserve"> RegLoadKey</t>
  </si>
  <si>
    <t xml:space="preserve"> RegDeleteKey</t>
  </si>
  <si>
    <t xml:space="preserve"> RegSetKeySecurity</t>
  </si>
  <si>
    <t xml:space="preserve"> RegRenameKey</t>
  </si>
  <si>
    <t>1935.2MB</t>
    <phoneticPr fontId="2" type="noConversion"/>
  </si>
  <si>
    <t>Collect time(seconds)</t>
    <phoneticPr fontId="2" type="noConversion"/>
  </si>
  <si>
    <t>windows10</t>
    <phoneticPr fontId="2" type="noConversion"/>
  </si>
  <si>
    <t>windows8</t>
    <phoneticPr fontId="2" type="noConversion"/>
  </si>
  <si>
    <t>windows7</t>
    <phoneticPr fontId="2" type="noConversion"/>
  </si>
  <si>
    <t>Total</t>
    <phoneticPr fontId="2" type="noConversion"/>
  </si>
  <si>
    <t>Patterns</t>
    <phoneticPr fontId="2" type="noConversion"/>
  </si>
  <si>
    <t>Total</t>
    <phoneticPr fontId="2" type="noConversion"/>
  </si>
  <si>
    <t>Consecutive duplication</t>
    <phoneticPr fontId="2" type="noConversion"/>
  </si>
  <si>
    <t>Portion</t>
    <phoneticPr fontId="2" type="noConversion"/>
  </si>
  <si>
    <t>Inconsecutive duplication</t>
    <phoneticPr fontId="2" type="noConversion"/>
  </si>
  <si>
    <t>Total duplication</t>
    <phoneticPr fontId="2" type="noConversion"/>
  </si>
  <si>
    <t>Portion of duplication</t>
    <phoneticPr fontId="2" type="noConversion"/>
  </si>
  <si>
    <t>Pattern No.</t>
    <phoneticPr fontId="2" type="noConversion"/>
  </si>
  <si>
    <t>Portion</t>
    <phoneticPr fontId="2" type="noConversion"/>
  </si>
  <si>
    <t>Duplication</t>
    <phoneticPr fontId="2" type="noConversion"/>
  </si>
  <si>
    <t>Outer1</t>
    <phoneticPr fontId="2" type="noConversion"/>
  </si>
  <si>
    <t>Outer2</t>
    <phoneticPr fontId="2" type="noConversion"/>
  </si>
  <si>
    <t>Outer3</t>
  </si>
  <si>
    <t>Outer4</t>
  </si>
  <si>
    <t>Outer5</t>
  </si>
  <si>
    <t>Outer6</t>
  </si>
  <si>
    <t>Outer7</t>
  </si>
  <si>
    <t>Outer8</t>
  </si>
  <si>
    <t>Outer9</t>
  </si>
  <si>
    <t>Outer10</t>
  </si>
  <si>
    <t>Others</t>
    <phoneticPr fontId="2" type="noConversion"/>
  </si>
  <si>
    <t>Processes</t>
    <phoneticPr fontId="2" type="noConversion"/>
  </si>
  <si>
    <t>Total</t>
    <phoneticPr fontId="2" type="noConversion"/>
  </si>
  <si>
    <t>Windows10</t>
  </si>
  <si>
    <t>Windows10</t>
    <phoneticPr fontId="2" type="noConversion"/>
  </si>
  <si>
    <t>Windows8</t>
    <phoneticPr fontId="2" type="noConversion"/>
  </si>
  <si>
    <t xml:space="preserve"> RegQueryKey</t>
  </si>
  <si>
    <t>Windows7</t>
    <phoneticPr fontId="2" type="noConversion"/>
  </si>
  <si>
    <t>windows7 X</t>
    <phoneticPr fontId="2" type="noConversion"/>
  </si>
  <si>
    <t>windows8 X</t>
    <phoneticPr fontId="2" type="noConversion"/>
  </si>
  <si>
    <t>Total</t>
    <phoneticPr fontId="2" type="noConversion"/>
  </si>
  <si>
    <t>Original</t>
    <phoneticPr fontId="2" type="noConversion"/>
  </si>
  <si>
    <t>Internal deduplicated result</t>
    <phoneticPr fontId="2" type="noConversion"/>
  </si>
  <si>
    <t>Average duplication</t>
    <phoneticPr fontId="2" type="noConversion"/>
  </si>
  <si>
    <t>Portion of duplication</t>
    <phoneticPr fontId="2" type="noConversion"/>
  </si>
  <si>
    <t>Pattern No.</t>
    <phoneticPr fontId="2" type="noConversion"/>
  </si>
  <si>
    <t>Original</t>
    <phoneticPr fontId="2" type="noConversion"/>
  </si>
  <si>
    <t>Outer deduplicated result</t>
    <phoneticPr fontId="2" type="noConversion"/>
  </si>
  <si>
    <t>Average duplication</t>
    <phoneticPr fontId="2" type="noConversion"/>
  </si>
  <si>
    <t>Portion of duplication</t>
    <phoneticPr fontId="2" type="noConversion"/>
  </si>
  <si>
    <t>Operations</t>
    <phoneticPr fontId="2" type="noConversion"/>
  </si>
  <si>
    <t>Internal deduplication</t>
    <phoneticPr fontId="2" type="noConversion"/>
  </si>
  <si>
    <t>Outer deduplication</t>
    <phoneticPr fontId="2" type="noConversion"/>
  </si>
  <si>
    <t>Effect of two-level deduplication</t>
    <phoneticPr fontId="2" type="noConversion"/>
  </si>
  <si>
    <t xml:space="preserve"> svchost.exe</t>
  </si>
  <si>
    <t xml:space="preserve"> sihost.exe</t>
  </si>
  <si>
    <t xml:space="preserve"> mspaint.exe</t>
  </si>
  <si>
    <t>Patterns</t>
    <phoneticPr fontId="2" type="noConversion"/>
  </si>
  <si>
    <t>Consecutive duplication</t>
    <phoneticPr fontId="2" type="noConversion"/>
  </si>
  <si>
    <t>Others(Write Operations)</t>
    <phoneticPr fontId="2" type="noConversion"/>
  </si>
  <si>
    <t>Internal deduplicated result</t>
    <phoneticPr fontId="2" type="noConversion"/>
  </si>
  <si>
    <t>Average duplication</t>
    <phoneticPr fontId="2" type="noConversion"/>
  </si>
  <si>
    <t>RegClosekey</t>
    <phoneticPr fontId="2" type="noConversion"/>
  </si>
  <si>
    <t>RegEnumValue</t>
    <phoneticPr fontId="2" type="noConversion"/>
  </si>
  <si>
    <t>RegEnumKey</t>
    <phoneticPr fontId="2" type="noConversion"/>
  </si>
  <si>
    <t>RegQueryKeySecurity</t>
    <phoneticPr fontId="2" type="noConversion"/>
  </si>
  <si>
    <t>RegLoadKey</t>
    <phoneticPr fontId="2" type="noConversion"/>
  </si>
  <si>
    <t>RegQueryMultipleValueKey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</si>
  <si>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</si>
  <si>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</si>
  <si>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</si>
  <si>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Pattern No.</t>
    <phoneticPr fontId="2" type="noConversion"/>
  </si>
  <si>
    <t>Outerdeduplicated result 
after internal deduplication</t>
    <phoneticPr fontId="2" type="noConversion"/>
  </si>
  <si>
    <t>Improved effect of applying outer deduplication 
after internal dedupliation</t>
    <phoneticPr fontId="2" type="noConversion"/>
  </si>
  <si>
    <t>Outer2</t>
    <phoneticPr fontId="2" type="noConversion"/>
  </si>
  <si>
    <t>Original</t>
    <phoneticPr fontId="2" type="noConversion"/>
  </si>
  <si>
    <t>Internal Deduplication</t>
    <phoneticPr fontId="2" type="noConversion"/>
  </si>
  <si>
    <t>Outer Deduplication</t>
    <phoneticPr fontId="2" type="noConversion"/>
  </si>
  <si>
    <t xml:space="preserve"> iexplore.exe</t>
  </si>
  <si>
    <t xml:space="preserve"> trustedinstaller.exe</t>
  </si>
  <si>
    <t xml:space="preserve"> excel.exe</t>
  </si>
  <si>
    <t xml:space="preserve"> powerpnt.exe</t>
  </si>
  <si>
    <t>Total</t>
    <phoneticPr fontId="2" type="noConversion"/>
  </si>
  <si>
    <t>Others</t>
    <phoneticPr fontId="2" type="noConversion"/>
  </si>
  <si>
    <t xml:space="preserve"> winword.exe</t>
  </si>
  <si>
    <t xml:space="preserve"> msmpeng.exe</t>
  </si>
  <si>
    <t>explorer.exe</t>
  </si>
  <si>
    <t>RegOpenKey - RegCloseKey</t>
  </si>
  <si>
    <t>RegOpenKey - RegSetInfoKey - RegCloseKey</t>
  </si>
  <si>
    <t>RegOpenKey - RegQueryKey - RegOpenKey - RegCloseKey</t>
  </si>
  <si>
    <t>RegOpenKey - RegQueryKey - RegOpenKey - RegQueryKey - RegOpenKey - RegCloseKey - RegCloseKey</t>
  </si>
  <si>
    <t>RegOpenKey - RegQueryKey - RegCloseKey</t>
  </si>
  <si>
    <t>RegOpenKey - RegQueryKey - RegOpenKey - RegSetInfoKey - RegCloseKey</t>
  </si>
  <si>
    <t>RegOpenKey - RegSetInfoKey - RegQueryValue - RegCloseKey</t>
  </si>
  <si>
    <t>RegOpenKey - RegQueryValue - RegCloseKey</t>
  </si>
  <si>
    <t>RegOpenKey - RegQueryValue - RegQueryValue - RegCloseKey</t>
  </si>
  <si>
    <t>RegOpenKey - RegQueryKey - RegQueryKey - RegQueryValue - RegCloseKey</t>
  </si>
  <si>
    <t>Others</t>
  </si>
  <si>
    <t>Total</t>
  </si>
  <si>
    <t>All</t>
    <phoneticPr fontId="2" type="noConversion"/>
  </si>
  <si>
    <t>Patterns</t>
  </si>
  <si>
    <t>Portion</t>
  </si>
  <si>
    <t>Consecutive duplication</t>
  </si>
  <si>
    <t>Inconsecutive duplication</t>
  </si>
  <si>
    <t>Total duplication</t>
  </si>
  <si>
    <t>Portion of duplication</t>
  </si>
  <si>
    <t>File</t>
    <phoneticPr fontId="2" type="noConversion"/>
  </si>
  <si>
    <t>Reg 비중</t>
    <phoneticPr fontId="2" type="noConversion"/>
  </si>
  <si>
    <t>['regopenkey', 'regsetinfokey', 'regqueryvalue', 'regclosekey']</t>
  </si>
  <si>
    <t>['regopenkey', 'regclosekey']</t>
  </si>
  <si>
    <t>['regopenkey', 'regqueryvalue', 'regclosekey']</t>
  </si>
  <si>
    <t>['regopenkey', 'regquerykey', 'regquerykey', 'regqueryvalue', 'regclosekey']</t>
  </si>
  <si>
    <t>['regopenkey', 'regopenkey', 'regclosekey']</t>
    <phoneticPr fontId="2" type="noConversion"/>
  </si>
  <si>
    <t>['regopenkey', 'regquerykey', 'regquerykey', 'regqueryvalue', 'regqueryvalue', 'regclosekey']</t>
  </si>
  <si>
    <t>['regopenkey', 'regquerykey', 'regopenkey', 'regclosekey']</t>
  </si>
  <si>
    <t>['regopenkey', 'regqueryvalue', 'regqueryvalue', 'regclosekey']</t>
  </si>
  <si>
    <t>['regopenkey', 'regsetinfokey', 'regclosekey']</t>
  </si>
  <si>
    <t>['regopenkey', 'regquerykey', 'regquerykey', 'regclosekey']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</si>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</sst>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%"/>
    <numFmt numFmtId="177" formatCode="0.00000%"/>
    <numFmt numFmtId="178" formatCode="0.000000%"/>
    <numFmt numFmtId="179" formatCode="0_);[Red]\(0\)"/>
    <numFmt numFmtId="180" formatCode="0.00000000_);[Red]\(0.00000000\)"/>
    <numFmt numFmtId="181" formatCode="0.00000000"/>
    <numFmt numFmtId="182" formatCode="0.0000%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78" fontId="0" fillId="0" borderId="5" xfId="1" applyNumberFormat="1" applyFont="1" applyBorder="1" applyAlignment="1">
      <alignment horizontal="center" vertical="center"/>
    </xf>
    <xf numFmtId="178" fontId="0" fillId="0" borderId="8" xfId="1" applyNumberFormat="1" applyFont="1" applyBorder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179" fontId="0" fillId="0" borderId="0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quotePrefix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1" fillId="0" borderId="5" xfId="1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0" fontId="1" fillId="0" borderId="7" xfId="1" applyNumberFormat="1" applyFont="1" applyBorder="1" applyAlignment="1">
      <alignment horizontal="center" vertical="center"/>
    </xf>
    <xf numFmtId="10" fontId="1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7" xfId="0" applyFill="1" applyBorder="1">
      <alignment vertical="center"/>
    </xf>
    <xf numFmtId="179" fontId="0" fillId="0" borderId="7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0" xfId="1" applyNumberFormat="1" applyFont="1" applyBorder="1" applyAlignment="1">
      <alignment horizontal="center" vertical="center"/>
    </xf>
    <xf numFmtId="182" fontId="0" fillId="0" borderId="7" xfId="1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2"/>
  <sheetViews>
    <sheetView workbookViewId="0">
      <selection activeCell="C3" sqref="C3:G7"/>
    </sheetView>
  </sheetViews>
  <sheetFormatPr baseColWidth="10" defaultColWidth="8.83203125" defaultRowHeight="17"/>
  <cols>
    <col min="3" max="3" width="17.33203125" bestFit="1" customWidth="1"/>
    <col min="4" max="4" width="17.5" bestFit="1" customWidth="1"/>
    <col min="5" max="5" width="22.6640625" bestFit="1" customWidth="1"/>
    <col min="6" max="6" width="22.6640625" customWidth="1"/>
    <col min="7" max="7" width="11.6640625" bestFit="1" customWidth="1"/>
  </cols>
  <sheetData>
    <row r="2" spans="3:7" ht="18" thickBot="1"/>
    <row r="3" spans="3:7">
      <c r="C3" s="34" t="s">
        <v>0</v>
      </c>
      <c r="D3" s="35" t="s">
        <v>1</v>
      </c>
      <c r="E3" s="35" t="s">
        <v>2</v>
      </c>
      <c r="F3" s="35" t="s">
        <v>42</v>
      </c>
      <c r="G3" s="36" t="s">
        <v>3</v>
      </c>
    </row>
    <row r="4" spans="3:7">
      <c r="C4" s="2" t="s">
        <v>4</v>
      </c>
      <c r="D4" s="3">
        <v>5000000</v>
      </c>
      <c r="E4" s="4">
        <v>8</v>
      </c>
      <c r="F4" s="4">
        <v>856.48</v>
      </c>
      <c r="G4" s="5" t="s">
        <v>10</v>
      </c>
    </row>
    <row r="5" spans="3:7">
      <c r="C5" s="2" t="s">
        <v>5</v>
      </c>
      <c r="D5" s="3">
        <v>5000000</v>
      </c>
      <c r="E5" s="4">
        <v>8</v>
      </c>
      <c r="F5" s="4">
        <v>954.27</v>
      </c>
      <c r="G5" s="5" t="s">
        <v>9</v>
      </c>
    </row>
    <row r="6" spans="3:7">
      <c r="C6" s="2" t="s">
        <v>6</v>
      </c>
      <c r="D6" s="3">
        <v>5000000</v>
      </c>
      <c r="E6" s="4">
        <v>8</v>
      </c>
      <c r="F6" s="4">
        <v>752.04</v>
      </c>
      <c r="G6" s="5" t="s">
        <v>8</v>
      </c>
    </row>
    <row r="7" spans="3:7" ht="18" thickBot="1">
      <c r="C7" s="6" t="s">
        <v>7</v>
      </c>
      <c r="D7" s="7">
        <v>15000000</v>
      </c>
      <c r="E7" s="8">
        <v>8</v>
      </c>
      <c r="F7" s="8">
        <f>F6+F5+F4</f>
        <v>2562.79</v>
      </c>
      <c r="G7" s="9" t="s">
        <v>41</v>
      </c>
    </row>
    <row r="20" spans="4:4">
      <c r="D20" s="1"/>
    </row>
    <row r="21" spans="4:4">
      <c r="D21" s="1"/>
    </row>
    <row r="22" spans="4:4">
      <c r="D2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62"/>
  <sheetViews>
    <sheetView topLeftCell="A6" zoomScale="75" zoomScaleNormal="85" workbookViewId="0">
      <selection sqref="A1:A1048576"/>
    </sheetView>
  </sheetViews>
  <sheetFormatPr baseColWidth="10" defaultColWidth="8.83203125" defaultRowHeight="17"/>
  <cols>
    <col min="1" max="1" width="11.33203125" style="1" bestFit="1" customWidth="1"/>
    <col min="3" max="3" width="27.1640625" style="1" bestFit="1" customWidth="1"/>
    <col min="4" max="4" width="10.33203125" style="1" bestFit="1" customWidth="1"/>
    <col min="5" max="5" width="21.6640625" style="1" bestFit="1" customWidth="1"/>
    <col min="6" max="6" width="19.83203125" style="1" bestFit="1" customWidth="1"/>
    <col min="7" max="7" width="31.6640625" style="1" bestFit="1" customWidth="1"/>
    <col min="12" max="12" width="10" bestFit="1" customWidth="1"/>
    <col min="13" max="14" width="9" bestFit="1" customWidth="1"/>
    <col min="15" max="15" width="9" customWidth="1"/>
    <col min="16" max="16" width="9" bestFit="1" customWidth="1"/>
    <col min="17" max="17" width="9" customWidth="1"/>
  </cols>
  <sheetData>
    <row r="2" spans="1:7" ht="18" thickBot="1"/>
    <row r="3" spans="1:7">
      <c r="A3" s="1" t="s">
        <v>136</v>
      </c>
      <c r="C3" s="34" t="s">
        <v>18</v>
      </c>
      <c r="D3" s="35" t="s">
        <v>78</v>
      </c>
      <c r="E3" s="35" t="s">
        <v>113</v>
      </c>
      <c r="F3" s="35" t="s">
        <v>114</v>
      </c>
      <c r="G3" s="36" t="s">
        <v>90</v>
      </c>
    </row>
    <row r="4" spans="1:7">
      <c r="C4" s="42" t="s">
        <v>21</v>
      </c>
      <c r="D4" s="43">
        <v>2957266</v>
      </c>
      <c r="E4" s="43">
        <v>621309</v>
      </c>
      <c r="F4" s="43">
        <v>621309</v>
      </c>
      <c r="G4" s="16">
        <f>(D4-F4)/D4</f>
        <v>0.78990425616092697</v>
      </c>
    </row>
    <row r="5" spans="1:7">
      <c r="C5" s="42" t="s">
        <v>23</v>
      </c>
      <c r="D5" s="43">
        <v>3398806</v>
      </c>
      <c r="E5" s="43">
        <v>1501476</v>
      </c>
      <c r="F5" s="43">
        <v>940219</v>
      </c>
      <c r="G5" s="16">
        <f t="shared" ref="G5:G14" si="0">(D5-F5)/D5</f>
        <v>0.72336785329907027</v>
      </c>
    </row>
    <row r="6" spans="1:7">
      <c r="C6" s="42" t="s">
        <v>24</v>
      </c>
      <c r="D6" s="43">
        <v>2127163</v>
      </c>
      <c r="E6" s="43">
        <v>1030620</v>
      </c>
      <c r="F6" s="43">
        <v>1030620</v>
      </c>
      <c r="G6" s="16">
        <f t="shared" si="0"/>
        <v>0.51549552149976285</v>
      </c>
    </row>
    <row r="7" spans="1:7">
      <c r="C7" s="42" t="s">
        <v>99</v>
      </c>
      <c r="D7" s="43">
        <v>1878538</v>
      </c>
      <c r="E7" s="43">
        <v>936367</v>
      </c>
      <c r="F7" s="43">
        <v>384443</v>
      </c>
      <c r="G7" s="16">
        <f t="shared" si="0"/>
        <v>0.79534989443918624</v>
      </c>
    </row>
    <row r="8" spans="1:7">
      <c r="C8" s="42" t="s">
        <v>100</v>
      </c>
      <c r="D8" s="43">
        <v>337098</v>
      </c>
      <c r="E8" s="43">
        <v>21657</v>
      </c>
      <c r="F8" s="43">
        <v>21657</v>
      </c>
      <c r="G8" s="16">
        <f t="shared" si="0"/>
        <v>0.93575458768666675</v>
      </c>
    </row>
    <row r="9" spans="1:7">
      <c r="C9" s="42" t="s">
        <v>101</v>
      </c>
      <c r="D9" s="43">
        <v>229246</v>
      </c>
      <c r="E9" s="43">
        <v>30903</v>
      </c>
      <c r="F9" s="43">
        <v>30903</v>
      </c>
      <c r="G9" s="16">
        <f t="shared" si="0"/>
        <v>0.86519721172888508</v>
      </c>
    </row>
    <row r="10" spans="1:7">
      <c r="C10" s="42" t="s">
        <v>102</v>
      </c>
      <c r="D10" s="43">
        <v>2906</v>
      </c>
      <c r="E10" s="43">
        <v>943</v>
      </c>
      <c r="F10" s="43">
        <v>943</v>
      </c>
      <c r="G10" s="16">
        <f t="shared" si="0"/>
        <v>0.67549896765313144</v>
      </c>
    </row>
    <row r="11" spans="1:7">
      <c r="C11" s="42" t="s">
        <v>103</v>
      </c>
      <c r="D11" s="43">
        <v>705</v>
      </c>
      <c r="E11" s="43">
        <v>501</v>
      </c>
      <c r="F11" s="43">
        <v>501</v>
      </c>
      <c r="G11" s="16">
        <f t="shared" si="0"/>
        <v>0.28936170212765955</v>
      </c>
    </row>
    <row r="12" spans="1:7">
      <c r="C12" s="42" t="s">
        <v>104</v>
      </c>
      <c r="D12" s="43">
        <v>383</v>
      </c>
      <c r="E12" s="43">
        <v>155</v>
      </c>
      <c r="F12" s="43">
        <v>155</v>
      </c>
      <c r="G12" s="16">
        <f t="shared" si="0"/>
        <v>0.59530026109660572</v>
      </c>
    </row>
    <row r="13" spans="1:7">
      <c r="C13" s="42" t="s">
        <v>96</v>
      </c>
      <c r="D13" s="43">
        <v>531581</v>
      </c>
      <c r="E13" s="43">
        <v>531581</v>
      </c>
      <c r="F13" s="43">
        <v>531581</v>
      </c>
      <c r="G13" s="16">
        <f t="shared" si="0"/>
        <v>0</v>
      </c>
    </row>
    <row r="14" spans="1:7" ht="18" thickBot="1">
      <c r="C14" s="44" t="s">
        <v>7</v>
      </c>
      <c r="D14" s="45">
        <f>SUM(D4:D13)</f>
        <v>11463692</v>
      </c>
      <c r="E14" s="45">
        <f>SUM(E4:E13)</f>
        <v>4675512</v>
      </c>
      <c r="F14" s="45">
        <f>SUM(F4:F13)</f>
        <v>3562331</v>
      </c>
      <c r="G14" s="17">
        <f t="shared" si="0"/>
        <v>0.68925098476127933</v>
      </c>
    </row>
    <row r="20" spans="1:16" ht="18" thickBot="1"/>
    <row r="21" spans="1:16">
      <c r="A21" s="1" t="s">
        <v>70</v>
      </c>
      <c r="C21" s="34" t="s">
        <v>18</v>
      </c>
      <c r="D21" s="35" t="s">
        <v>112</v>
      </c>
      <c r="E21" s="35" t="s">
        <v>113</v>
      </c>
      <c r="F21" s="35" t="s">
        <v>114</v>
      </c>
      <c r="G21" s="36" t="s">
        <v>90</v>
      </c>
      <c r="N21" s="43"/>
      <c r="O21" s="43"/>
    </row>
    <row r="22" spans="1:16">
      <c r="C22" s="2" t="s">
        <v>21</v>
      </c>
      <c r="D22" s="4">
        <v>1191716</v>
      </c>
      <c r="E22" s="4">
        <v>174501</v>
      </c>
      <c r="F22" s="4">
        <v>174501</v>
      </c>
      <c r="G22" s="16">
        <f>(D22-F22)/D22</f>
        <v>0.85357165633422727</v>
      </c>
      <c r="N22" s="43"/>
      <c r="O22" s="43"/>
    </row>
    <row r="23" spans="1:16">
      <c r="C23" s="2" t="s">
        <v>23</v>
      </c>
      <c r="D23" s="4">
        <v>1095517</v>
      </c>
      <c r="E23" s="4">
        <v>345490</v>
      </c>
      <c r="F23" s="4">
        <v>249094</v>
      </c>
      <c r="G23" s="16">
        <f t="shared" ref="G23:G32" si="1">(D23-F23)/D23</f>
        <v>0.77262424955523279</v>
      </c>
      <c r="O23" s="43"/>
    </row>
    <row r="24" spans="1:16">
      <c r="C24" s="2" t="s">
        <v>24</v>
      </c>
      <c r="D24" s="4">
        <v>820702</v>
      </c>
      <c r="E24" s="4">
        <v>386680</v>
      </c>
      <c r="F24" s="4">
        <v>386680</v>
      </c>
      <c r="G24" s="16">
        <f t="shared" si="1"/>
        <v>0.5288423812784665</v>
      </c>
      <c r="M24" s="43"/>
      <c r="N24" s="1"/>
      <c r="O24" s="43"/>
      <c r="P24" s="24"/>
    </row>
    <row r="25" spans="1:16">
      <c r="C25" s="2" t="s">
        <v>99</v>
      </c>
      <c r="D25" s="4">
        <v>533448</v>
      </c>
      <c r="E25" s="4">
        <v>209859</v>
      </c>
      <c r="F25" s="4">
        <v>111415</v>
      </c>
      <c r="G25" s="16">
        <f t="shared" si="1"/>
        <v>0.79114177951740372</v>
      </c>
      <c r="M25" s="43"/>
      <c r="N25" s="1"/>
      <c r="O25" s="43"/>
    </row>
    <row r="26" spans="1:16">
      <c r="C26" s="2" t="s">
        <v>100</v>
      </c>
      <c r="D26" s="4">
        <v>93677</v>
      </c>
      <c r="E26" s="4">
        <v>9429</v>
      </c>
      <c r="F26" s="4">
        <v>9429</v>
      </c>
      <c r="G26" s="16">
        <f t="shared" si="1"/>
        <v>0.89934562379239302</v>
      </c>
      <c r="O26" s="43"/>
    </row>
    <row r="27" spans="1:16">
      <c r="C27" s="2" t="s">
        <v>101</v>
      </c>
      <c r="D27" s="4">
        <v>85343</v>
      </c>
      <c r="E27" s="4">
        <v>7652</v>
      </c>
      <c r="F27" s="4">
        <v>7652</v>
      </c>
      <c r="G27" s="16">
        <f t="shared" si="1"/>
        <v>0.91033828199149314</v>
      </c>
      <c r="M27" s="1"/>
      <c r="N27" s="1"/>
      <c r="O27" s="43"/>
      <c r="P27" s="24"/>
    </row>
    <row r="28" spans="1:16">
      <c r="C28" s="2" t="s">
        <v>102</v>
      </c>
      <c r="D28" s="4">
        <v>1766</v>
      </c>
      <c r="E28" s="4">
        <v>616</v>
      </c>
      <c r="F28" s="4">
        <v>616</v>
      </c>
      <c r="G28" s="16">
        <f t="shared" si="1"/>
        <v>0.65118912797281991</v>
      </c>
      <c r="M28" s="1"/>
      <c r="N28" s="1"/>
      <c r="O28" s="43"/>
    </row>
    <row r="29" spans="1:16">
      <c r="C29" s="2" t="s">
        <v>103</v>
      </c>
      <c r="D29" s="4">
        <v>662</v>
      </c>
      <c r="E29" s="4">
        <v>477</v>
      </c>
      <c r="F29" s="4">
        <v>477</v>
      </c>
      <c r="G29" s="16">
        <f t="shared" si="1"/>
        <v>0.27945619335347432</v>
      </c>
    </row>
    <row r="30" spans="1:16">
      <c r="C30" s="2" t="s">
        <v>104</v>
      </c>
      <c r="D30" s="4">
        <v>67</v>
      </c>
      <c r="E30" s="4">
        <v>36</v>
      </c>
      <c r="F30" s="4">
        <v>36</v>
      </c>
      <c r="G30" s="16">
        <f t="shared" si="1"/>
        <v>0.46268656716417911</v>
      </c>
    </row>
    <row r="31" spans="1:16">
      <c r="C31" s="2" t="s">
        <v>96</v>
      </c>
      <c r="D31" s="4">
        <f>D43+D46+D47+D49+D51+D53+D54+D55</f>
        <v>244932</v>
      </c>
      <c r="E31" s="4">
        <f t="shared" ref="E31:F31" si="2">E43+E46+E47+E49+E51+E53+E54+E55</f>
        <v>244932</v>
      </c>
      <c r="F31" s="4">
        <f t="shared" si="2"/>
        <v>244926</v>
      </c>
      <c r="G31" s="16">
        <f t="shared" si="1"/>
        <v>2.4496594973298711E-5</v>
      </c>
    </row>
    <row r="32" spans="1:16" ht="18" thickBot="1">
      <c r="C32" s="6" t="s">
        <v>107</v>
      </c>
      <c r="D32" s="8">
        <f>SUM(D22:D31)</f>
        <v>4067830</v>
      </c>
      <c r="E32" s="8">
        <f t="shared" ref="E32:F32" si="3">SUM(E22:E31)</f>
        <v>1379672</v>
      </c>
      <c r="F32" s="8">
        <f t="shared" si="3"/>
        <v>1184826</v>
      </c>
      <c r="G32" s="17">
        <f t="shared" si="1"/>
        <v>0.70873266581936811</v>
      </c>
    </row>
    <row r="35" spans="1:17">
      <c r="A35" s="43"/>
      <c r="B35" s="10"/>
      <c r="C35" s="4"/>
      <c r="D35" s="4"/>
      <c r="E35" s="4"/>
      <c r="F35" s="4"/>
      <c r="G35" s="4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43"/>
      <c r="B36" s="10"/>
      <c r="C36" s="4"/>
      <c r="D36" s="4"/>
      <c r="E36" s="4"/>
      <c r="F36" s="4"/>
      <c r="G36" s="4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s="43"/>
      <c r="B37" s="10"/>
      <c r="C37" s="4"/>
      <c r="D37" s="4"/>
      <c r="E37" s="4"/>
      <c r="F37" s="4"/>
      <c r="G37" s="4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A38" s="43"/>
      <c r="B38" s="10"/>
      <c r="C38" s="4" t="s">
        <v>87</v>
      </c>
      <c r="D38" s="4" t="s">
        <v>78</v>
      </c>
      <c r="E38" s="4" t="s">
        <v>88</v>
      </c>
      <c r="F38" s="4" t="s">
        <v>89</v>
      </c>
      <c r="G38" s="4" t="s">
        <v>90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A39" s="43"/>
      <c r="B39" s="10"/>
      <c r="C39" s="4" t="s">
        <v>20</v>
      </c>
      <c r="D39" s="4">
        <v>1191716</v>
      </c>
      <c r="E39" s="4">
        <v>174501</v>
      </c>
      <c r="F39" s="4">
        <v>174501</v>
      </c>
      <c r="G39" s="18">
        <f>(D39-F39)/D39</f>
        <v>0.85357165633422727</v>
      </c>
      <c r="H39" s="10"/>
      <c r="I39" s="4"/>
      <c r="J39" s="10"/>
      <c r="K39" s="10"/>
      <c r="L39" s="10"/>
      <c r="M39" s="10"/>
      <c r="N39" s="10"/>
      <c r="O39" s="10"/>
      <c r="P39" s="10"/>
      <c r="Q39" s="10"/>
    </row>
    <row r="40" spans="1:17">
      <c r="A40" s="43"/>
      <c r="B40" s="10"/>
      <c r="C40" s="4" t="s">
        <v>25</v>
      </c>
      <c r="D40" s="4">
        <v>1095517</v>
      </c>
      <c r="E40" s="4">
        <v>345490</v>
      </c>
      <c r="F40" s="4">
        <v>249094</v>
      </c>
      <c r="G40" s="18">
        <f t="shared" ref="G40:G56" si="4">(D40-F40)/D40</f>
        <v>0.77262424955523279</v>
      </c>
      <c r="H40" s="10"/>
      <c r="I40" s="4"/>
      <c r="J40" s="10"/>
      <c r="K40" s="10"/>
      <c r="L40" s="10"/>
      <c r="M40" s="10"/>
      <c r="N40" s="10"/>
      <c r="O40" s="10"/>
      <c r="P40" s="10"/>
      <c r="Q40" s="10"/>
    </row>
    <row r="41" spans="1:17">
      <c r="A41" s="43"/>
      <c r="B41" s="10"/>
      <c r="C41" s="4" t="s">
        <v>26</v>
      </c>
      <c r="D41" s="4">
        <v>820702</v>
      </c>
      <c r="E41" s="4">
        <v>386680</v>
      </c>
      <c r="F41" s="4">
        <v>386680</v>
      </c>
      <c r="G41" s="18">
        <f t="shared" si="4"/>
        <v>0.5288423812784665</v>
      </c>
      <c r="H41" s="10"/>
      <c r="I41" s="4"/>
      <c r="J41" s="10"/>
      <c r="K41" s="10"/>
      <c r="L41" s="10"/>
      <c r="M41" s="10"/>
      <c r="N41" s="10"/>
      <c r="O41" s="10"/>
      <c r="P41" s="10"/>
      <c r="Q41" s="10"/>
    </row>
    <row r="42" spans="1:17">
      <c r="A42" s="43"/>
      <c r="B42" s="10"/>
      <c r="C42" s="4" t="s">
        <v>27</v>
      </c>
      <c r="D42" s="4">
        <v>533448</v>
      </c>
      <c r="E42" s="4">
        <v>209859</v>
      </c>
      <c r="F42" s="4">
        <v>111415</v>
      </c>
      <c r="G42" s="18">
        <f t="shared" si="4"/>
        <v>0.79114177951740372</v>
      </c>
      <c r="H42" s="10"/>
      <c r="I42" s="4"/>
      <c r="J42" s="10"/>
      <c r="K42" s="10"/>
      <c r="L42" s="10"/>
      <c r="M42" s="10"/>
      <c r="N42" s="10"/>
      <c r="O42" s="10"/>
      <c r="P42" s="10"/>
      <c r="Q42" s="10"/>
    </row>
    <row r="43" spans="1:17">
      <c r="A43" s="43"/>
      <c r="B43" s="10"/>
      <c r="C43" s="4" t="s">
        <v>28</v>
      </c>
      <c r="D43" s="4">
        <v>198587</v>
      </c>
      <c r="E43" s="4">
        <v>198587</v>
      </c>
      <c r="F43" s="4">
        <v>198587</v>
      </c>
      <c r="G43" s="18">
        <f t="shared" si="4"/>
        <v>0</v>
      </c>
      <c r="H43" s="10"/>
      <c r="I43" s="4"/>
      <c r="J43" s="10"/>
      <c r="K43" s="10"/>
      <c r="L43" s="10"/>
      <c r="M43" s="10"/>
      <c r="N43" s="10"/>
      <c r="O43" s="10"/>
      <c r="P43" s="10"/>
      <c r="Q43" s="10"/>
    </row>
    <row r="44" spans="1:17">
      <c r="A44" s="43"/>
      <c r="B44" s="10"/>
      <c r="C44" s="4" t="s">
        <v>32</v>
      </c>
      <c r="D44" s="4">
        <v>93677</v>
      </c>
      <c r="E44" s="4">
        <v>9429</v>
      </c>
      <c r="F44" s="4">
        <v>9429</v>
      </c>
      <c r="G44" s="18">
        <f t="shared" si="4"/>
        <v>0.89934562379239302</v>
      </c>
      <c r="H44" s="10"/>
      <c r="I44" s="4"/>
      <c r="J44" s="10"/>
      <c r="K44" s="10"/>
      <c r="L44" s="10"/>
      <c r="M44" s="10"/>
      <c r="N44" s="10"/>
      <c r="O44" s="10"/>
      <c r="P44" s="10"/>
      <c r="Q44" s="10"/>
    </row>
    <row r="45" spans="1:17">
      <c r="A45" s="43"/>
      <c r="B45" s="10"/>
      <c r="C45" s="4" t="s">
        <v>34</v>
      </c>
      <c r="D45" s="4">
        <v>85343</v>
      </c>
      <c r="E45" s="4">
        <v>7652</v>
      </c>
      <c r="F45" s="4">
        <v>7652</v>
      </c>
      <c r="G45" s="18">
        <f t="shared" si="4"/>
        <v>0.91033828199149314</v>
      </c>
      <c r="H45" s="10"/>
      <c r="I45" s="4"/>
      <c r="J45" s="10"/>
      <c r="K45" s="10"/>
      <c r="L45" s="10"/>
      <c r="M45" s="10"/>
      <c r="N45" s="10"/>
      <c r="O45" s="10"/>
      <c r="P45" s="10"/>
      <c r="Q45" s="10"/>
    </row>
    <row r="46" spans="1:17">
      <c r="A46" s="43"/>
      <c r="B46" s="10"/>
      <c r="C46" s="4" t="s">
        <v>30</v>
      </c>
      <c r="D46" s="4">
        <v>36111</v>
      </c>
      <c r="E46" s="4">
        <v>36111</v>
      </c>
      <c r="F46" s="4">
        <v>36111</v>
      </c>
      <c r="G46" s="18">
        <f t="shared" si="4"/>
        <v>0</v>
      </c>
      <c r="H46" s="10"/>
      <c r="I46" s="4"/>
      <c r="J46" s="10"/>
      <c r="K46" s="10"/>
      <c r="L46" s="10"/>
      <c r="M46" s="10"/>
      <c r="N46" s="10"/>
      <c r="O46" s="10"/>
      <c r="P46" s="10"/>
      <c r="Q46" s="10"/>
    </row>
    <row r="47" spans="1:17">
      <c r="A47" s="43"/>
      <c r="B47" s="10"/>
      <c r="C47" s="4" t="s">
        <v>33</v>
      </c>
      <c r="D47" s="4">
        <v>8836</v>
      </c>
      <c r="E47" s="4">
        <v>8836</v>
      </c>
      <c r="F47" s="4">
        <v>8830</v>
      </c>
      <c r="G47" s="18">
        <f t="shared" si="4"/>
        <v>6.79040289723857E-4</v>
      </c>
      <c r="H47" s="10"/>
      <c r="I47" s="4"/>
      <c r="J47" s="10"/>
      <c r="K47" s="10"/>
      <c r="L47" s="10"/>
      <c r="M47" s="10"/>
      <c r="N47" s="10"/>
      <c r="O47" s="10"/>
      <c r="P47" s="10"/>
      <c r="Q47" s="10"/>
    </row>
    <row r="48" spans="1:17">
      <c r="A48" s="43"/>
      <c r="B48" s="10"/>
      <c r="C48" s="4" t="s">
        <v>31</v>
      </c>
      <c r="D48" s="4">
        <v>1766</v>
      </c>
      <c r="E48" s="4">
        <v>616</v>
      </c>
      <c r="F48" s="4">
        <v>616</v>
      </c>
      <c r="G48" s="18">
        <f t="shared" si="4"/>
        <v>0.65118912797281991</v>
      </c>
      <c r="H48" s="10"/>
      <c r="I48" s="4"/>
      <c r="J48" s="10"/>
      <c r="K48" s="10"/>
      <c r="L48" s="10"/>
      <c r="M48" s="10"/>
      <c r="N48" s="10"/>
      <c r="O48" s="10"/>
      <c r="P48" s="10"/>
      <c r="Q48" s="10"/>
    </row>
    <row r="49" spans="1:17">
      <c r="A49" s="43"/>
      <c r="B49" s="10"/>
      <c r="C49" s="4" t="s">
        <v>35</v>
      </c>
      <c r="D49" s="4">
        <v>748</v>
      </c>
      <c r="E49" s="4">
        <v>748</v>
      </c>
      <c r="F49" s="4">
        <v>748</v>
      </c>
      <c r="G49" s="18">
        <f t="shared" si="4"/>
        <v>0</v>
      </c>
      <c r="H49" s="10"/>
      <c r="I49" s="4"/>
      <c r="J49" s="10"/>
      <c r="K49" s="10"/>
      <c r="L49" s="10"/>
      <c r="M49" s="10"/>
      <c r="N49" s="10"/>
      <c r="O49" s="10"/>
      <c r="P49" s="10"/>
      <c r="Q49" s="10"/>
    </row>
    <row r="50" spans="1:17">
      <c r="A50" s="43"/>
      <c r="B50" s="10"/>
      <c r="C50" s="4" t="s">
        <v>37</v>
      </c>
      <c r="D50" s="4">
        <v>662</v>
      </c>
      <c r="E50" s="4">
        <v>477</v>
      </c>
      <c r="F50" s="4">
        <v>477</v>
      </c>
      <c r="G50" s="18">
        <f t="shared" si="4"/>
        <v>0.27945619335347432</v>
      </c>
      <c r="H50" s="10"/>
      <c r="I50" s="4"/>
      <c r="J50" s="10"/>
      <c r="K50" s="10"/>
      <c r="L50" s="10"/>
      <c r="M50" s="10"/>
      <c r="N50" s="10"/>
      <c r="O50" s="10"/>
      <c r="P50" s="10"/>
      <c r="Q50" s="10"/>
    </row>
    <row r="51" spans="1:17">
      <c r="A51" s="43"/>
      <c r="B51" s="10"/>
      <c r="C51" s="4" t="s">
        <v>38</v>
      </c>
      <c r="D51" s="4">
        <v>610</v>
      </c>
      <c r="E51" s="4">
        <v>610</v>
      </c>
      <c r="F51" s="4">
        <v>610</v>
      </c>
      <c r="G51" s="18">
        <f t="shared" si="4"/>
        <v>0</v>
      </c>
      <c r="H51" s="10"/>
      <c r="I51" s="4"/>
      <c r="J51" s="10"/>
      <c r="K51" s="10"/>
      <c r="L51" s="10"/>
      <c r="M51" s="10"/>
      <c r="N51" s="10"/>
      <c r="O51" s="10"/>
      <c r="P51" s="10"/>
      <c r="Q51" s="10"/>
    </row>
    <row r="52" spans="1:17">
      <c r="A52" s="43"/>
      <c r="B52" s="10"/>
      <c r="C52" s="4" t="s">
        <v>29</v>
      </c>
      <c r="D52" s="4">
        <v>67</v>
      </c>
      <c r="E52" s="4">
        <v>36</v>
      </c>
      <c r="F52" s="4">
        <v>36</v>
      </c>
      <c r="G52" s="18">
        <f t="shared" si="4"/>
        <v>0.46268656716417911</v>
      </c>
      <c r="H52" s="10"/>
      <c r="I52" s="4"/>
      <c r="J52" s="10"/>
      <c r="K52" s="10"/>
      <c r="L52" s="10"/>
      <c r="M52" s="10"/>
      <c r="N52" s="10"/>
      <c r="O52" s="10"/>
      <c r="P52" s="10"/>
      <c r="Q52" s="10"/>
    </row>
    <row r="53" spans="1:17">
      <c r="A53" s="43"/>
      <c r="B53" s="10"/>
      <c r="C53" s="4" t="s">
        <v>39</v>
      </c>
      <c r="D53" s="4">
        <v>31</v>
      </c>
      <c r="E53" s="4">
        <v>31</v>
      </c>
      <c r="F53" s="4">
        <v>31</v>
      </c>
      <c r="G53" s="18">
        <f t="shared" si="4"/>
        <v>0</v>
      </c>
      <c r="H53" s="10"/>
      <c r="I53" s="4"/>
      <c r="J53" s="10"/>
      <c r="K53" s="10"/>
      <c r="L53" s="10"/>
      <c r="M53" s="10"/>
      <c r="N53" s="10"/>
      <c r="O53" s="10"/>
      <c r="P53" s="10"/>
      <c r="Q53" s="10"/>
    </row>
    <row r="54" spans="1:17">
      <c r="A54" s="43"/>
      <c r="B54" s="10"/>
      <c r="C54" s="4" t="s">
        <v>36</v>
      </c>
      <c r="D54" s="4">
        <v>8</v>
      </c>
      <c r="E54" s="4">
        <v>8</v>
      </c>
      <c r="F54" s="4">
        <v>8</v>
      </c>
      <c r="G54" s="18">
        <f t="shared" si="4"/>
        <v>0</v>
      </c>
      <c r="H54" s="10"/>
      <c r="I54" s="4"/>
      <c r="J54" s="10"/>
      <c r="K54" s="10"/>
      <c r="L54" s="10"/>
      <c r="M54" s="10"/>
      <c r="N54" s="10"/>
      <c r="O54" s="10"/>
      <c r="P54" s="10"/>
      <c r="Q54" s="10"/>
    </row>
    <row r="55" spans="1:17">
      <c r="A55" s="43"/>
      <c r="B55" s="10"/>
      <c r="C55" s="4" t="s">
        <v>40</v>
      </c>
      <c r="D55" s="4">
        <v>1</v>
      </c>
      <c r="E55" s="4">
        <v>1</v>
      </c>
      <c r="F55" s="4">
        <v>1</v>
      </c>
      <c r="G55" s="18">
        <f t="shared" si="4"/>
        <v>0</v>
      </c>
      <c r="H55" s="10"/>
      <c r="I55" s="4"/>
      <c r="J55" s="10"/>
      <c r="K55" s="10"/>
      <c r="L55" s="10"/>
      <c r="M55" s="10"/>
      <c r="N55" s="10"/>
      <c r="O55" s="10"/>
      <c r="P55" s="10"/>
      <c r="Q55" s="10"/>
    </row>
    <row r="56" spans="1:17">
      <c r="A56" s="43"/>
      <c r="B56" s="10"/>
      <c r="C56" s="4" t="s">
        <v>46</v>
      </c>
      <c r="D56" s="4">
        <f>SUM(D39:D55)</f>
        <v>4067830</v>
      </c>
      <c r="E56" s="4">
        <f t="shared" ref="E56:F56" si="5">SUM(E39:E55)</f>
        <v>1379672</v>
      </c>
      <c r="F56" s="4">
        <f t="shared" si="5"/>
        <v>1184826</v>
      </c>
      <c r="G56" s="18">
        <f t="shared" si="4"/>
        <v>0.70873266581936811</v>
      </c>
      <c r="H56" s="10"/>
      <c r="I56" s="4"/>
      <c r="J56" s="10"/>
      <c r="K56" s="10"/>
      <c r="L56" s="10"/>
      <c r="M56" s="10"/>
      <c r="N56" s="10"/>
      <c r="O56" s="10"/>
      <c r="P56" s="10"/>
      <c r="Q56" s="10"/>
    </row>
    <row r="57" spans="1:17">
      <c r="A57" s="43"/>
      <c r="B57" s="10"/>
      <c r="C57" s="4"/>
      <c r="D57" s="4"/>
      <c r="E57" s="4"/>
      <c r="F57" s="4"/>
      <c r="G57" s="4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s="43"/>
      <c r="B58" s="10"/>
      <c r="C58" s="4"/>
      <c r="D58" s="4"/>
      <c r="E58" s="4"/>
      <c r="F58" s="4"/>
      <c r="G58" s="4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A59" s="43"/>
      <c r="B59" s="10"/>
      <c r="C59" s="4"/>
      <c r="D59" s="4"/>
      <c r="E59" s="4"/>
      <c r="F59" s="4"/>
      <c r="G59" s="4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A60" s="43"/>
      <c r="B60" s="10"/>
      <c r="C60" s="4"/>
      <c r="D60" s="4"/>
      <c r="E60" s="4"/>
      <c r="F60" s="4"/>
      <c r="G60" s="4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A61" s="43"/>
      <c r="B61" s="10"/>
      <c r="C61" s="4"/>
      <c r="D61" s="4"/>
      <c r="E61" s="4"/>
      <c r="F61" s="4"/>
      <c r="G61" s="4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A62" s="43"/>
      <c r="B62" s="10"/>
      <c r="C62" s="4"/>
      <c r="D62" s="4"/>
      <c r="E62" s="4"/>
      <c r="F62" s="4"/>
      <c r="G62" s="4"/>
      <c r="H62" s="10"/>
      <c r="I62" s="10"/>
      <c r="J62" s="10"/>
      <c r="K62" s="10"/>
      <c r="L62" s="10"/>
      <c r="M62" s="10"/>
      <c r="N62" s="10"/>
      <c r="O62" s="10"/>
      <c r="P62" s="10"/>
      <c r="Q62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9"/>
  <sheetViews>
    <sheetView workbookViewId="0">
      <selection activeCell="C3" sqref="C3:G7"/>
    </sheetView>
  </sheetViews>
  <sheetFormatPr baseColWidth="10" defaultColWidth="8.83203125" defaultRowHeight="17"/>
  <cols>
    <col min="1" max="1" width="11" bestFit="1" customWidth="1"/>
    <col min="3" max="3" width="15.6640625" style="1" bestFit="1" customWidth="1"/>
    <col min="4" max="4" width="13.5" style="1" customWidth="1"/>
    <col min="5" max="5" width="10.6640625" style="1" customWidth="1"/>
    <col min="6" max="6" width="17.6640625" style="1" bestFit="1" customWidth="1"/>
    <col min="7" max="7" width="12.6640625" style="1" bestFit="1" customWidth="1"/>
  </cols>
  <sheetData>
    <row r="2" spans="1:7" ht="18" thickBot="1"/>
    <row r="3" spans="1:7">
      <c r="C3" s="34" t="s">
        <v>11</v>
      </c>
      <c r="D3" s="35" t="s">
        <v>12</v>
      </c>
      <c r="E3" s="35"/>
      <c r="F3" s="35" t="s">
        <v>13</v>
      </c>
      <c r="G3" s="36"/>
    </row>
    <row r="4" spans="1:7">
      <c r="C4" s="2" t="s">
        <v>14</v>
      </c>
      <c r="D4" s="4">
        <f>D11+D18+D25</f>
        <v>11463692</v>
      </c>
      <c r="E4" s="82">
        <f>D4/$D$8</f>
        <v>0.76424613333333336</v>
      </c>
      <c r="F4" s="4">
        <f>F11+F18+F25</f>
        <v>824.2535269</v>
      </c>
      <c r="G4" s="19">
        <f>F4/$F$8</f>
        <v>0.31418435523130683</v>
      </c>
    </row>
    <row r="5" spans="1:7">
      <c r="C5" s="2" t="s">
        <v>15</v>
      </c>
      <c r="D5" s="4">
        <f t="shared" ref="D5:D7" si="0">D12+D19+D26</f>
        <v>3426005</v>
      </c>
      <c r="E5" s="82">
        <f t="shared" ref="E5:E7" si="1">D5/$D$8</f>
        <v>0.22840033333333334</v>
      </c>
      <c r="F5" s="4">
        <f t="shared" ref="F5:F7" si="2">F12+F19+F26</f>
        <v>1799.217016754</v>
      </c>
      <c r="G5" s="19">
        <f t="shared" ref="G5:G7" si="3">F5/$F$8</f>
        <v>0.68581549229892758</v>
      </c>
    </row>
    <row r="6" spans="1:7">
      <c r="C6" s="2" t="s">
        <v>16</v>
      </c>
      <c r="D6" s="4">
        <f t="shared" si="0"/>
        <v>93651</v>
      </c>
      <c r="E6" s="82">
        <f t="shared" si="1"/>
        <v>6.2433999999999996E-3</v>
      </c>
      <c r="F6" s="4">
        <f t="shared" si="2"/>
        <v>1.0999999999999999E-4</v>
      </c>
      <c r="G6" s="19">
        <f t="shared" si="3"/>
        <v>4.1929185557050901E-8</v>
      </c>
    </row>
    <row r="7" spans="1:7" ht="18" thickBot="1">
      <c r="C7" s="6" t="s">
        <v>17</v>
      </c>
      <c r="D7" s="8">
        <f t="shared" si="0"/>
        <v>16652</v>
      </c>
      <c r="E7" s="83">
        <f t="shared" si="1"/>
        <v>1.1101333333333333E-3</v>
      </c>
      <c r="F7" s="8">
        <f t="shared" si="2"/>
        <v>2.9E-4</v>
      </c>
      <c r="G7" s="20">
        <f t="shared" si="3"/>
        <v>1.1054058010495239E-7</v>
      </c>
    </row>
    <row r="8" spans="1:7">
      <c r="D8" s="1">
        <f>SUM(D4:D7)</f>
        <v>15000000</v>
      </c>
      <c r="E8" s="1">
        <f t="shared" ref="E8:G8" si="4">SUM(E4:E7)</f>
        <v>1</v>
      </c>
      <c r="F8" s="1">
        <f t="shared" si="4"/>
        <v>2623.4709436539997</v>
      </c>
      <c r="G8" s="1">
        <f t="shared" si="4"/>
        <v>1</v>
      </c>
    </row>
    <row r="10" spans="1:7">
      <c r="A10" t="s">
        <v>43</v>
      </c>
      <c r="C10" s="1" t="s">
        <v>11</v>
      </c>
      <c r="D10" s="1" t="s">
        <v>12</v>
      </c>
      <c r="F10" s="1" t="s">
        <v>13</v>
      </c>
    </row>
    <row r="11" spans="1:7">
      <c r="C11" s="1" t="s">
        <v>14</v>
      </c>
      <c r="D11" s="1">
        <v>4067830</v>
      </c>
      <c r="E11" s="14">
        <f>D11/$D$15</f>
        <v>0.81356600000000001</v>
      </c>
      <c r="F11" s="1">
        <v>284.15387959999998</v>
      </c>
      <c r="G11" s="21">
        <f>F11/$F$15</f>
        <v>0.32736486256010189</v>
      </c>
    </row>
    <row r="12" spans="1:7">
      <c r="C12" s="1" t="s">
        <v>15</v>
      </c>
      <c r="D12" s="1">
        <v>901358</v>
      </c>
      <c r="E12" s="14">
        <f t="shared" ref="E12:E14" si="5">D12/$D$15</f>
        <v>0.1802716</v>
      </c>
      <c r="F12" s="1">
        <v>583.84965157399995</v>
      </c>
      <c r="G12" s="21">
        <f t="shared" ref="G12:G14" si="6">F12/$F$15</f>
        <v>0.67263505679507141</v>
      </c>
    </row>
    <row r="13" spans="1:7">
      <c r="C13" s="1" t="s">
        <v>16</v>
      </c>
      <c r="D13" s="1">
        <v>25478</v>
      </c>
      <c r="E13" s="14">
        <f t="shared" si="5"/>
        <v>5.0955999999999996E-3</v>
      </c>
      <c r="F13" s="1">
        <v>3.0000000000000001E-5</v>
      </c>
      <c r="G13" s="21">
        <f t="shared" si="6"/>
        <v>3.4562068589835493E-8</v>
      </c>
    </row>
    <row r="14" spans="1:7">
      <c r="C14" s="1" t="s">
        <v>17</v>
      </c>
      <c r="D14" s="1">
        <v>5334</v>
      </c>
      <c r="E14" s="14">
        <f t="shared" si="5"/>
        <v>1.0667999999999999E-3</v>
      </c>
      <c r="F14" s="1">
        <v>4.0000000000000003E-5</v>
      </c>
      <c r="G14" s="21">
        <f t="shared" si="6"/>
        <v>4.6082758119780662E-8</v>
      </c>
    </row>
    <row r="15" spans="1:7">
      <c r="D15" s="1">
        <f>SUM(D11:D14)</f>
        <v>5000000</v>
      </c>
      <c r="F15" s="1">
        <f>SUM(F11:F14)</f>
        <v>868.00360117399998</v>
      </c>
      <c r="G15" s="15"/>
    </row>
    <row r="16" spans="1:7">
      <c r="G16" s="15"/>
    </row>
    <row r="17" spans="1:7">
      <c r="A17" t="s">
        <v>44</v>
      </c>
      <c r="C17" s="1" t="s">
        <v>11</v>
      </c>
      <c r="D17" s="1" t="s">
        <v>12</v>
      </c>
      <c r="F17" s="1" t="s">
        <v>13</v>
      </c>
      <c r="G17" s="15"/>
    </row>
    <row r="18" spans="1:7">
      <c r="C18" s="1" t="s">
        <v>14</v>
      </c>
      <c r="D18" s="1">
        <v>3780120</v>
      </c>
      <c r="E18" s="14">
        <f>D18/$D$22</f>
        <v>0.75602400000000003</v>
      </c>
      <c r="F18" s="1">
        <v>298.54981520000001</v>
      </c>
      <c r="G18" s="21">
        <f>F18/$F$22</f>
        <v>0.30284979166126952</v>
      </c>
    </row>
    <row r="19" spans="1:7">
      <c r="C19" s="1" t="s">
        <v>15</v>
      </c>
      <c r="D19" s="1">
        <v>1148005</v>
      </c>
      <c r="E19" s="14">
        <f t="shared" ref="E19:E21" si="7">D19/$D$22</f>
        <v>0.229601</v>
      </c>
      <c r="F19" s="1">
        <v>687.25168468000004</v>
      </c>
      <c r="G19" s="21">
        <f t="shared" ref="G19:G21" si="8">F19/$F$22</f>
        <v>0.69715008661038513</v>
      </c>
    </row>
    <row r="20" spans="1:7">
      <c r="C20" s="1" t="s">
        <v>16</v>
      </c>
      <c r="D20" s="1">
        <v>63119</v>
      </c>
      <c r="E20" s="14">
        <f t="shared" si="7"/>
        <v>1.2623799999999999E-2</v>
      </c>
      <c r="F20" s="1">
        <v>6.9999999999999994E-5</v>
      </c>
      <c r="G20" s="21">
        <f t="shared" si="8"/>
        <v>7.1008201435620453E-8</v>
      </c>
    </row>
    <row r="21" spans="1:7">
      <c r="C21" s="1" t="s">
        <v>17</v>
      </c>
      <c r="D21" s="1">
        <v>8756</v>
      </c>
      <c r="E21" s="14">
        <f t="shared" si="7"/>
        <v>1.7512000000000001E-3</v>
      </c>
      <c r="F21" s="1">
        <v>5.0000000000000002E-5</v>
      </c>
      <c r="G21" s="21">
        <f t="shared" si="8"/>
        <v>5.0720143882586046E-8</v>
      </c>
    </row>
    <row r="22" spans="1:7">
      <c r="D22" s="1">
        <f>SUM(D18:D21)</f>
        <v>5000000</v>
      </c>
      <c r="F22" s="1">
        <f>SUM(F18:F21)</f>
        <v>985.80161988000009</v>
      </c>
      <c r="G22" s="15"/>
    </row>
    <row r="23" spans="1:7">
      <c r="G23" s="15"/>
    </row>
    <row r="24" spans="1:7">
      <c r="A24" t="s">
        <v>45</v>
      </c>
      <c r="C24" s="1" t="s">
        <v>11</v>
      </c>
      <c r="D24" s="1" t="s">
        <v>12</v>
      </c>
      <c r="F24" s="1" t="s">
        <v>13</v>
      </c>
      <c r="G24" s="15"/>
    </row>
    <row r="25" spans="1:7">
      <c r="C25" s="1" t="s">
        <v>14</v>
      </c>
      <c r="D25" s="1">
        <v>3615742</v>
      </c>
      <c r="E25" s="14">
        <f>D25/$D$29</f>
        <v>0.72314840000000002</v>
      </c>
      <c r="F25" s="1">
        <v>241.5498321</v>
      </c>
      <c r="G25" s="21">
        <f>F25/$F$29</f>
        <v>0.31383732574710871</v>
      </c>
    </row>
    <row r="26" spans="1:7">
      <c r="C26" s="1" t="s">
        <v>15</v>
      </c>
      <c r="D26" s="1">
        <v>1376642</v>
      </c>
      <c r="E26" s="14">
        <f t="shared" ref="E26:E28" si="9">D26/$D$29</f>
        <v>0.27532839999999997</v>
      </c>
      <c r="F26" s="1">
        <v>528.11568050000005</v>
      </c>
      <c r="G26" s="21">
        <f t="shared" ref="G26:G28" si="10">F26/$F$29</f>
        <v>0.68616240140716911</v>
      </c>
    </row>
    <row r="27" spans="1:7">
      <c r="C27" s="1" t="s">
        <v>16</v>
      </c>
      <c r="D27" s="1">
        <v>5054</v>
      </c>
      <c r="E27" s="14">
        <f t="shared" si="9"/>
        <v>1.0108000000000001E-3</v>
      </c>
      <c r="F27" s="1">
        <v>1.0000000000000001E-5</v>
      </c>
      <c r="G27" s="21">
        <f t="shared" si="10"/>
        <v>1.299265344209315E-8</v>
      </c>
    </row>
    <row r="28" spans="1:7">
      <c r="C28" s="1" t="s">
        <v>17</v>
      </c>
      <c r="D28" s="1">
        <v>2562</v>
      </c>
      <c r="E28" s="14">
        <f t="shared" si="9"/>
        <v>5.1239999999999999E-4</v>
      </c>
      <c r="F28" s="1">
        <v>2.0000000000000001E-4</v>
      </c>
      <c r="G28" s="21">
        <f t="shared" si="10"/>
        <v>2.5985306884186298E-7</v>
      </c>
    </row>
    <row r="29" spans="1:7">
      <c r="D29" s="1">
        <f>SUM(D25:D28)</f>
        <v>5000000</v>
      </c>
      <c r="F29" s="1">
        <f t="shared" ref="F29" si="11">SUM(F25:F28)</f>
        <v>769.66572259999998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09"/>
  <sheetViews>
    <sheetView workbookViewId="0">
      <selection activeCell="C3" sqref="C3:G21"/>
    </sheetView>
  </sheetViews>
  <sheetFormatPr baseColWidth="10" defaultColWidth="8.83203125" defaultRowHeight="17"/>
  <cols>
    <col min="1" max="1" width="11.33203125" style="1" bestFit="1" customWidth="1"/>
    <col min="2" max="2" width="9" style="1"/>
    <col min="3" max="3" width="28.33203125" style="1" bestFit="1" customWidth="1"/>
    <col min="4" max="4" width="12.1640625" style="1" bestFit="1" customWidth="1"/>
    <col min="5" max="5" width="12.1640625" customWidth="1"/>
    <col min="6" max="6" width="12.6640625" bestFit="1" customWidth="1"/>
    <col min="12" max="12" width="9.5" bestFit="1" customWidth="1"/>
  </cols>
  <sheetData>
    <row r="2" spans="1:7" ht="18" thickBot="1"/>
    <row r="3" spans="1:7">
      <c r="A3" s="1" t="s">
        <v>7</v>
      </c>
      <c r="C3" s="34" t="s">
        <v>18</v>
      </c>
      <c r="D3" s="35" t="s">
        <v>12</v>
      </c>
      <c r="E3" s="35"/>
      <c r="F3" s="35" t="s">
        <v>19</v>
      </c>
      <c r="G3" s="37"/>
    </row>
    <row r="4" spans="1:7">
      <c r="C4" s="2" t="s">
        <v>20</v>
      </c>
      <c r="D4" s="4">
        <f>D29+D53+D71</f>
        <v>2957266</v>
      </c>
      <c r="E4" s="18">
        <f>D4/$D$21</f>
        <v>0.25796802635660482</v>
      </c>
      <c r="F4" s="4">
        <f>F29+F53+F71</f>
        <v>94.423900000000003</v>
      </c>
      <c r="G4" s="16">
        <f>F4/$F$21</f>
        <v>0.11455710500116587</v>
      </c>
    </row>
    <row r="5" spans="1:7">
      <c r="C5" s="2" t="s">
        <v>25</v>
      </c>
      <c r="D5" s="4">
        <f>D30+D50+D70</f>
        <v>3398806</v>
      </c>
      <c r="E5" s="18">
        <f t="shared" ref="E5:E20" si="0">D5/$D$21</f>
        <v>0.29648441357286986</v>
      </c>
      <c r="F5" s="4">
        <f>F30+F50+F70</f>
        <v>460.35210000000001</v>
      </c>
      <c r="G5" s="16">
        <f t="shared" ref="G5:G20" si="1">F5/$F$21</f>
        <v>0.55850906240059139</v>
      </c>
    </row>
    <row r="6" spans="1:7">
      <c r="C6" s="2" t="s">
        <v>26</v>
      </c>
      <c r="D6" s="4">
        <f>D31+D51+D73</f>
        <v>2127163</v>
      </c>
      <c r="E6" s="18">
        <f t="shared" si="0"/>
        <v>0.18555653798095761</v>
      </c>
      <c r="F6" s="4">
        <f>F31+F51+F73</f>
        <v>85.578699999999998</v>
      </c>
      <c r="G6" s="16">
        <f t="shared" si="1"/>
        <v>0.1038259182448858</v>
      </c>
    </row>
    <row r="7" spans="1:7">
      <c r="C7" s="2" t="s">
        <v>27</v>
      </c>
      <c r="D7" s="4">
        <f>D32+D52+D72</f>
        <v>1878538</v>
      </c>
      <c r="E7" s="18">
        <f t="shared" si="0"/>
        <v>0.1638684989094264</v>
      </c>
      <c r="F7" s="4">
        <f>F32+F52+F72</f>
        <v>48.9831</v>
      </c>
      <c r="G7" s="16">
        <f t="shared" si="1"/>
        <v>5.9427349749190693E-2</v>
      </c>
    </row>
    <row r="8" spans="1:7">
      <c r="A8" s="1" t="s">
        <v>75</v>
      </c>
      <c r="B8" s="1">
        <v>2</v>
      </c>
      <c r="C8" s="2" t="s">
        <v>28</v>
      </c>
      <c r="D8" s="4">
        <f>D33+D56</f>
        <v>394141</v>
      </c>
      <c r="E8" s="18">
        <f t="shared" si="0"/>
        <v>3.4381680875585283E-2</v>
      </c>
      <c r="F8" s="4">
        <f>F33+F56</f>
        <v>8.6366000000000014</v>
      </c>
      <c r="G8" s="16">
        <f t="shared" si="1"/>
        <v>1.0478108752689405E-2</v>
      </c>
    </row>
    <row r="9" spans="1:7">
      <c r="C9" s="2" t="s">
        <v>32</v>
      </c>
      <c r="D9" s="4">
        <f>D34+D57+D74</f>
        <v>337098</v>
      </c>
      <c r="E9" s="18">
        <f t="shared" si="0"/>
        <v>2.9405709783549661E-2</v>
      </c>
      <c r="F9" s="4">
        <f>F34+F57+F74</f>
        <v>51.702000000000005</v>
      </c>
      <c r="G9" s="16">
        <f t="shared" si="1"/>
        <v>6.2725977668474583E-2</v>
      </c>
    </row>
    <row r="10" spans="1:7">
      <c r="C10" s="2" t="s">
        <v>34</v>
      </c>
      <c r="D10" s="4">
        <f>D35+D55+D76</f>
        <v>229246</v>
      </c>
      <c r="E10" s="18">
        <f t="shared" si="0"/>
        <v>1.9997571463015579E-2</v>
      </c>
      <c r="F10" s="4">
        <f>F35+F55+F76</f>
        <v>8.120099999999999</v>
      </c>
      <c r="G10" s="16">
        <f t="shared" si="1"/>
        <v>9.8514798511813925E-3</v>
      </c>
    </row>
    <row r="11" spans="1:7">
      <c r="C11" s="2" t="s">
        <v>30</v>
      </c>
      <c r="D11" s="4">
        <f>D36+D58+D77</f>
        <v>92557</v>
      </c>
      <c r="E11" s="18">
        <f t="shared" si="0"/>
        <v>8.0739259219455659E-3</v>
      </c>
      <c r="F11" s="4">
        <f>F36+F58+F77</f>
        <v>18.5442</v>
      </c>
      <c r="G11" s="16">
        <f t="shared" si="1"/>
        <v>2.2498222023900939E-2</v>
      </c>
    </row>
    <row r="12" spans="1:7">
      <c r="C12" s="2" t="s">
        <v>33</v>
      </c>
      <c r="D12" s="4">
        <f>D37+D54+D75</f>
        <v>39739</v>
      </c>
      <c r="E12" s="18">
        <f t="shared" si="0"/>
        <v>3.4665097422366198E-3</v>
      </c>
      <c r="F12" s="4">
        <f>F37+F54+F75</f>
        <v>19.242100000000001</v>
      </c>
      <c r="G12" s="16">
        <f t="shared" si="1"/>
        <v>2.3344929304370331E-2</v>
      </c>
    </row>
    <row r="13" spans="1:7">
      <c r="C13" s="2" t="s">
        <v>31</v>
      </c>
      <c r="D13" s="4">
        <f>D38+D59+D81</f>
        <v>2906</v>
      </c>
      <c r="E13" s="18">
        <f t="shared" si="0"/>
        <v>2.5349599413522278E-4</v>
      </c>
      <c r="F13" s="4">
        <f>F38+F59+F81</f>
        <v>2.8999999999999998E-2</v>
      </c>
      <c r="G13" s="16">
        <f t="shared" si="1"/>
        <v>3.5183423317971509E-5</v>
      </c>
    </row>
    <row r="14" spans="1:7">
      <c r="C14" s="2" t="s">
        <v>35</v>
      </c>
      <c r="D14" s="4">
        <f>D39+D60+D80</f>
        <v>3329</v>
      </c>
      <c r="E14" s="18">
        <f t="shared" si="0"/>
        <v>2.9039510133384603E-4</v>
      </c>
      <c r="F14" s="4">
        <f>F39+F60+F80</f>
        <v>0.72070000000000001</v>
      </c>
      <c r="G14" s="16">
        <f t="shared" si="1"/>
        <v>8.7436873052627818E-4</v>
      </c>
    </row>
    <row r="15" spans="1:7">
      <c r="A15" s="1" t="s">
        <v>75</v>
      </c>
      <c r="B15" s="1">
        <v>2</v>
      </c>
      <c r="C15" s="2" t="s">
        <v>37</v>
      </c>
      <c r="D15" s="4">
        <f>D40+D64</f>
        <v>705</v>
      </c>
      <c r="E15" s="18">
        <f t="shared" si="0"/>
        <v>6.1498511997705449E-5</v>
      </c>
      <c r="F15" s="4">
        <f>F40+F64</f>
        <v>22.885100000000001</v>
      </c>
      <c r="G15" s="16">
        <f t="shared" si="1"/>
        <v>2.7764695206003786E-2</v>
      </c>
    </row>
    <row r="16" spans="1:7">
      <c r="C16" s="2" t="s">
        <v>38</v>
      </c>
      <c r="D16" s="4">
        <f>D41+D63+D78</f>
        <v>1649</v>
      </c>
      <c r="E16" s="18">
        <f t="shared" si="0"/>
        <v>1.4384545572229261E-4</v>
      </c>
      <c r="F16" s="4">
        <f>F41+F63+F78</f>
        <v>0.52200000000000002</v>
      </c>
      <c r="G16" s="16">
        <f t="shared" si="1"/>
        <v>6.3330161972348722E-4</v>
      </c>
    </row>
    <row r="17" spans="1:8">
      <c r="C17" s="2" t="s">
        <v>29</v>
      </c>
      <c r="D17" s="4">
        <f>D42+D62+D79</f>
        <v>383</v>
      </c>
      <c r="E17" s="18">
        <f t="shared" si="0"/>
        <v>3.3409829922157715E-5</v>
      </c>
      <c r="F17" s="4">
        <f>F42+F62+F79</f>
        <v>0.1515</v>
      </c>
      <c r="G17" s="16">
        <f t="shared" si="1"/>
        <v>1.8380305629905804E-4</v>
      </c>
    </row>
    <row r="18" spans="1:8">
      <c r="C18" s="2" t="s">
        <v>39</v>
      </c>
      <c r="D18" s="4">
        <f>D43+D61+D82</f>
        <v>142</v>
      </c>
      <c r="E18" s="18">
        <f t="shared" si="0"/>
        <v>1.238693433145273E-5</v>
      </c>
      <c r="F18" s="4">
        <f>F43+F61+F82</f>
        <v>7.6399999999999996E-2</v>
      </c>
      <c r="G18" s="16">
        <f t="shared" si="1"/>
        <v>9.269012212044907E-5</v>
      </c>
    </row>
    <row r="19" spans="1:8">
      <c r="C19" s="2" t="s">
        <v>36</v>
      </c>
      <c r="D19" s="4">
        <f>D44+D65+D83</f>
        <v>22</v>
      </c>
      <c r="E19" s="18">
        <f t="shared" si="0"/>
        <v>1.9191025020560566E-6</v>
      </c>
      <c r="F19" s="4">
        <f>F44+F65+F83</f>
        <v>4.2459999999999996</v>
      </c>
      <c r="G19" s="16">
        <f t="shared" si="1"/>
        <v>5.1513384623485172E-3</v>
      </c>
    </row>
    <row r="20" spans="1:8">
      <c r="A20" s="1" t="s">
        <v>76</v>
      </c>
      <c r="B20" s="1">
        <v>2</v>
      </c>
      <c r="C20" s="2" t="s">
        <v>40</v>
      </c>
      <c r="D20" s="4">
        <f>D45+D84</f>
        <v>2</v>
      </c>
      <c r="E20" s="18">
        <f t="shared" si="0"/>
        <v>1.7446386382327788E-7</v>
      </c>
      <c r="F20" s="4">
        <f>F45+F84</f>
        <v>3.8300000000000001E-2</v>
      </c>
      <c r="G20" s="16">
        <f t="shared" si="1"/>
        <v>4.6466383209596852E-5</v>
      </c>
    </row>
    <row r="21" spans="1:8" ht="18" thickBot="1">
      <c r="C21" s="6" t="s">
        <v>77</v>
      </c>
      <c r="D21" s="8">
        <f>SUM(D4:D20)</f>
        <v>11463692</v>
      </c>
      <c r="E21" s="11"/>
      <c r="F21" s="11">
        <f>SUM(F4:F20)</f>
        <v>824.25180000000034</v>
      </c>
      <c r="G21" s="12"/>
    </row>
    <row r="22" spans="1:8">
      <c r="D22" s="1">
        <f>D46+D66+D85</f>
        <v>11463692</v>
      </c>
      <c r="F22">
        <f>F46+F66+F85</f>
        <v>824.2518</v>
      </c>
    </row>
    <row r="27" spans="1:8">
      <c r="B27" s="4"/>
      <c r="C27" s="4"/>
      <c r="D27" s="4"/>
      <c r="E27" s="10"/>
      <c r="F27" s="10"/>
      <c r="G27" s="10"/>
      <c r="H27" s="10"/>
    </row>
    <row r="28" spans="1:8">
      <c r="A28" s="1" t="s">
        <v>71</v>
      </c>
      <c r="B28" s="4"/>
      <c r="C28" s="4" t="s">
        <v>18</v>
      </c>
      <c r="D28" s="4" t="s">
        <v>12</v>
      </c>
      <c r="E28" s="4"/>
      <c r="F28" s="4" t="s">
        <v>19</v>
      </c>
      <c r="G28" s="4"/>
      <c r="H28" s="10"/>
    </row>
    <row r="29" spans="1:8">
      <c r="B29" s="4"/>
      <c r="C29" s="4" t="s">
        <v>20</v>
      </c>
      <c r="D29" s="4">
        <v>1191716</v>
      </c>
      <c r="E29" s="18">
        <f>D29/$D$46</f>
        <v>0.2929611119442061</v>
      </c>
      <c r="F29" s="4">
        <v>64.331400000000002</v>
      </c>
      <c r="G29" s="18">
        <f>F29/$F$46</f>
        <v>0.22639640926850188</v>
      </c>
      <c r="H29" s="10"/>
    </row>
    <row r="30" spans="1:8">
      <c r="B30" s="4"/>
      <c r="C30" s="4" t="s">
        <v>25</v>
      </c>
      <c r="D30" s="4">
        <v>1095517</v>
      </c>
      <c r="E30" s="18">
        <f t="shared" ref="E30:E45" si="2">D30/$D$46</f>
        <v>0.26931238522750461</v>
      </c>
      <c r="F30" s="4">
        <v>103.3985</v>
      </c>
      <c r="G30" s="18">
        <f t="shared" ref="G30:G45" si="3">F30/$F$46</f>
        <v>0.36388216522179201</v>
      </c>
      <c r="H30" s="10"/>
    </row>
    <row r="31" spans="1:8">
      <c r="B31" s="4"/>
      <c r="C31" s="4" t="s">
        <v>26</v>
      </c>
      <c r="D31" s="4">
        <v>820702</v>
      </c>
      <c r="E31" s="18">
        <f t="shared" si="2"/>
        <v>0.2017542522671793</v>
      </c>
      <c r="F31" s="4">
        <v>43.258499999999998</v>
      </c>
      <c r="G31" s="18">
        <f t="shared" si="3"/>
        <v>0.15223621855488126</v>
      </c>
      <c r="H31" s="10"/>
    </row>
    <row r="32" spans="1:8">
      <c r="B32" s="4"/>
      <c r="C32" s="4" t="s">
        <v>27</v>
      </c>
      <c r="D32" s="4">
        <v>533448</v>
      </c>
      <c r="E32" s="18">
        <f t="shared" si="2"/>
        <v>0.13113822357374816</v>
      </c>
      <c r="F32" s="4">
        <v>29.543399999999998</v>
      </c>
      <c r="G32" s="18">
        <f t="shared" si="3"/>
        <v>0.10396975159227155</v>
      </c>
      <c r="H32" s="10"/>
    </row>
    <row r="33" spans="2:8">
      <c r="B33" s="4"/>
      <c r="C33" s="4" t="s">
        <v>28</v>
      </c>
      <c r="D33" s="4">
        <v>198587</v>
      </c>
      <c r="E33" s="18">
        <f t="shared" si="2"/>
        <v>4.8818903444834222E-2</v>
      </c>
      <c r="F33" s="4">
        <v>5.7407000000000004</v>
      </c>
      <c r="G33" s="18">
        <f t="shared" si="3"/>
        <v>2.0202791586809689E-2</v>
      </c>
      <c r="H33" s="10"/>
    </row>
    <row r="34" spans="2:8">
      <c r="B34" s="4"/>
      <c r="C34" s="4" t="s">
        <v>32</v>
      </c>
      <c r="D34" s="4">
        <v>93677</v>
      </c>
      <c r="E34" s="18">
        <f t="shared" si="2"/>
        <v>2.3028740139091359E-2</v>
      </c>
      <c r="F34" s="4">
        <v>4.1456</v>
      </c>
      <c r="G34" s="18">
        <f t="shared" si="3"/>
        <v>1.4589282283045315E-2</v>
      </c>
      <c r="H34" s="10"/>
    </row>
    <row r="35" spans="2:8">
      <c r="B35" s="4"/>
      <c r="C35" s="4" t="s">
        <v>34</v>
      </c>
      <c r="D35" s="4">
        <v>85343</v>
      </c>
      <c r="E35" s="18">
        <f t="shared" si="2"/>
        <v>2.0979981955981445E-2</v>
      </c>
      <c r="F35" s="4">
        <v>3.0484</v>
      </c>
      <c r="G35" s="18">
        <f t="shared" si="3"/>
        <v>1.0727993079803971E-2</v>
      </c>
      <c r="H35" s="10"/>
    </row>
    <row r="36" spans="2:8">
      <c r="B36" s="4"/>
      <c r="C36" s="4" t="s">
        <v>30</v>
      </c>
      <c r="D36" s="4">
        <v>36111</v>
      </c>
      <c r="E36" s="18">
        <f t="shared" si="2"/>
        <v>8.8772146328632215E-3</v>
      </c>
      <c r="F36" s="4">
        <v>5.3045999999999998</v>
      </c>
      <c r="G36" s="18">
        <f t="shared" si="3"/>
        <v>1.8668059339695623E-2</v>
      </c>
      <c r="H36" s="10"/>
    </row>
    <row r="37" spans="2:8">
      <c r="B37" s="4"/>
      <c r="C37" s="4" t="s">
        <v>33</v>
      </c>
      <c r="D37" s="4">
        <v>8836</v>
      </c>
      <c r="E37" s="18">
        <f t="shared" si="2"/>
        <v>2.1721655034748258E-3</v>
      </c>
      <c r="F37" s="4">
        <v>2.0495999999999999</v>
      </c>
      <c r="G37" s="18">
        <f t="shared" si="3"/>
        <v>7.2129952159710716E-3</v>
      </c>
      <c r="H37" s="10"/>
    </row>
    <row r="38" spans="2:8">
      <c r="B38" s="4"/>
      <c r="C38" s="4" t="s">
        <v>31</v>
      </c>
      <c r="D38" s="4">
        <v>1766</v>
      </c>
      <c r="E38" s="18">
        <f t="shared" si="2"/>
        <v>4.3413810311640358E-4</v>
      </c>
      <c r="F38" s="4">
        <v>1.41E-2</v>
      </c>
      <c r="G38" s="18">
        <f t="shared" si="3"/>
        <v>4.9621015098161651E-5</v>
      </c>
      <c r="H38" s="10"/>
    </row>
    <row r="39" spans="2:8">
      <c r="B39" s="4"/>
      <c r="C39" s="4" t="s">
        <v>35</v>
      </c>
      <c r="D39" s="4">
        <v>748</v>
      </c>
      <c r="E39" s="18">
        <f t="shared" si="2"/>
        <v>1.8388182397002824E-4</v>
      </c>
      <c r="F39" s="4">
        <v>0.20300000000000001</v>
      </c>
      <c r="G39" s="18">
        <f t="shared" si="3"/>
        <v>7.144018485763699E-4</v>
      </c>
      <c r="H39" s="10"/>
    </row>
    <row r="40" spans="2:8">
      <c r="B40" s="4"/>
      <c r="C40" s="4" t="s">
        <v>37</v>
      </c>
      <c r="D40" s="4">
        <v>662</v>
      </c>
      <c r="E40" s="18">
        <f t="shared" si="2"/>
        <v>1.6274033083978436E-4</v>
      </c>
      <c r="F40" s="4">
        <v>22.665600000000001</v>
      </c>
      <c r="G40" s="18">
        <f t="shared" si="3"/>
        <v>7.976525388715551E-2</v>
      </c>
      <c r="H40" s="10"/>
    </row>
    <row r="41" spans="2:8">
      <c r="B41" s="4"/>
      <c r="C41" s="4" t="s">
        <v>38</v>
      </c>
      <c r="D41" s="4">
        <v>610</v>
      </c>
      <c r="E41" s="18">
        <f t="shared" si="2"/>
        <v>1.4995710243545084E-4</v>
      </c>
      <c r="F41" s="4">
        <v>0.29809999999999998</v>
      </c>
      <c r="G41" s="18">
        <f t="shared" si="3"/>
        <v>1.0490797589192899E-3</v>
      </c>
      <c r="H41" s="10"/>
    </row>
    <row r="42" spans="2:8">
      <c r="B42" s="4"/>
      <c r="C42" s="4" t="s">
        <v>29</v>
      </c>
      <c r="D42" s="4">
        <v>67</v>
      </c>
      <c r="E42" s="18">
        <f t="shared" si="2"/>
        <v>1.6470698136352798E-5</v>
      </c>
      <c r="F42" s="4">
        <v>1.4E-2</v>
      </c>
      <c r="G42" s="18">
        <f t="shared" si="3"/>
        <v>4.9269093005266891E-5</v>
      </c>
      <c r="H42" s="10"/>
    </row>
    <row r="43" spans="2:8">
      <c r="B43" s="4"/>
      <c r="C43" s="4" t="s">
        <v>39</v>
      </c>
      <c r="D43" s="4">
        <v>31</v>
      </c>
      <c r="E43" s="18">
        <f t="shared" si="2"/>
        <v>7.620770779506518E-6</v>
      </c>
      <c r="F43" s="4">
        <v>5.8999999999999999E-3</v>
      </c>
      <c r="G43" s="18">
        <f t="shared" si="3"/>
        <v>2.0763403480791046E-5</v>
      </c>
      <c r="H43" s="10"/>
    </row>
    <row r="44" spans="2:8">
      <c r="B44" s="4"/>
      <c r="C44" s="4" t="s">
        <v>36</v>
      </c>
      <c r="D44" s="4">
        <v>8</v>
      </c>
      <c r="E44" s="18">
        <f t="shared" si="2"/>
        <v>1.9666505237436178E-6</v>
      </c>
      <c r="F44" s="4">
        <v>0.1235</v>
      </c>
      <c r="G44" s="18">
        <f t="shared" si="3"/>
        <v>4.3462378472503292E-4</v>
      </c>
      <c r="H44" s="10"/>
    </row>
    <row r="45" spans="2:8">
      <c r="B45" s="4"/>
      <c r="C45" s="4" t="s">
        <v>40</v>
      </c>
      <c r="D45" s="4">
        <v>1</v>
      </c>
      <c r="E45" s="18">
        <f t="shared" si="2"/>
        <v>2.4583131546795222E-7</v>
      </c>
      <c r="F45" s="4">
        <v>8.8999999999999999E-3</v>
      </c>
      <c r="G45" s="18">
        <f t="shared" si="3"/>
        <v>3.1321066267633952E-5</v>
      </c>
      <c r="H45" s="10"/>
    </row>
    <row r="46" spans="2:8">
      <c r="B46" s="4"/>
      <c r="C46" s="4" t="s">
        <v>46</v>
      </c>
      <c r="D46" s="4">
        <f>SUM(D29:D45)</f>
        <v>4067830</v>
      </c>
      <c r="E46" s="4"/>
      <c r="F46" s="4">
        <f>SUM(F29:F45)</f>
        <v>284.15379999999988</v>
      </c>
      <c r="G46" s="4"/>
      <c r="H46" s="10"/>
    </row>
    <row r="47" spans="2:8">
      <c r="B47" s="4"/>
      <c r="C47" s="4"/>
      <c r="D47" s="4"/>
      <c r="E47" s="4"/>
      <c r="F47" s="4"/>
      <c r="G47" s="4"/>
      <c r="H47" s="10"/>
    </row>
    <row r="48" spans="2:8">
      <c r="B48" s="4"/>
      <c r="C48" s="4"/>
      <c r="D48" s="4"/>
      <c r="E48" s="10"/>
      <c r="F48" s="10"/>
      <c r="G48" s="10"/>
      <c r="H48" s="10"/>
    </row>
    <row r="49" spans="1:8">
      <c r="A49" s="1" t="s">
        <v>72</v>
      </c>
      <c r="B49" s="4"/>
      <c r="C49" s="4" t="s">
        <v>18</v>
      </c>
      <c r="D49" s="4" t="s">
        <v>12</v>
      </c>
      <c r="E49" s="4"/>
      <c r="F49" s="4" t="s">
        <v>19</v>
      </c>
      <c r="G49" s="4"/>
      <c r="H49" s="10"/>
    </row>
    <row r="50" spans="1:8">
      <c r="B50" s="4"/>
      <c r="C50" s="22" t="s">
        <v>22</v>
      </c>
      <c r="D50" s="4">
        <v>1063162</v>
      </c>
      <c r="E50" s="18">
        <f>D50/$D$66</f>
        <v>0.28125085976106579</v>
      </c>
      <c r="F50" s="4">
        <v>191.45179999999999</v>
      </c>
      <c r="G50" s="18">
        <f>F50/$F$66</f>
        <v>0.64127429668161662</v>
      </c>
      <c r="H50" s="10"/>
    </row>
    <row r="51" spans="1:8">
      <c r="B51" s="4"/>
      <c r="C51" s="4" t="s">
        <v>26</v>
      </c>
      <c r="D51" s="4">
        <v>672421</v>
      </c>
      <c r="E51" s="18">
        <f t="shared" ref="E51:E65" si="4">D51/$D$66</f>
        <v>0.17788350634371394</v>
      </c>
      <c r="F51" s="4">
        <v>18.485700000000001</v>
      </c>
      <c r="G51" s="18">
        <f t="shared" ref="G51:G65" si="5">F51/$F$66</f>
        <v>6.1918479043641075E-2</v>
      </c>
      <c r="H51" s="10"/>
    </row>
    <row r="52" spans="1:8">
      <c r="B52" s="4"/>
      <c r="C52" s="4" t="s">
        <v>27</v>
      </c>
      <c r="D52" s="4">
        <v>526489</v>
      </c>
      <c r="E52" s="18">
        <f t="shared" si="4"/>
        <v>0.13927838269684562</v>
      </c>
      <c r="F52" s="4">
        <v>5.3906999999999998</v>
      </c>
      <c r="G52" s="18">
        <f t="shared" si="5"/>
        <v>1.8056332461338004E-2</v>
      </c>
      <c r="H52" s="10"/>
    </row>
    <row r="53" spans="1:8">
      <c r="B53" s="4"/>
      <c r="C53" s="4" t="s">
        <v>73</v>
      </c>
      <c r="D53" s="4">
        <v>1081261</v>
      </c>
      <c r="E53" s="18">
        <f t="shared" si="4"/>
        <v>0.28603880300096296</v>
      </c>
      <c r="F53" s="4">
        <v>14.297599999999999</v>
      </c>
      <c r="G53" s="18">
        <f t="shared" si="5"/>
        <v>4.7890296065302505E-2</v>
      </c>
      <c r="H53" s="10"/>
    </row>
    <row r="54" spans="1:8">
      <c r="C54" s="1" t="s">
        <v>33</v>
      </c>
      <c r="D54" s="1">
        <v>15927</v>
      </c>
      <c r="E54" s="18">
        <f t="shared" si="4"/>
        <v>4.213358306085521E-3</v>
      </c>
      <c r="F54" s="24">
        <v>9.9872999999999994</v>
      </c>
      <c r="G54" s="18">
        <f t="shared" si="5"/>
        <v>3.3452800042874029E-2</v>
      </c>
    </row>
    <row r="55" spans="1:8">
      <c r="C55" s="1" t="s">
        <v>34</v>
      </c>
      <c r="D55" s="1">
        <v>100183</v>
      </c>
      <c r="E55" s="18">
        <f t="shared" si="4"/>
        <v>2.6502597801128007E-2</v>
      </c>
      <c r="F55" s="1">
        <v>3.4358</v>
      </c>
      <c r="G55" s="18">
        <f t="shared" si="5"/>
        <v>1.1508328616073073E-2</v>
      </c>
    </row>
    <row r="56" spans="1:8">
      <c r="C56" s="1" t="s">
        <v>28</v>
      </c>
      <c r="D56" s="1">
        <v>195554</v>
      </c>
      <c r="E56" s="18">
        <f t="shared" si="4"/>
        <v>5.1732220141159538E-2</v>
      </c>
      <c r="F56" s="1">
        <v>2.8959000000000001</v>
      </c>
      <c r="G56" s="18">
        <f t="shared" si="5"/>
        <v>9.6999152567920164E-3</v>
      </c>
    </row>
    <row r="57" spans="1:8">
      <c r="C57" s="23" t="s">
        <v>32</v>
      </c>
      <c r="D57" s="1">
        <v>93756</v>
      </c>
      <c r="E57" s="18">
        <f t="shared" si="4"/>
        <v>2.4802387225802355E-2</v>
      </c>
      <c r="F57" s="1">
        <v>44.219700000000003</v>
      </c>
      <c r="G57" s="18">
        <f t="shared" si="5"/>
        <v>0.14811538474421285</v>
      </c>
    </row>
    <row r="58" spans="1:8">
      <c r="C58" s="1" t="s">
        <v>30</v>
      </c>
      <c r="D58" s="1">
        <v>27295</v>
      </c>
      <c r="E58" s="18">
        <f t="shared" si="4"/>
        <v>7.2206702432726999E-3</v>
      </c>
      <c r="F58" s="1">
        <v>7.3216999999999999</v>
      </c>
      <c r="G58" s="18">
        <f t="shared" si="5"/>
        <v>2.4524282446097622E-2</v>
      </c>
    </row>
    <row r="59" spans="1:8">
      <c r="C59" s="1" t="s">
        <v>31</v>
      </c>
      <c r="D59" s="1">
        <v>1045</v>
      </c>
      <c r="E59" s="18">
        <f t="shared" si="4"/>
        <v>2.7644625038358568E-4</v>
      </c>
      <c r="F59" s="1">
        <v>1.2999999999999999E-2</v>
      </c>
      <c r="G59" s="18">
        <f t="shared" si="5"/>
        <v>4.3543940860629233E-5</v>
      </c>
    </row>
    <row r="60" spans="1:8">
      <c r="C60" s="1" t="s">
        <v>35</v>
      </c>
      <c r="D60" s="1">
        <v>1949</v>
      </c>
      <c r="E60" s="18">
        <f t="shared" si="4"/>
        <v>5.1559209760536698E-4</v>
      </c>
      <c r="F60" s="1">
        <v>0.47449999999999998</v>
      </c>
      <c r="G60" s="18">
        <f t="shared" si="5"/>
        <v>1.589353841412967E-3</v>
      </c>
    </row>
    <row r="61" spans="1:8">
      <c r="C61" s="1" t="s">
        <v>39</v>
      </c>
      <c r="D61" s="1">
        <v>102</v>
      </c>
      <c r="E61" s="18">
        <f t="shared" si="4"/>
        <v>2.6983270372369132E-5</v>
      </c>
      <c r="F61" s="1">
        <v>6.7599999999999993E-2</v>
      </c>
      <c r="G61" s="18">
        <f t="shared" si="5"/>
        <v>2.2642849247527202E-4</v>
      </c>
    </row>
    <row r="62" spans="1:8">
      <c r="C62" s="1" t="s">
        <v>29</v>
      </c>
      <c r="D62" s="1">
        <v>174</v>
      </c>
      <c r="E62" s="18">
        <f t="shared" si="4"/>
        <v>4.6030284752864989E-5</v>
      </c>
      <c r="F62" s="1">
        <v>9.1499999999999998E-2</v>
      </c>
      <c r="G62" s="18">
        <f t="shared" si="5"/>
        <v>3.0648235298058271E-4</v>
      </c>
    </row>
    <row r="63" spans="1:8">
      <c r="C63" s="1" t="s">
        <v>38</v>
      </c>
      <c r="D63" s="1">
        <v>758</v>
      </c>
      <c r="E63" s="18">
        <f t="shared" si="4"/>
        <v>2.0052273472799805E-4</v>
      </c>
      <c r="F63" s="1">
        <v>0.17369999999999999</v>
      </c>
      <c r="G63" s="18">
        <f t="shared" si="5"/>
        <v>5.8181404057625367E-4</v>
      </c>
    </row>
    <row r="64" spans="1:8">
      <c r="C64" s="1" t="s">
        <v>37</v>
      </c>
      <c r="D64" s="1">
        <v>43</v>
      </c>
      <c r="E64" s="18">
        <f t="shared" si="4"/>
        <v>1.1375300255018359E-5</v>
      </c>
      <c r="F64" s="1">
        <v>0.2195</v>
      </c>
      <c r="G64" s="18">
        <f t="shared" si="5"/>
        <v>7.3522269376216295E-4</v>
      </c>
    </row>
    <row r="65" spans="1:7">
      <c r="C65" s="1" t="s">
        <v>36</v>
      </c>
      <c r="D65" s="1">
        <v>1</v>
      </c>
      <c r="E65" s="18">
        <f t="shared" si="4"/>
        <v>2.6454186639577578E-7</v>
      </c>
      <c r="F65" s="1">
        <v>2.3E-2</v>
      </c>
      <c r="G65" s="18">
        <f t="shared" si="5"/>
        <v>7.7039279984190189E-5</v>
      </c>
    </row>
    <row r="66" spans="1:7">
      <c r="C66" s="4" t="s">
        <v>46</v>
      </c>
      <c r="D66" s="1">
        <f>SUM(D50:D65)</f>
        <v>3780120</v>
      </c>
      <c r="E66" s="1"/>
      <c r="F66" s="1">
        <f t="shared" ref="F66" si="6">SUM(F50:F65)</f>
        <v>298.54900000000004</v>
      </c>
      <c r="G66" s="1"/>
    </row>
    <row r="67" spans="1:7">
      <c r="E67" s="1"/>
      <c r="F67" s="1"/>
      <c r="G67" s="1"/>
    </row>
    <row r="68" spans="1:7">
      <c r="E68" s="1"/>
      <c r="F68" s="1"/>
      <c r="G68" s="1"/>
    </row>
    <row r="69" spans="1:7">
      <c r="A69" s="1" t="s">
        <v>74</v>
      </c>
      <c r="B69" s="4"/>
      <c r="C69" s="4" t="s">
        <v>18</v>
      </c>
      <c r="D69" s="4" t="s">
        <v>12</v>
      </c>
      <c r="E69" s="4"/>
      <c r="F69" s="4" t="s">
        <v>19</v>
      </c>
      <c r="G69" s="4"/>
    </row>
    <row r="70" spans="1:7">
      <c r="C70" s="23" t="s">
        <v>22</v>
      </c>
      <c r="D70" s="1">
        <v>1240127</v>
      </c>
      <c r="E70" s="13">
        <f>D70/$D$85</f>
        <v>0.34297994713118357</v>
      </c>
      <c r="F70" s="1">
        <v>165.5018</v>
      </c>
      <c r="G70" s="13">
        <f>F70/$F$85</f>
        <v>0.68516864073128014</v>
      </c>
    </row>
    <row r="71" spans="1:7">
      <c r="C71" s="1" t="s">
        <v>73</v>
      </c>
      <c r="D71" s="1">
        <v>684289</v>
      </c>
      <c r="E71" s="13">
        <f t="shared" ref="E71:E84" si="7">D71/$D$85</f>
        <v>0.18925271769943763</v>
      </c>
      <c r="F71" s="1">
        <v>15.7949</v>
      </c>
      <c r="G71" s="13">
        <f t="shared" ref="G71:G84" si="8">F71/$F$85</f>
        <v>6.5390045084020215E-2</v>
      </c>
    </row>
    <row r="72" spans="1:7">
      <c r="C72" s="1" t="s">
        <v>27</v>
      </c>
      <c r="D72" s="1">
        <v>818601</v>
      </c>
      <c r="E72" s="13">
        <f t="shared" si="7"/>
        <v>0.22639917339234936</v>
      </c>
      <c r="F72" s="1">
        <v>14.048999999999999</v>
      </c>
      <c r="G72" s="13">
        <f t="shared" si="8"/>
        <v>5.8162112035239216E-2</v>
      </c>
    </row>
    <row r="73" spans="1:7">
      <c r="C73" s="1" t="s">
        <v>26</v>
      </c>
      <c r="D73" s="1">
        <v>634040</v>
      </c>
      <c r="E73" s="13">
        <f t="shared" si="7"/>
        <v>0.1753554318864565</v>
      </c>
      <c r="F73" s="1">
        <v>23.834499999999998</v>
      </c>
      <c r="G73" s="13">
        <f t="shared" si="8"/>
        <v>9.8673561058004775E-2</v>
      </c>
    </row>
    <row r="74" spans="1:7">
      <c r="C74" s="1" t="s">
        <v>32</v>
      </c>
      <c r="D74" s="1">
        <v>149665</v>
      </c>
      <c r="E74" s="13">
        <f t="shared" si="7"/>
        <v>4.1392610424084458E-2</v>
      </c>
      <c r="F74" s="1">
        <v>3.3367</v>
      </c>
      <c r="G74" s="13">
        <f t="shared" si="8"/>
        <v>1.3813760355041832E-2</v>
      </c>
    </row>
    <row r="75" spans="1:7">
      <c r="C75" s="1" t="s">
        <v>33</v>
      </c>
      <c r="D75" s="1">
        <v>14976</v>
      </c>
      <c r="E75" s="13">
        <f t="shared" si="7"/>
        <v>4.1418884422616438E-3</v>
      </c>
      <c r="F75" s="1">
        <v>7.2051999999999996</v>
      </c>
      <c r="G75" s="13">
        <f t="shared" si="8"/>
        <v>2.9829144397203047E-2</v>
      </c>
    </row>
    <row r="76" spans="1:7">
      <c r="C76" s="1" t="s">
        <v>34</v>
      </c>
      <c r="D76" s="1">
        <v>43720</v>
      </c>
      <c r="E76" s="13">
        <f t="shared" si="7"/>
        <v>1.209157069282045E-2</v>
      </c>
      <c r="F76" s="1">
        <v>1.6358999999999999</v>
      </c>
      <c r="G76" s="13">
        <f t="shared" si="8"/>
        <v>6.7725389051496781E-3</v>
      </c>
    </row>
    <row r="77" spans="1:7">
      <c r="C77" s="1" t="s">
        <v>30</v>
      </c>
      <c r="D77" s="1">
        <v>29151</v>
      </c>
      <c r="E77" s="13">
        <f t="shared" si="7"/>
        <v>8.0622455916378993E-3</v>
      </c>
      <c r="F77" s="1">
        <v>5.9179000000000004</v>
      </c>
      <c r="G77" s="13">
        <f t="shared" si="8"/>
        <v>2.4499790932688604E-2</v>
      </c>
    </row>
    <row r="78" spans="1:7">
      <c r="C78" s="1" t="s">
        <v>38</v>
      </c>
      <c r="D78" s="1">
        <v>281</v>
      </c>
      <c r="E78" s="13">
        <f t="shared" si="7"/>
        <v>7.771572197352576E-5</v>
      </c>
      <c r="F78" s="1">
        <v>5.0200000000000002E-2</v>
      </c>
      <c r="G78" s="13">
        <f t="shared" si="8"/>
        <v>2.0782532736629005E-4</v>
      </c>
    </row>
    <row r="79" spans="1:7">
      <c r="C79" s="1" t="s">
        <v>29</v>
      </c>
      <c r="D79" s="1">
        <v>142</v>
      </c>
      <c r="E79" s="13">
        <f t="shared" si="7"/>
        <v>3.9272713595162486E-5</v>
      </c>
      <c r="F79" s="1">
        <v>4.5999999999999999E-2</v>
      </c>
      <c r="G79" s="13">
        <f t="shared" si="8"/>
        <v>1.9043755097309447E-4</v>
      </c>
    </row>
    <row r="80" spans="1:7">
      <c r="C80" s="1" t="s">
        <v>35</v>
      </c>
      <c r="D80" s="1">
        <v>632</v>
      </c>
      <c r="E80" s="13">
        <f t="shared" si="7"/>
        <v>1.7479123233903304E-4</v>
      </c>
      <c r="F80" s="1">
        <v>4.3200000000000002E-2</v>
      </c>
      <c r="G80" s="13">
        <f t="shared" si="8"/>
        <v>1.7884570004429742E-4</v>
      </c>
    </row>
    <row r="81" spans="3:7">
      <c r="C81" s="1" t="s">
        <v>31</v>
      </c>
      <c r="D81" s="1">
        <v>95</v>
      </c>
      <c r="E81" s="13">
        <f t="shared" si="7"/>
        <v>2.6273998531974903E-5</v>
      </c>
      <c r="F81" s="1">
        <v>1.9E-3</v>
      </c>
      <c r="G81" s="13">
        <f t="shared" si="8"/>
        <v>7.8658988445408576E-6</v>
      </c>
    </row>
    <row r="82" spans="3:7">
      <c r="C82" s="1" t="s">
        <v>39</v>
      </c>
      <c r="D82" s="1">
        <v>9</v>
      </c>
      <c r="E82" s="13">
        <f t="shared" si="7"/>
        <v>2.4891156503976225E-6</v>
      </c>
      <c r="F82" s="1">
        <v>2.8999999999999998E-3</v>
      </c>
      <c r="G82" s="13">
        <f t="shared" si="8"/>
        <v>1.200584560482552E-5</v>
      </c>
    </row>
    <row r="83" spans="3:7">
      <c r="C83" s="1" t="s">
        <v>36</v>
      </c>
      <c r="D83" s="1">
        <v>13</v>
      </c>
      <c r="E83" s="13">
        <f t="shared" si="7"/>
        <v>3.5953892727965658E-6</v>
      </c>
      <c r="F83" s="1">
        <v>4.0994999999999999</v>
      </c>
      <c r="G83" s="13">
        <f t="shared" si="8"/>
        <v>1.6971711743786973E-2</v>
      </c>
    </row>
    <row r="84" spans="3:7">
      <c r="C84" s="1" t="s">
        <v>40</v>
      </c>
      <c r="D84" s="1">
        <v>1</v>
      </c>
      <c r="E84" s="13">
        <f t="shared" si="7"/>
        <v>2.7656840559973583E-7</v>
      </c>
      <c r="F84" s="1">
        <v>2.9399999999999999E-2</v>
      </c>
      <c r="G84" s="13">
        <f t="shared" si="8"/>
        <v>1.2171443475236907E-4</v>
      </c>
    </row>
    <row r="85" spans="3:7">
      <c r="D85" s="1">
        <f>SUM(D70:D84)</f>
        <v>3615742</v>
      </c>
      <c r="E85" s="1"/>
      <c r="F85" s="1">
        <f>SUM(F70:F84)</f>
        <v>241.54900000000004</v>
      </c>
    </row>
    <row r="89" spans="3:7">
      <c r="C89" s="23"/>
    </row>
    <row r="104" spans="5:5">
      <c r="E104" s="1"/>
    </row>
    <row r="109" spans="5:5">
      <c r="E109" s="1"/>
    </row>
  </sheetData>
  <sortState xmlns:xlrd2="http://schemas.microsoft.com/office/spreadsheetml/2017/richdata2" ref="C4:E21">
    <sortCondition descending="1" ref="D4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01"/>
  <sheetViews>
    <sheetView tabSelected="1" topLeftCell="B1" zoomScale="109" zoomScaleNormal="70" workbookViewId="0">
      <selection activeCell="C3" sqref="C3:H14"/>
    </sheetView>
  </sheetViews>
  <sheetFormatPr baseColWidth="10" defaultColWidth="8.83203125" defaultRowHeight="17"/>
  <cols>
    <col min="1" max="2" width="11.33203125" bestFit="1" customWidth="1"/>
    <col min="3" max="3" width="27.1640625" style="1" bestFit="1" customWidth="1"/>
    <col min="4" max="4" width="10.33203125" style="1" bestFit="1" customWidth="1"/>
    <col min="5" max="5" width="9" style="1"/>
    <col min="6" max="6" width="23.1640625" style="1" bestFit="1" customWidth="1"/>
    <col min="7" max="7" width="24.6640625" style="1" bestFit="1" customWidth="1"/>
    <col min="8" max="8" width="16.6640625" style="1" bestFit="1" customWidth="1"/>
    <col min="9" max="9" width="21.5" style="1" bestFit="1" customWidth="1"/>
    <col min="10" max="10" width="26.6640625" style="1" bestFit="1" customWidth="1"/>
    <col min="11" max="11" width="15.33203125" style="1" customWidth="1"/>
    <col min="12" max="12" width="14.83203125" style="13" customWidth="1"/>
    <col min="13" max="15" width="8.83203125" style="1"/>
    <col min="16" max="16" width="8.83203125" style="13"/>
  </cols>
  <sheetData>
    <row r="2" spans="1:9" ht="18" thickBot="1"/>
    <row r="3" spans="1:9">
      <c r="A3" t="s">
        <v>136</v>
      </c>
      <c r="C3" s="34" t="s">
        <v>94</v>
      </c>
      <c r="D3" s="35" t="s">
        <v>46</v>
      </c>
      <c r="E3" s="35" t="s">
        <v>55</v>
      </c>
      <c r="F3" s="35" t="s">
        <v>95</v>
      </c>
      <c r="G3" s="35" t="s">
        <v>51</v>
      </c>
      <c r="H3" s="35" t="s">
        <v>52</v>
      </c>
      <c r="I3" s="36" t="s">
        <v>53</v>
      </c>
    </row>
    <row r="4" spans="1:9">
      <c r="C4" s="55" t="s">
        <v>20</v>
      </c>
      <c r="D4" s="53">
        <f>K21+K45+K63</f>
        <v>2957266</v>
      </c>
      <c r="E4" s="54">
        <f>D4/$D$14</f>
        <v>0.25796802635660482</v>
      </c>
      <c r="F4" s="53">
        <f t="shared" ref="F4:H4" si="0">M21+M45+M63</f>
        <v>669249</v>
      </c>
      <c r="G4" s="53">
        <f t="shared" si="0"/>
        <v>1666708</v>
      </c>
      <c r="H4" s="53">
        <f t="shared" si="0"/>
        <v>2335957</v>
      </c>
      <c r="I4" s="56">
        <f>H4/$H$14</f>
        <v>0.34412125194087367</v>
      </c>
    </row>
    <row r="5" spans="1:9">
      <c r="C5" s="55" t="s">
        <v>25</v>
      </c>
      <c r="D5" s="53">
        <f>K22+K42+K62</f>
        <v>3398806</v>
      </c>
      <c r="E5" s="54">
        <f t="shared" ref="E5:E13" si="1">D5/$D$14</f>
        <v>0.29648441357286986</v>
      </c>
      <c r="F5" s="53">
        <f t="shared" ref="F5:H5" si="2">M22+M42+M62</f>
        <v>83922</v>
      </c>
      <c r="G5" s="53">
        <f t="shared" si="2"/>
        <v>1813408</v>
      </c>
      <c r="H5" s="53">
        <f t="shared" si="2"/>
        <v>1897330</v>
      </c>
      <c r="I5" s="56">
        <f t="shared" ref="I5:I13" si="3">H5/$H$14</f>
        <v>0.27950496303869371</v>
      </c>
    </row>
    <row r="6" spans="1:9">
      <c r="C6" s="55" t="s">
        <v>26</v>
      </c>
      <c r="D6" s="53">
        <f>K23+K43+K65</f>
        <v>2127163</v>
      </c>
      <c r="E6" s="54">
        <f t="shared" si="1"/>
        <v>0.18555653798095761</v>
      </c>
      <c r="F6" s="53">
        <f t="shared" ref="F6:G6" si="4">M23+M43+M65</f>
        <v>332372</v>
      </c>
      <c r="G6" s="53">
        <f t="shared" si="4"/>
        <v>764171</v>
      </c>
      <c r="H6" s="53">
        <f>O23+O43+O65</f>
        <v>1096543</v>
      </c>
      <c r="I6" s="56">
        <f t="shared" si="3"/>
        <v>0.16153711304060883</v>
      </c>
    </row>
    <row r="7" spans="1:9">
      <c r="C7" s="55" t="s">
        <v>27</v>
      </c>
      <c r="D7" s="53">
        <f>K24+K44+K64</f>
        <v>1878538</v>
      </c>
      <c r="E7" s="54">
        <f t="shared" si="1"/>
        <v>0.1638684989094264</v>
      </c>
      <c r="F7" s="53">
        <f t="shared" ref="F7:H7" si="5">M24+M44+M64</f>
        <v>4950</v>
      </c>
      <c r="G7" s="53">
        <f t="shared" si="5"/>
        <v>937221</v>
      </c>
      <c r="H7" s="53">
        <f t="shared" si="5"/>
        <v>942171</v>
      </c>
      <c r="I7" s="56">
        <f t="shared" si="3"/>
        <v>0.13879581861412044</v>
      </c>
    </row>
    <row r="8" spans="1:9">
      <c r="C8" s="55" t="s">
        <v>32</v>
      </c>
      <c r="D8" s="53">
        <f>K25+K47+K66</f>
        <v>337098</v>
      </c>
      <c r="E8" s="54">
        <f t="shared" si="1"/>
        <v>2.9405709783549661E-2</v>
      </c>
      <c r="F8" s="53">
        <f t="shared" ref="F8:H8" si="6">M25+M47+M66</f>
        <v>269906</v>
      </c>
      <c r="G8" s="53">
        <f t="shared" si="6"/>
        <v>45535</v>
      </c>
      <c r="H8" s="53">
        <f t="shared" si="6"/>
        <v>315441</v>
      </c>
      <c r="I8" s="56">
        <f t="shared" si="3"/>
        <v>4.6469156681172276E-2</v>
      </c>
    </row>
    <row r="9" spans="1:9">
      <c r="C9" s="55" t="s">
        <v>34</v>
      </c>
      <c r="D9" s="53">
        <f>K26+K46+K67</f>
        <v>229246</v>
      </c>
      <c r="E9" s="54">
        <f t="shared" si="1"/>
        <v>1.9997571463015579E-2</v>
      </c>
      <c r="F9" s="53">
        <f t="shared" ref="F9:H9" si="7">M26+M46+M67</f>
        <v>84882</v>
      </c>
      <c r="G9" s="53">
        <f t="shared" si="7"/>
        <v>113461</v>
      </c>
      <c r="H9" s="53">
        <f t="shared" si="7"/>
        <v>198343</v>
      </c>
      <c r="I9" s="56">
        <f t="shared" si="3"/>
        <v>2.9218877519452933E-2</v>
      </c>
    </row>
    <row r="10" spans="1:9">
      <c r="C10" s="57" t="s">
        <v>31</v>
      </c>
      <c r="D10" s="53">
        <f>K27+K48+K69</f>
        <v>2906</v>
      </c>
      <c r="E10" s="54">
        <f t="shared" si="1"/>
        <v>2.5349599413522278E-4</v>
      </c>
      <c r="F10" s="53">
        <f t="shared" ref="F10:H10" si="8">M27+M48+M69</f>
        <v>1189</v>
      </c>
      <c r="G10" s="53">
        <f t="shared" si="8"/>
        <v>774</v>
      </c>
      <c r="H10" s="53">
        <f t="shared" si="8"/>
        <v>1963</v>
      </c>
      <c r="I10" s="56">
        <f t="shared" si="3"/>
        <v>2.8917913196173351E-4</v>
      </c>
    </row>
    <row r="11" spans="1:9">
      <c r="C11" s="55" t="s">
        <v>37</v>
      </c>
      <c r="D11" s="53">
        <f>K28+K50</f>
        <v>705</v>
      </c>
      <c r="E11" s="54">
        <f t="shared" si="1"/>
        <v>6.1498511997705449E-5</v>
      </c>
      <c r="F11" s="53">
        <f t="shared" ref="F11:H11" si="9">M28+M50</f>
        <v>12</v>
      </c>
      <c r="G11" s="53">
        <f t="shared" si="9"/>
        <v>192</v>
      </c>
      <c r="H11" s="53">
        <f t="shared" si="9"/>
        <v>204</v>
      </c>
      <c r="I11" s="56">
        <f t="shared" si="3"/>
        <v>3.0052237860516368E-5</v>
      </c>
    </row>
    <row r="12" spans="1:9">
      <c r="C12" s="55" t="s">
        <v>29</v>
      </c>
      <c r="D12" s="53">
        <f>K29+K49+K68</f>
        <v>383</v>
      </c>
      <c r="E12" s="54">
        <f t="shared" si="1"/>
        <v>3.3409829922157715E-5</v>
      </c>
      <c r="F12" s="53">
        <f t="shared" ref="F12:H12" si="10">M29+M49+M68</f>
        <v>94</v>
      </c>
      <c r="G12" s="53">
        <f t="shared" si="10"/>
        <v>134</v>
      </c>
      <c r="H12" s="53">
        <f t="shared" si="10"/>
        <v>228</v>
      </c>
      <c r="I12" s="56">
        <f t="shared" si="3"/>
        <v>3.3587795255871235E-5</v>
      </c>
    </row>
    <row r="13" spans="1:9">
      <c r="C13" s="55" t="s">
        <v>67</v>
      </c>
      <c r="D13" s="53">
        <f>K30+K51+K70</f>
        <v>531581</v>
      </c>
      <c r="E13" s="54">
        <f t="shared" si="1"/>
        <v>4.6370837597520941E-2</v>
      </c>
      <c r="F13" s="53">
        <f t="shared" ref="F13:H13" si="11">M30+M51+M70</f>
        <v>0</v>
      </c>
      <c r="G13" s="53">
        <f t="shared" si="11"/>
        <v>0</v>
      </c>
      <c r="H13" s="53">
        <f t="shared" si="11"/>
        <v>0</v>
      </c>
      <c r="I13" s="56">
        <f t="shared" si="3"/>
        <v>0</v>
      </c>
    </row>
    <row r="14" spans="1:9" ht="18" thickBot="1">
      <c r="C14" s="58" t="s">
        <v>7</v>
      </c>
      <c r="D14" s="59">
        <f>SUM(D4:D13)</f>
        <v>11463692</v>
      </c>
      <c r="E14" s="60"/>
      <c r="F14" s="59">
        <f t="shared" ref="F14:H14" si="12">SUM(F4:F13)</f>
        <v>1446576</v>
      </c>
      <c r="G14" s="59">
        <f t="shared" si="12"/>
        <v>5341604</v>
      </c>
      <c r="H14" s="59">
        <f t="shared" si="12"/>
        <v>6788180</v>
      </c>
      <c r="I14" s="61"/>
    </row>
    <row r="15" spans="1:9">
      <c r="C15" s="52"/>
      <c r="D15" s="52"/>
      <c r="E15" s="52"/>
      <c r="F15" s="52"/>
      <c r="G15" s="52"/>
      <c r="H15" s="52"/>
      <c r="I15" s="52"/>
    </row>
    <row r="16" spans="1:9">
      <c r="C16" s="52"/>
      <c r="D16" s="52">
        <f>K31+K52+K71</f>
        <v>11463692</v>
      </c>
      <c r="E16" s="52"/>
      <c r="F16" s="52">
        <f t="shared" ref="F16:H16" si="13">M31+M52+M71</f>
        <v>1446576</v>
      </c>
      <c r="G16" s="52">
        <f t="shared" si="13"/>
        <v>5341604</v>
      </c>
      <c r="H16" s="52">
        <f t="shared" si="13"/>
        <v>6788180</v>
      </c>
      <c r="I16" s="52"/>
    </row>
    <row r="17" spans="1:16">
      <c r="C17" s="52"/>
      <c r="D17" s="52"/>
      <c r="E17" s="52"/>
      <c r="F17" s="52"/>
      <c r="G17" s="52"/>
      <c r="H17" s="52"/>
      <c r="I17" s="52"/>
    </row>
    <row r="19" spans="1:16">
      <c r="B19" s="10"/>
      <c r="C19" s="4"/>
      <c r="D19" s="4"/>
      <c r="E19" s="4"/>
      <c r="F19" s="4"/>
      <c r="G19" s="4"/>
      <c r="H19" s="4"/>
      <c r="I19" s="4"/>
      <c r="J19" s="43"/>
    </row>
    <row r="20" spans="1:16">
      <c r="A20" t="s">
        <v>71</v>
      </c>
      <c r="B20" s="10"/>
      <c r="C20" s="4" t="s">
        <v>47</v>
      </c>
      <c r="D20" s="4" t="s">
        <v>48</v>
      </c>
      <c r="E20" s="4" t="s">
        <v>50</v>
      </c>
      <c r="F20" s="4" t="s">
        <v>49</v>
      </c>
      <c r="G20" s="4" t="s">
        <v>51</v>
      </c>
      <c r="H20" s="4" t="s">
        <v>52</v>
      </c>
      <c r="I20" s="4" t="s">
        <v>53</v>
      </c>
      <c r="J20" s="43"/>
    </row>
    <row r="21" spans="1:16">
      <c r="B21" s="10"/>
      <c r="C21" s="4" t="s">
        <v>20</v>
      </c>
      <c r="D21" s="4">
        <v>1191716</v>
      </c>
      <c r="E21" s="18">
        <f>D21/$D$38</f>
        <v>0.2929611119442061</v>
      </c>
      <c r="F21" s="4">
        <v>189144</v>
      </c>
      <c r="G21" s="4">
        <v>828071</v>
      </c>
      <c r="H21" s="4">
        <f>G21+F21</f>
        <v>1017215</v>
      </c>
      <c r="I21" s="18">
        <f>H21/D21</f>
        <v>0.85357165633422727</v>
      </c>
      <c r="J21" s="43" t="s">
        <v>20</v>
      </c>
      <c r="K21" s="43">
        <v>1191716</v>
      </c>
      <c r="L21" s="18">
        <v>0.2929611119442061</v>
      </c>
      <c r="M21" s="43">
        <v>189144</v>
      </c>
      <c r="N21" s="43">
        <v>828071</v>
      </c>
      <c r="O21" s="43">
        <v>1017215</v>
      </c>
      <c r="P21" s="18">
        <v>0.85357165633422727</v>
      </c>
    </row>
    <row r="22" spans="1:16">
      <c r="B22" s="10"/>
      <c r="C22" s="4" t="s">
        <v>25</v>
      </c>
      <c r="D22" s="4">
        <v>1095517</v>
      </c>
      <c r="E22" s="18">
        <f t="shared" ref="E22:E37" si="14">D22/$D$38</f>
        <v>0.26931238522750461</v>
      </c>
      <c r="F22" s="4">
        <v>29582</v>
      </c>
      <c r="G22" s="4">
        <v>720445</v>
      </c>
      <c r="H22" s="4">
        <f t="shared" ref="H22:H37" si="15">G22+F22</f>
        <v>750027</v>
      </c>
      <c r="I22" s="18">
        <f t="shared" ref="I22:I37" si="16">H22/D22</f>
        <v>0.68463291760876377</v>
      </c>
      <c r="J22" s="43" t="s">
        <v>25</v>
      </c>
      <c r="K22" s="43">
        <v>1095517</v>
      </c>
      <c r="L22" s="18">
        <v>0.26931238522750461</v>
      </c>
      <c r="M22" s="43">
        <v>29582</v>
      </c>
      <c r="N22" s="43">
        <v>720445</v>
      </c>
      <c r="O22" s="43">
        <v>750027</v>
      </c>
      <c r="P22" s="18">
        <v>0.68463291760876377</v>
      </c>
    </row>
    <row r="23" spans="1:16">
      <c r="B23" s="10"/>
      <c r="C23" s="4" t="s">
        <v>26</v>
      </c>
      <c r="D23" s="4">
        <v>820702</v>
      </c>
      <c r="E23" s="18">
        <f t="shared" si="14"/>
        <v>0.2017542522671793</v>
      </c>
      <c r="F23" s="4">
        <v>114959</v>
      </c>
      <c r="G23" s="4">
        <v>319063</v>
      </c>
      <c r="H23" s="4">
        <f t="shared" si="15"/>
        <v>434022</v>
      </c>
      <c r="I23" s="18">
        <f t="shared" si="16"/>
        <v>0.5288423812784665</v>
      </c>
      <c r="J23" s="43" t="s">
        <v>26</v>
      </c>
      <c r="K23" s="43">
        <v>820702</v>
      </c>
      <c r="L23" s="18">
        <v>0.2017542522671793</v>
      </c>
      <c r="M23" s="43">
        <v>114959</v>
      </c>
      <c r="N23" s="43">
        <v>319063</v>
      </c>
      <c r="O23" s="43">
        <v>434022</v>
      </c>
      <c r="P23" s="18">
        <v>0.5288423812784665</v>
      </c>
    </row>
    <row r="24" spans="1:16">
      <c r="B24" s="10"/>
      <c r="C24" s="4" t="s">
        <v>27</v>
      </c>
      <c r="D24" s="4">
        <v>533448</v>
      </c>
      <c r="E24" s="18">
        <f t="shared" si="14"/>
        <v>0.13113822357374816</v>
      </c>
      <c r="F24" s="4">
        <v>1639</v>
      </c>
      <c r="G24" s="4">
        <v>321950</v>
      </c>
      <c r="H24" s="4">
        <f t="shared" si="15"/>
        <v>323589</v>
      </c>
      <c r="I24" s="18">
        <f t="shared" si="16"/>
        <v>0.60659895622441173</v>
      </c>
      <c r="J24" s="43" t="s">
        <v>27</v>
      </c>
      <c r="K24" s="43">
        <v>533448</v>
      </c>
      <c r="L24" s="18">
        <v>0.13113822357374816</v>
      </c>
      <c r="M24" s="43">
        <v>1639</v>
      </c>
      <c r="N24" s="43">
        <v>321950</v>
      </c>
      <c r="O24" s="43">
        <v>323589</v>
      </c>
      <c r="P24" s="18">
        <v>0.60659895622441173</v>
      </c>
    </row>
    <row r="25" spans="1:16" s="27" customFormat="1">
      <c r="B25" s="29"/>
      <c r="C25" s="24" t="s">
        <v>28</v>
      </c>
      <c r="D25" s="24">
        <v>198587</v>
      </c>
      <c r="E25" s="28">
        <f t="shared" si="14"/>
        <v>4.8818903444834222E-2</v>
      </c>
      <c r="F25" s="24">
        <v>0</v>
      </c>
      <c r="G25" s="24">
        <v>0</v>
      </c>
      <c r="H25" s="24">
        <f t="shared" si="15"/>
        <v>0</v>
      </c>
      <c r="I25" s="18">
        <f t="shared" si="16"/>
        <v>0</v>
      </c>
      <c r="J25" s="43" t="s">
        <v>32</v>
      </c>
      <c r="K25" s="43">
        <v>93677</v>
      </c>
      <c r="L25" s="18">
        <v>2.3028740139091359E-2</v>
      </c>
      <c r="M25" s="43">
        <v>68845</v>
      </c>
      <c r="N25" s="43">
        <v>15403</v>
      </c>
      <c r="O25" s="43">
        <v>84248</v>
      </c>
      <c r="P25" s="18">
        <v>0.89934562379239302</v>
      </c>
    </row>
    <row r="26" spans="1:16">
      <c r="B26" s="10"/>
      <c r="C26" s="4" t="s">
        <v>32</v>
      </c>
      <c r="D26" s="4">
        <v>93677</v>
      </c>
      <c r="E26" s="18">
        <f t="shared" si="14"/>
        <v>2.3028740139091359E-2</v>
      </c>
      <c r="F26" s="4">
        <v>68845</v>
      </c>
      <c r="G26" s="4">
        <v>15403</v>
      </c>
      <c r="H26" s="4">
        <f t="shared" si="15"/>
        <v>84248</v>
      </c>
      <c r="I26" s="18">
        <f t="shared" si="16"/>
        <v>0.89934562379239302</v>
      </c>
      <c r="J26" s="43" t="s">
        <v>34</v>
      </c>
      <c r="K26" s="43">
        <v>85343</v>
      </c>
      <c r="L26" s="18">
        <v>2.0979981955981445E-2</v>
      </c>
      <c r="M26" s="43">
        <v>34354</v>
      </c>
      <c r="N26" s="43">
        <v>43337</v>
      </c>
      <c r="O26" s="43">
        <v>77691</v>
      </c>
      <c r="P26" s="18">
        <v>0.91033828199149314</v>
      </c>
    </row>
    <row r="27" spans="1:16">
      <c r="B27" s="10"/>
      <c r="C27" s="4" t="s">
        <v>34</v>
      </c>
      <c r="D27" s="4">
        <v>85343</v>
      </c>
      <c r="E27" s="18">
        <f t="shared" si="14"/>
        <v>2.0979981955981445E-2</v>
      </c>
      <c r="F27" s="4">
        <v>34354</v>
      </c>
      <c r="G27" s="4">
        <v>43337</v>
      </c>
      <c r="H27" s="4">
        <f t="shared" si="15"/>
        <v>77691</v>
      </c>
      <c r="I27" s="18">
        <f t="shared" si="16"/>
        <v>0.91033828199149314</v>
      </c>
      <c r="J27" s="24" t="s">
        <v>31</v>
      </c>
      <c r="K27" s="24">
        <v>1766</v>
      </c>
      <c r="L27" s="28">
        <v>4.3413810311640358E-4</v>
      </c>
      <c r="M27" s="24">
        <v>641</v>
      </c>
      <c r="N27" s="24">
        <v>509</v>
      </c>
      <c r="O27" s="24">
        <v>1150</v>
      </c>
      <c r="P27" s="18">
        <v>0.65118912797281991</v>
      </c>
    </row>
    <row r="28" spans="1:16" s="27" customFormat="1">
      <c r="B28" s="29"/>
      <c r="C28" s="24" t="s">
        <v>30</v>
      </c>
      <c r="D28" s="24">
        <v>36111</v>
      </c>
      <c r="E28" s="28">
        <f t="shared" si="14"/>
        <v>8.8772146328632215E-3</v>
      </c>
      <c r="F28" s="24">
        <v>0</v>
      </c>
      <c r="G28" s="24">
        <v>0</v>
      </c>
      <c r="H28" s="24">
        <f t="shared" si="15"/>
        <v>0</v>
      </c>
      <c r="I28" s="18">
        <f t="shared" si="16"/>
        <v>0</v>
      </c>
      <c r="J28" s="43" t="s">
        <v>37</v>
      </c>
      <c r="K28" s="43">
        <v>662</v>
      </c>
      <c r="L28" s="18">
        <v>1.6274033083978436E-4</v>
      </c>
      <c r="M28" s="43">
        <v>12</v>
      </c>
      <c r="N28" s="43">
        <v>173</v>
      </c>
      <c r="O28" s="43">
        <v>185</v>
      </c>
      <c r="P28" s="18">
        <v>0.27945619335347432</v>
      </c>
    </row>
    <row r="29" spans="1:16" s="27" customFormat="1">
      <c r="B29" s="29"/>
      <c r="C29" s="24" t="s">
        <v>33</v>
      </c>
      <c r="D29" s="24">
        <v>8836</v>
      </c>
      <c r="E29" s="28">
        <f t="shared" si="14"/>
        <v>2.1721655034748258E-3</v>
      </c>
      <c r="F29" s="24">
        <v>0</v>
      </c>
      <c r="G29" s="24">
        <v>0</v>
      </c>
      <c r="H29" s="24">
        <f t="shared" si="15"/>
        <v>0</v>
      </c>
      <c r="I29" s="18">
        <f t="shared" si="16"/>
        <v>0</v>
      </c>
      <c r="J29" s="43" t="s">
        <v>29</v>
      </c>
      <c r="K29" s="43">
        <v>67</v>
      </c>
      <c r="L29" s="18">
        <v>1.6470698136352798E-5</v>
      </c>
      <c r="M29" s="43">
        <v>0</v>
      </c>
      <c r="N29" s="43">
        <v>31</v>
      </c>
      <c r="O29" s="43">
        <v>31</v>
      </c>
      <c r="P29" s="18">
        <v>0.46268656716417911</v>
      </c>
    </row>
    <row r="30" spans="1:16" s="27" customFormat="1">
      <c r="B30" s="29"/>
      <c r="C30" s="24" t="s">
        <v>31</v>
      </c>
      <c r="D30" s="24">
        <v>1766</v>
      </c>
      <c r="E30" s="28">
        <f t="shared" si="14"/>
        <v>4.3413810311640358E-4</v>
      </c>
      <c r="F30" s="24">
        <v>641</v>
      </c>
      <c r="G30" s="24">
        <v>509</v>
      </c>
      <c r="H30" s="24">
        <f t="shared" si="15"/>
        <v>1150</v>
      </c>
      <c r="I30" s="18">
        <f t="shared" si="16"/>
        <v>0.65118912797281991</v>
      </c>
      <c r="J30" s="24" t="s">
        <v>67</v>
      </c>
      <c r="K30" s="50">
        <f>D25+D28+D29+D31+D33+D35+D36+D37</f>
        <v>244932</v>
      </c>
      <c r="L30" s="49">
        <f t="shared" ref="L30:P30" si="17">E25+E28+E29+E31+E33+E35+E36+E37</f>
        <v>6.0211955760196473E-2</v>
      </c>
      <c r="M30" s="50">
        <f t="shared" si="17"/>
        <v>0</v>
      </c>
      <c r="N30" s="50">
        <f t="shared" si="17"/>
        <v>0</v>
      </c>
      <c r="O30" s="50">
        <f t="shared" si="17"/>
        <v>0</v>
      </c>
      <c r="P30" s="49">
        <f t="shared" si="17"/>
        <v>0</v>
      </c>
    </row>
    <row r="31" spans="1:16" s="27" customFormat="1">
      <c r="B31" s="29"/>
      <c r="C31" s="24" t="s">
        <v>35</v>
      </c>
      <c r="D31" s="24">
        <v>748</v>
      </c>
      <c r="E31" s="28">
        <f t="shared" si="14"/>
        <v>1.8388182397002824E-4</v>
      </c>
      <c r="F31" s="24">
        <v>0</v>
      </c>
      <c r="G31" s="24">
        <v>0</v>
      </c>
      <c r="H31" s="24">
        <f t="shared" si="15"/>
        <v>0</v>
      </c>
      <c r="I31" s="18">
        <f t="shared" si="16"/>
        <v>0</v>
      </c>
      <c r="J31" s="24" t="s">
        <v>7</v>
      </c>
      <c r="K31" s="50">
        <f>SUM(K21:K30)</f>
        <v>4067830</v>
      </c>
      <c r="L31" s="49"/>
      <c r="M31" s="50">
        <f t="shared" ref="M31:O31" si="18">SUM(M21:M30)</f>
        <v>439176</v>
      </c>
      <c r="N31" s="50">
        <f t="shared" si="18"/>
        <v>2248982</v>
      </c>
      <c r="O31" s="50">
        <f t="shared" si="18"/>
        <v>2688158</v>
      </c>
      <c r="P31" s="49">
        <f>O31/K31</f>
        <v>0.66083341732569945</v>
      </c>
    </row>
    <row r="32" spans="1:16">
      <c r="B32" s="10"/>
      <c r="C32" s="4" t="s">
        <v>37</v>
      </c>
      <c r="D32" s="4">
        <v>662</v>
      </c>
      <c r="E32" s="18">
        <f t="shared" si="14"/>
        <v>1.6274033083978436E-4</v>
      </c>
      <c r="F32" s="4">
        <v>12</v>
      </c>
      <c r="G32" s="4">
        <v>173</v>
      </c>
      <c r="H32" s="4">
        <f t="shared" si="15"/>
        <v>185</v>
      </c>
      <c r="I32" s="18">
        <f t="shared" si="16"/>
        <v>0.27945619335347432</v>
      </c>
      <c r="J32" s="43"/>
    </row>
    <row r="33" spans="1:16" s="27" customFormat="1">
      <c r="B33" s="29"/>
      <c r="C33" s="24" t="s">
        <v>38</v>
      </c>
      <c r="D33" s="24">
        <v>610</v>
      </c>
      <c r="E33" s="28">
        <f t="shared" si="14"/>
        <v>1.4995710243545084E-4</v>
      </c>
      <c r="F33" s="24">
        <v>0</v>
      </c>
      <c r="G33" s="24">
        <v>0</v>
      </c>
      <c r="H33" s="24">
        <f t="shared" si="15"/>
        <v>0</v>
      </c>
      <c r="I33" s="18">
        <f t="shared" si="16"/>
        <v>0</v>
      </c>
      <c r="J33" s="24"/>
      <c r="K33" s="50"/>
      <c r="L33" s="49"/>
      <c r="M33" s="50"/>
      <c r="N33" s="50"/>
      <c r="O33" s="50"/>
      <c r="P33" s="49"/>
    </row>
    <row r="34" spans="1:16">
      <c r="B34" s="10"/>
      <c r="C34" s="4" t="s">
        <v>29</v>
      </c>
      <c r="D34" s="4">
        <v>67</v>
      </c>
      <c r="E34" s="18">
        <f t="shared" si="14"/>
        <v>1.6470698136352798E-5</v>
      </c>
      <c r="F34" s="4">
        <v>0</v>
      </c>
      <c r="G34" s="4">
        <v>31</v>
      </c>
      <c r="H34" s="4">
        <f t="shared" si="15"/>
        <v>31</v>
      </c>
      <c r="I34" s="18">
        <f t="shared" si="16"/>
        <v>0.46268656716417911</v>
      </c>
      <c r="J34" s="43"/>
    </row>
    <row r="35" spans="1:16">
      <c r="B35" s="10"/>
      <c r="C35" s="4" t="s">
        <v>39</v>
      </c>
      <c r="D35" s="4">
        <v>31</v>
      </c>
      <c r="E35" s="18">
        <f t="shared" si="14"/>
        <v>7.620770779506518E-6</v>
      </c>
      <c r="F35" s="4">
        <v>0</v>
      </c>
      <c r="G35" s="4">
        <v>0</v>
      </c>
      <c r="H35" s="4">
        <f t="shared" si="15"/>
        <v>0</v>
      </c>
      <c r="I35" s="18">
        <f t="shared" si="16"/>
        <v>0</v>
      </c>
      <c r="J35" s="43"/>
    </row>
    <row r="36" spans="1:16">
      <c r="B36" s="10"/>
      <c r="C36" s="4" t="s">
        <v>36</v>
      </c>
      <c r="D36" s="4">
        <v>8</v>
      </c>
      <c r="E36" s="18">
        <f t="shared" si="14"/>
        <v>1.9666505237436178E-6</v>
      </c>
      <c r="F36" s="4">
        <v>0</v>
      </c>
      <c r="G36" s="4">
        <v>0</v>
      </c>
      <c r="H36" s="4">
        <f t="shared" si="15"/>
        <v>0</v>
      </c>
      <c r="I36" s="18">
        <f t="shared" si="16"/>
        <v>0</v>
      </c>
      <c r="J36" s="43"/>
    </row>
    <row r="37" spans="1:16">
      <c r="B37" s="10"/>
      <c r="C37" s="4" t="s">
        <v>40</v>
      </c>
      <c r="D37" s="4">
        <v>1</v>
      </c>
      <c r="E37" s="18">
        <f t="shared" si="14"/>
        <v>2.4583131546795222E-7</v>
      </c>
      <c r="F37" s="4">
        <v>0</v>
      </c>
      <c r="G37" s="4">
        <v>0</v>
      </c>
      <c r="H37" s="4">
        <f t="shared" si="15"/>
        <v>0</v>
      </c>
      <c r="I37" s="18">
        <f t="shared" si="16"/>
        <v>0</v>
      </c>
      <c r="J37" s="43"/>
    </row>
    <row r="38" spans="1:16">
      <c r="B38" s="10"/>
      <c r="C38" s="4" t="s">
        <v>46</v>
      </c>
      <c r="D38" s="4">
        <f>SUM(D21:D37)</f>
        <v>4067830</v>
      </c>
      <c r="E38" s="4"/>
      <c r="F38" s="4">
        <f t="shared" ref="F38:G38" si="19">SUM(F21:F37)</f>
        <v>439176</v>
      </c>
      <c r="G38" s="4">
        <f t="shared" si="19"/>
        <v>2248982</v>
      </c>
      <c r="H38" s="4">
        <f>SUM(H21:H37)</f>
        <v>2688158</v>
      </c>
      <c r="I38" s="18">
        <f>H38/D38</f>
        <v>0.66083341732569945</v>
      </c>
      <c r="J38" s="43"/>
    </row>
    <row r="39" spans="1:16">
      <c r="B39" s="10"/>
      <c r="C39" s="4"/>
      <c r="D39" s="4"/>
      <c r="E39" s="4"/>
      <c r="F39" s="4"/>
      <c r="J39" s="43"/>
    </row>
    <row r="40" spans="1:16">
      <c r="B40" s="10"/>
      <c r="C40" s="4"/>
      <c r="D40" s="4"/>
      <c r="E40" s="4"/>
      <c r="F40" s="4"/>
      <c r="J40" s="43"/>
    </row>
    <row r="41" spans="1:16">
      <c r="A41" t="s">
        <v>72</v>
      </c>
      <c r="C41" s="1" t="s">
        <v>47</v>
      </c>
      <c r="D41" s="1" t="s">
        <v>48</v>
      </c>
      <c r="E41" s="1" t="s">
        <v>50</v>
      </c>
      <c r="F41" s="1" t="s">
        <v>49</v>
      </c>
      <c r="G41" s="1" t="s">
        <v>51</v>
      </c>
      <c r="H41" s="1" t="s">
        <v>52</v>
      </c>
      <c r="I41" s="1" t="s">
        <v>53</v>
      </c>
      <c r="J41" s="43"/>
    </row>
    <row r="42" spans="1:16">
      <c r="B42" s="10"/>
      <c r="C42" s="22" t="s">
        <v>22</v>
      </c>
      <c r="D42" s="4">
        <v>1063162</v>
      </c>
      <c r="E42" s="18">
        <f>D42/$D$58</f>
        <v>0.28125085976106579</v>
      </c>
      <c r="F42" s="4">
        <v>34549</v>
      </c>
      <c r="G42" s="1">
        <v>705432</v>
      </c>
      <c r="H42" s="1">
        <f>F42+G42</f>
        <v>739981</v>
      </c>
      <c r="I42" s="13">
        <f>H42/$H$58</f>
        <v>0.28750491004944823</v>
      </c>
      <c r="J42" s="22" t="s">
        <v>22</v>
      </c>
      <c r="K42" s="43">
        <v>1063162</v>
      </c>
      <c r="L42" s="18">
        <v>0.28125085976106579</v>
      </c>
      <c r="M42" s="43">
        <v>34549</v>
      </c>
      <c r="N42" s="1">
        <v>705432</v>
      </c>
      <c r="O42" s="1">
        <v>739981</v>
      </c>
      <c r="P42" s="13">
        <v>0.28750491004944823</v>
      </c>
    </row>
    <row r="43" spans="1:16">
      <c r="B43" s="10"/>
      <c r="C43" s="4" t="s">
        <v>26</v>
      </c>
      <c r="D43" s="4">
        <v>672421</v>
      </c>
      <c r="E43" s="18">
        <f t="shared" ref="E43:E57" si="20">D43/$D$58</f>
        <v>0.17788350634371394</v>
      </c>
      <c r="F43" s="4">
        <v>72193</v>
      </c>
      <c r="G43" s="1">
        <v>320074</v>
      </c>
      <c r="H43" s="1">
        <f t="shared" ref="H43:H57" si="21">F43+G43</f>
        <v>392267</v>
      </c>
      <c r="I43" s="13">
        <f t="shared" ref="I43:I57" si="22">H43/$H$58</f>
        <v>0.15240754634290193</v>
      </c>
      <c r="J43" s="43" t="s">
        <v>26</v>
      </c>
      <c r="K43" s="43">
        <v>672421</v>
      </c>
      <c r="L43" s="18">
        <v>0.17788350634371394</v>
      </c>
      <c r="M43" s="43">
        <v>72193</v>
      </c>
      <c r="N43" s="1">
        <v>320074</v>
      </c>
      <c r="O43" s="1">
        <v>392267</v>
      </c>
      <c r="P43" s="13">
        <v>0.15240754634290193</v>
      </c>
    </row>
    <row r="44" spans="1:16">
      <c r="B44" s="10"/>
      <c r="C44" s="4" t="s">
        <v>27</v>
      </c>
      <c r="D44" s="4">
        <v>526489</v>
      </c>
      <c r="E44" s="18">
        <f t="shared" si="20"/>
        <v>0.13927838269684562</v>
      </c>
      <c r="F44" s="4">
        <v>2533</v>
      </c>
      <c r="G44" s="1">
        <v>348595</v>
      </c>
      <c r="H44" s="1">
        <f t="shared" si="21"/>
        <v>351128</v>
      </c>
      <c r="I44" s="13">
        <f t="shared" si="22"/>
        <v>0.13642380555155154</v>
      </c>
      <c r="J44" s="43" t="s">
        <v>27</v>
      </c>
      <c r="K44" s="43">
        <v>526489</v>
      </c>
      <c r="L44" s="18">
        <v>0.13927838269684562</v>
      </c>
      <c r="M44" s="43">
        <v>2533</v>
      </c>
      <c r="N44" s="1">
        <v>348595</v>
      </c>
      <c r="O44" s="1">
        <v>351128</v>
      </c>
      <c r="P44" s="13">
        <v>0.13642380555155154</v>
      </c>
    </row>
    <row r="45" spans="1:16">
      <c r="B45" s="10"/>
      <c r="C45" s="4" t="s">
        <v>73</v>
      </c>
      <c r="D45" s="4">
        <v>1081261</v>
      </c>
      <c r="E45" s="18">
        <f t="shared" si="20"/>
        <v>0.28603880300096296</v>
      </c>
      <c r="F45" s="4">
        <v>213762</v>
      </c>
      <c r="G45" s="1">
        <v>705387</v>
      </c>
      <c r="H45" s="1">
        <f t="shared" si="21"/>
        <v>919149</v>
      </c>
      <c r="I45" s="13">
        <f t="shared" si="22"/>
        <v>0.3571170753938821</v>
      </c>
      <c r="J45" s="43" t="s">
        <v>73</v>
      </c>
      <c r="K45" s="43">
        <v>1081261</v>
      </c>
      <c r="L45" s="18">
        <v>0.28603880300096296</v>
      </c>
      <c r="M45" s="43">
        <v>213762</v>
      </c>
      <c r="N45" s="1">
        <v>705387</v>
      </c>
      <c r="O45" s="1">
        <v>919149</v>
      </c>
      <c r="P45" s="13">
        <v>0.3571170753938821</v>
      </c>
    </row>
    <row r="46" spans="1:16">
      <c r="B46" s="10"/>
      <c r="C46" s="1" t="s">
        <v>33</v>
      </c>
      <c r="D46" s="1">
        <v>15927</v>
      </c>
      <c r="E46" s="18">
        <f t="shared" si="20"/>
        <v>4.213358306085521E-3</v>
      </c>
      <c r="F46" s="4">
        <v>0</v>
      </c>
      <c r="G46" s="1">
        <v>0</v>
      </c>
      <c r="H46" s="1">
        <f t="shared" si="21"/>
        <v>0</v>
      </c>
      <c r="I46" s="13">
        <f t="shared" si="22"/>
        <v>0</v>
      </c>
      <c r="J46" s="1" t="s">
        <v>34</v>
      </c>
      <c r="K46" s="1">
        <v>100183</v>
      </c>
      <c r="L46" s="18">
        <v>2.6502597801128007E-2</v>
      </c>
      <c r="M46" s="43">
        <v>37776</v>
      </c>
      <c r="N46" s="1">
        <v>44866</v>
      </c>
      <c r="O46" s="1">
        <v>82642</v>
      </c>
      <c r="P46" s="13">
        <v>3.2108906548014744E-2</v>
      </c>
    </row>
    <row r="47" spans="1:16">
      <c r="B47" s="10"/>
      <c r="C47" s="1" t="s">
        <v>34</v>
      </c>
      <c r="D47" s="1">
        <v>100183</v>
      </c>
      <c r="E47" s="18">
        <f t="shared" si="20"/>
        <v>2.6502597801128007E-2</v>
      </c>
      <c r="F47" s="4">
        <v>37776</v>
      </c>
      <c r="G47" s="1">
        <v>44866</v>
      </c>
      <c r="H47" s="1">
        <f t="shared" si="21"/>
        <v>82642</v>
      </c>
      <c r="I47" s="13">
        <f t="shared" si="22"/>
        <v>3.2108906548014744E-2</v>
      </c>
      <c r="J47" s="23" t="s">
        <v>32</v>
      </c>
      <c r="K47" s="1">
        <v>93756</v>
      </c>
      <c r="L47" s="18">
        <v>2.4802387225802355E-2</v>
      </c>
      <c r="M47" s="43">
        <v>64894</v>
      </c>
      <c r="N47" s="1">
        <v>22841</v>
      </c>
      <c r="O47" s="1">
        <v>87735</v>
      </c>
      <c r="P47" s="13">
        <v>3.4087690472036906E-2</v>
      </c>
    </row>
    <row r="48" spans="1:16">
      <c r="B48" s="10"/>
      <c r="C48" s="1" t="s">
        <v>28</v>
      </c>
      <c r="D48" s="1">
        <v>195554</v>
      </c>
      <c r="E48" s="18">
        <f t="shared" si="20"/>
        <v>5.1732220141159538E-2</v>
      </c>
      <c r="F48" s="4">
        <v>0</v>
      </c>
      <c r="G48" s="1">
        <v>0</v>
      </c>
      <c r="H48" s="1">
        <f t="shared" si="21"/>
        <v>0</v>
      </c>
      <c r="I48" s="13">
        <f t="shared" si="22"/>
        <v>0</v>
      </c>
      <c r="J48" s="1" t="s">
        <v>31</v>
      </c>
      <c r="K48" s="1">
        <v>1045</v>
      </c>
      <c r="L48" s="18">
        <v>2.7644625038358568E-4</v>
      </c>
      <c r="M48" s="43">
        <v>527</v>
      </c>
      <c r="N48" s="1">
        <v>235</v>
      </c>
      <c r="O48" s="1">
        <v>762</v>
      </c>
      <c r="P48" s="13">
        <v>2.9605995486057016E-4</v>
      </c>
    </row>
    <row r="49" spans="1:16">
      <c r="B49" s="10"/>
      <c r="C49" s="23" t="s">
        <v>32</v>
      </c>
      <c r="D49" s="1">
        <v>93756</v>
      </c>
      <c r="E49" s="18">
        <f t="shared" si="20"/>
        <v>2.4802387225802355E-2</v>
      </c>
      <c r="F49" s="4">
        <v>64894</v>
      </c>
      <c r="G49" s="1">
        <v>22841</v>
      </c>
      <c r="H49" s="1">
        <f t="shared" si="21"/>
        <v>87735</v>
      </c>
      <c r="I49" s="13">
        <f t="shared" si="22"/>
        <v>3.4087690472036906E-2</v>
      </c>
      <c r="J49" s="1" t="s">
        <v>29</v>
      </c>
      <c r="K49" s="1">
        <v>174</v>
      </c>
      <c r="L49" s="18">
        <v>4.6030284752864989E-5</v>
      </c>
      <c r="M49" s="43">
        <v>28</v>
      </c>
      <c r="N49" s="1">
        <v>92</v>
      </c>
      <c r="O49" s="1">
        <v>120</v>
      </c>
      <c r="P49" s="13">
        <v>4.6623614938672463E-5</v>
      </c>
    </row>
    <row r="50" spans="1:16">
      <c r="B50" s="10"/>
      <c r="C50" s="1" t="s">
        <v>30</v>
      </c>
      <c r="D50" s="1">
        <v>27295</v>
      </c>
      <c r="E50" s="18">
        <f t="shared" si="20"/>
        <v>7.2206702432726999E-3</v>
      </c>
      <c r="F50" s="4">
        <v>0</v>
      </c>
      <c r="G50" s="1">
        <v>0</v>
      </c>
      <c r="H50" s="1">
        <f t="shared" si="21"/>
        <v>0</v>
      </c>
      <c r="I50" s="13">
        <f t="shared" si="22"/>
        <v>0</v>
      </c>
      <c r="J50" s="1" t="s">
        <v>37</v>
      </c>
      <c r="K50" s="1">
        <v>43</v>
      </c>
      <c r="L50" s="18">
        <v>1.1375300255018359E-5</v>
      </c>
      <c r="M50" s="43">
        <v>0</v>
      </c>
      <c r="N50" s="1">
        <v>19</v>
      </c>
      <c r="O50" s="1">
        <v>19</v>
      </c>
      <c r="P50" s="13">
        <v>7.3820723652898069E-6</v>
      </c>
    </row>
    <row r="51" spans="1:16">
      <c r="B51" s="10"/>
      <c r="C51" s="1" t="s">
        <v>31</v>
      </c>
      <c r="D51" s="1">
        <v>1045</v>
      </c>
      <c r="E51" s="18">
        <f t="shared" si="20"/>
        <v>2.7644625038358568E-4</v>
      </c>
      <c r="F51" s="4">
        <v>527</v>
      </c>
      <c r="G51" s="1">
        <v>235</v>
      </c>
      <c r="H51" s="1">
        <f t="shared" si="21"/>
        <v>762</v>
      </c>
      <c r="I51" s="13">
        <f t="shared" si="22"/>
        <v>2.9605995486057016E-4</v>
      </c>
      <c r="J51" s="43" t="s">
        <v>67</v>
      </c>
      <c r="K51" s="1">
        <f>D46+D48+D50+D52+D53+D55+D57</f>
        <v>241586</v>
      </c>
      <c r="L51" s="13">
        <f t="shared" ref="L51:P51" si="23">E46+E48+E50+E52+E53+E55+E57</f>
        <v>6.3909611335089891E-2</v>
      </c>
      <c r="M51" s="1">
        <f t="shared" si="23"/>
        <v>0</v>
      </c>
      <c r="N51" s="1">
        <f t="shared" si="23"/>
        <v>0</v>
      </c>
      <c r="O51" s="1">
        <f t="shared" si="23"/>
        <v>0</v>
      </c>
      <c r="P51" s="1">
        <f t="shared" si="23"/>
        <v>0</v>
      </c>
    </row>
    <row r="52" spans="1:16">
      <c r="B52" s="10"/>
      <c r="C52" s="1" t="s">
        <v>35</v>
      </c>
      <c r="D52" s="1">
        <v>1949</v>
      </c>
      <c r="E52" s="18">
        <f t="shared" si="20"/>
        <v>5.1559209760536698E-4</v>
      </c>
      <c r="F52" s="4">
        <v>0</v>
      </c>
      <c r="G52" s="1">
        <v>0</v>
      </c>
      <c r="H52" s="1">
        <f t="shared" si="21"/>
        <v>0</v>
      </c>
      <c r="I52" s="13">
        <f t="shared" si="22"/>
        <v>0</v>
      </c>
      <c r="J52" s="43" t="s">
        <v>7</v>
      </c>
      <c r="K52" s="1">
        <f>SUM(K42:K51)</f>
        <v>3780120</v>
      </c>
      <c r="L52" s="1"/>
      <c r="M52" s="1">
        <f t="shared" ref="M52:O52" si="24">SUM(M42:M51)</f>
        <v>426262</v>
      </c>
      <c r="N52" s="1">
        <f t="shared" si="24"/>
        <v>2147541</v>
      </c>
      <c r="O52" s="1">
        <f t="shared" si="24"/>
        <v>2573803</v>
      </c>
      <c r="P52" s="13">
        <f>O52/K52</f>
        <v>0.68087864935504694</v>
      </c>
    </row>
    <row r="53" spans="1:16">
      <c r="B53" s="10"/>
      <c r="C53" s="1" t="s">
        <v>39</v>
      </c>
      <c r="D53" s="1">
        <v>102</v>
      </c>
      <c r="E53" s="18">
        <f t="shared" si="20"/>
        <v>2.6983270372369132E-5</v>
      </c>
      <c r="F53" s="4">
        <v>0</v>
      </c>
      <c r="G53" s="1">
        <v>0</v>
      </c>
      <c r="H53" s="1">
        <f t="shared" si="21"/>
        <v>0</v>
      </c>
      <c r="I53" s="13">
        <f t="shared" si="22"/>
        <v>0</v>
      </c>
      <c r="J53" s="43"/>
    </row>
    <row r="54" spans="1:16">
      <c r="B54" s="10"/>
      <c r="C54" s="1" t="s">
        <v>29</v>
      </c>
      <c r="D54" s="1">
        <v>174</v>
      </c>
      <c r="E54" s="18">
        <f t="shared" si="20"/>
        <v>4.6030284752864989E-5</v>
      </c>
      <c r="F54" s="4">
        <v>28</v>
      </c>
      <c r="G54" s="1">
        <v>92</v>
      </c>
      <c r="H54" s="1">
        <f t="shared" si="21"/>
        <v>120</v>
      </c>
      <c r="I54" s="13">
        <f t="shared" si="22"/>
        <v>4.6623614938672463E-5</v>
      </c>
      <c r="J54" s="43"/>
    </row>
    <row r="55" spans="1:16">
      <c r="B55" s="10"/>
      <c r="C55" s="1" t="s">
        <v>38</v>
      </c>
      <c r="D55" s="1">
        <v>758</v>
      </c>
      <c r="E55" s="18">
        <f t="shared" si="20"/>
        <v>2.0052273472799805E-4</v>
      </c>
      <c r="F55" s="4">
        <v>0</v>
      </c>
      <c r="G55" s="1">
        <v>0</v>
      </c>
      <c r="H55" s="1">
        <f t="shared" si="21"/>
        <v>0</v>
      </c>
      <c r="I55" s="13">
        <f t="shared" si="22"/>
        <v>0</v>
      </c>
      <c r="J55" s="43"/>
    </row>
    <row r="56" spans="1:16">
      <c r="B56" s="10"/>
      <c r="C56" s="1" t="s">
        <v>37</v>
      </c>
      <c r="D56" s="1">
        <v>43</v>
      </c>
      <c r="E56" s="18">
        <f t="shared" si="20"/>
        <v>1.1375300255018359E-5</v>
      </c>
      <c r="F56" s="4">
        <v>0</v>
      </c>
      <c r="G56" s="1">
        <v>19</v>
      </c>
      <c r="H56" s="1">
        <f t="shared" si="21"/>
        <v>19</v>
      </c>
      <c r="I56" s="13">
        <f t="shared" si="22"/>
        <v>7.3820723652898069E-6</v>
      </c>
      <c r="J56" s="43"/>
    </row>
    <row r="57" spans="1:16">
      <c r="B57" s="10"/>
      <c r="C57" s="1" t="s">
        <v>36</v>
      </c>
      <c r="D57" s="1">
        <v>1</v>
      </c>
      <c r="E57" s="18">
        <f t="shared" si="20"/>
        <v>2.6454186639577578E-7</v>
      </c>
      <c r="F57" s="4">
        <v>0</v>
      </c>
      <c r="G57" s="1">
        <v>0</v>
      </c>
      <c r="H57" s="1">
        <f t="shared" si="21"/>
        <v>0</v>
      </c>
      <c r="I57" s="13">
        <f t="shared" si="22"/>
        <v>0</v>
      </c>
      <c r="J57" s="43"/>
    </row>
    <row r="58" spans="1:16">
      <c r="B58" s="10"/>
      <c r="C58" s="4" t="s">
        <v>46</v>
      </c>
      <c r="D58" s="4">
        <f>SUM(D42:D57)</f>
        <v>3780120</v>
      </c>
      <c r="E58" s="4"/>
      <c r="F58" s="4">
        <f>SUM(F42:F57)</f>
        <v>426262</v>
      </c>
      <c r="G58" s="1">
        <f>SUM(G42:G57)</f>
        <v>2147541</v>
      </c>
      <c r="H58" s="1">
        <f>SUM(H42:H57)</f>
        <v>2573803</v>
      </c>
      <c r="I58" s="13">
        <f>H58/D58</f>
        <v>0.68087864935504694</v>
      </c>
      <c r="J58" s="43"/>
    </row>
    <row r="59" spans="1:16">
      <c r="B59" s="10"/>
      <c r="C59" s="4"/>
      <c r="D59" s="4"/>
      <c r="E59" s="4"/>
      <c r="F59" s="4"/>
      <c r="I59" s="13"/>
      <c r="J59" s="43"/>
    </row>
    <row r="60" spans="1:16">
      <c r="B60" s="10"/>
      <c r="C60" s="22"/>
      <c r="D60" s="4"/>
      <c r="E60" s="4"/>
      <c r="F60" s="4"/>
      <c r="J60" s="43"/>
    </row>
    <row r="61" spans="1:16">
      <c r="A61" t="s">
        <v>74</v>
      </c>
      <c r="C61" s="1" t="s">
        <v>47</v>
      </c>
      <c r="D61" s="1" t="s">
        <v>48</v>
      </c>
      <c r="E61" s="1" t="s">
        <v>50</v>
      </c>
      <c r="F61" s="1" t="s">
        <v>49</v>
      </c>
      <c r="G61" s="1" t="s">
        <v>51</v>
      </c>
      <c r="H61" s="1" t="s">
        <v>52</v>
      </c>
      <c r="I61" s="1" t="s">
        <v>53</v>
      </c>
      <c r="J61" s="43"/>
    </row>
    <row r="62" spans="1:16">
      <c r="C62" s="23" t="s">
        <v>22</v>
      </c>
      <c r="D62" s="1">
        <v>1240127</v>
      </c>
      <c r="E62" s="13">
        <f>D62/$D$77</f>
        <v>0.34297994713118357</v>
      </c>
      <c r="F62" s="1">
        <v>19791</v>
      </c>
      <c r="G62" s="1">
        <v>387531</v>
      </c>
      <c r="H62" s="1">
        <f>G62+F62</f>
        <v>407322</v>
      </c>
      <c r="I62" s="13">
        <f t="shared" ref="I62:I76" si="25">H62/$H$77</f>
        <v>0.26688306199831086</v>
      </c>
      <c r="J62" s="23" t="s">
        <v>22</v>
      </c>
      <c r="K62" s="1">
        <v>1240127</v>
      </c>
      <c r="L62" s="13">
        <v>0.34297994713118357</v>
      </c>
      <c r="M62" s="1">
        <v>19791</v>
      </c>
      <c r="N62" s="1">
        <v>387531</v>
      </c>
      <c r="O62" s="1">
        <v>407322</v>
      </c>
      <c r="P62" s="13">
        <v>0.26688306199831086</v>
      </c>
    </row>
    <row r="63" spans="1:16">
      <c r="C63" s="1" t="s">
        <v>73</v>
      </c>
      <c r="D63" s="1">
        <v>684289</v>
      </c>
      <c r="E63" s="13">
        <f t="shared" ref="E63:E76" si="26">D63/$D$77</f>
        <v>0.18925271769943763</v>
      </c>
      <c r="F63" s="1">
        <v>266343</v>
      </c>
      <c r="G63" s="1">
        <v>133250</v>
      </c>
      <c r="H63" s="1">
        <f t="shared" ref="H63:H76" si="27">G63+F63</f>
        <v>399593</v>
      </c>
      <c r="I63" s="13">
        <f t="shared" si="25"/>
        <v>0.26181891327522461</v>
      </c>
      <c r="J63" s="1" t="s">
        <v>73</v>
      </c>
      <c r="K63" s="1">
        <v>684289</v>
      </c>
      <c r="L63" s="13">
        <v>0.18925271769943763</v>
      </c>
      <c r="M63" s="1">
        <v>266343</v>
      </c>
      <c r="N63" s="1">
        <v>133250</v>
      </c>
      <c r="O63" s="1">
        <v>399593</v>
      </c>
      <c r="P63" s="13">
        <v>0.26181891327522461</v>
      </c>
    </row>
    <row r="64" spans="1:16">
      <c r="C64" s="1" t="s">
        <v>27</v>
      </c>
      <c r="D64" s="1">
        <v>818601</v>
      </c>
      <c r="E64" s="13">
        <f t="shared" si="26"/>
        <v>0.22639917339234936</v>
      </c>
      <c r="F64" s="1">
        <v>778</v>
      </c>
      <c r="G64" s="1">
        <v>266676</v>
      </c>
      <c r="H64" s="1">
        <f t="shared" si="27"/>
        <v>267454</v>
      </c>
      <c r="I64" s="13">
        <f t="shared" si="25"/>
        <v>0.17523959536606476</v>
      </c>
      <c r="J64" s="1" t="s">
        <v>27</v>
      </c>
      <c r="K64" s="1">
        <v>818601</v>
      </c>
      <c r="L64" s="13">
        <v>0.22639917339234936</v>
      </c>
      <c r="M64" s="1">
        <v>778</v>
      </c>
      <c r="N64" s="1">
        <v>266676</v>
      </c>
      <c r="O64" s="1">
        <v>267454</v>
      </c>
      <c r="P64" s="13">
        <v>0.17523959536606476</v>
      </c>
    </row>
    <row r="65" spans="3:16">
      <c r="C65" s="1" t="s">
        <v>26</v>
      </c>
      <c r="D65" s="1">
        <v>634040</v>
      </c>
      <c r="E65" s="13">
        <f t="shared" si="26"/>
        <v>0.1753554318864565</v>
      </c>
      <c r="F65" s="1">
        <v>145220</v>
      </c>
      <c r="G65" s="1">
        <v>125034</v>
      </c>
      <c r="H65" s="1">
        <f t="shared" si="27"/>
        <v>270254</v>
      </c>
      <c r="I65" s="13">
        <f t="shared" si="25"/>
        <v>0.17707419446357306</v>
      </c>
      <c r="J65" s="1" t="s">
        <v>26</v>
      </c>
      <c r="K65" s="1">
        <v>634040</v>
      </c>
      <c r="L65" s="13">
        <v>0.1753554318864565</v>
      </c>
      <c r="M65" s="1">
        <v>145220</v>
      </c>
      <c r="N65" s="1">
        <v>125034</v>
      </c>
      <c r="O65" s="1">
        <v>270254</v>
      </c>
      <c r="P65" s="13">
        <v>0.17707419446357306</v>
      </c>
    </row>
    <row r="66" spans="3:16">
      <c r="C66" s="1" t="s">
        <v>32</v>
      </c>
      <c r="D66" s="1">
        <v>149665</v>
      </c>
      <c r="E66" s="13">
        <f t="shared" si="26"/>
        <v>4.1392610424084458E-2</v>
      </c>
      <c r="F66" s="1">
        <v>136167</v>
      </c>
      <c r="G66" s="1">
        <v>7291</v>
      </c>
      <c r="H66" s="1">
        <f t="shared" si="27"/>
        <v>143458</v>
      </c>
      <c r="I66" s="13">
        <f t="shared" si="25"/>
        <v>9.399568476083707E-2</v>
      </c>
      <c r="J66" s="1" t="s">
        <v>32</v>
      </c>
      <c r="K66" s="1">
        <v>149665</v>
      </c>
      <c r="L66" s="13">
        <v>4.1392610424084458E-2</v>
      </c>
      <c r="M66" s="1">
        <v>136167</v>
      </c>
      <c r="N66" s="1">
        <v>7291</v>
      </c>
      <c r="O66" s="1">
        <v>143458</v>
      </c>
      <c r="P66" s="13">
        <v>9.399568476083707E-2</v>
      </c>
    </row>
    <row r="67" spans="3:16">
      <c r="C67" s="1" t="s">
        <v>33</v>
      </c>
      <c r="D67" s="1">
        <v>14976</v>
      </c>
      <c r="E67" s="13">
        <f t="shared" si="26"/>
        <v>4.1418884422616438E-3</v>
      </c>
      <c r="F67" s="1">
        <v>0</v>
      </c>
      <c r="G67" s="1">
        <v>0</v>
      </c>
      <c r="H67" s="1">
        <f t="shared" si="27"/>
        <v>0</v>
      </c>
      <c r="I67" s="13">
        <f t="shared" si="25"/>
        <v>0</v>
      </c>
      <c r="J67" s="1" t="s">
        <v>34</v>
      </c>
      <c r="K67" s="1">
        <v>43720</v>
      </c>
      <c r="L67" s="13">
        <v>1.209157069282045E-2</v>
      </c>
      <c r="M67" s="1">
        <v>12752</v>
      </c>
      <c r="N67" s="1">
        <v>25258</v>
      </c>
      <c r="O67" s="1">
        <v>38010</v>
      </c>
      <c r="P67" s="13">
        <v>2.4904682748674994E-2</v>
      </c>
    </row>
    <row r="68" spans="3:16">
      <c r="C68" s="1" t="s">
        <v>34</v>
      </c>
      <c r="D68" s="1">
        <v>43720</v>
      </c>
      <c r="E68" s="13">
        <f t="shared" si="26"/>
        <v>1.209157069282045E-2</v>
      </c>
      <c r="F68" s="1">
        <v>12752</v>
      </c>
      <c r="G68" s="1">
        <v>25258</v>
      </c>
      <c r="H68" s="1">
        <f t="shared" si="27"/>
        <v>38010</v>
      </c>
      <c r="I68" s="13">
        <f t="shared" si="25"/>
        <v>2.4904682748674994E-2</v>
      </c>
      <c r="J68" s="1" t="s">
        <v>29</v>
      </c>
      <c r="K68" s="1">
        <v>142</v>
      </c>
      <c r="L68" s="13">
        <v>3.9272713595162486E-5</v>
      </c>
      <c r="M68" s="1">
        <v>66</v>
      </c>
      <c r="N68" s="1">
        <v>11</v>
      </c>
      <c r="O68" s="1">
        <v>77</v>
      </c>
      <c r="P68" s="13">
        <v>5.0451475181477888E-5</v>
      </c>
    </row>
    <row r="69" spans="3:16">
      <c r="C69" s="1" t="s">
        <v>30</v>
      </c>
      <c r="D69" s="1">
        <v>29151</v>
      </c>
      <c r="E69" s="13">
        <f t="shared" si="26"/>
        <v>8.0622455916378993E-3</v>
      </c>
      <c r="F69" s="1">
        <v>0</v>
      </c>
      <c r="G69" s="1">
        <v>0</v>
      </c>
      <c r="H69" s="1">
        <f t="shared" si="27"/>
        <v>0</v>
      </c>
      <c r="I69" s="13">
        <f t="shared" si="25"/>
        <v>0</v>
      </c>
      <c r="J69" s="1" t="s">
        <v>31</v>
      </c>
      <c r="K69" s="1">
        <v>95</v>
      </c>
      <c r="L69" s="13">
        <v>2.6273998531974903E-5</v>
      </c>
      <c r="M69" s="1">
        <v>21</v>
      </c>
      <c r="N69" s="1">
        <v>30</v>
      </c>
      <c r="O69" s="1">
        <v>51</v>
      </c>
      <c r="P69" s="13">
        <v>3.3415912133186653E-5</v>
      </c>
    </row>
    <row r="70" spans="3:16">
      <c r="C70" s="1" t="s">
        <v>38</v>
      </c>
      <c r="D70" s="1">
        <v>281</v>
      </c>
      <c r="E70" s="13">
        <f t="shared" si="26"/>
        <v>7.771572197352576E-5</v>
      </c>
      <c r="F70" s="1">
        <v>0</v>
      </c>
      <c r="G70" s="1">
        <v>0</v>
      </c>
      <c r="H70" s="1">
        <f t="shared" si="27"/>
        <v>0</v>
      </c>
      <c r="I70" s="13">
        <f t="shared" si="25"/>
        <v>0</v>
      </c>
      <c r="J70" s="43" t="s">
        <v>67</v>
      </c>
      <c r="K70" s="1">
        <f>D67+D69+D70+D72+D74+D75+D76</f>
        <v>45063</v>
      </c>
      <c r="L70" s="51">
        <f t="shared" ref="L70:P70" si="28">E67+E69+E70+E72+E74+E75+E76</f>
        <v>1.2463002061540893E-2</v>
      </c>
      <c r="M70" s="1">
        <f t="shared" si="28"/>
        <v>0</v>
      </c>
      <c r="N70" s="1">
        <f t="shared" si="28"/>
        <v>0</v>
      </c>
      <c r="O70" s="1">
        <f t="shared" si="28"/>
        <v>0</v>
      </c>
      <c r="P70" s="1">
        <f t="shared" si="28"/>
        <v>0</v>
      </c>
    </row>
    <row r="71" spans="3:16">
      <c r="C71" s="1" t="s">
        <v>29</v>
      </c>
      <c r="D71" s="1">
        <v>142</v>
      </c>
      <c r="E71" s="13">
        <f t="shared" si="26"/>
        <v>3.9272713595162486E-5</v>
      </c>
      <c r="F71" s="1">
        <v>66</v>
      </c>
      <c r="G71" s="1">
        <v>11</v>
      </c>
      <c r="H71" s="1">
        <f t="shared" si="27"/>
        <v>77</v>
      </c>
      <c r="I71" s="13">
        <f t="shared" si="25"/>
        <v>5.0451475181477888E-5</v>
      </c>
      <c r="J71" s="43" t="s">
        <v>7</v>
      </c>
      <c r="K71" s="1">
        <f>SUM(K62:K70)</f>
        <v>3615742</v>
      </c>
      <c r="L71" s="1"/>
      <c r="M71" s="1">
        <f t="shared" ref="M71:O71" si="29">SUM(M62:M70)</f>
        <v>581138</v>
      </c>
      <c r="N71" s="1">
        <f t="shared" si="29"/>
        <v>945081</v>
      </c>
      <c r="O71" s="1">
        <f t="shared" si="29"/>
        <v>1526219</v>
      </c>
      <c r="P71" s="13">
        <f>O71/K71</f>
        <v>0.42210395542602319</v>
      </c>
    </row>
    <row r="72" spans="3:16">
      <c r="C72" s="1" t="s">
        <v>35</v>
      </c>
      <c r="D72" s="1">
        <v>632</v>
      </c>
      <c r="E72" s="13">
        <f t="shared" si="26"/>
        <v>1.7479123233903304E-4</v>
      </c>
      <c r="F72" s="1">
        <v>0</v>
      </c>
      <c r="G72" s="1">
        <v>0</v>
      </c>
      <c r="H72" s="1">
        <f t="shared" si="27"/>
        <v>0</v>
      </c>
      <c r="I72" s="13">
        <f t="shared" si="25"/>
        <v>0</v>
      </c>
      <c r="J72" s="43"/>
    </row>
    <row r="73" spans="3:16">
      <c r="C73" s="1" t="s">
        <v>31</v>
      </c>
      <c r="D73" s="1">
        <v>95</v>
      </c>
      <c r="E73" s="13">
        <f t="shared" si="26"/>
        <v>2.6273998531974903E-5</v>
      </c>
      <c r="F73" s="1">
        <v>21</v>
      </c>
      <c r="G73" s="1">
        <v>30</v>
      </c>
      <c r="H73" s="1">
        <f t="shared" si="27"/>
        <v>51</v>
      </c>
      <c r="I73" s="13">
        <f t="shared" si="25"/>
        <v>3.3415912133186653E-5</v>
      </c>
      <c r="J73" s="43"/>
    </row>
    <row r="74" spans="3:16">
      <c r="C74" s="1" t="s">
        <v>39</v>
      </c>
      <c r="D74" s="1">
        <v>9</v>
      </c>
      <c r="E74" s="13">
        <f t="shared" si="26"/>
        <v>2.4891156503976225E-6</v>
      </c>
      <c r="F74" s="1">
        <v>0</v>
      </c>
      <c r="G74" s="1">
        <v>0</v>
      </c>
      <c r="H74" s="1">
        <f t="shared" si="27"/>
        <v>0</v>
      </c>
      <c r="I74" s="13">
        <f t="shared" si="25"/>
        <v>0</v>
      </c>
      <c r="J74" s="43"/>
    </row>
    <row r="75" spans="3:16">
      <c r="C75" s="1" t="s">
        <v>36</v>
      </c>
      <c r="D75" s="1">
        <v>13</v>
      </c>
      <c r="E75" s="13">
        <f t="shared" si="26"/>
        <v>3.5953892727965658E-6</v>
      </c>
      <c r="F75" s="1">
        <v>0</v>
      </c>
      <c r="G75" s="1">
        <v>0</v>
      </c>
      <c r="H75" s="1">
        <f t="shared" si="27"/>
        <v>0</v>
      </c>
      <c r="I75" s="13">
        <f t="shared" si="25"/>
        <v>0</v>
      </c>
      <c r="J75" s="43"/>
    </row>
    <row r="76" spans="3:16">
      <c r="C76" s="1" t="s">
        <v>40</v>
      </c>
      <c r="D76" s="1">
        <v>1</v>
      </c>
      <c r="E76" s="13">
        <f t="shared" si="26"/>
        <v>2.7656840559973583E-7</v>
      </c>
      <c r="F76" s="1">
        <v>0</v>
      </c>
      <c r="G76" s="1">
        <v>0</v>
      </c>
      <c r="H76" s="1">
        <f t="shared" si="27"/>
        <v>0</v>
      </c>
      <c r="I76" s="13">
        <f t="shared" si="25"/>
        <v>0</v>
      </c>
      <c r="J76" s="43"/>
    </row>
    <row r="77" spans="3:16">
      <c r="D77" s="1">
        <f>SUM(D62:D76)</f>
        <v>3615742</v>
      </c>
      <c r="F77" s="1">
        <f t="shared" ref="F77:G77" si="30">SUM(F62:F76)</f>
        <v>581138</v>
      </c>
      <c r="G77" s="1">
        <f t="shared" si="30"/>
        <v>945081</v>
      </c>
      <c r="H77" s="1">
        <f>SUM(H62:H76)</f>
        <v>1526219</v>
      </c>
      <c r="I77" s="13">
        <f>H77/D77</f>
        <v>0.42210395542602319</v>
      </c>
      <c r="J77" s="43"/>
    </row>
    <row r="101" spans="3:3">
      <c r="C101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6"/>
  <sheetViews>
    <sheetView zoomScale="81" zoomScaleNormal="70" workbookViewId="0">
      <selection activeCell="C3" sqref="C3:H15"/>
    </sheetView>
  </sheetViews>
  <sheetFormatPr baseColWidth="10" defaultColWidth="8.83203125" defaultRowHeight="17"/>
  <cols>
    <col min="1" max="1" width="11.5" bestFit="1" customWidth="1"/>
    <col min="3" max="3" width="11.1640625" style="1" bestFit="1" customWidth="1"/>
    <col min="4" max="4" width="99.83203125" style="1" bestFit="1" customWidth="1"/>
    <col min="5" max="6" width="9" style="1"/>
    <col min="7" max="7" width="11.5" style="1" bestFit="1" customWidth="1"/>
    <col min="8" max="8" width="21.5" style="1" bestFit="1" customWidth="1"/>
    <col min="9" max="9" width="9" style="1"/>
  </cols>
  <sheetData>
    <row r="2" spans="1:16" ht="18" thickBot="1"/>
    <row r="3" spans="1:16">
      <c r="A3" t="s">
        <v>136</v>
      </c>
      <c r="C3" s="34" t="s">
        <v>54</v>
      </c>
      <c r="D3" s="35" t="s">
        <v>47</v>
      </c>
      <c r="E3" s="35" t="s">
        <v>7</v>
      </c>
      <c r="F3" s="35" t="s">
        <v>50</v>
      </c>
      <c r="G3" s="35" t="s">
        <v>56</v>
      </c>
      <c r="H3" s="36" t="s">
        <v>53</v>
      </c>
      <c r="J3">
        <v>7</v>
      </c>
      <c r="K3">
        <v>8</v>
      </c>
      <c r="L3">
        <v>10</v>
      </c>
      <c r="N3" t="s">
        <v>155</v>
      </c>
    </row>
    <row r="4" spans="1:16">
      <c r="C4" s="42" t="s">
        <v>57</v>
      </c>
      <c r="D4" s="10" t="s">
        <v>145</v>
      </c>
      <c r="E4" s="10">
        <v>181253</v>
      </c>
      <c r="F4" s="18">
        <f t="shared" ref="F4:F14" si="0">E4/$E$15</f>
        <v>0.15077415528357965</v>
      </c>
      <c r="G4" s="43">
        <v>105425</v>
      </c>
      <c r="H4" s="16">
        <f>G4/E4</f>
        <v>0.58164554517718325</v>
      </c>
      <c r="J4">
        <v>0</v>
      </c>
      <c r="K4">
        <v>14838</v>
      </c>
      <c r="L4">
        <v>60990</v>
      </c>
      <c r="N4">
        <f>SUM(J4:L4)</f>
        <v>75828</v>
      </c>
      <c r="P4">
        <f>E4-N4</f>
        <v>105425</v>
      </c>
    </row>
    <row r="5" spans="1:16">
      <c r="C5" s="42" t="s">
        <v>58</v>
      </c>
      <c r="D5" s="10" t="s">
        <v>146</v>
      </c>
      <c r="E5" s="10">
        <v>181178</v>
      </c>
      <c r="F5" s="18">
        <f t="shared" si="0"/>
        <v>0.15071176701057856</v>
      </c>
      <c r="G5" s="43">
        <v>125353</v>
      </c>
      <c r="H5" s="16">
        <f t="shared" ref="H5:H14" si="1">G5/E5</f>
        <v>0.69187760103323803</v>
      </c>
      <c r="J5">
        <v>39508</v>
      </c>
      <c r="K5">
        <v>5156</v>
      </c>
      <c r="L5">
        <v>11161</v>
      </c>
      <c r="N5">
        <f t="shared" ref="N5:N13" si="2">SUM(J5:L5)</f>
        <v>55825</v>
      </c>
      <c r="P5">
        <f t="shared" ref="P5:P13" si="3">E5-N5</f>
        <v>125353</v>
      </c>
    </row>
    <row r="6" spans="1:16">
      <c r="C6" s="42" t="s">
        <v>59</v>
      </c>
      <c r="D6" s="10" t="s">
        <v>147</v>
      </c>
      <c r="E6" s="10">
        <v>160261</v>
      </c>
      <c r="F6" s="18">
        <f t="shared" si="0"/>
        <v>0.13331209359239163</v>
      </c>
      <c r="G6" s="43">
        <v>69600</v>
      </c>
      <c r="H6" s="16">
        <f t="shared" si="1"/>
        <v>0.4342915618896675</v>
      </c>
      <c r="J6">
        <v>15098</v>
      </c>
      <c r="K6">
        <v>47269</v>
      </c>
      <c r="L6">
        <v>28294</v>
      </c>
      <c r="N6">
        <f t="shared" si="2"/>
        <v>90661</v>
      </c>
      <c r="P6">
        <f t="shared" si="3"/>
        <v>69600</v>
      </c>
    </row>
    <row r="7" spans="1:16">
      <c r="C7" s="42" t="s">
        <v>60</v>
      </c>
      <c r="D7" s="10" t="s">
        <v>148</v>
      </c>
      <c r="E7" s="10">
        <v>107535</v>
      </c>
      <c r="F7" s="18">
        <f t="shared" si="0"/>
        <v>8.9452305828977938E-2</v>
      </c>
      <c r="G7" s="43">
        <v>82468</v>
      </c>
      <c r="H7" s="16">
        <f t="shared" si="1"/>
        <v>0.76689449946529042</v>
      </c>
      <c r="J7">
        <v>6961</v>
      </c>
      <c r="K7">
        <v>10776</v>
      </c>
      <c r="L7">
        <v>7330</v>
      </c>
      <c r="N7">
        <f t="shared" si="2"/>
        <v>25067</v>
      </c>
      <c r="P7">
        <f t="shared" si="3"/>
        <v>82468</v>
      </c>
    </row>
    <row r="8" spans="1:16">
      <c r="C8" s="42" t="s">
        <v>61</v>
      </c>
      <c r="D8" s="10" t="s">
        <v>149</v>
      </c>
      <c r="E8" s="10">
        <v>85109</v>
      </c>
      <c r="F8" s="18">
        <f t="shared" si="0"/>
        <v>7.0797380358008866E-2</v>
      </c>
      <c r="G8" s="43">
        <v>64090</v>
      </c>
      <c r="H8" s="16">
        <f t="shared" si="1"/>
        <v>0.75303434419391602</v>
      </c>
      <c r="J8">
        <v>19827</v>
      </c>
      <c r="K8">
        <v>623</v>
      </c>
      <c r="L8">
        <v>569</v>
      </c>
      <c r="N8">
        <f t="shared" si="2"/>
        <v>21019</v>
      </c>
      <c r="P8">
        <f t="shared" si="3"/>
        <v>64090</v>
      </c>
    </row>
    <row r="9" spans="1:16">
      <c r="C9" s="42" t="s">
        <v>62</v>
      </c>
      <c r="D9" s="10" t="s">
        <v>150</v>
      </c>
      <c r="E9" s="10">
        <v>66781</v>
      </c>
      <c r="F9" s="18">
        <f t="shared" si="0"/>
        <v>5.5551350123819926E-2</v>
      </c>
      <c r="G9" s="43">
        <v>51379</v>
      </c>
      <c r="H9" s="16">
        <f t="shared" si="1"/>
        <v>0.7693655381021548</v>
      </c>
      <c r="J9">
        <v>14699</v>
      </c>
      <c r="K9">
        <v>512</v>
      </c>
      <c r="L9">
        <v>191</v>
      </c>
      <c r="N9">
        <f t="shared" si="2"/>
        <v>15402</v>
      </c>
      <c r="P9">
        <f t="shared" si="3"/>
        <v>51379</v>
      </c>
    </row>
    <row r="10" spans="1:16">
      <c r="C10" s="42" t="s">
        <v>63</v>
      </c>
      <c r="D10" s="10" t="s">
        <v>151</v>
      </c>
      <c r="E10" s="10">
        <v>58197</v>
      </c>
      <c r="F10" s="18">
        <f t="shared" si="0"/>
        <v>4.8410804317933966E-2</v>
      </c>
      <c r="G10" s="43">
        <v>48241</v>
      </c>
      <c r="H10" s="16">
        <f t="shared" si="1"/>
        <v>0.82892588965066927</v>
      </c>
      <c r="J10">
        <v>540</v>
      </c>
      <c r="K10">
        <v>5223</v>
      </c>
      <c r="L10">
        <v>4193</v>
      </c>
      <c r="N10">
        <f t="shared" si="2"/>
        <v>9956</v>
      </c>
      <c r="P10">
        <f t="shared" si="3"/>
        <v>48241</v>
      </c>
    </row>
    <row r="11" spans="1:16">
      <c r="C11" s="42" t="s">
        <v>64</v>
      </c>
      <c r="D11" s="10" t="s">
        <v>152</v>
      </c>
      <c r="E11" s="10">
        <v>56020</v>
      </c>
      <c r="F11" s="18">
        <f t="shared" si="0"/>
        <v>4.6599880713622019E-2</v>
      </c>
      <c r="G11" s="43">
        <v>2565</v>
      </c>
      <c r="H11" s="16">
        <f t="shared" si="1"/>
        <v>4.5787218850410566E-2</v>
      </c>
      <c r="J11">
        <v>27856</v>
      </c>
      <c r="K11">
        <v>12141</v>
      </c>
      <c r="L11">
        <v>13458</v>
      </c>
      <c r="N11">
        <f t="shared" si="2"/>
        <v>53455</v>
      </c>
      <c r="P11">
        <f t="shared" si="3"/>
        <v>2565</v>
      </c>
    </row>
    <row r="12" spans="1:16">
      <c r="C12" s="42" t="s">
        <v>65</v>
      </c>
      <c r="D12" s="10" t="s">
        <v>153</v>
      </c>
      <c r="E12" s="10">
        <v>19943</v>
      </c>
      <c r="F12" s="18">
        <f t="shared" si="0"/>
        <v>1.6589457712812637E-2</v>
      </c>
      <c r="G12" s="43">
        <v>14610</v>
      </c>
      <c r="H12" s="16">
        <f t="shared" si="1"/>
        <v>0.73258787544501835</v>
      </c>
      <c r="J12">
        <v>0</v>
      </c>
      <c r="K12">
        <v>1873</v>
      </c>
      <c r="L12">
        <v>3460</v>
      </c>
      <c r="N12">
        <f t="shared" si="2"/>
        <v>5333</v>
      </c>
      <c r="P12">
        <f t="shared" si="3"/>
        <v>14610</v>
      </c>
    </row>
    <row r="13" spans="1:16">
      <c r="C13" s="42" t="s">
        <v>66</v>
      </c>
      <c r="D13" s="10" t="s">
        <v>154</v>
      </c>
      <c r="E13" s="10">
        <v>18820</v>
      </c>
      <c r="F13" s="18">
        <f t="shared" si="0"/>
        <v>1.5655297305076161E-2</v>
      </c>
      <c r="G13" s="43">
        <v>6326</v>
      </c>
      <c r="H13" s="16">
        <f t="shared" si="1"/>
        <v>0.33613177470775768</v>
      </c>
      <c r="J13">
        <v>5649</v>
      </c>
      <c r="K13">
        <v>4516</v>
      </c>
      <c r="L13">
        <v>2329</v>
      </c>
      <c r="N13">
        <f t="shared" si="2"/>
        <v>12494</v>
      </c>
      <c r="P13">
        <f t="shared" si="3"/>
        <v>6326</v>
      </c>
    </row>
    <row r="14" spans="1:16">
      <c r="C14" s="77" t="s">
        <v>67</v>
      </c>
      <c r="D14" s="78"/>
      <c r="E14" s="10">
        <f>E15-SUM(E4:E13)</f>
        <v>267052</v>
      </c>
      <c r="F14" s="18">
        <f t="shared" si="0"/>
        <v>0.22214550775319863</v>
      </c>
      <c r="G14" s="43">
        <f>G15-SUM(G4:G13)</f>
        <v>121158</v>
      </c>
      <c r="H14" s="16">
        <f t="shared" si="1"/>
        <v>0.45368692239713615</v>
      </c>
    </row>
    <row r="15" spans="1:16" ht="18" thickBot="1">
      <c r="C15" s="79" t="s">
        <v>7</v>
      </c>
      <c r="D15" s="80"/>
      <c r="E15" s="66">
        <v>1202149</v>
      </c>
      <c r="F15" s="45"/>
      <c r="G15" s="45">
        <v>691215</v>
      </c>
      <c r="H15" s="17">
        <f>G15/E15</f>
        <v>0.57498280163274273</v>
      </c>
    </row>
    <row r="16" spans="1:16">
      <c r="D16" s="10"/>
      <c r="E16" s="10"/>
    </row>
    <row r="17" spans="1:10" ht="18" thickBot="1"/>
    <row r="18" spans="1:10">
      <c r="A18" t="s">
        <v>71</v>
      </c>
      <c r="C18" s="34" t="s">
        <v>54</v>
      </c>
      <c r="D18" s="35" t="s">
        <v>47</v>
      </c>
      <c r="E18" s="35" t="s">
        <v>7</v>
      </c>
      <c r="F18" s="35" t="s">
        <v>55</v>
      </c>
      <c r="G18" s="35" t="s">
        <v>56</v>
      </c>
      <c r="H18" s="36" t="s">
        <v>53</v>
      </c>
    </row>
    <row r="19" spans="1:10">
      <c r="C19" s="2" t="s">
        <v>57</v>
      </c>
      <c r="D19" s="41" t="s">
        <v>130</v>
      </c>
      <c r="E19" s="10">
        <v>84299</v>
      </c>
      <c r="F19" s="18">
        <f>E19/$E$30</f>
        <v>0.23211355250839805</v>
      </c>
      <c r="G19" s="4">
        <v>23309</v>
      </c>
      <c r="H19" s="16">
        <f>G19/E19</f>
        <v>0.2765038731183051</v>
      </c>
    </row>
    <row r="20" spans="1:10">
      <c r="C20" s="2" t="s">
        <v>58</v>
      </c>
      <c r="D20" s="41" t="s">
        <v>131</v>
      </c>
      <c r="E20" s="10">
        <v>46759</v>
      </c>
      <c r="F20" s="18">
        <f t="shared" ref="F20:F29" si="4">E20/$E$30</f>
        <v>0.12874882978137564</v>
      </c>
      <c r="G20" s="4">
        <v>18465</v>
      </c>
      <c r="H20" s="16">
        <f t="shared" ref="H20:H29" si="5">G20/E20</f>
        <v>0.3948972390341966</v>
      </c>
    </row>
    <row r="21" spans="1:10">
      <c r="C21" s="2" t="s">
        <v>59</v>
      </c>
      <c r="D21" s="41" t="s">
        <v>126</v>
      </c>
      <c r="E21" s="10">
        <v>30566</v>
      </c>
      <c r="F21" s="18">
        <f t="shared" si="4"/>
        <v>8.4162123464948516E-2</v>
      </c>
      <c r="G21" s="4">
        <v>26373</v>
      </c>
      <c r="H21" s="16">
        <f t="shared" si="5"/>
        <v>0.86282143558201929</v>
      </c>
    </row>
    <row r="22" spans="1:10">
      <c r="C22" s="2" t="s">
        <v>60</v>
      </c>
      <c r="D22" s="41" t="s">
        <v>124</v>
      </c>
      <c r="E22" s="10">
        <v>19916</v>
      </c>
      <c r="F22" s="18">
        <f t="shared" si="4"/>
        <v>5.4837821465939754E-2</v>
      </c>
      <c r="G22" s="4">
        <v>8755</v>
      </c>
      <c r="H22" s="16">
        <f t="shared" si="5"/>
        <v>0.43959630447881098</v>
      </c>
    </row>
    <row r="23" spans="1:10">
      <c r="C23" s="2" t="s">
        <v>61</v>
      </c>
      <c r="D23" s="41" t="s">
        <v>132</v>
      </c>
      <c r="E23" s="10">
        <v>16886</v>
      </c>
      <c r="F23" s="18">
        <f t="shared" si="4"/>
        <v>4.6494851038052759E-2</v>
      </c>
      <c r="G23" s="4">
        <v>3428</v>
      </c>
      <c r="H23" s="16">
        <f t="shared" si="5"/>
        <v>0.2030084093331754</v>
      </c>
    </row>
    <row r="24" spans="1:10">
      <c r="C24" s="2" t="s">
        <v>62</v>
      </c>
      <c r="D24" s="41" t="s">
        <v>133</v>
      </c>
      <c r="E24" s="10">
        <v>10332</v>
      </c>
      <c r="F24" s="18">
        <f t="shared" si="4"/>
        <v>2.8448703122418637E-2</v>
      </c>
      <c r="G24" s="4">
        <v>3002</v>
      </c>
      <c r="H24" s="16">
        <f t="shared" si="5"/>
        <v>0.29055361982191252</v>
      </c>
    </row>
    <row r="25" spans="1:10">
      <c r="C25" s="2" t="s">
        <v>63</v>
      </c>
      <c r="D25" s="41" t="s">
        <v>127</v>
      </c>
      <c r="E25" s="10">
        <v>8005</v>
      </c>
      <c r="F25" s="18">
        <f t="shared" si="4"/>
        <v>2.2041411972024891E-2</v>
      </c>
      <c r="G25" s="4">
        <v>7960</v>
      </c>
      <c r="H25" s="16">
        <f t="shared" si="5"/>
        <v>0.99437851342910677</v>
      </c>
    </row>
    <row r="26" spans="1:10">
      <c r="C26" s="2" t="s">
        <v>64</v>
      </c>
      <c r="D26" s="41" t="s">
        <v>125</v>
      </c>
      <c r="E26" s="10">
        <v>7225</v>
      </c>
      <c r="F26" s="18">
        <f t="shared" si="4"/>
        <v>1.989371661435101E-2</v>
      </c>
      <c r="G26" s="4">
        <v>3765</v>
      </c>
      <c r="H26" s="16">
        <f t="shared" si="5"/>
        <v>0.52110726643598615</v>
      </c>
    </row>
    <row r="27" spans="1:10">
      <c r="C27" s="2" t="s">
        <v>65</v>
      </c>
      <c r="D27" s="41" t="s">
        <v>128</v>
      </c>
      <c r="E27" s="10">
        <v>7174</v>
      </c>
      <c r="F27" s="18">
        <f t="shared" si="4"/>
        <v>1.9753290379426181E-2</v>
      </c>
      <c r="G27" s="4">
        <v>4887</v>
      </c>
      <c r="H27" s="16">
        <f t="shared" si="5"/>
        <v>0.68120992472818509</v>
      </c>
    </row>
    <row r="28" spans="1:10">
      <c r="C28" s="2" t="s">
        <v>66</v>
      </c>
      <c r="D28" s="41" t="s">
        <v>129</v>
      </c>
      <c r="E28" s="10">
        <v>6079</v>
      </c>
      <c r="F28" s="18">
        <f t="shared" si="4"/>
        <v>1.6738256511922463E-2</v>
      </c>
      <c r="G28" s="4">
        <v>6040</v>
      </c>
      <c r="H28" s="16">
        <f t="shared" si="5"/>
        <v>0.99358447113012005</v>
      </c>
      <c r="J28" s="47"/>
    </row>
    <row r="29" spans="1:10">
      <c r="C29" s="77" t="s">
        <v>67</v>
      </c>
      <c r="D29" s="78"/>
      <c r="E29" s="4">
        <v>125939</v>
      </c>
      <c r="F29" s="18">
        <f t="shared" si="4"/>
        <v>0.34676744314114211</v>
      </c>
      <c r="G29" s="4">
        <v>37431</v>
      </c>
      <c r="H29" s="16">
        <f t="shared" si="5"/>
        <v>0.29721531852722349</v>
      </c>
    </row>
    <row r="30" spans="1:10" ht="18" thickBot="1">
      <c r="C30" s="79" t="s">
        <v>7</v>
      </c>
      <c r="D30" s="80"/>
      <c r="E30" s="8">
        <f>SUM(E19:E29)</f>
        <v>363180</v>
      </c>
      <c r="F30" s="46"/>
      <c r="G30" s="8">
        <f>SUM(G19:G29)</f>
        <v>143415</v>
      </c>
      <c r="H30" s="17">
        <f>G30/E30</f>
        <v>0.39488683297538413</v>
      </c>
    </row>
    <row r="34" spans="4:5">
      <c r="D34" s="10"/>
      <c r="E34" s="10"/>
    </row>
    <row r="35" spans="4:5">
      <c r="D35" s="10"/>
      <c r="E35" s="10"/>
    </row>
    <row r="36" spans="4:5">
      <c r="D36" s="10"/>
      <c r="E36" s="10"/>
    </row>
  </sheetData>
  <mergeCells count="4">
    <mergeCell ref="C29:D29"/>
    <mergeCell ref="C30:D30"/>
    <mergeCell ref="C14:D14"/>
    <mergeCell ref="C15:D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55"/>
  <sheetViews>
    <sheetView zoomScale="85" workbookViewId="0">
      <selection activeCell="Q10" sqref="Q10"/>
    </sheetView>
  </sheetViews>
  <sheetFormatPr baseColWidth="10" defaultColWidth="8.83203125" defaultRowHeight="17"/>
  <cols>
    <col min="1" max="1" width="11.33203125" bestFit="1" customWidth="1"/>
    <col min="4" max="4" width="24.6640625" style="1" bestFit="1" customWidth="1"/>
    <col min="5" max="5" width="10.33203125" style="1" bestFit="1" customWidth="1"/>
    <col min="6" max="6" width="11.83203125" style="1" bestFit="1" customWidth="1"/>
    <col min="7" max="7" width="12.1640625" style="1" bestFit="1" customWidth="1"/>
    <col min="8" max="8" width="11.83203125" style="1" customWidth="1"/>
    <col min="9" max="9" width="11.83203125" bestFit="1" customWidth="1"/>
    <col min="10" max="11" width="12.33203125" bestFit="1" customWidth="1"/>
    <col min="12" max="12" width="13" bestFit="1" customWidth="1"/>
    <col min="13" max="15" width="14.5" bestFit="1" customWidth="1"/>
    <col min="16" max="16" width="13.33203125" bestFit="1" customWidth="1"/>
    <col min="17" max="17" width="12.1640625" bestFit="1" customWidth="1"/>
    <col min="18" max="18" width="11.5" bestFit="1" customWidth="1"/>
    <col min="19" max="19" width="9" bestFit="1" customWidth="1"/>
    <col min="20" max="20" width="13.33203125" bestFit="1" customWidth="1"/>
  </cols>
  <sheetData>
    <row r="2" spans="1:21" ht="18" thickBot="1"/>
    <row r="3" spans="1:21">
      <c r="A3" t="s">
        <v>136</v>
      </c>
      <c r="B3" s="1">
        <v>1051107</v>
      </c>
      <c r="C3" s="1"/>
      <c r="D3" s="34" t="s">
        <v>68</v>
      </c>
      <c r="E3" s="35" t="s">
        <v>69</v>
      </c>
      <c r="F3" s="35" t="s">
        <v>56</v>
      </c>
      <c r="G3" s="36" t="s">
        <v>50</v>
      </c>
      <c r="H3" s="52"/>
      <c r="I3" s="65" t="s">
        <v>14</v>
      </c>
      <c r="J3" s="65" t="s">
        <v>17</v>
      </c>
      <c r="K3" s="65" t="s">
        <v>16</v>
      </c>
      <c r="L3" s="65" t="s">
        <v>143</v>
      </c>
      <c r="M3" s="65"/>
      <c r="N3" s="65" t="s">
        <v>144</v>
      </c>
      <c r="P3" s="65" t="s">
        <v>14</v>
      </c>
      <c r="Q3" s="65" t="s">
        <v>17</v>
      </c>
      <c r="R3" s="65" t="s">
        <v>16</v>
      </c>
      <c r="S3" s="65" t="s">
        <v>143</v>
      </c>
      <c r="T3" s="65"/>
      <c r="U3" s="65" t="s">
        <v>144</v>
      </c>
    </row>
    <row r="4" spans="1:21">
      <c r="B4" s="1">
        <v>425065</v>
      </c>
      <c r="C4" s="1"/>
      <c r="D4" s="30" t="s">
        <v>116</v>
      </c>
      <c r="E4" s="31">
        <v>2831412</v>
      </c>
      <c r="F4" s="31">
        <f t="shared" ref="F4:F14" si="0">E4-B3</f>
        <v>1780305</v>
      </c>
      <c r="G4" s="16">
        <f>F4/E4</f>
        <v>0.62876932074879954</v>
      </c>
      <c r="H4" s="18"/>
      <c r="I4" s="1">
        <v>2831412</v>
      </c>
      <c r="J4" s="1">
        <v>21</v>
      </c>
      <c r="K4" s="1">
        <v>0</v>
      </c>
      <c r="L4" s="1">
        <v>1067219</v>
      </c>
      <c r="M4" s="1">
        <f>SUM(I4:L4)</f>
        <v>3898652</v>
      </c>
      <c r="N4" s="13">
        <f>I4/M4</f>
        <v>0.72625410013512359</v>
      </c>
      <c r="P4">
        <f>H35</f>
        <v>203.58199846148892</v>
      </c>
      <c r="Q4" s="72">
        <f>L35</f>
        <v>3.7E-7</v>
      </c>
      <c r="R4" s="76">
        <f>P35</f>
        <v>0</v>
      </c>
      <c r="S4">
        <f>T35</f>
        <v>560.4657860695437</v>
      </c>
      <c r="T4">
        <f>SUM(P4:S4)</f>
        <v>764.04778490103263</v>
      </c>
      <c r="U4" s="48">
        <f>P4/T4</f>
        <v>0.26645191895669063</v>
      </c>
    </row>
    <row r="5" spans="1:21">
      <c r="B5" s="1">
        <v>296717</v>
      </c>
      <c r="C5" s="1"/>
      <c r="D5" s="30" t="s">
        <v>123</v>
      </c>
      <c r="E5" s="31">
        <v>2123175</v>
      </c>
      <c r="F5" s="31">
        <f t="shared" si="0"/>
        <v>1698110</v>
      </c>
      <c r="G5" s="16">
        <f t="shared" ref="G5:G15" si="1">F5/E5</f>
        <v>0.79979747312397709</v>
      </c>
      <c r="H5" s="18"/>
      <c r="I5" s="1">
        <v>2123175</v>
      </c>
      <c r="J5" s="1">
        <v>912</v>
      </c>
      <c r="K5" s="1">
        <v>253</v>
      </c>
      <c r="L5" s="1">
        <v>305209</v>
      </c>
      <c r="M5" s="1">
        <f t="shared" ref="M5:M13" si="2">SUM(I5:L5)</f>
        <v>2429549</v>
      </c>
      <c r="N5" s="13">
        <f t="shared" ref="N5:N13" si="3">I5/M5</f>
        <v>0.87389676026291296</v>
      </c>
      <c r="P5">
        <f t="shared" ref="P5:P13" si="4">H36</f>
        <v>152.65888877474271</v>
      </c>
      <c r="Q5" s="72">
        <f t="shared" ref="Q5:Q13" si="5">L36</f>
        <v>1.588E-5</v>
      </c>
      <c r="R5" s="76">
        <f t="shared" ref="R5:R13" si="6">P36</f>
        <v>2.9999999999999999E-7</v>
      </c>
      <c r="S5">
        <f t="shared" ref="S5:S11" si="7">T36</f>
        <v>160.28500439038226</v>
      </c>
      <c r="T5">
        <f t="shared" ref="T5:T13" si="8">SUM(P5:S5)</f>
        <v>312.94390934512501</v>
      </c>
      <c r="U5" s="48">
        <f t="shared" ref="U5:U13" si="9">P5/T5</f>
        <v>0.48781549733369434</v>
      </c>
    </row>
    <row r="6" spans="1:21">
      <c r="B6" s="1">
        <v>223147</v>
      </c>
      <c r="C6" s="1"/>
      <c r="D6" s="30" t="s">
        <v>115</v>
      </c>
      <c r="E6" s="31">
        <v>1687270</v>
      </c>
      <c r="F6" s="31">
        <f t="shared" si="0"/>
        <v>1390553</v>
      </c>
      <c r="G6" s="16">
        <f t="shared" si="1"/>
        <v>0.8241437351461236</v>
      </c>
      <c r="H6" s="18"/>
      <c r="I6" s="1">
        <v>1687270</v>
      </c>
      <c r="J6" s="1">
        <v>2302</v>
      </c>
      <c r="K6" s="1">
        <v>81720</v>
      </c>
      <c r="L6" s="1">
        <v>472062</v>
      </c>
      <c r="M6" s="1">
        <f t="shared" si="2"/>
        <v>2243354</v>
      </c>
      <c r="N6" s="13">
        <f t="shared" si="3"/>
        <v>0.75211937126285022</v>
      </c>
      <c r="P6">
        <f t="shared" si="4"/>
        <v>121.31678418545813</v>
      </c>
      <c r="Q6" s="72">
        <f t="shared" si="5"/>
        <v>4.0089999999999997E-5</v>
      </c>
      <c r="R6" s="76">
        <f t="shared" si="6"/>
        <v>9.5980000000000013E-5</v>
      </c>
      <c r="S6">
        <f t="shared" si="7"/>
        <v>247.91031634890396</v>
      </c>
      <c r="T6">
        <f t="shared" si="8"/>
        <v>369.22723660436208</v>
      </c>
      <c r="U6" s="48">
        <f t="shared" si="9"/>
        <v>0.32856943410015188</v>
      </c>
    </row>
    <row r="7" spans="1:21">
      <c r="B7" s="1">
        <v>175897</v>
      </c>
      <c r="C7" s="1"/>
      <c r="D7" s="30" t="s">
        <v>117</v>
      </c>
      <c r="E7" s="31">
        <v>830263</v>
      </c>
      <c r="F7" s="31">
        <f t="shared" si="0"/>
        <v>607116</v>
      </c>
      <c r="G7" s="16">
        <f t="shared" si="1"/>
        <v>0.7312333561775004</v>
      </c>
      <c r="H7" s="18"/>
      <c r="I7" s="1">
        <v>830263</v>
      </c>
      <c r="J7" s="1">
        <v>1003</v>
      </c>
      <c r="K7" s="1">
        <v>1168</v>
      </c>
      <c r="L7" s="1">
        <v>153792</v>
      </c>
      <c r="M7" s="1">
        <f t="shared" si="2"/>
        <v>986226</v>
      </c>
      <c r="N7" s="13">
        <f t="shared" si="3"/>
        <v>0.84185876259599723</v>
      </c>
      <c r="P7">
        <f t="shared" si="4"/>
        <v>59.696928878111407</v>
      </c>
      <c r="Q7" s="72">
        <f t="shared" si="5"/>
        <v>1.747E-5</v>
      </c>
      <c r="R7" s="76">
        <f t="shared" si="6"/>
        <v>1.37E-6</v>
      </c>
      <c r="S7">
        <f t="shared" si="7"/>
        <v>80.766135321060872</v>
      </c>
      <c r="T7">
        <f t="shared" si="8"/>
        <v>140.46308303917229</v>
      </c>
      <c r="U7" s="48">
        <f t="shared" si="9"/>
        <v>0.42500084425359758</v>
      </c>
    </row>
    <row r="8" spans="1:21">
      <c r="B8" s="1">
        <v>174941</v>
      </c>
      <c r="C8" s="1"/>
      <c r="D8" s="30" t="s">
        <v>121</v>
      </c>
      <c r="E8" s="31">
        <v>694664</v>
      </c>
      <c r="F8" s="31">
        <f t="shared" si="0"/>
        <v>518767</v>
      </c>
      <c r="G8" s="16">
        <f t="shared" si="1"/>
        <v>0.74678837538723752</v>
      </c>
      <c r="H8" s="18"/>
      <c r="I8" s="1">
        <v>694664</v>
      </c>
      <c r="J8" s="1">
        <v>665</v>
      </c>
      <c r="K8" s="1">
        <v>735</v>
      </c>
      <c r="L8" s="1">
        <v>273044</v>
      </c>
      <c r="M8" s="1">
        <f t="shared" si="2"/>
        <v>969108</v>
      </c>
      <c r="N8" s="13">
        <f t="shared" si="3"/>
        <v>0.71680762102882234</v>
      </c>
      <c r="P8">
        <f t="shared" si="4"/>
        <v>49.947194325393738</v>
      </c>
      <c r="Q8" s="72">
        <f t="shared" si="5"/>
        <v>1.1579999999999999E-5</v>
      </c>
      <c r="R8" s="76">
        <f t="shared" si="6"/>
        <v>8.6000000000000002E-7</v>
      </c>
      <c r="S8">
        <f t="shared" si="7"/>
        <v>143.39308060629776</v>
      </c>
      <c r="T8">
        <f t="shared" si="8"/>
        <v>193.34028737169149</v>
      </c>
      <c r="U8" s="48">
        <f t="shared" si="9"/>
        <v>0.25833826464409665</v>
      </c>
    </row>
    <row r="9" spans="1:21">
      <c r="B9" s="1">
        <v>291118</v>
      </c>
      <c r="C9" s="1"/>
      <c r="D9" s="30" t="s">
        <v>118</v>
      </c>
      <c r="E9" s="31">
        <v>694075</v>
      </c>
      <c r="F9" s="31">
        <f t="shared" si="0"/>
        <v>519134</v>
      </c>
      <c r="G9" s="16">
        <f t="shared" si="1"/>
        <v>0.74795086986276704</v>
      </c>
      <c r="H9" s="18"/>
      <c r="I9" s="1">
        <v>694075</v>
      </c>
      <c r="J9" s="1">
        <v>810</v>
      </c>
      <c r="K9" s="1">
        <v>1063</v>
      </c>
      <c r="L9" s="1">
        <v>142322</v>
      </c>
      <c r="M9" s="1">
        <f t="shared" si="2"/>
        <v>838270</v>
      </c>
      <c r="N9" s="13">
        <f t="shared" si="3"/>
        <v>0.82798501676070957</v>
      </c>
      <c r="P9">
        <f t="shared" si="4"/>
        <v>49.904844502374758</v>
      </c>
      <c r="Q9" s="72">
        <f t="shared" si="5"/>
        <v>1.411E-5</v>
      </c>
      <c r="R9" s="76">
        <f t="shared" si="6"/>
        <v>1.2499999999999999E-6</v>
      </c>
      <c r="S9">
        <f t="shared" si="7"/>
        <v>74.742495781081104</v>
      </c>
      <c r="T9">
        <f t="shared" si="8"/>
        <v>124.64735564345585</v>
      </c>
      <c r="U9" s="48">
        <f t="shared" si="9"/>
        <v>0.40036825686959387</v>
      </c>
    </row>
    <row r="10" spans="1:21">
      <c r="B10" s="1">
        <v>47551</v>
      </c>
      <c r="C10" s="1"/>
      <c r="D10" s="30" t="s">
        <v>91</v>
      </c>
      <c r="E10" s="31">
        <v>563521</v>
      </c>
      <c r="F10" s="31">
        <f t="shared" si="0"/>
        <v>272403</v>
      </c>
      <c r="G10" s="16">
        <f t="shared" si="1"/>
        <v>0.48339458511750227</v>
      </c>
      <c r="H10" s="18"/>
      <c r="I10" s="1">
        <v>563521</v>
      </c>
      <c r="J10" s="1">
        <v>2189</v>
      </c>
      <c r="K10" s="1">
        <v>6012</v>
      </c>
      <c r="L10" s="1">
        <v>149403</v>
      </c>
      <c r="M10" s="1">
        <f t="shared" si="2"/>
        <v>721125</v>
      </c>
      <c r="N10" s="13">
        <f t="shared" si="3"/>
        <v>0.7814470445484486</v>
      </c>
      <c r="P10">
        <f t="shared" si="4"/>
        <v>40.517851642578577</v>
      </c>
      <c r="Q10" s="72">
        <f t="shared" si="5"/>
        <v>3.8120000000000001E-5</v>
      </c>
      <c r="R10" s="76">
        <f t="shared" si="6"/>
        <v>7.0700000000000001E-6</v>
      </c>
      <c r="S10">
        <f t="shared" si="7"/>
        <v>78.461187287846286</v>
      </c>
      <c r="T10">
        <f t="shared" si="8"/>
        <v>118.97908412042486</v>
      </c>
      <c r="U10" s="48">
        <f t="shared" si="9"/>
        <v>0.34054600388055073</v>
      </c>
    </row>
    <row r="11" spans="1:21">
      <c r="B11" s="1">
        <v>74003</v>
      </c>
      <c r="C11" s="1"/>
      <c r="D11" s="30" t="s">
        <v>93</v>
      </c>
      <c r="E11" s="31">
        <v>219108</v>
      </c>
      <c r="F11" s="31">
        <f t="shared" si="0"/>
        <v>171557</v>
      </c>
      <c r="G11" s="16">
        <f t="shared" si="1"/>
        <v>0.78297917008963613</v>
      </c>
      <c r="H11" s="18"/>
      <c r="I11" s="1">
        <v>219108</v>
      </c>
      <c r="J11" s="1">
        <v>302</v>
      </c>
      <c r="K11" s="1">
        <v>0</v>
      </c>
      <c r="L11" s="1">
        <v>24646</v>
      </c>
      <c r="M11" s="1">
        <f t="shared" si="2"/>
        <v>244056</v>
      </c>
      <c r="N11" s="13">
        <f t="shared" si="3"/>
        <v>0.89777755924869707</v>
      </c>
      <c r="P11">
        <f t="shared" si="4"/>
        <v>15.754134163060661</v>
      </c>
      <c r="Q11" s="72">
        <f t="shared" si="5"/>
        <v>5.2599999999999996E-6</v>
      </c>
      <c r="R11" s="76">
        <f t="shared" si="6"/>
        <v>0</v>
      </c>
      <c r="S11">
        <f t="shared" si="7"/>
        <v>12.943210122261668</v>
      </c>
      <c r="T11">
        <f t="shared" si="8"/>
        <v>28.697349545322329</v>
      </c>
      <c r="U11" s="48">
        <f t="shared" si="9"/>
        <v>0.54897523334619547</v>
      </c>
    </row>
    <row r="12" spans="1:21">
      <c r="B12" s="1">
        <v>88962</v>
      </c>
      <c r="C12" s="1"/>
      <c r="D12" s="30" t="s">
        <v>92</v>
      </c>
      <c r="E12" s="31">
        <v>176700</v>
      </c>
      <c r="F12" s="31">
        <f t="shared" si="0"/>
        <v>102697</v>
      </c>
      <c r="G12" s="16">
        <f t="shared" si="1"/>
        <v>0.58119411431805323</v>
      </c>
      <c r="H12" s="18"/>
      <c r="I12" s="1">
        <v>176700</v>
      </c>
      <c r="J12" s="1">
        <v>87</v>
      </c>
      <c r="K12" s="1">
        <v>0</v>
      </c>
      <c r="L12" s="1">
        <v>6222</v>
      </c>
      <c r="M12" s="1">
        <f t="shared" si="2"/>
        <v>183009</v>
      </c>
      <c r="N12" s="13">
        <f t="shared" si="3"/>
        <v>0.96552628559251186</v>
      </c>
      <c r="P12">
        <f t="shared" si="4"/>
        <v>12.704946905694081</v>
      </c>
      <c r="Q12" s="72">
        <f t="shared" si="5"/>
        <v>1.5200000000000001E-6</v>
      </c>
      <c r="R12" s="76">
        <f t="shared" si="6"/>
        <v>0</v>
      </c>
      <c r="S12">
        <f>T43</f>
        <v>3.2675749971886754</v>
      </c>
      <c r="T12">
        <f t="shared" si="8"/>
        <v>15.972523422882755</v>
      </c>
      <c r="U12" s="48">
        <f t="shared" si="9"/>
        <v>0.79542515414267989</v>
      </c>
    </row>
    <row r="13" spans="1:21">
      <c r="B13" s="1">
        <v>665406</v>
      </c>
      <c r="C13" s="1"/>
      <c r="D13" s="30" t="s">
        <v>122</v>
      </c>
      <c r="E13" s="31">
        <v>170113</v>
      </c>
      <c r="F13" s="31">
        <f t="shared" si="0"/>
        <v>81151</v>
      </c>
      <c r="G13" s="16">
        <f t="shared" si="1"/>
        <v>0.47704173108463199</v>
      </c>
      <c r="H13" s="18"/>
      <c r="I13" s="1">
        <v>170113</v>
      </c>
      <c r="J13" s="1">
        <v>181</v>
      </c>
      <c r="K13" s="1">
        <v>23</v>
      </c>
      <c r="L13" s="1">
        <v>304474</v>
      </c>
      <c r="M13" s="1">
        <f t="shared" si="2"/>
        <v>474791</v>
      </c>
      <c r="N13" s="13">
        <f t="shared" si="3"/>
        <v>0.35829027930184015</v>
      </c>
      <c r="P13">
        <f t="shared" si="4"/>
        <v>12.23133351991136</v>
      </c>
      <c r="Q13" s="72">
        <f t="shared" si="5"/>
        <v>3.1600000000000002E-6</v>
      </c>
      <c r="R13" s="76">
        <f t="shared" si="6"/>
        <v>2.9999999999999997E-8</v>
      </c>
      <c r="S13">
        <f>T44</f>
        <v>159.89900830826497</v>
      </c>
      <c r="T13">
        <f t="shared" si="8"/>
        <v>172.13034501817634</v>
      </c>
      <c r="U13" s="48">
        <f t="shared" si="9"/>
        <v>7.1058554600699694E-2</v>
      </c>
    </row>
    <row r="14" spans="1:21">
      <c r="B14">
        <f>SUM(B3:B13)</f>
        <v>3513914</v>
      </c>
      <c r="D14" s="30" t="s">
        <v>120</v>
      </c>
      <c r="E14" s="31">
        <v>1473391</v>
      </c>
      <c r="F14" s="31">
        <f t="shared" si="0"/>
        <v>807985</v>
      </c>
      <c r="G14" s="16">
        <f t="shared" si="1"/>
        <v>0.54838464467340986</v>
      </c>
      <c r="H14" s="18"/>
      <c r="N14" s="48"/>
    </row>
    <row r="15" spans="1:21" ht="18" thickBot="1">
      <c r="D15" s="32" t="s">
        <v>119</v>
      </c>
      <c r="E15" s="33">
        <f>SUM(E4:E14)</f>
        <v>11463692</v>
      </c>
      <c r="F15" s="33">
        <f>SUM(F4:F14)</f>
        <v>7949778</v>
      </c>
      <c r="G15" s="17">
        <f t="shared" si="1"/>
        <v>0.69347449320864518</v>
      </c>
      <c r="H15" s="18"/>
    </row>
    <row r="19" spans="3:20">
      <c r="E19" s="81" t="s">
        <v>14</v>
      </c>
      <c r="F19" s="81"/>
      <c r="G19" s="81"/>
      <c r="I19" s="81" t="s">
        <v>17</v>
      </c>
      <c r="J19" s="81"/>
      <c r="K19" s="81"/>
      <c r="L19" s="1"/>
      <c r="M19" s="81" t="s">
        <v>16</v>
      </c>
      <c r="N19" s="81"/>
      <c r="O19" s="81"/>
      <c r="P19" s="1"/>
      <c r="Q19" s="81" t="s">
        <v>143</v>
      </c>
      <c r="R19" s="81"/>
      <c r="S19" s="81"/>
    </row>
    <row r="20" spans="3:20">
      <c r="C20" s="10"/>
      <c r="D20" s="43"/>
      <c r="E20" s="1">
        <v>10</v>
      </c>
      <c r="F20" s="1">
        <v>8</v>
      </c>
      <c r="G20" s="1">
        <v>7</v>
      </c>
      <c r="I20" s="1">
        <v>10</v>
      </c>
      <c r="J20" s="1">
        <v>8</v>
      </c>
      <c r="K20" s="1">
        <v>7</v>
      </c>
      <c r="L20" s="1"/>
      <c r="M20" s="1">
        <v>10</v>
      </c>
      <c r="N20" s="1">
        <v>8</v>
      </c>
      <c r="O20" s="1">
        <v>7</v>
      </c>
      <c r="P20" s="1"/>
      <c r="Q20" s="1">
        <v>10</v>
      </c>
      <c r="R20" s="1">
        <v>8</v>
      </c>
      <c r="S20" s="1">
        <v>7</v>
      </c>
    </row>
    <row r="21" spans="3:20">
      <c r="C21" s="10"/>
      <c r="D21" s="43" t="s">
        <v>116</v>
      </c>
      <c r="E21" s="1">
        <v>0</v>
      </c>
      <c r="F21" s="1">
        <v>0</v>
      </c>
      <c r="G21" s="1">
        <v>2831412</v>
      </c>
      <c r="H21" s="65">
        <f>SUM(E21:G21)</f>
        <v>2831412</v>
      </c>
      <c r="I21" s="62">
        <v>0</v>
      </c>
      <c r="J21">
        <v>0</v>
      </c>
      <c r="K21" s="1">
        <v>21</v>
      </c>
      <c r="L21" s="65">
        <f>SUM(I21:K21)</f>
        <v>21</v>
      </c>
      <c r="M21">
        <v>0</v>
      </c>
      <c r="N21">
        <v>0</v>
      </c>
      <c r="O21">
        <v>0</v>
      </c>
      <c r="P21" s="64">
        <f>SUM(M21:O21)</f>
        <v>0</v>
      </c>
      <c r="Q21">
        <v>0</v>
      </c>
      <c r="R21">
        <v>0</v>
      </c>
      <c r="S21">
        <v>1067219</v>
      </c>
      <c r="T21" s="64">
        <f>SUM(Q21:S21)</f>
        <v>1067219</v>
      </c>
    </row>
    <row r="22" spans="3:20">
      <c r="C22" s="10"/>
      <c r="D22" s="43" t="s">
        <v>123</v>
      </c>
      <c r="E22" s="1">
        <v>964305</v>
      </c>
      <c r="F22" s="1">
        <v>1042521</v>
      </c>
      <c r="G22" s="63">
        <v>116349</v>
      </c>
      <c r="H22" s="65">
        <f t="shared" ref="H22:H30" si="10">SUM(E22:G22)</f>
        <v>2123175</v>
      </c>
      <c r="I22">
        <v>288</v>
      </c>
      <c r="J22">
        <v>544</v>
      </c>
      <c r="K22" s="1">
        <v>80</v>
      </c>
      <c r="L22" s="65">
        <f t="shared" ref="L22:L30" si="11">SUM(I22:K22)</f>
        <v>912</v>
      </c>
      <c r="M22">
        <v>0</v>
      </c>
      <c r="N22">
        <v>253</v>
      </c>
      <c r="O22">
        <v>0</v>
      </c>
      <c r="P22" s="64">
        <f t="shared" ref="P22:P30" si="12">SUM(M22:O22)</f>
        <v>253</v>
      </c>
      <c r="Q22">
        <v>101067</v>
      </c>
      <c r="R22">
        <v>181547</v>
      </c>
      <c r="S22">
        <v>22595</v>
      </c>
      <c r="T22" s="64">
        <f t="shared" ref="T22:T30" si="13">SUM(Q22:S22)</f>
        <v>305209</v>
      </c>
    </row>
    <row r="23" spans="3:20">
      <c r="C23" s="10"/>
      <c r="D23" s="43" t="s">
        <v>115</v>
      </c>
      <c r="E23" s="1">
        <v>891123</v>
      </c>
      <c r="F23" s="1">
        <v>584720</v>
      </c>
      <c r="G23" s="63">
        <v>211427</v>
      </c>
      <c r="H23" s="65">
        <f t="shared" si="10"/>
        <v>1687270</v>
      </c>
      <c r="I23">
        <v>434</v>
      </c>
      <c r="J23">
        <v>1620</v>
      </c>
      <c r="K23" s="1">
        <v>248</v>
      </c>
      <c r="L23" s="65">
        <f t="shared" si="11"/>
        <v>2302</v>
      </c>
      <c r="M23">
        <v>20560</v>
      </c>
      <c r="N23">
        <v>56933</v>
      </c>
      <c r="O23">
        <v>4227</v>
      </c>
      <c r="P23" s="64">
        <f t="shared" si="12"/>
        <v>81720</v>
      </c>
      <c r="Q23">
        <v>152412</v>
      </c>
      <c r="R23">
        <v>195911</v>
      </c>
      <c r="S23">
        <v>123739</v>
      </c>
      <c r="T23" s="64">
        <f t="shared" si="13"/>
        <v>472062</v>
      </c>
    </row>
    <row r="24" spans="3:20">
      <c r="C24" s="10"/>
      <c r="D24" s="43" t="s">
        <v>117</v>
      </c>
      <c r="E24" s="1">
        <v>308715</v>
      </c>
      <c r="F24" s="1">
        <v>455726</v>
      </c>
      <c r="G24" s="63">
        <v>65822</v>
      </c>
      <c r="H24" s="65">
        <f t="shared" si="10"/>
        <v>830263</v>
      </c>
      <c r="I24">
        <v>403</v>
      </c>
      <c r="J24">
        <v>528</v>
      </c>
      <c r="K24" s="1">
        <v>72</v>
      </c>
      <c r="L24" s="65">
        <f t="shared" si="11"/>
        <v>1003</v>
      </c>
      <c r="M24">
        <v>1</v>
      </c>
      <c r="N24">
        <v>1109</v>
      </c>
      <c r="O24">
        <v>58</v>
      </c>
      <c r="P24" s="64">
        <f t="shared" si="12"/>
        <v>1168</v>
      </c>
      <c r="Q24">
        <v>40944</v>
      </c>
      <c r="R24">
        <v>94392</v>
      </c>
      <c r="S24">
        <v>18456</v>
      </c>
      <c r="T24" s="64">
        <f t="shared" si="13"/>
        <v>153792</v>
      </c>
    </row>
    <row r="25" spans="3:20">
      <c r="C25" s="10"/>
      <c r="D25" s="43" t="s">
        <v>121</v>
      </c>
      <c r="E25" s="1">
        <v>221742</v>
      </c>
      <c r="F25" s="1">
        <v>412370</v>
      </c>
      <c r="G25" s="63">
        <v>60552</v>
      </c>
      <c r="H25" s="65">
        <f t="shared" si="10"/>
        <v>694664</v>
      </c>
      <c r="I25">
        <v>197</v>
      </c>
      <c r="J25">
        <v>414</v>
      </c>
      <c r="K25" s="1">
        <v>54</v>
      </c>
      <c r="L25" s="65">
        <f t="shared" si="11"/>
        <v>665</v>
      </c>
      <c r="M25">
        <v>349</v>
      </c>
      <c r="N25">
        <v>344</v>
      </c>
      <c r="O25">
        <v>42</v>
      </c>
      <c r="P25" s="64">
        <f t="shared" si="12"/>
        <v>735</v>
      </c>
      <c r="Q25">
        <v>34803</v>
      </c>
      <c r="R25">
        <v>224810</v>
      </c>
      <c r="S25">
        <v>13431</v>
      </c>
      <c r="T25" s="64">
        <f t="shared" si="13"/>
        <v>273044</v>
      </c>
    </row>
    <row r="26" spans="3:20">
      <c r="C26" s="10"/>
      <c r="D26" s="43" t="s">
        <v>118</v>
      </c>
      <c r="E26" s="1">
        <v>194344</v>
      </c>
      <c r="F26" s="1">
        <v>439151</v>
      </c>
      <c r="G26" s="63">
        <v>60580</v>
      </c>
      <c r="H26" s="65">
        <f t="shared" si="10"/>
        <v>694075</v>
      </c>
      <c r="I26">
        <v>222</v>
      </c>
      <c r="J26">
        <v>524</v>
      </c>
      <c r="K26" s="1">
        <v>64</v>
      </c>
      <c r="L26" s="65">
        <f t="shared" si="11"/>
        <v>810</v>
      </c>
      <c r="M26">
        <v>407</v>
      </c>
      <c r="N26">
        <v>587</v>
      </c>
      <c r="O26">
        <v>69</v>
      </c>
      <c r="P26" s="64">
        <f t="shared" si="12"/>
        <v>1063</v>
      </c>
      <c r="Q26">
        <v>25086</v>
      </c>
      <c r="R26">
        <v>107287</v>
      </c>
      <c r="S26">
        <v>9949</v>
      </c>
      <c r="T26" s="64">
        <f t="shared" si="13"/>
        <v>142322</v>
      </c>
    </row>
    <row r="27" spans="3:20">
      <c r="C27" s="10"/>
      <c r="D27" s="43" t="s">
        <v>91</v>
      </c>
      <c r="E27" s="1">
        <v>372613</v>
      </c>
      <c r="F27" s="1">
        <v>129205</v>
      </c>
      <c r="G27" s="63">
        <v>61703</v>
      </c>
      <c r="H27" s="65">
        <f t="shared" si="10"/>
        <v>563521</v>
      </c>
      <c r="I27">
        <v>831</v>
      </c>
      <c r="J27">
        <v>1154</v>
      </c>
      <c r="K27" s="1">
        <v>204</v>
      </c>
      <c r="L27" s="65">
        <f t="shared" si="11"/>
        <v>2189</v>
      </c>
      <c r="M27">
        <v>1991</v>
      </c>
      <c r="N27">
        <v>3386</v>
      </c>
      <c r="O27">
        <v>635</v>
      </c>
      <c r="P27" s="64">
        <f t="shared" si="12"/>
        <v>6012</v>
      </c>
      <c r="Q27">
        <v>101291</v>
      </c>
      <c r="R27">
        <v>42601</v>
      </c>
      <c r="S27">
        <v>5511</v>
      </c>
      <c r="T27" s="64">
        <f t="shared" si="13"/>
        <v>149403</v>
      </c>
    </row>
    <row r="28" spans="3:20">
      <c r="C28" s="10"/>
      <c r="D28" s="43" t="s">
        <v>93</v>
      </c>
      <c r="E28" s="1">
        <v>39094</v>
      </c>
      <c r="F28" s="1">
        <v>160850</v>
      </c>
      <c r="G28" s="63">
        <v>19164</v>
      </c>
      <c r="H28" s="65">
        <f t="shared" si="10"/>
        <v>219108</v>
      </c>
      <c r="I28">
        <v>38</v>
      </c>
      <c r="J28">
        <v>230</v>
      </c>
      <c r="K28" s="1">
        <v>34</v>
      </c>
      <c r="L28" s="65">
        <f t="shared" si="11"/>
        <v>302</v>
      </c>
      <c r="M28">
        <v>0</v>
      </c>
      <c r="N28">
        <v>0</v>
      </c>
      <c r="O28">
        <v>0</v>
      </c>
      <c r="P28" s="64">
        <f t="shared" si="12"/>
        <v>0</v>
      </c>
      <c r="Q28">
        <v>3659</v>
      </c>
      <c r="R28">
        <v>17268</v>
      </c>
      <c r="S28">
        <v>3719</v>
      </c>
      <c r="T28" s="64">
        <f t="shared" si="13"/>
        <v>24646</v>
      </c>
    </row>
    <row r="29" spans="3:20">
      <c r="C29" s="10"/>
      <c r="D29" s="43" t="s">
        <v>92</v>
      </c>
      <c r="E29" s="1">
        <v>176700</v>
      </c>
      <c r="F29" s="1">
        <v>0</v>
      </c>
      <c r="G29" s="63">
        <v>0</v>
      </c>
      <c r="H29" s="65">
        <f t="shared" si="10"/>
        <v>176700</v>
      </c>
      <c r="I29">
        <v>87</v>
      </c>
      <c r="J29">
        <v>0</v>
      </c>
      <c r="K29" s="1">
        <v>0</v>
      </c>
      <c r="L29" s="65">
        <f t="shared" si="11"/>
        <v>87</v>
      </c>
      <c r="M29">
        <v>0</v>
      </c>
      <c r="N29">
        <v>0</v>
      </c>
      <c r="O29">
        <v>0</v>
      </c>
      <c r="P29" s="64">
        <f t="shared" si="12"/>
        <v>0</v>
      </c>
      <c r="Q29">
        <v>6222</v>
      </c>
      <c r="R29">
        <v>0</v>
      </c>
      <c r="S29">
        <v>0</v>
      </c>
      <c r="T29" s="64">
        <f t="shared" si="13"/>
        <v>6222</v>
      </c>
    </row>
    <row r="30" spans="3:20">
      <c r="C30" s="10"/>
      <c r="D30" s="43" t="s">
        <v>122</v>
      </c>
      <c r="E30" s="1">
        <v>75858</v>
      </c>
      <c r="F30" s="1">
        <v>94255</v>
      </c>
      <c r="G30" s="63">
        <v>0</v>
      </c>
      <c r="H30" s="65">
        <f t="shared" si="10"/>
        <v>170113</v>
      </c>
      <c r="I30">
        <v>75</v>
      </c>
      <c r="J30">
        <v>106</v>
      </c>
      <c r="K30" s="1">
        <v>0</v>
      </c>
      <c r="L30" s="65">
        <f t="shared" si="11"/>
        <v>181</v>
      </c>
      <c r="M30">
        <v>23</v>
      </c>
      <c r="N30">
        <v>0</v>
      </c>
      <c r="O30">
        <v>0</v>
      </c>
      <c r="P30" s="64">
        <f t="shared" si="12"/>
        <v>23</v>
      </c>
      <c r="Q30">
        <v>236725</v>
      </c>
      <c r="R30">
        <v>67749</v>
      </c>
      <c r="S30">
        <v>0</v>
      </c>
      <c r="T30" s="64">
        <f t="shared" si="13"/>
        <v>304474</v>
      </c>
    </row>
    <row r="31" spans="3:20">
      <c r="C31" s="10"/>
      <c r="D31" s="43"/>
      <c r="G31" s="13"/>
      <c r="H31" s="13"/>
      <c r="K31" s="1"/>
      <c r="L31" s="1"/>
    </row>
    <row r="32" spans="3:20">
      <c r="D32" s="23"/>
      <c r="F32"/>
      <c r="K32" s="1"/>
      <c r="L32" s="1"/>
    </row>
    <row r="33" spans="4:21"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</row>
    <row r="34" spans="4:21">
      <c r="D34" s="62"/>
      <c r="E34" s="62">
        <v>10</v>
      </c>
      <c r="F34" s="62">
        <v>8</v>
      </c>
      <c r="G34" s="62">
        <v>7</v>
      </c>
      <c r="H34" s="62"/>
      <c r="I34" s="62">
        <v>10</v>
      </c>
      <c r="J34" s="62">
        <v>8</v>
      </c>
      <c r="K34" s="62">
        <v>7</v>
      </c>
      <c r="L34" s="62"/>
      <c r="M34" s="62">
        <v>10</v>
      </c>
      <c r="N34" s="62">
        <v>8</v>
      </c>
      <c r="O34" s="62">
        <v>7</v>
      </c>
      <c r="P34" s="62"/>
      <c r="Q34" s="62">
        <v>10</v>
      </c>
      <c r="R34" s="62">
        <v>8</v>
      </c>
      <c r="S34" s="62">
        <v>7</v>
      </c>
      <c r="T34" s="62"/>
      <c r="U34" s="62"/>
    </row>
    <row r="35" spans="4:21">
      <c r="D35" s="62" t="s">
        <v>116</v>
      </c>
      <c r="E35" s="62">
        <v>0</v>
      </c>
      <c r="F35" s="62">
        <v>0</v>
      </c>
      <c r="G35" s="62">
        <v>203.58199846148892</v>
      </c>
      <c r="H35" s="65">
        <f>SUM(E35:G35)</f>
        <v>203.58199846148892</v>
      </c>
      <c r="I35" s="71">
        <v>0</v>
      </c>
      <c r="J35" s="71">
        <v>0</v>
      </c>
      <c r="K35" s="71">
        <v>3.7E-7</v>
      </c>
      <c r="L35" s="74">
        <f>SUM(I35:K35)</f>
        <v>3.7E-7</v>
      </c>
      <c r="M35" s="73">
        <v>0</v>
      </c>
      <c r="N35" s="73">
        <v>0</v>
      </c>
      <c r="O35" s="73">
        <v>0</v>
      </c>
      <c r="P35" s="75">
        <f>SUM(M35:O35)</f>
        <v>0</v>
      </c>
      <c r="Q35" s="62">
        <v>0</v>
      </c>
      <c r="R35" s="62">
        <v>0</v>
      </c>
      <c r="S35" s="62">
        <v>560.4657860695437</v>
      </c>
      <c r="T35" s="65">
        <f>SUM(Q35:S35)</f>
        <v>560.4657860695437</v>
      </c>
      <c r="U35" s="62"/>
    </row>
    <row r="36" spans="4:21">
      <c r="D36" s="62" t="s">
        <v>123</v>
      </c>
      <c r="E36" s="62">
        <v>69.334713219554786</v>
      </c>
      <c r="F36" s="62">
        <v>74.958539632547257</v>
      </c>
      <c r="G36" s="62">
        <v>8.3656359226406369</v>
      </c>
      <c r="H36" s="65">
        <f t="shared" ref="H36:H44" si="14">SUM(E36:G36)</f>
        <v>152.65888877474271</v>
      </c>
      <c r="I36" s="71">
        <v>5.0200000000000002E-6</v>
      </c>
      <c r="J36" s="71">
        <v>9.4700000000000008E-6</v>
      </c>
      <c r="K36" s="71">
        <v>1.39E-6</v>
      </c>
      <c r="L36" s="74">
        <f t="shared" ref="L36:L44" si="15">SUM(I36:K36)</f>
        <v>1.588E-5</v>
      </c>
      <c r="M36" s="73">
        <v>0</v>
      </c>
      <c r="N36" s="73">
        <v>2.9999999999999999E-7</v>
      </c>
      <c r="O36" s="73">
        <v>0</v>
      </c>
      <c r="P36" s="75">
        <f t="shared" ref="P36:P44" si="16">SUM(M36:O36)</f>
        <v>2.9999999999999999E-7</v>
      </c>
      <c r="Q36" s="62">
        <v>53.076824532444206</v>
      </c>
      <c r="R36" s="62">
        <v>95.342082612441729</v>
      </c>
      <c r="S36" s="62">
        <v>11.866097245496322</v>
      </c>
      <c r="T36" s="65">
        <f t="shared" ref="T36:T44" si="17">SUM(Q36:S36)</f>
        <v>160.28500439038226</v>
      </c>
      <c r="U36" s="62"/>
    </row>
    <row r="37" spans="4:21">
      <c r="D37" s="62" t="s">
        <v>115</v>
      </c>
      <c r="E37" s="62">
        <v>64.072837585980906</v>
      </c>
      <c r="F37" s="62">
        <v>42.042085765124185</v>
      </c>
      <c r="G37" s="62">
        <v>15.201860834353042</v>
      </c>
      <c r="H37" s="65">
        <f t="shared" si="14"/>
        <v>121.31678418545813</v>
      </c>
      <c r="I37" s="71">
        <v>7.5599999999999996E-6</v>
      </c>
      <c r="J37" s="71">
        <v>2.8209999999999999E-5</v>
      </c>
      <c r="K37" s="71">
        <v>4.3200000000000001E-6</v>
      </c>
      <c r="L37" s="74">
        <f t="shared" si="15"/>
        <v>4.0089999999999997E-5</v>
      </c>
      <c r="M37" s="73">
        <v>2.4150000000000001E-5</v>
      </c>
      <c r="N37" s="73">
        <v>6.6870000000000002E-5</v>
      </c>
      <c r="O37" s="73">
        <v>4.9599999999999999E-6</v>
      </c>
      <c r="P37" s="75">
        <f t="shared" si="16"/>
        <v>9.5980000000000013E-5</v>
      </c>
      <c r="Q37" s="62">
        <v>80.041407983208032</v>
      </c>
      <c r="R37" s="62">
        <v>102.88554890296216</v>
      </c>
      <c r="S37" s="62">
        <v>64.983359462733773</v>
      </c>
      <c r="T37" s="65">
        <f t="shared" si="17"/>
        <v>247.91031634890396</v>
      </c>
      <c r="U37" s="62"/>
    </row>
    <row r="38" spans="4:21">
      <c r="D38" s="62" t="s">
        <v>117</v>
      </c>
      <c r="E38" s="62">
        <v>22.196987458921043</v>
      </c>
      <c r="F38" s="62">
        <v>32.767258820284894</v>
      </c>
      <c r="G38" s="62">
        <v>4.7326825989054662</v>
      </c>
      <c r="H38" s="65">
        <f t="shared" si="14"/>
        <v>59.696928878111407</v>
      </c>
      <c r="I38" s="71">
        <v>7.0199999999999997E-6</v>
      </c>
      <c r="J38" s="71">
        <v>9.2E-6</v>
      </c>
      <c r="K38" s="71">
        <v>1.2500000000000001E-6</v>
      </c>
      <c r="L38" s="74">
        <f t="shared" si="15"/>
        <v>1.747E-5</v>
      </c>
      <c r="M38" s="73">
        <v>0</v>
      </c>
      <c r="N38" s="73">
        <v>1.3E-6</v>
      </c>
      <c r="O38" s="73">
        <v>7.0000000000000005E-8</v>
      </c>
      <c r="P38" s="75">
        <f t="shared" si="16"/>
        <v>1.37E-6</v>
      </c>
      <c r="Q38" s="62">
        <v>21.502345015251226</v>
      </c>
      <c r="R38" s="62">
        <v>49.57134990913427</v>
      </c>
      <c r="S38" s="62">
        <v>9.6924403966753765</v>
      </c>
      <c r="T38" s="65">
        <f t="shared" si="17"/>
        <v>80.766135321060872</v>
      </c>
      <c r="U38" s="62"/>
    </row>
    <row r="39" spans="4:21">
      <c r="D39" s="62" t="s">
        <v>121</v>
      </c>
      <c r="E39" s="62">
        <v>15.94352199639172</v>
      </c>
      <c r="F39" s="62">
        <v>29.649909199213742</v>
      </c>
      <c r="G39" s="62">
        <v>4.3537631297882742</v>
      </c>
      <c r="H39" s="65">
        <f t="shared" si="14"/>
        <v>49.947194325393738</v>
      </c>
      <c r="I39" s="71">
        <v>3.4300000000000002E-6</v>
      </c>
      <c r="J39" s="71">
        <v>7.2099999999999996E-6</v>
      </c>
      <c r="K39" s="71">
        <v>9.4E-7</v>
      </c>
      <c r="L39" s="74">
        <f t="shared" si="15"/>
        <v>1.1579999999999999E-5</v>
      </c>
      <c r="M39" s="73">
        <v>4.0999999999999999E-7</v>
      </c>
      <c r="N39" s="73">
        <v>3.9999999999999998E-7</v>
      </c>
      <c r="O39" s="73">
        <v>4.9999999999999998E-8</v>
      </c>
      <c r="P39" s="75">
        <f t="shared" si="16"/>
        <v>8.6000000000000002E-7</v>
      </c>
      <c r="Q39" s="62">
        <v>18.277308361806085</v>
      </c>
      <c r="R39" s="62">
        <v>118.06228465412828</v>
      </c>
      <c r="S39" s="62">
        <v>7.053487590363404</v>
      </c>
      <c r="T39" s="65">
        <f t="shared" si="17"/>
        <v>143.39308060629776</v>
      </c>
      <c r="U39" s="62"/>
    </row>
    <row r="40" spans="4:21">
      <c r="D40" s="62" t="s">
        <v>118</v>
      </c>
      <c r="E40" s="62">
        <v>13.973572164347541</v>
      </c>
      <c r="F40" s="62">
        <v>31.57549597386792</v>
      </c>
      <c r="G40" s="62">
        <v>4.3557763641592953</v>
      </c>
      <c r="H40" s="65">
        <f t="shared" si="14"/>
        <v>49.904844502374758</v>
      </c>
      <c r="I40" s="71">
        <v>3.8700000000000002E-6</v>
      </c>
      <c r="J40" s="71">
        <v>9.1300000000000007E-6</v>
      </c>
      <c r="K40" s="71">
        <v>1.11E-6</v>
      </c>
      <c r="L40" s="74">
        <f t="shared" si="15"/>
        <v>1.411E-5</v>
      </c>
      <c r="M40" s="73">
        <v>4.7999999999999996E-7</v>
      </c>
      <c r="N40" s="73">
        <v>6.8999999999999996E-7</v>
      </c>
      <c r="O40" s="73">
        <v>8.0000000000000002E-8</v>
      </c>
      <c r="P40" s="75">
        <f t="shared" si="16"/>
        <v>1.2499999999999999E-6</v>
      </c>
      <c r="Q40" s="62">
        <v>13.174282606794456</v>
      </c>
      <c r="R40" s="62">
        <v>56.343349200157732</v>
      </c>
      <c r="S40" s="62">
        <v>5.2248639741289189</v>
      </c>
      <c r="T40" s="65">
        <f t="shared" si="17"/>
        <v>74.742495781081104</v>
      </c>
      <c r="U40" s="62"/>
    </row>
    <row r="41" spans="4:21">
      <c r="D41" s="62" t="s">
        <v>91</v>
      </c>
      <c r="E41" s="62">
        <v>26.791332096046343</v>
      </c>
      <c r="F41" s="62">
        <v>9.2899981038494843</v>
      </c>
      <c r="G41" s="62">
        <v>4.4365214426827499</v>
      </c>
      <c r="H41" s="65">
        <f t="shared" si="14"/>
        <v>40.517851642578577</v>
      </c>
      <c r="I41" s="71">
        <v>1.447E-5</v>
      </c>
      <c r="J41" s="71">
        <v>2.0100000000000001E-5</v>
      </c>
      <c r="K41" s="71">
        <v>3.5499999999999999E-6</v>
      </c>
      <c r="L41" s="74">
        <f t="shared" si="15"/>
        <v>3.8120000000000001E-5</v>
      </c>
      <c r="M41" s="73">
        <v>2.34E-6</v>
      </c>
      <c r="N41" s="73">
        <v>3.98E-6</v>
      </c>
      <c r="O41" s="73">
        <v>7.5000000000000002E-7</v>
      </c>
      <c r="P41" s="75">
        <f t="shared" si="16"/>
        <v>7.0700000000000001E-6</v>
      </c>
      <c r="Q41" s="62">
        <v>53.194461433660898</v>
      </c>
      <c r="R41" s="62">
        <v>22.37254298541221</v>
      </c>
      <c r="S41" s="62">
        <v>2.8941828687731901</v>
      </c>
      <c r="T41" s="65">
        <f t="shared" si="17"/>
        <v>78.461187287846286</v>
      </c>
      <c r="U41" s="62"/>
    </row>
    <row r="42" spans="4:21">
      <c r="D42" s="62" t="s">
        <v>93</v>
      </c>
      <c r="E42" s="62">
        <v>2.8109065893107212</v>
      </c>
      <c r="F42" s="62">
        <v>11.565312449241047</v>
      </c>
      <c r="G42" s="62">
        <v>1.377915124508893</v>
      </c>
      <c r="H42" s="65">
        <f t="shared" si="14"/>
        <v>15.754134163060661</v>
      </c>
      <c r="I42" s="71">
        <v>6.6000000000000003E-7</v>
      </c>
      <c r="J42" s="71">
        <v>4.0099999999999997E-6</v>
      </c>
      <c r="K42" s="71">
        <v>5.8999999999999996E-7</v>
      </c>
      <c r="L42" s="74">
        <f t="shared" si="15"/>
        <v>5.2599999999999996E-6</v>
      </c>
      <c r="M42" s="73">
        <v>0</v>
      </c>
      <c r="N42" s="73">
        <v>0</v>
      </c>
      <c r="O42" s="73">
        <v>0</v>
      </c>
      <c r="P42" s="75">
        <f t="shared" si="16"/>
        <v>0</v>
      </c>
      <c r="Q42" s="62">
        <v>1.9215777747851757</v>
      </c>
      <c r="R42" s="62">
        <v>9.0685446884368446</v>
      </c>
      <c r="S42" s="62">
        <v>1.9530876590396471</v>
      </c>
      <c r="T42" s="65">
        <f t="shared" si="17"/>
        <v>12.943210122261668</v>
      </c>
      <c r="U42" s="62"/>
    </row>
    <row r="43" spans="4:21">
      <c r="D43" s="62" t="s">
        <v>92</v>
      </c>
      <c r="E43" s="62">
        <v>12.704946905694081</v>
      </c>
      <c r="F43" s="62">
        <v>0</v>
      </c>
      <c r="G43" s="62">
        <v>0</v>
      </c>
      <c r="H43" s="65">
        <f t="shared" si="14"/>
        <v>12.704946905694081</v>
      </c>
      <c r="I43" s="71">
        <v>1.5200000000000001E-6</v>
      </c>
      <c r="J43" s="71">
        <v>0</v>
      </c>
      <c r="K43" s="71">
        <v>0</v>
      </c>
      <c r="L43" s="74">
        <f t="shared" si="15"/>
        <v>1.5200000000000001E-6</v>
      </c>
      <c r="M43" s="73">
        <v>0</v>
      </c>
      <c r="N43" s="73">
        <v>0</v>
      </c>
      <c r="O43" s="73">
        <v>0</v>
      </c>
      <c r="P43" s="75">
        <f t="shared" si="16"/>
        <v>0</v>
      </c>
      <c r="Q43" s="62">
        <v>3.2675749971886754</v>
      </c>
      <c r="R43" s="62">
        <v>0</v>
      </c>
      <c r="S43" s="62">
        <v>0</v>
      </c>
      <c r="T43" s="65">
        <f t="shared" si="17"/>
        <v>3.2675749971886754</v>
      </c>
      <c r="U43" s="62"/>
    </row>
    <row r="44" spans="4:21">
      <c r="D44" s="62" t="s">
        <v>122</v>
      </c>
      <c r="E44" s="62">
        <v>5.454283318461469</v>
      </c>
      <c r="F44" s="62">
        <v>6.7770502014498906</v>
      </c>
      <c r="G44" s="62">
        <v>0</v>
      </c>
      <c r="H44" s="65">
        <f t="shared" si="14"/>
        <v>12.23133351991136</v>
      </c>
      <c r="I44" s="71">
        <v>1.31E-6</v>
      </c>
      <c r="J44" s="71">
        <v>1.8500000000000001E-6</v>
      </c>
      <c r="K44" s="71">
        <v>0</v>
      </c>
      <c r="L44" s="74">
        <f t="shared" si="15"/>
        <v>3.1600000000000002E-6</v>
      </c>
      <c r="M44" s="73">
        <v>2.9999999999999997E-8</v>
      </c>
      <c r="N44" s="73">
        <v>0</v>
      </c>
      <c r="O44" s="73">
        <v>0</v>
      </c>
      <c r="P44" s="75">
        <f t="shared" si="16"/>
        <v>2.9999999999999997E-8</v>
      </c>
      <c r="Q44" s="62">
        <v>124.3196225023287</v>
      </c>
      <c r="R44" s="62">
        <v>35.579385805936283</v>
      </c>
      <c r="S44" s="62">
        <v>0</v>
      </c>
      <c r="T44" s="65">
        <f t="shared" si="17"/>
        <v>159.89900830826497</v>
      </c>
      <c r="U44" s="62"/>
    </row>
    <row r="45" spans="4:21">
      <c r="D45" s="62"/>
      <c r="E45" s="62"/>
      <c r="F45" s="62"/>
      <c r="G45" s="62"/>
      <c r="H45" s="65">
        <f t="shared" ref="H45:P45" si="18">SUM(H35:H44)</f>
        <v>718.31490535881437</v>
      </c>
      <c r="I45" s="65"/>
      <c r="J45" s="65"/>
      <c r="K45" s="65"/>
      <c r="L45" s="65">
        <f t="shared" si="18"/>
        <v>1.4755999999999998E-4</v>
      </c>
      <c r="M45" s="65"/>
      <c r="N45" s="65"/>
      <c r="O45" s="65"/>
      <c r="P45" s="65">
        <f t="shared" si="18"/>
        <v>1.0686E-4</v>
      </c>
      <c r="Q45" s="65"/>
      <c r="R45" s="65"/>
      <c r="S45" s="65"/>
      <c r="T45" s="65">
        <f>SUM(T35:T44)</f>
        <v>1522.1337992328313</v>
      </c>
      <c r="U45" s="62"/>
    </row>
    <row r="46" spans="4:21">
      <c r="D46" s="62"/>
      <c r="E46" s="62"/>
      <c r="F46" s="62"/>
      <c r="G46" s="62"/>
      <c r="H46" s="62"/>
      <c r="I46" s="62"/>
      <c r="J46" s="62"/>
      <c r="K46" s="62"/>
      <c r="L46" s="62"/>
      <c r="P46" s="62"/>
      <c r="Q46" s="62"/>
      <c r="R46" s="62"/>
      <c r="S46" s="62"/>
      <c r="T46" s="62"/>
      <c r="U46" s="62"/>
    </row>
    <row r="47" spans="4:21">
      <c r="D47" s="62"/>
      <c r="E47" s="62"/>
      <c r="F47" s="62"/>
      <c r="G47" s="62"/>
      <c r="H47" s="62"/>
      <c r="L47" s="62"/>
      <c r="P47" s="62"/>
      <c r="Q47" s="62"/>
      <c r="R47" s="62"/>
      <c r="S47" s="62"/>
      <c r="T47" s="62"/>
      <c r="U47" s="62"/>
    </row>
    <row r="48" spans="4:21">
      <c r="D48" s="62"/>
      <c r="E48" s="62"/>
      <c r="F48" s="62"/>
      <c r="G48" s="62"/>
      <c r="H48" s="62"/>
      <c r="L48" s="62"/>
      <c r="P48" s="62"/>
      <c r="Q48" s="62"/>
      <c r="R48" s="62"/>
      <c r="S48" s="62"/>
      <c r="T48" s="62"/>
      <c r="U48" s="62"/>
    </row>
    <row r="49" spans="4:21">
      <c r="D49" s="62"/>
      <c r="E49" s="62"/>
      <c r="F49" s="62"/>
      <c r="G49" s="62"/>
      <c r="H49" s="62"/>
      <c r="L49" s="62"/>
      <c r="P49" s="62"/>
      <c r="Q49" s="62"/>
      <c r="R49" s="62"/>
      <c r="S49" s="62"/>
      <c r="T49" s="62"/>
      <c r="U49" s="62"/>
    </row>
    <row r="50" spans="4:21">
      <c r="D50" s="62"/>
      <c r="E50" s="62"/>
      <c r="F50" s="62"/>
      <c r="G50" s="62"/>
      <c r="H50" s="62"/>
      <c r="L50" s="62"/>
      <c r="P50" s="62"/>
      <c r="Q50" s="62"/>
      <c r="R50" s="62"/>
      <c r="S50" s="62"/>
      <c r="T50" s="62"/>
      <c r="U50" s="62"/>
    </row>
    <row r="51" spans="4:21">
      <c r="D51" s="62"/>
      <c r="E51" s="62"/>
      <c r="F51" s="62"/>
      <c r="G51" s="62"/>
      <c r="H51" s="62"/>
      <c r="L51" s="62"/>
      <c r="P51" s="62"/>
      <c r="Q51" s="62"/>
      <c r="R51" s="62"/>
      <c r="S51" s="62"/>
      <c r="T51" s="62"/>
      <c r="U51" s="62"/>
    </row>
    <row r="52" spans="4:21">
      <c r="D52" s="62"/>
      <c r="E52" s="62"/>
      <c r="F52" s="62"/>
      <c r="G52" s="62"/>
      <c r="H52" s="62"/>
      <c r="L52" s="62"/>
      <c r="P52" s="62"/>
      <c r="Q52" s="62"/>
      <c r="R52" s="62"/>
      <c r="S52" s="62"/>
      <c r="T52" s="62"/>
      <c r="U52" s="62"/>
    </row>
    <row r="53" spans="4:21">
      <c r="D53" s="62"/>
      <c r="E53" s="62"/>
      <c r="F53" s="62"/>
      <c r="G53" s="62"/>
      <c r="H53" s="62"/>
      <c r="L53" s="62"/>
      <c r="P53" s="62"/>
      <c r="Q53" s="62"/>
      <c r="R53" s="62"/>
      <c r="S53" s="62"/>
      <c r="T53" s="62"/>
      <c r="U53" s="62"/>
    </row>
    <row r="54" spans="4:21">
      <c r="D54" s="62"/>
      <c r="E54" s="62"/>
      <c r="F54" s="62"/>
      <c r="G54" s="62"/>
      <c r="H54" s="62"/>
      <c r="L54" s="62"/>
      <c r="P54" s="62"/>
      <c r="Q54" s="62"/>
      <c r="R54" s="62"/>
      <c r="S54" s="62"/>
      <c r="T54" s="62"/>
      <c r="U54" s="62"/>
    </row>
    <row r="55" spans="4:21">
      <c r="D55" s="62"/>
      <c r="E55" s="62"/>
      <c r="F55" s="62"/>
      <c r="G55" s="62"/>
      <c r="H55" s="62"/>
      <c r="L55" s="62"/>
      <c r="P55" s="62"/>
      <c r="Q55" s="62"/>
      <c r="R55" s="62"/>
      <c r="S55" s="62"/>
      <c r="T55" s="62"/>
      <c r="U55" s="62"/>
    </row>
  </sheetData>
  <mergeCells count="4">
    <mergeCell ref="E19:G19"/>
    <mergeCell ref="I19:K19"/>
    <mergeCell ref="M19:O19"/>
    <mergeCell ref="Q19:S19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62"/>
  <sheetViews>
    <sheetView topLeftCell="B1" zoomScale="110" zoomScaleNormal="85" workbookViewId="0">
      <selection activeCell="C17" sqref="C17"/>
    </sheetView>
  </sheetViews>
  <sheetFormatPr baseColWidth="10" defaultColWidth="8.83203125" defaultRowHeight="17"/>
  <cols>
    <col min="1" max="1" width="11.5" style="1" bestFit="1" customWidth="1"/>
    <col min="3" max="3" width="27.1640625" style="1" bestFit="1" customWidth="1"/>
    <col min="4" max="4" width="10" style="1" bestFit="1" customWidth="1"/>
    <col min="5" max="5" width="26.83203125" style="1" bestFit="1" customWidth="1"/>
    <col min="6" max="6" width="19.6640625" style="1" bestFit="1" customWidth="1"/>
    <col min="7" max="7" width="21.6640625" style="1" bestFit="1" customWidth="1"/>
    <col min="12" max="12" width="27" bestFit="1" customWidth="1"/>
    <col min="13" max="13" width="10" bestFit="1" customWidth="1"/>
    <col min="14" max="14" width="13.33203125" bestFit="1" customWidth="1"/>
    <col min="15" max="17" width="9" bestFit="1" customWidth="1"/>
    <col min="18" max="18" width="13.33203125" bestFit="1" customWidth="1"/>
  </cols>
  <sheetData>
    <row r="2" spans="1:18" ht="18" thickBot="1"/>
    <row r="3" spans="1:18">
      <c r="A3" s="1" t="s">
        <v>136</v>
      </c>
      <c r="C3" s="34" t="s">
        <v>47</v>
      </c>
      <c r="D3" s="35" t="s">
        <v>78</v>
      </c>
      <c r="E3" s="35" t="s">
        <v>97</v>
      </c>
      <c r="F3" s="35" t="s">
        <v>98</v>
      </c>
      <c r="G3" s="36" t="s">
        <v>53</v>
      </c>
    </row>
    <row r="4" spans="1:18">
      <c r="C4" s="2" t="s">
        <v>21</v>
      </c>
      <c r="D4" s="4">
        <f t="shared" ref="D4:D13" si="0">M5</f>
        <v>2957266</v>
      </c>
      <c r="E4" s="4">
        <f t="shared" ref="E4:E13" si="1">M5-Q5</f>
        <v>621309</v>
      </c>
      <c r="F4" s="25">
        <f>D4/E4</f>
        <v>4.7597346891804238</v>
      </c>
      <c r="G4" s="16">
        <f>(D4-E4)/D4</f>
        <v>0.78990425616092697</v>
      </c>
      <c r="L4" t="s">
        <v>137</v>
      </c>
      <c r="M4" t="s">
        <v>135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</row>
    <row r="5" spans="1:18">
      <c r="C5" s="2" t="s">
        <v>23</v>
      </c>
      <c r="D5" s="43">
        <f t="shared" si="0"/>
        <v>3398806</v>
      </c>
      <c r="E5" s="43">
        <f t="shared" si="1"/>
        <v>1501476</v>
      </c>
      <c r="F5" s="25">
        <f t="shared" ref="F5:F13" si="2">D5/E5</f>
        <v>2.2636432417168173</v>
      </c>
      <c r="G5" s="16">
        <f t="shared" ref="G5:G14" si="3">(D5-E5)/D5</f>
        <v>0.55823427403623505</v>
      </c>
      <c r="L5" t="s">
        <v>20</v>
      </c>
      <c r="M5">
        <v>2957266</v>
      </c>
      <c r="N5">
        <v>0.25796802635660482</v>
      </c>
      <c r="O5">
        <v>669249</v>
      </c>
      <c r="P5">
        <v>1666708</v>
      </c>
      <c r="Q5">
        <v>2335957</v>
      </c>
      <c r="R5">
        <v>0.34412125194087367</v>
      </c>
    </row>
    <row r="6" spans="1:18">
      <c r="C6" s="2" t="s">
        <v>24</v>
      </c>
      <c r="D6" s="43">
        <f t="shared" si="0"/>
        <v>2127163</v>
      </c>
      <c r="E6" s="43">
        <f t="shared" si="1"/>
        <v>1030620</v>
      </c>
      <c r="F6" s="25">
        <f t="shared" si="2"/>
        <v>2.0639644097727583</v>
      </c>
      <c r="G6" s="16">
        <f t="shared" si="3"/>
        <v>0.51549552149976285</v>
      </c>
      <c r="L6" t="s">
        <v>25</v>
      </c>
      <c r="M6">
        <v>3398806</v>
      </c>
      <c r="N6">
        <v>0.29648441357286986</v>
      </c>
      <c r="O6">
        <v>83922</v>
      </c>
      <c r="P6">
        <v>1813408</v>
      </c>
      <c r="Q6">
        <v>1897330</v>
      </c>
      <c r="R6">
        <v>0.27950496303869371</v>
      </c>
    </row>
    <row r="7" spans="1:18">
      <c r="C7" s="2" t="s">
        <v>99</v>
      </c>
      <c r="D7" s="43">
        <f t="shared" si="0"/>
        <v>1878538</v>
      </c>
      <c r="E7" s="43">
        <f t="shared" si="1"/>
        <v>936367</v>
      </c>
      <c r="F7" s="25">
        <f t="shared" si="2"/>
        <v>2.0061984243357571</v>
      </c>
      <c r="G7" s="16">
        <f t="shared" si="3"/>
        <v>0.50154481836406828</v>
      </c>
      <c r="L7" t="s">
        <v>26</v>
      </c>
      <c r="M7">
        <v>2127163</v>
      </c>
      <c r="N7">
        <v>0.18555653798095761</v>
      </c>
      <c r="O7">
        <v>332372</v>
      </c>
      <c r="P7">
        <v>764171</v>
      </c>
      <c r="Q7">
        <v>1096543</v>
      </c>
      <c r="R7">
        <v>0.16153711304060883</v>
      </c>
    </row>
    <row r="8" spans="1:18">
      <c r="C8" s="2" t="s">
        <v>100</v>
      </c>
      <c r="D8" s="43">
        <f t="shared" si="0"/>
        <v>337098</v>
      </c>
      <c r="E8" s="43">
        <f t="shared" si="1"/>
        <v>21657</v>
      </c>
      <c r="F8" s="25">
        <f t="shared" si="2"/>
        <v>15.565313755367779</v>
      </c>
      <c r="G8" s="16">
        <f t="shared" si="3"/>
        <v>0.93575458768666675</v>
      </c>
      <c r="L8" t="s">
        <v>27</v>
      </c>
      <c r="M8">
        <v>1878538</v>
      </c>
      <c r="N8">
        <v>0.1638684989094264</v>
      </c>
      <c r="O8">
        <v>4950</v>
      </c>
      <c r="P8">
        <v>937221</v>
      </c>
      <c r="Q8">
        <v>942171</v>
      </c>
      <c r="R8">
        <v>0.13879581861412044</v>
      </c>
    </row>
    <row r="9" spans="1:18">
      <c r="C9" s="2" t="s">
        <v>101</v>
      </c>
      <c r="D9" s="43">
        <f t="shared" si="0"/>
        <v>229246</v>
      </c>
      <c r="E9" s="43">
        <f t="shared" si="1"/>
        <v>30903</v>
      </c>
      <c r="F9" s="25">
        <f t="shared" si="2"/>
        <v>7.4182441834126136</v>
      </c>
      <c r="G9" s="16">
        <f t="shared" si="3"/>
        <v>0.86519721172888508</v>
      </c>
      <c r="L9" t="s">
        <v>32</v>
      </c>
      <c r="M9">
        <v>337098</v>
      </c>
      <c r="N9">
        <v>2.9405709783549661E-2</v>
      </c>
      <c r="O9">
        <v>269906</v>
      </c>
      <c r="P9">
        <v>45535</v>
      </c>
      <c r="Q9">
        <v>315441</v>
      </c>
      <c r="R9">
        <v>4.6469156681172276E-2</v>
      </c>
    </row>
    <row r="10" spans="1:18">
      <c r="C10" s="2" t="s">
        <v>102</v>
      </c>
      <c r="D10" s="43">
        <f t="shared" si="0"/>
        <v>2906</v>
      </c>
      <c r="E10" s="43">
        <f t="shared" si="1"/>
        <v>943</v>
      </c>
      <c r="F10" s="25">
        <f t="shared" si="2"/>
        <v>3.0816542948038177</v>
      </c>
      <c r="G10" s="16">
        <f t="shared" si="3"/>
        <v>0.67549896765313144</v>
      </c>
      <c r="L10" t="s">
        <v>34</v>
      </c>
      <c r="M10">
        <v>229246</v>
      </c>
      <c r="N10">
        <v>1.9997571463015579E-2</v>
      </c>
      <c r="O10">
        <v>84882</v>
      </c>
      <c r="P10">
        <v>113461</v>
      </c>
      <c r="Q10">
        <v>198343</v>
      </c>
      <c r="R10">
        <v>2.9218877519452933E-2</v>
      </c>
    </row>
    <row r="11" spans="1:18">
      <c r="C11" s="2" t="s">
        <v>103</v>
      </c>
      <c r="D11" s="43">
        <f t="shared" si="0"/>
        <v>705</v>
      </c>
      <c r="E11" s="43">
        <f t="shared" si="1"/>
        <v>501</v>
      </c>
      <c r="F11" s="25">
        <f t="shared" si="2"/>
        <v>1.4071856287425151</v>
      </c>
      <c r="G11" s="16">
        <f t="shared" si="3"/>
        <v>0.28936170212765955</v>
      </c>
      <c r="L11" t="s">
        <v>31</v>
      </c>
      <c r="M11">
        <v>2906</v>
      </c>
      <c r="N11">
        <v>2.5349599413522278E-4</v>
      </c>
      <c r="O11">
        <v>1189</v>
      </c>
      <c r="P11">
        <v>774</v>
      </c>
      <c r="Q11">
        <v>1963</v>
      </c>
      <c r="R11">
        <v>2.8917913196173351E-4</v>
      </c>
    </row>
    <row r="12" spans="1:18">
      <c r="C12" s="2" t="s">
        <v>104</v>
      </c>
      <c r="D12" s="43">
        <f t="shared" si="0"/>
        <v>383</v>
      </c>
      <c r="E12" s="43">
        <f t="shared" si="1"/>
        <v>155</v>
      </c>
      <c r="F12" s="25">
        <f t="shared" si="2"/>
        <v>2.4709677419354841</v>
      </c>
      <c r="G12" s="16">
        <f t="shared" si="3"/>
        <v>0.59530026109660572</v>
      </c>
      <c r="L12" t="s">
        <v>37</v>
      </c>
      <c r="M12">
        <v>705</v>
      </c>
      <c r="N12">
        <v>6.1498511997705449E-5</v>
      </c>
      <c r="O12">
        <v>12</v>
      </c>
      <c r="P12">
        <v>192</v>
      </c>
      <c r="Q12">
        <v>204</v>
      </c>
      <c r="R12">
        <v>3.0052237860516368E-5</v>
      </c>
    </row>
    <row r="13" spans="1:18">
      <c r="C13" s="2" t="s">
        <v>96</v>
      </c>
      <c r="D13" s="43">
        <f t="shared" si="0"/>
        <v>531581</v>
      </c>
      <c r="E13" s="43">
        <f t="shared" si="1"/>
        <v>531581</v>
      </c>
      <c r="F13" s="25">
        <f t="shared" si="2"/>
        <v>1</v>
      </c>
      <c r="G13" s="16">
        <f t="shared" si="3"/>
        <v>0</v>
      </c>
      <c r="L13" t="s">
        <v>29</v>
      </c>
      <c r="M13">
        <v>383</v>
      </c>
      <c r="N13">
        <v>3.3409829922157715E-5</v>
      </c>
      <c r="O13">
        <v>94</v>
      </c>
      <c r="P13">
        <v>134</v>
      </c>
      <c r="Q13">
        <v>228</v>
      </c>
      <c r="R13">
        <v>3.3587795255871235E-5</v>
      </c>
    </row>
    <row r="14" spans="1:18" ht="18" thickBot="1">
      <c r="C14" s="6" t="s">
        <v>105</v>
      </c>
      <c r="D14" s="8">
        <f>SUM(D4:D13)</f>
        <v>11463692</v>
      </c>
      <c r="E14" s="8">
        <f>SUM(E4:E13)</f>
        <v>4675512</v>
      </c>
      <c r="F14" s="26">
        <f t="shared" ref="F14" si="4">D14/E14</f>
        <v>2.451858106662971</v>
      </c>
      <c r="G14" s="17">
        <f t="shared" si="3"/>
        <v>0.59214605556394917</v>
      </c>
      <c r="L14" t="s">
        <v>134</v>
      </c>
      <c r="M14">
        <v>531581</v>
      </c>
      <c r="N14">
        <v>4.6370837597520941E-2</v>
      </c>
      <c r="O14">
        <v>0</v>
      </c>
      <c r="P14">
        <v>0</v>
      </c>
      <c r="Q14">
        <v>0</v>
      </c>
      <c r="R14">
        <v>0</v>
      </c>
    </row>
    <row r="15" spans="1:18">
      <c r="L15" t="s">
        <v>135</v>
      </c>
      <c r="M15">
        <v>11463692</v>
      </c>
      <c r="O15">
        <v>1446576</v>
      </c>
      <c r="P15">
        <v>5341604</v>
      </c>
      <c r="Q15">
        <v>6788180</v>
      </c>
    </row>
    <row r="18" spans="1:9">
      <c r="A18" s="43"/>
      <c r="B18" s="10"/>
      <c r="C18" s="4"/>
      <c r="D18" s="4"/>
      <c r="E18" s="4"/>
      <c r="F18" s="4"/>
      <c r="G18" s="4"/>
      <c r="H18" s="10"/>
      <c r="I18" s="10"/>
    </row>
    <row r="19" spans="1:9">
      <c r="A19" s="43"/>
      <c r="B19" s="10"/>
      <c r="C19" s="4"/>
      <c r="D19" s="4"/>
      <c r="E19" s="4"/>
      <c r="F19" s="4"/>
      <c r="G19" s="4"/>
      <c r="H19" s="10"/>
      <c r="I19" s="10"/>
    </row>
    <row r="20" spans="1:9">
      <c r="A20" s="43"/>
      <c r="B20" s="10"/>
      <c r="C20" s="4"/>
      <c r="D20" s="4"/>
      <c r="E20" s="4"/>
      <c r="F20" s="4"/>
      <c r="G20" s="4"/>
      <c r="H20" s="10"/>
      <c r="I20" s="10"/>
    </row>
    <row r="21" spans="1:9">
      <c r="A21" s="43">
        <v>10</v>
      </c>
      <c r="B21" s="10"/>
      <c r="C21" s="4" t="s">
        <v>47</v>
      </c>
      <c r="D21" s="4" t="s">
        <v>78</v>
      </c>
      <c r="E21" s="4" t="s">
        <v>79</v>
      </c>
      <c r="F21" s="4" t="s">
        <v>80</v>
      </c>
      <c r="G21" s="4" t="s">
        <v>81</v>
      </c>
      <c r="H21" s="10"/>
      <c r="I21" s="10"/>
    </row>
    <row r="22" spans="1:9">
      <c r="A22" s="43"/>
      <c r="B22" s="10"/>
      <c r="C22" s="4" t="s">
        <v>20</v>
      </c>
      <c r="D22" s="4">
        <v>1191716</v>
      </c>
      <c r="E22" s="4">
        <v>174501</v>
      </c>
      <c r="F22" s="25">
        <f>D22/E22</f>
        <v>6.8292789153070759</v>
      </c>
      <c r="G22" s="18">
        <f>(D22-E22)/D22</f>
        <v>0.85357165633422727</v>
      </c>
      <c r="H22" s="10"/>
      <c r="I22" s="10"/>
    </row>
    <row r="23" spans="1:9">
      <c r="A23" s="43"/>
      <c r="B23" s="10"/>
      <c r="C23" s="4" t="s">
        <v>25</v>
      </c>
      <c r="D23" s="4">
        <v>1095517</v>
      </c>
      <c r="E23" s="4">
        <v>345490</v>
      </c>
      <c r="F23" s="25">
        <f t="shared" ref="F23:F38" si="5">D23/E23</f>
        <v>3.1709079857593561</v>
      </c>
      <c r="G23" s="18">
        <f t="shared" ref="G23:G38" si="6">(D23-E23)/D23</f>
        <v>0.68463291760876377</v>
      </c>
      <c r="H23" s="10"/>
      <c r="I23" s="10"/>
    </row>
    <row r="24" spans="1:9">
      <c r="A24" s="43"/>
      <c r="B24" s="10"/>
      <c r="C24" s="4" t="s">
        <v>26</v>
      </c>
      <c r="D24" s="4">
        <v>820702</v>
      </c>
      <c r="E24" s="4">
        <v>386680</v>
      </c>
      <c r="F24" s="25">
        <f t="shared" si="5"/>
        <v>2.1224319851039621</v>
      </c>
      <c r="G24" s="18">
        <f t="shared" si="6"/>
        <v>0.5288423812784665</v>
      </c>
      <c r="H24" s="10"/>
      <c r="I24" s="10"/>
    </row>
    <row r="25" spans="1:9">
      <c r="A25" s="43"/>
      <c r="B25" s="10"/>
      <c r="C25" s="4" t="s">
        <v>27</v>
      </c>
      <c r="D25" s="4">
        <v>533448</v>
      </c>
      <c r="E25" s="4">
        <v>209859</v>
      </c>
      <c r="F25" s="25">
        <f t="shared" si="5"/>
        <v>2.5419352994153219</v>
      </c>
      <c r="G25" s="18">
        <f t="shared" si="6"/>
        <v>0.60659895622441173</v>
      </c>
      <c r="H25" s="10"/>
      <c r="I25" s="10"/>
    </row>
    <row r="26" spans="1:9">
      <c r="A26" s="24"/>
      <c r="B26" s="10"/>
      <c r="C26" s="4" t="s">
        <v>28</v>
      </c>
      <c r="D26" s="4">
        <v>198587</v>
      </c>
      <c r="E26" s="4">
        <v>198587</v>
      </c>
      <c r="F26" s="25">
        <f t="shared" si="5"/>
        <v>1</v>
      </c>
      <c r="G26" s="18">
        <f t="shared" si="6"/>
        <v>0</v>
      </c>
      <c r="H26" s="10"/>
      <c r="I26" s="10"/>
    </row>
    <row r="27" spans="1:9">
      <c r="A27" s="43"/>
      <c r="B27" s="10"/>
      <c r="C27" s="4" t="s">
        <v>32</v>
      </c>
      <c r="D27" s="4">
        <v>93677</v>
      </c>
      <c r="E27" s="4">
        <v>9429</v>
      </c>
      <c r="F27" s="25">
        <f t="shared" si="5"/>
        <v>9.9349878035846864</v>
      </c>
      <c r="G27" s="18">
        <f t="shared" si="6"/>
        <v>0.89934562379239302</v>
      </c>
      <c r="H27" s="10"/>
      <c r="I27" s="10"/>
    </row>
    <row r="28" spans="1:9">
      <c r="A28" s="43"/>
      <c r="B28" s="10"/>
      <c r="C28" s="4" t="s">
        <v>34</v>
      </c>
      <c r="D28" s="4">
        <v>85343</v>
      </c>
      <c r="E28" s="4">
        <v>7652</v>
      </c>
      <c r="F28" s="25">
        <f t="shared" si="5"/>
        <v>11.153031887088343</v>
      </c>
      <c r="G28" s="18">
        <f t="shared" si="6"/>
        <v>0.91033828199149314</v>
      </c>
      <c r="H28" s="10"/>
      <c r="I28" s="10"/>
    </row>
    <row r="29" spans="1:9">
      <c r="A29" s="24"/>
      <c r="B29" s="10"/>
      <c r="C29" s="4" t="s">
        <v>30</v>
      </c>
      <c r="D29" s="4">
        <v>36111</v>
      </c>
      <c r="E29" s="4">
        <v>36111</v>
      </c>
      <c r="F29" s="25">
        <f t="shared" si="5"/>
        <v>1</v>
      </c>
      <c r="G29" s="18">
        <f t="shared" si="6"/>
        <v>0</v>
      </c>
      <c r="H29" s="10"/>
      <c r="I29" s="10"/>
    </row>
    <row r="30" spans="1:9">
      <c r="A30" s="24"/>
      <c r="B30" s="10"/>
      <c r="C30" s="4" t="s">
        <v>33</v>
      </c>
      <c r="D30" s="4">
        <v>8836</v>
      </c>
      <c r="E30" s="4">
        <v>8836</v>
      </c>
      <c r="F30" s="25">
        <f t="shared" si="5"/>
        <v>1</v>
      </c>
      <c r="G30" s="18">
        <f t="shared" si="6"/>
        <v>0</v>
      </c>
      <c r="H30" s="10"/>
      <c r="I30" s="10"/>
    </row>
    <row r="31" spans="1:9">
      <c r="A31" s="24"/>
      <c r="B31" s="10"/>
      <c r="C31" s="4" t="s">
        <v>31</v>
      </c>
      <c r="D31" s="4">
        <v>1766</v>
      </c>
      <c r="E31" s="4">
        <v>616</v>
      </c>
      <c r="F31" s="25">
        <f t="shared" si="5"/>
        <v>2.866883116883117</v>
      </c>
      <c r="G31" s="18">
        <f t="shared" si="6"/>
        <v>0.65118912797281991</v>
      </c>
      <c r="H31" s="10"/>
      <c r="I31" s="10"/>
    </row>
    <row r="32" spans="1:9">
      <c r="A32" s="24"/>
      <c r="B32" s="10"/>
      <c r="C32" s="4" t="s">
        <v>35</v>
      </c>
      <c r="D32" s="4">
        <v>748</v>
      </c>
      <c r="E32" s="4">
        <v>748</v>
      </c>
      <c r="F32" s="25">
        <f t="shared" si="5"/>
        <v>1</v>
      </c>
      <c r="G32" s="18">
        <f t="shared" si="6"/>
        <v>0</v>
      </c>
      <c r="H32" s="10"/>
      <c r="I32" s="10"/>
    </row>
    <row r="33" spans="1:9">
      <c r="A33" s="43"/>
      <c r="B33" s="10"/>
      <c r="C33" s="4" t="s">
        <v>37</v>
      </c>
      <c r="D33" s="4">
        <v>662</v>
      </c>
      <c r="E33" s="4">
        <v>477</v>
      </c>
      <c r="F33" s="25">
        <f t="shared" si="5"/>
        <v>1.3878406708595388</v>
      </c>
      <c r="G33" s="18">
        <f t="shared" si="6"/>
        <v>0.27945619335347432</v>
      </c>
      <c r="H33" s="10"/>
      <c r="I33" s="10"/>
    </row>
    <row r="34" spans="1:9">
      <c r="A34" s="24"/>
      <c r="B34" s="10"/>
      <c r="C34" s="4" t="s">
        <v>38</v>
      </c>
      <c r="D34" s="4">
        <v>610</v>
      </c>
      <c r="E34" s="4">
        <v>610</v>
      </c>
      <c r="F34" s="25">
        <f t="shared" si="5"/>
        <v>1</v>
      </c>
      <c r="G34" s="18">
        <f t="shared" si="6"/>
        <v>0</v>
      </c>
      <c r="H34" s="10"/>
      <c r="I34" s="10"/>
    </row>
    <row r="35" spans="1:9">
      <c r="A35" s="43"/>
      <c r="B35" s="10"/>
      <c r="C35" s="4" t="s">
        <v>29</v>
      </c>
      <c r="D35" s="4">
        <v>67</v>
      </c>
      <c r="E35" s="4">
        <v>36</v>
      </c>
      <c r="F35" s="25">
        <f t="shared" si="5"/>
        <v>1.8611111111111112</v>
      </c>
      <c r="G35" s="18">
        <f t="shared" si="6"/>
        <v>0.46268656716417911</v>
      </c>
      <c r="H35" s="10"/>
      <c r="I35" s="10"/>
    </row>
    <row r="36" spans="1:9">
      <c r="A36" s="43"/>
      <c r="B36" s="10"/>
      <c r="C36" s="4" t="s">
        <v>39</v>
      </c>
      <c r="D36" s="4">
        <v>31</v>
      </c>
      <c r="E36" s="4">
        <v>31</v>
      </c>
      <c r="F36" s="25">
        <f t="shared" si="5"/>
        <v>1</v>
      </c>
      <c r="G36" s="18">
        <f t="shared" si="6"/>
        <v>0</v>
      </c>
      <c r="H36" s="10"/>
      <c r="I36" s="10"/>
    </row>
    <row r="37" spans="1:9">
      <c r="A37" s="43"/>
      <c r="B37" s="10"/>
      <c r="C37" s="4" t="s">
        <v>36</v>
      </c>
      <c r="D37" s="4">
        <v>8</v>
      </c>
      <c r="E37" s="4">
        <v>8</v>
      </c>
      <c r="F37" s="25">
        <f t="shared" si="5"/>
        <v>1</v>
      </c>
      <c r="G37" s="18">
        <f t="shared" si="6"/>
        <v>0</v>
      </c>
      <c r="H37" s="10"/>
      <c r="I37" s="10"/>
    </row>
    <row r="38" spans="1:9">
      <c r="A38" s="43"/>
      <c r="B38" s="10"/>
      <c r="C38" s="4" t="s">
        <v>40</v>
      </c>
      <c r="D38" s="4">
        <v>1</v>
      </c>
      <c r="E38" s="4">
        <v>1</v>
      </c>
      <c r="F38" s="25">
        <f t="shared" si="5"/>
        <v>1</v>
      </c>
      <c r="G38" s="18">
        <f t="shared" si="6"/>
        <v>0</v>
      </c>
      <c r="H38" s="10"/>
      <c r="I38" s="10"/>
    </row>
    <row r="39" spans="1:9">
      <c r="A39" s="43"/>
      <c r="B39" s="10"/>
      <c r="C39" s="4" t="s">
        <v>46</v>
      </c>
      <c r="D39" s="4">
        <f>SUM(D22:D38)</f>
        <v>4067830</v>
      </c>
      <c r="E39" s="4">
        <f>SUM(E22:E38)</f>
        <v>1379672</v>
      </c>
      <c r="F39" s="25">
        <f>D39/E39</f>
        <v>2.9484036785554828</v>
      </c>
      <c r="G39" s="18">
        <f>(D39-E39)/D39</f>
        <v>0.66083341732569945</v>
      </c>
      <c r="H39" s="10"/>
      <c r="I39" s="10"/>
    </row>
    <row r="40" spans="1:9">
      <c r="A40" s="43"/>
      <c r="B40" s="10"/>
      <c r="C40" s="4"/>
      <c r="D40" s="4"/>
      <c r="E40" s="4"/>
      <c r="F40" s="4"/>
      <c r="G40" s="4"/>
      <c r="H40" s="10"/>
      <c r="I40" s="10"/>
    </row>
    <row r="41" spans="1:9">
      <c r="A41" s="43"/>
      <c r="B41" s="10"/>
      <c r="C41" s="4"/>
      <c r="D41" s="4"/>
      <c r="E41" s="4"/>
      <c r="F41" s="4"/>
      <c r="G41" s="4"/>
      <c r="H41" s="10"/>
      <c r="I41" s="10"/>
    </row>
    <row r="42" spans="1:9">
      <c r="A42" s="43"/>
      <c r="B42" s="10"/>
      <c r="C42" s="4"/>
      <c r="D42" s="4"/>
      <c r="E42" s="4"/>
      <c r="F42" s="4"/>
      <c r="G42" s="4"/>
      <c r="H42" s="10"/>
      <c r="I42" s="10"/>
    </row>
    <row r="43" spans="1:9">
      <c r="A43" s="43"/>
      <c r="B43" s="10"/>
      <c r="C43" s="4"/>
      <c r="D43" s="4"/>
      <c r="E43" s="4"/>
      <c r="F43" s="4"/>
      <c r="G43" s="4"/>
      <c r="H43" s="10"/>
      <c r="I43" s="10"/>
    </row>
    <row r="44" spans="1:9">
      <c r="E44" s="4"/>
    </row>
    <row r="45" spans="1:9">
      <c r="E45" s="4"/>
    </row>
    <row r="46" spans="1:9">
      <c r="D46" s="4"/>
      <c r="E46" s="4"/>
    </row>
    <row r="47" spans="1:9">
      <c r="D47" s="4"/>
      <c r="E47" s="4"/>
    </row>
    <row r="48" spans="1:9">
      <c r="D48" s="4"/>
      <c r="E48" s="4"/>
    </row>
    <row r="49" spans="4:5">
      <c r="D49" s="4"/>
      <c r="E49" s="4"/>
    </row>
    <row r="50" spans="4:5">
      <c r="D50" s="4"/>
      <c r="E50" s="4"/>
    </row>
    <row r="51" spans="4:5">
      <c r="D51" s="4"/>
      <c r="E51" s="4"/>
    </row>
    <row r="52" spans="4:5">
      <c r="D52" s="4"/>
      <c r="E52" s="4"/>
    </row>
    <row r="53" spans="4:5">
      <c r="D53" s="4"/>
      <c r="E53" s="4"/>
    </row>
    <row r="54" spans="4:5">
      <c r="D54" s="4"/>
      <c r="E54" s="4"/>
    </row>
    <row r="55" spans="4:5">
      <c r="D55" s="4"/>
      <c r="E55" s="4"/>
    </row>
    <row r="56" spans="4:5">
      <c r="D56" s="4"/>
      <c r="E56" s="4"/>
    </row>
    <row r="57" spans="4:5">
      <c r="D57" s="4"/>
      <c r="E57" s="4"/>
    </row>
    <row r="58" spans="4:5">
      <c r="D58" s="4"/>
      <c r="E58" s="4"/>
    </row>
    <row r="59" spans="4:5">
      <c r="D59" s="4"/>
      <c r="E59" s="4"/>
    </row>
    <row r="60" spans="4:5">
      <c r="D60" s="4"/>
      <c r="E60" s="4"/>
    </row>
    <row r="61" spans="4:5">
      <c r="D61" s="4"/>
      <c r="E61" s="4"/>
    </row>
    <row r="62" spans="4:5">
      <c r="D62" s="4"/>
      <c r="E62" s="4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35"/>
  <sheetViews>
    <sheetView workbookViewId="0">
      <selection activeCell="F13" sqref="F4:F13"/>
    </sheetView>
  </sheetViews>
  <sheetFormatPr baseColWidth="10" defaultColWidth="8.83203125" defaultRowHeight="17"/>
  <cols>
    <col min="1" max="1" width="11.33203125" bestFit="1" customWidth="1"/>
    <col min="3" max="3" width="11.1640625" style="1" bestFit="1" customWidth="1"/>
    <col min="4" max="4" width="9" style="1"/>
    <col min="5" max="5" width="24.83203125" style="1" bestFit="1" customWidth="1"/>
    <col min="6" max="6" width="19.5" style="1" bestFit="1" customWidth="1"/>
    <col min="7" max="7" width="21.5" style="1" bestFit="1" customWidth="1"/>
  </cols>
  <sheetData>
    <row r="2" spans="1:8" ht="18" thickBot="1"/>
    <row r="3" spans="1:8">
      <c r="A3" t="s">
        <v>136</v>
      </c>
      <c r="B3" s="10"/>
      <c r="C3" s="34" t="s">
        <v>54</v>
      </c>
      <c r="D3" s="35" t="s">
        <v>78</v>
      </c>
      <c r="E3" s="35" t="s">
        <v>84</v>
      </c>
      <c r="F3" s="35" t="s">
        <v>80</v>
      </c>
      <c r="G3" s="36" t="s">
        <v>53</v>
      </c>
      <c r="H3" s="10"/>
    </row>
    <row r="4" spans="1:8">
      <c r="B4" s="10"/>
      <c r="C4" s="42" t="s">
        <v>57</v>
      </c>
      <c r="D4" s="10">
        <v>181253</v>
      </c>
      <c r="E4" s="38">
        <v>75828</v>
      </c>
      <c r="F4" s="25">
        <f>D4/E4</f>
        <v>2.3903175607954843</v>
      </c>
      <c r="G4" s="16">
        <f>(D4-E4)/D4</f>
        <v>0.58164554517718325</v>
      </c>
      <c r="H4" s="10"/>
    </row>
    <row r="5" spans="1:8">
      <c r="B5" s="10"/>
      <c r="C5" s="42" t="s">
        <v>58</v>
      </c>
      <c r="D5" s="10">
        <v>181178</v>
      </c>
      <c r="E5" s="38">
        <v>55825</v>
      </c>
      <c r="F5" s="25">
        <f t="shared" ref="F5:F15" si="0">D5/E5</f>
        <v>3.2454635020152263</v>
      </c>
      <c r="G5" s="16">
        <f t="shared" ref="G5:G15" si="1">(D5-E5)/D5</f>
        <v>0.69187760103323803</v>
      </c>
      <c r="H5" s="10"/>
    </row>
    <row r="6" spans="1:8">
      <c r="B6" s="10"/>
      <c r="C6" s="42" t="s">
        <v>59</v>
      </c>
      <c r="D6" s="10">
        <v>160261</v>
      </c>
      <c r="E6" s="38">
        <v>90661</v>
      </c>
      <c r="F6" s="25">
        <f t="shared" si="0"/>
        <v>1.7676950397635147</v>
      </c>
      <c r="G6" s="16">
        <f t="shared" si="1"/>
        <v>0.4342915618896675</v>
      </c>
      <c r="H6" s="10"/>
    </row>
    <row r="7" spans="1:8">
      <c r="B7" s="10"/>
      <c r="C7" s="42" t="s">
        <v>60</v>
      </c>
      <c r="D7" s="10">
        <v>107535</v>
      </c>
      <c r="E7" s="38">
        <v>25067</v>
      </c>
      <c r="F7" s="25">
        <f t="shared" si="0"/>
        <v>4.2899030597997365</v>
      </c>
      <c r="G7" s="16">
        <f t="shared" si="1"/>
        <v>0.76689449946529042</v>
      </c>
      <c r="H7" s="10"/>
    </row>
    <row r="8" spans="1:8">
      <c r="B8" s="10"/>
      <c r="C8" s="42" t="s">
        <v>61</v>
      </c>
      <c r="D8" s="10">
        <v>85109</v>
      </c>
      <c r="E8" s="38">
        <v>21019</v>
      </c>
      <c r="F8" s="25">
        <f t="shared" si="0"/>
        <v>4.0491460107521764</v>
      </c>
      <c r="G8" s="16">
        <f t="shared" si="1"/>
        <v>0.75303434419391602</v>
      </c>
      <c r="H8" s="10"/>
    </row>
    <row r="9" spans="1:8">
      <c r="B9" s="10"/>
      <c r="C9" s="42" t="s">
        <v>62</v>
      </c>
      <c r="D9" s="10">
        <v>66781</v>
      </c>
      <c r="E9" s="38">
        <v>15402</v>
      </c>
      <c r="F9" s="25">
        <f t="shared" si="0"/>
        <v>4.3358654720166214</v>
      </c>
      <c r="G9" s="16">
        <f t="shared" si="1"/>
        <v>0.7693655381021548</v>
      </c>
      <c r="H9" s="10"/>
    </row>
    <row r="10" spans="1:8">
      <c r="B10" s="10"/>
      <c r="C10" s="42" t="s">
        <v>63</v>
      </c>
      <c r="D10" s="10">
        <v>58197</v>
      </c>
      <c r="E10" s="38">
        <v>9956</v>
      </c>
      <c r="F10" s="25">
        <f t="shared" si="0"/>
        <v>5.8454198473282446</v>
      </c>
      <c r="G10" s="16">
        <f t="shared" si="1"/>
        <v>0.82892588965066927</v>
      </c>
      <c r="H10" s="10"/>
    </row>
    <row r="11" spans="1:8">
      <c r="B11" s="10"/>
      <c r="C11" s="42" t="s">
        <v>64</v>
      </c>
      <c r="D11" s="10">
        <v>56020</v>
      </c>
      <c r="E11" s="38">
        <v>53455</v>
      </c>
      <c r="F11" s="25">
        <f t="shared" si="0"/>
        <v>1.0479842858479094</v>
      </c>
      <c r="G11" s="16">
        <f t="shared" si="1"/>
        <v>4.5787218850410566E-2</v>
      </c>
      <c r="H11" s="10"/>
    </row>
    <row r="12" spans="1:8">
      <c r="B12" s="10"/>
      <c r="C12" s="42" t="s">
        <v>65</v>
      </c>
      <c r="D12" s="10">
        <v>19943</v>
      </c>
      <c r="E12" s="38">
        <v>5333</v>
      </c>
      <c r="F12" s="25">
        <f t="shared" si="0"/>
        <v>3.7395462216388524</v>
      </c>
      <c r="G12" s="16">
        <f t="shared" si="1"/>
        <v>0.73258787544501835</v>
      </c>
      <c r="H12" s="10"/>
    </row>
    <row r="13" spans="1:8">
      <c r="B13" s="10"/>
      <c r="C13" s="42" t="s">
        <v>66</v>
      </c>
      <c r="D13" s="10">
        <v>18820</v>
      </c>
      <c r="E13" s="38">
        <v>12494</v>
      </c>
      <c r="F13" s="25">
        <f t="shared" si="0"/>
        <v>1.5063230350568273</v>
      </c>
      <c r="G13" s="16">
        <f t="shared" si="1"/>
        <v>0.33613177470775768</v>
      </c>
      <c r="H13" s="10"/>
    </row>
    <row r="14" spans="1:8">
      <c r="B14" s="10"/>
      <c r="C14" s="42" t="s">
        <v>67</v>
      </c>
      <c r="D14" s="10">
        <f>D15-SUM(D4:D13)</f>
        <v>267052</v>
      </c>
      <c r="E14" s="38">
        <v>145894</v>
      </c>
      <c r="F14" s="25">
        <f t="shared" si="0"/>
        <v>1.8304522461513153</v>
      </c>
      <c r="G14" s="16">
        <f t="shared" si="1"/>
        <v>0.45368692239713615</v>
      </c>
      <c r="H14" s="10"/>
    </row>
    <row r="15" spans="1:8" ht="18" thickBot="1">
      <c r="B15" s="10"/>
      <c r="C15" s="44" t="s">
        <v>7</v>
      </c>
      <c r="D15" s="66">
        <v>1202149</v>
      </c>
      <c r="E15" s="67">
        <v>510934</v>
      </c>
      <c r="F15" s="26">
        <f t="shared" si="0"/>
        <v>2.3528459644494202</v>
      </c>
      <c r="G15" s="17">
        <f t="shared" si="1"/>
        <v>0.57498280163274273</v>
      </c>
      <c r="H15" s="10"/>
    </row>
    <row r="17" spans="1:7" ht="18" thickBot="1"/>
    <row r="18" spans="1:7">
      <c r="A18" t="s">
        <v>70</v>
      </c>
      <c r="C18" s="34" t="s">
        <v>82</v>
      </c>
      <c r="D18" s="35" t="s">
        <v>83</v>
      </c>
      <c r="E18" s="35" t="s">
        <v>84</v>
      </c>
      <c r="F18" s="35" t="s">
        <v>85</v>
      </c>
      <c r="G18" s="36" t="s">
        <v>86</v>
      </c>
    </row>
    <row r="19" spans="1:7">
      <c r="C19" s="2" t="s">
        <v>57</v>
      </c>
      <c r="D19" s="10">
        <v>84299</v>
      </c>
      <c r="E19" s="4">
        <v>60990</v>
      </c>
      <c r="F19" s="25">
        <f>D19/E19</f>
        <v>1.3821774061321528</v>
      </c>
      <c r="G19" s="16">
        <f>(D19-E19)/D19</f>
        <v>0.2765038731183051</v>
      </c>
    </row>
    <row r="20" spans="1:7">
      <c r="C20" s="2" t="s">
        <v>58</v>
      </c>
      <c r="D20" s="10">
        <v>46759</v>
      </c>
      <c r="E20" s="4">
        <v>28294</v>
      </c>
      <c r="F20" s="25">
        <f t="shared" ref="F20:F30" si="2">D20/E20</f>
        <v>1.65261186117198</v>
      </c>
      <c r="G20" s="16">
        <f t="shared" ref="G20:G30" si="3">(D20-E20)/D20</f>
        <v>0.3948972390341966</v>
      </c>
    </row>
    <row r="21" spans="1:7">
      <c r="C21" s="2" t="s">
        <v>59</v>
      </c>
      <c r="D21" s="10">
        <v>30566</v>
      </c>
      <c r="E21" s="4">
        <v>4193</v>
      </c>
      <c r="F21" s="25">
        <f t="shared" si="2"/>
        <v>7.2897686620558071</v>
      </c>
      <c r="G21" s="16">
        <f t="shared" si="3"/>
        <v>0.86282143558201929</v>
      </c>
    </row>
    <row r="22" spans="1:7">
      <c r="C22" s="2" t="s">
        <v>60</v>
      </c>
      <c r="D22" s="10">
        <v>19916</v>
      </c>
      <c r="E22" s="4">
        <v>11161</v>
      </c>
      <c r="F22" s="25">
        <f t="shared" si="2"/>
        <v>1.7844279186452827</v>
      </c>
      <c r="G22" s="16">
        <f t="shared" si="3"/>
        <v>0.43959630447881098</v>
      </c>
    </row>
    <row r="23" spans="1:7">
      <c r="C23" s="2" t="s">
        <v>61</v>
      </c>
      <c r="D23" s="10">
        <v>16886</v>
      </c>
      <c r="E23" s="4">
        <v>13458</v>
      </c>
      <c r="F23" s="25">
        <f t="shared" si="2"/>
        <v>1.2547183831178481</v>
      </c>
      <c r="G23" s="16">
        <f t="shared" si="3"/>
        <v>0.2030084093331754</v>
      </c>
    </row>
    <row r="24" spans="1:7">
      <c r="C24" s="2" t="s">
        <v>62</v>
      </c>
      <c r="D24" s="10">
        <v>10332</v>
      </c>
      <c r="E24" s="4">
        <v>7330</v>
      </c>
      <c r="F24" s="25">
        <f t="shared" si="2"/>
        <v>1.4095497953615279</v>
      </c>
      <c r="G24" s="16">
        <f t="shared" si="3"/>
        <v>0.29055361982191252</v>
      </c>
    </row>
    <row r="25" spans="1:7">
      <c r="C25" s="2" t="s">
        <v>63</v>
      </c>
      <c r="D25" s="10">
        <v>8005</v>
      </c>
      <c r="E25" s="4">
        <v>45</v>
      </c>
      <c r="F25" s="25">
        <f t="shared" si="2"/>
        <v>177.88888888888889</v>
      </c>
      <c r="G25" s="16">
        <f t="shared" si="3"/>
        <v>0.99437851342910677</v>
      </c>
    </row>
    <row r="26" spans="1:7">
      <c r="C26" s="2" t="s">
        <v>64</v>
      </c>
      <c r="D26" s="10">
        <v>7225</v>
      </c>
      <c r="E26" s="4">
        <v>3460</v>
      </c>
      <c r="F26" s="25">
        <f t="shared" si="2"/>
        <v>2.0881502890173409</v>
      </c>
      <c r="G26" s="16">
        <f t="shared" si="3"/>
        <v>0.52110726643598615</v>
      </c>
    </row>
    <row r="27" spans="1:7">
      <c r="C27" s="2" t="s">
        <v>65</v>
      </c>
      <c r="D27" s="10">
        <v>7174</v>
      </c>
      <c r="E27" s="4">
        <v>2287</v>
      </c>
      <c r="F27" s="25">
        <f t="shared" si="2"/>
        <v>3.1368605159597727</v>
      </c>
      <c r="G27" s="16">
        <f t="shared" si="3"/>
        <v>0.68120992472818509</v>
      </c>
    </row>
    <row r="28" spans="1:7">
      <c r="C28" s="2" t="s">
        <v>66</v>
      </c>
      <c r="D28" s="10">
        <v>6079</v>
      </c>
      <c r="E28" s="4">
        <v>39</v>
      </c>
      <c r="F28" s="25">
        <f t="shared" si="2"/>
        <v>155.87179487179486</v>
      </c>
      <c r="G28" s="16">
        <f t="shared" si="3"/>
        <v>0.99358447113012005</v>
      </c>
    </row>
    <row r="29" spans="1:7">
      <c r="C29" s="2" t="s">
        <v>106</v>
      </c>
      <c r="D29" s="4">
        <v>125939</v>
      </c>
      <c r="E29" s="4">
        <v>88508</v>
      </c>
      <c r="F29" s="25">
        <f t="shared" si="2"/>
        <v>1.4229109233063677</v>
      </c>
      <c r="G29" s="16">
        <f t="shared" si="3"/>
        <v>0.29721531852722349</v>
      </c>
    </row>
    <row r="30" spans="1:7" ht="18" thickBot="1">
      <c r="C30" s="6" t="s">
        <v>107</v>
      </c>
      <c r="D30" s="8">
        <f>SUM(D19:D29)</f>
        <v>363180</v>
      </c>
      <c r="E30" s="8">
        <f>SUM(E19:E29)</f>
        <v>219765</v>
      </c>
      <c r="F30" s="26">
        <f t="shared" si="2"/>
        <v>1.6525834414033171</v>
      </c>
      <c r="G30" s="17">
        <f t="shared" si="3"/>
        <v>0.39488683297538413</v>
      </c>
    </row>
    <row r="34" spans="2:8">
      <c r="B34" s="10"/>
      <c r="C34" s="31"/>
      <c r="D34" s="31"/>
      <c r="E34" s="31"/>
      <c r="F34" s="31"/>
      <c r="G34" s="31"/>
      <c r="H34" s="10"/>
    </row>
    <row r="35" spans="2:8">
      <c r="B35" s="10"/>
      <c r="C35" s="31"/>
      <c r="D35" s="31"/>
      <c r="E35" s="31"/>
      <c r="F35" s="31"/>
      <c r="G35" s="31"/>
      <c r="H35" s="10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36"/>
  <sheetViews>
    <sheetView workbookViewId="0">
      <selection activeCell="F10" sqref="F10"/>
    </sheetView>
  </sheetViews>
  <sheetFormatPr baseColWidth="10" defaultColWidth="8.83203125" defaultRowHeight="17"/>
  <cols>
    <col min="1" max="1" width="11.33203125" bestFit="1" customWidth="1"/>
    <col min="3" max="3" width="11.1640625" style="1" bestFit="1" customWidth="1"/>
    <col min="4" max="4" width="8.33203125" style="1" bestFit="1" customWidth="1"/>
    <col min="5" max="5" width="24.83203125" style="1" bestFit="1" customWidth="1"/>
    <col min="6" max="6" width="24.1640625" style="1" customWidth="1"/>
    <col min="7" max="7" width="48.33203125" style="1" bestFit="1" customWidth="1"/>
  </cols>
  <sheetData>
    <row r="2" spans="1:7">
      <c r="E2" s="43"/>
      <c r="F2" s="43"/>
    </row>
    <row r="3" spans="1:7" ht="18" thickBot="1">
      <c r="E3" s="45"/>
      <c r="F3" s="45"/>
    </row>
    <row r="4" spans="1:7" ht="54">
      <c r="A4" s="1" t="s">
        <v>136</v>
      </c>
      <c r="C4" s="34" t="s">
        <v>54</v>
      </c>
      <c r="D4" s="35" t="s">
        <v>78</v>
      </c>
      <c r="E4" s="52" t="s">
        <v>84</v>
      </c>
      <c r="F4" s="69" t="s">
        <v>109</v>
      </c>
      <c r="G4" s="40" t="s">
        <v>110</v>
      </c>
    </row>
    <row r="5" spans="1:7">
      <c r="C5" s="42" t="s">
        <v>57</v>
      </c>
      <c r="D5" s="10">
        <v>181253</v>
      </c>
      <c r="E5" s="38">
        <v>75828</v>
      </c>
      <c r="F5" s="43">
        <v>13880</v>
      </c>
      <c r="G5" s="16">
        <f>(E5-F5)/E5</f>
        <v>0.81695415941340932</v>
      </c>
    </row>
    <row r="6" spans="1:7">
      <c r="C6" s="42" t="s">
        <v>58</v>
      </c>
      <c r="D6" s="10">
        <v>181178</v>
      </c>
      <c r="E6" s="38">
        <v>55825</v>
      </c>
      <c r="F6" s="43">
        <v>26738</v>
      </c>
      <c r="G6" s="16">
        <f t="shared" ref="G6:G16" si="0">(E6-F6)/E6</f>
        <v>0.52103896103896108</v>
      </c>
    </row>
    <row r="7" spans="1:7">
      <c r="C7" s="42" t="s">
        <v>59</v>
      </c>
      <c r="D7" s="10">
        <v>160261</v>
      </c>
      <c r="E7" s="38">
        <v>90661</v>
      </c>
      <c r="F7" s="43">
        <v>50371</v>
      </c>
      <c r="G7" s="16">
        <f t="shared" si="0"/>
        <v>0.44440277517344834</v>
      </c>
    </row>
    <row r="8" spans="1:7">
      <c r="C8" s="42" t="s">
        <v>60</v>
      </c>
      <c r="D8" s="10">
        <v>107535</v>
      </c>
      <c r="E8" s="38">
        <v>25067</v>
      </c>
      <c r="F8" s="43">
        <v>1504</v>
      </c>
      <c r="G8" s="16">
        <f t="shared" si="0"/>
        <v>0.94000079786173052</v>
      </c>
    </row>
    <row r="9" spans="1:7">
      <c r="C9" s="42" t="s">
        <v>61</v>
      </c>
      <c r="D9" s="10">
        <v>85109</v>
      </c>
      <c r="E9" s="38">
        <v>21019</v>
      </c>
      <c r="F9" s="43">
        <v>14154</v>
      </c>
      <c r="G9" s="16">
        <f t="shared" si="0"/>
        <v>0.32660925829011844</v>
      </c>
    </row>
    <row r="10" spans="1:7">
      <c r="C10" s="42" t="s">
        <v>62</v>
      </c>
      <c r="D10" s="10">
        <v>66781</v>
      </c>
      <c r="E10" s="38">
        <v>15402</v>
      </c>
      <c r="F10" s="43">
        <v>19</v>
      </c>
      <c r="G10" s="16">
        <f t="shared" si="0"/>
        <v>0.99876639397480849</v>
      </c>
    </row>
    <row r="11" spans="1:7">
      <c r="C11" s="42" t="s">
        <v>63</v>
      </c>
      <c r="D11" s="10">
        <v>58197</v>
      </c>
      <c r="E11" s="38">
        <v>9956</v>
      </c>
      <c r="F11" s="43">
        <v>3759</v>
      </c>
      <c r="G11" s="16">
        <f t="shared" si="0"/>
        <v>0.62243873041382081</v>
      </c>
    </row>
    <row r="12" spans="1:7">
      <c r="C12" s="42" t="s">
        <v>64</v>
      </c>
      <c r="D12" s="10">
        <v>56020</v>
      </c>
      <c r="E12" s="38">
        <v>53455</v>
      </c>
      <c r="F12" s="43">
        <v>8167</v>
      </c>
      <c r="G12" s="16">
        <f t="shared" si="0"/>
        <v>0.84721728556729958</v>
      </c>
    </row>
    <row r="13" spans="1:7">
      <c r="C13" s="42" t="s">
        <v>65</v>
      </c>
      <c r="D13" s="10">
        <v>19943</v>
      </c>
      <c r="E13" s="38">
        <v>5333</v>
      </c>
      <c r="F13" s="43">
        <v>3757</v>
      </c>
      <c r="G13" s="16">
        <f t="shared" si="0"/>
        <v>0.29551846990436903</v>
      </c>
    </row>
    <row r="14" spans="1:7">
      <c r="C14" s="42" t="s">
        <v>66</v>
      </c>
      <c r="D14" s="10">
        <v>18820</v>
      </c>
      <c r="E14" s="38">
        <v>12494</v>
      </c>
      <c r="F14" s="43">
        <v>1167</v>
      </c>
      <c r="G14" s="16">
        <f t="shared" si="0"/>
        <v>0.90659516567952614</v>
      </c>
    </row>
    <row r="15" spans="1:7">
      <c r="C15" s="42" t="s">
        <v>67</v>
      </c>
      <c r="D15" s="10">
        <f>D16-SUM(D5:D14)</f>
        <v>267052</v>
      </c>
      <c r="E15" s="38">
        <v>145894</v>
      </c>
      <c r="F15" s="43">
        <f>F16-SUM(F5:F14)</f>
        <v>110795</v>
      </c>
      <c r="G15" s="16">
        <f t="shared" si="0"/>
        <v>0.24057877637188643</v>
      </c>
    </row>
    <row r="16" spans="1:7" ht="18" thickBot="1">
      <c r="C16" s="44" t="s">
        <v>7</v>
      </c>
      <c r="D16" s="66">
        <v>1202149</v>
      </c>
      <c r="E16" s="67">
        <v>510934</v>
      </c>
      <c r="F16" s="70">
        <v>234311</v>
      </c>
      <c r="G16" s="17">
        <f t="shared" si="0"/>
        <v>0.54140652217311824</v>
      </c>
    </row>
    <row r="17" spans="1:7">
      <c r="C17" s="43"/>
      <c r="D17" s="29"/>
      <c r="E17" s="68"/>
      <c r="F17" s="24"/>
      <c r="G17" s="18"/>
    </row>
    <row r="18" spans="1:7">
      <c r="C18" s="43"/>
      <c r="D18" s="29"/>
      <c r="E18" s="68"/>
      <c r="F18" s="24"/>
      <c r="G18" s="18"/>
    </row>
    <row r="19" spans="1:7" ht="18" thickBot="1"/>
    <row r="20" spans="1:7" ht="54">
      <c r="C20" s="34" t="s">
        <v>108</v>
      </c>
      <c r="D20" s="35" t="s">
        <v>78</v>
      </c>
      <c r="E20" s="35" t="s">
        <v>84</v>
      </c>
      <c r="F20" s="39" t="s">
        <v>109</v>
      </c>
      <c r="G20" s="40" t="s">
        <v>110</v>
      </c>
    </row>
    <row r="21" spans="1:7">
      <c r="A21" t="s">
        <v>70</v>
      </c>
      <c r="C21" s="30" t="s">
        <v>57</v>
      </c>
      <c r="D21" s="10">
        <v>84299</v>
      </c>
      <c r="E21" s="43">
        <v>60990</v>
      </c>
      <c r="F21" s="43">
        <v>9540</v>
      </c>
      <c r="G21" s="16">
        <f>(E21-F21)/E21</f>
        <v>0.8435809149040826</v>
      </c>
    </row>
    <row r="22" spans="1:7">
      <c r="C22" s="30" t="s">
        <v>111</v>
      </c>
      <c r="D22" s="10">
        <v>46759</v>
      </c>
      <c r="E22" s="43">
        <v>28294</v>
      </c>
      <c r="F22" s="43">
        <v>17653</v>
      </c>
      <c r="G22" s="16">
        <f t="shared" ref="G22:G32" si="1">(E22-F22)/E22</f>
        <v>0.37608680285572915</v>
      </c>
    </row>
    <row r="23" spans="1:7">
      <c r="C23" s="30" t="s">
        <v>59</v>
      </c>
      <c r="D23" s="10">
        <v>30566</v>
      </c>
      <c r="E23" s="43">
        <v>4193</v>
      </c>
      <c r="F23" s="43">
        <v>1580</v>
      </c>
      <c r="G23" s="16">
        <f t="shared" si="1"/>
        <v>0.62318149296446457</v>
      </c>
    </row>
    <row r="24" spans="1:7">
      <c r="C24" s="30" t="s">
        <v>60</v>
      </c>
      <c r="D24" s="10">
        <v>19916</v>
      </c>
      <c r="E24" s="43">
        <v>11161</v>
      </c>
      <c r="F24" s="43">
        <v>3469</v>
      </c>
      <c r="G24" s="16">
        <f t="shared" si="1"/>
        <v>0.6891855568497447</v>
      </c>
    </row>
    <row r="25" spans="1:7">
      <c r="C25" s="30" t="s">
        <v>61</v>
      </c>
      <c r="D25" s="10">
        <v>16886</v>
      </c>
      <c r="E25" s="43">
        <v>13458</v>
      </c>
      <c r="F25" s="43">
        <v>4354</v>
      </c>
      <c r="G25" s="16">
        <f t="shared" si="1"/>
        <v>0.67647495913211475</v>
      </c>
    </row>
    <row r="26" spans="1:7">
      <c r="C26" s="30" t="s">
        <v>62</v>
      </c>
      <c r="D26" s="10">
        <v>10332</v>
      </c>
      <c r="E26" s="43">
        <v>7330</v>
      </c>
      <c r="F26" s="43">
        <v>2</v>
      </c>
      <c r="G26" s="16">
        <f t="shared" si="1"/>
        <v>0.99972714870395629</v>
      </c>
    </row>
    <row r="27" spans="1:7">
      <c r="C27" s="30" t="s">
        <v>63</v>
      </c>
      <c r="D27" s="10">
        <v>8005</v>
      </c>
      <c r="E27" s="43">
        <v>45</v>
      </c>
      <c r="F27" s="43">
        <v>40</v>
      </c>
      <c r="G27" s="16">
        <f t="shared" si="1"/>
        <v>0.1111111111111111</v>
      </c>
    </row>
    <row r="28" spans="1:7">
      <c r="C28" s="30" t="s">
        <v>64</v>
      </c>
      <c r="D28" s="10">
        <v>7225</v>
      </c>
      <c r="E28" s="43">
        <v>3460</v>
      </c>
      <c r="F28" s="43">
        <v>2495</v>
      </c>
      <c r="G28" s="16">
        <f t="shared" si="1"/>
        <v>0.27890173410404623</v>
      </c>
    </row>
    <row r="29" spans="1:7">
      <c r="C29" s="30" t="s">
        <v>65</v>
      </c>
      <c r="D29" s="10">
        <v>7174</v>
      </c>
      <c r="E29" s="43">
        <v>2287</v>
      </c>
      <c r="F29" s="43">
        <v>1044</v>
      </c>
      <c r="G29" s="16">
        <f t="shared" si="1"/>
        <v>0.54350677743769127</v>
      </c>
    </row>
    <row r="30" spans="1:7">
      <c r="C30" s="30" t="s">
        <v>66</v>
      </c>
      <c r="D30" s="10">
        <v>6079</v>
      </c>
      <c r="E30" s="43">
        <v>39</v>
      </c>
      <c r="F30" s="43">
        <v>55</v>
      </c>
      <c r="G30" s="16">
        <f t="shared" si="1"/>
        <v>-0.41025641025641024</v>
      </c>
    </row>
    <row r="31" spans="1:7">
      <c r="C31" s="30" t="s">
        <v>106</v>
      </c>
      <c r="D31" s="31">
        <v>125939</v>
      </c>
      <c r="E31" s="43">
        <v>88508</v>
      </c>
      <c r="F31" s="43">
        <f>87967-40232</f>
        <v>47735</v>
      </c>
      <c r="G31" s="16">
        <f t="shared" si="1"/>
        <v>0.46067022190084511</v>
      </c>
    </row>
    <row r="32" spans="1:7" ht="18" thickBot="1">
      <c r="C32" s="32" t="s">
        <v>7</v>
      </c>
      <c r="D32" s="33">
        <f>SUM(D21:D31)</f>
        <v>363180</v>
      </c>
      <c r="E32" s="45">
        <f>SUM(E21:E31)</f>
        <v>219765</v>
      </c>
      <c r="F32" s="45">
        <f>SUM(F21:F31)</f>
        <v>87967</v>
      </c>
      <c r="G32" s="17">
        <f t="shared" si="1"/>
        <v>0.59972243077833143</v>
      </c>
    </row>
    <row r="36" spans="6:6">
      <c r="F36" s="4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2019-11-05T05:34:28Z</dcterms:created>
  <dcterms:modified xsi:type="dcterms:W3CDTF">2020-01-28T10:55:03Z</dcterms:modified>
</cp:coreProperties>
</file>